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34.xml" ContentType="application/vnd.openxmlformats-officedocument.spreadsheetml.worksheet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worksheets/sheet3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T:\DANEL\נכס בודד 2024\דוחות לשידור\"/>
    </mc:Choice>
  </mc:AlternateContent>
  <bookViews>
    <workbookView xWindow="-120" yWindow="-120" windowWidth="29040" windowHeight="15840" tabRatio="840" activeTab="1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  <externalReference r:id="rId36"/>
  </externalReferences>
  <definedNames>
    <definedName name="_xlnm._FilterDatabase" localSheetId="5" hidden="1">'איגרות חוב'!$A$1:$AJ$2138</definedName>
    <definedName name="_xlnm._FilterDatabase" localSheetId="3" hidden="1">'איגרות חוב ממשלתיות'!$A$1:$AA$533</definedName>
    <definedName name="_xlnm._FilterDatabase" localSheetId="31" hidden="1">'אפשרויות בחירה'!$A$1:$E$1040</definedName>
    <definedName name="_xlnm._FilterDatabase" localSheetId="23" hidden="1">הלוואות!$A$1:$BA$49</definedName>
    <definedName name="_xlnm._FilterDatabase" localSheetId="30" hidden="1">'יתרות התחייבות להשקעה'!$A$1:$T$381</definedName>
    <definedName name="_xlnm._FilterDatabase" localSheetId="9" hidden="1">'כתבי אופציה'!$A$1:$Y$1</definedName>
    <definedName name="_xlnm._FilterDatabase" localSheetId="17" hidden="1">'לא סחיר איגרות חוב'!$A$1:$AL$98</definedName>
    <definedName name="_xlnm._FilterDatabase" localSheetId="18" hidden="1">'לא סחיר מניות מבכ ויהש'!$A$1:$Z$98</definedName>
    <definedName name="_xlnm._FilterDatabase" localSheetId="16" hidden="1">'לא סחיר ניירות ערך מסחריים'!$A$1:$AN$11</definedName>
    <definedName name="_xlnm._FilterDatabase" localSheetId="2" hidden="1">'מזומנים ושווי מזומנים'!$A$1:$Q$233</definedName>
    <definedName name="_xlnm._FilterDatabase" localSheetId="32" hidden="1">'מיפוי סעיפים'!$A$1:$D$795</definedName>
    <definedName name="_xlnm._FilterDatabase" localSheetId="6" hidden="1">'מניות מבכ ויהש'!$A$1:$X$1320</definedName>
    <definedName name="_xlnm._FilterDatabase" localSheetId="19" hidden="1">'קרנות השקעה'!$A$1:$AA$381</definedName>
    <definedName name="_xlnm._FilterDatabase" localSheetId="8" hidden="1">'קרנות נאמנות'!$A$1:$W$123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 forceFullCalc="1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3" i="23" l="1"/>
  <c r="AD4" i="23"/>
  <c r="AD5" i="23"/>
  <c r="AD6" i="23"/>
  <c r="AD7" i="23"/>
  <c r="AD8" i="23"/>
  <c r="AD9" i="23"/>
  <c r="AD10" i="23"/>
  <c r="AD11" i="23"/>
  <c r="AD12" i="23"/>
  <c r="AD13" i="23"/>
  <c r="AD14" i="23"/>
  <c r="AD15" i="23"/>
  <c r="AD16" i="23"/>
  <c r="AD17" i="23"/>
  <c r="AD18" i="23"/>
  <c r="AD19" i="23"/>
  <c r="AD20" i="23"/>
  <c r="AD21" i="23"/>
  <c r="AD22" i="23"/>
  <c r="AD23" i="23"/>
  <c r="AD24" i="23"/>
  <c r="AD25" i="23"/>
  <c r="AD26" i="23"/>
  <c r="AD27" i="23"/>
  <c r="AD28" i="23"/>
  <c r="AD29" i="23"/>
  <c r="AD30" i="23"/>
  <c r="AD31" i="23"/>
  <c r="AD32" i="23"/>
  <c r="AD33" i="23"/>
  <c r="AD34" i="23"/>
  <c r="AD35" i="23"/>
  <c r="AD36" i="23"/>
  <c r="AD37" i="23"/>
  <c r="AD38" i="23"/>
  <c r="AD39" i="23"/>
  <c r="AD40" i="23"/>
  <c r="AD41" i="23"/>
  <c r="AD42" i="23"/>
  <c r="AD43" i="23"/>
  <c r="AD44" i="23"/>
  <c r="AD45" i="23"/>
  <c r="AD46" i="23"/>
  <c r="AD47" i="23"/>
  <c r="AD48" i="23"/>
  <c r="AD49" i="23"/>
  <c r="AD2" i="23"/>
  <c r="V3" i="19" l="1"/>
  <c r="V4" i="19"/>
  <c r="V5" i="19"/>
  <c r="V6" i="19"/>
  <c r="V7" i="19"/>
  <c r="V8" i="19"/>
  <c r="V9" i="19"/>
  <c r="V10" i="19"/>
  <c r="V11" i="19"/>
  <c r="V12" i="19"/>
  <c r="V13" i="19"/>
  <c r="V14" i="19"/>
  <c r="V15" i="19"/>
  <c r="V16" i="19"/>
  <c r="V17" i="19"/>
  <c r="V18" i="19"/>
  <c r="V19" i="19"/>
  <c r="V20" i="19"/>
  <c r="V21" i="19"/>
  <c r="V22" i="19"/>
  <c r="V23" i="19"/>
  <c r="V24" i="19"/>
  <c r="V25" i="19"/>
  <c r="V26" i="19"/>
  <c r="V27" i="19"/>
  <c r="V28" i="19"/>
  <c r="V29" i="19"/>
  <c r="V30" i="19"/>
  <c r="V31" i="19"/>
  <c r="V32" i="19"/>
  <c r="V33" i="19"/>
  <c r="V34" i="19"/>
  <c r="V35" i="19"/>
  <c r="V36" i="19"/>
  <c r="V37" i="19"/>
  <c r="V38" i="19"/>
  <c r="V39" i="19"/>
  <c r="V40" i="19"/>
  <c r="V41" i="19"/>
  <c r="V42" i="19"/>
  <c r="V43" i="19"/>
  <c r="V44" i="19"/>
  <c r="V45" i="19"/>
  <c r="V46" i="19"/>
  <c r="V47" i="19"/>
  <c r="V48" i="19"/>
  <c r="V49" i="19"/>
  <c r="V50" i="19"/>
  <c r="V51" i="19"/>
  <c r="V52" i="19"/>
  <c r="V53" i="19"/>
  <c r="V54" i="19"/>
  <c r="V55" i="19"/>
  <c r="V56" i="19"/>
  <c r="V57" i="19"/>
  <c r="V58" i="19"/>
  <c r="V59" i="19"/>
  <c r="V60" i="19"/>
  <c r="V61" i="19"/>
  <c r="V62" i="19"/>
  <c r="V63" i="19"/>
  <c r="V64" i="19"/>
  <c r="V65" i="19"/>
  <c r="V66" i="19"/>
  <c r="V67" i="19"/>
  <c r="V68" i="19"/>
  <c r="V69" i="19"/>
  <c r="V70" i="19"/>
  <c r="V71" i="19"/>
  <c r="V72" i="19"/>
  <c r="V73" i="19"/>
  <c r="V74" i="19"/>
  <c r="V75" i="19"/>
  <c r="V76" i="19"/>
  <c r="V77" i="19"/>
  <c r="V78" i="19"/>
  <c r="V79" i="19"/>
  <c r="V80" i="19"/>
  <c r="V81" i="19"/>
  <c r="V82" i="19"/>
  <c r="V83" i="19"/>
  <c r="V84" i="19"/>
  <c r="V85" i="19"/>
  <c r="V86" i="19"/>
  <c r="V87" i="19"/>
  <c r="V88" i="19"/>
  <c r="V89" i="19"/>
  <c r="V90" i="19"/>
  <c r="V91" i="19"/>
  <c r="V92" i="19"/>
  <c r="V93" i="19"/>
  <c r="V94" i="19"/>
  <c r="V95" i="19"/>
  <c r="V96" i="19"/>
  <c r="V97" i="19"/>
  <c r="V98" i="19"/>
  <c r="V99" i="19"/>
  <c r="V100" i="19"/>
  <c r="V101" i="19"/>
  <c r="V102" i="19"/>
  <c r="V103" i="19"/>
  <c r="V104" i="19"/>
  <c r="V105" i="19"/>
  <c r="V106" i="19"/>
  <c r="V107" i="19"/>
  <c r="V108" i="19"/>
  <c r="V109" i="19"/>
  <c r="V110" i="19"/>
  <c r="V111" i="19"/>
  <c r="V112" i="19"/>
  <c r="V113" i="19"/>
  <c r="V114" i="19"/>
  <c r="V115" i="19"/>
  <c r="V116" i="19"/>
  <c r="V117" i="19"/>
  <c r="V118" i="19"/>
  <c r="V119" i="19"/>
  <c r="V120" i="19"/>
  <c r="V121" i="19"/>
  <c r="V122" i="19"/>
  <c r="V123" i="19"/>
  <c r="V124" i="19"/>
  <c r="V125" i="19"/>
  <c r="V126" i="19"/>
  <c r="V127" i="19"/>
  <c r="V128" i="19"/>
  <c r="V129" i="19"/>
  <c r="V130" i="19"/>
  <c r="V131" i="19"/>
  <c r="V132" i="19"/>
  <c r="V133" i="19"/>
  <c r="V134" i="19"/>
  <c r="V135" i="19"/>
  <c r="V136" i="19"/>
  <c r="V137" i="19"/>
  <c r="V138" i="19"/>
  <c r="V139" i="19"/>
  <c r="V140" i="19"/>
  <c r="V141" i="19"/>
  <c r="V142" i="19"/>
  <c r="V143" i="19"/>
  <c r="V144" i="19"/>
  <c r="V145" i="19"/>
  <c r="V146" i="19"/>
  <c r="V147" i="19"/>
  <c r="V148" i="19"/>
  <c r="V149" i="19"/>
  <c r="V150" i="19"/>
  <c r="V151" i="19"/>
  <c r="V152" i="19"/>
  <c r="V153" i="19"/>
  <c r="V154" i="19"/>
  <c r="V155" i="19"/>
  <c r="V156" i="19"/>
  <c r="V157" i="19"/>
  <c r="V158" i="19"/>
  <c r="V159" i="19"/>
  <c r="V160" i="19"/>
  <c r="V161" i="19"/>
  <c r="V162" i="19"/>
  <c r="V163" i="19"/>
  <c r="V164" i="19"/>
  <c r="V165" i="19"/>
  <c r="V166" i="19"/>
  <c r="V167" i="19"/>
  <c r="V168" i="19"/>
  <c r="V169" i="19"/>
  <c r="V170" i="19"/>
  <c r="V171" i="19"/>
  <c r="V172" i="19"/>
  <c r="V173" i="19"/>
  <c r="V174" i="19"/>
  <c r="V175" i="19"/>
  <c r="V176" i="19"/>
  <c r="V177" i="19"/>
  <c r="V178" i="19"/>
  <c r="V179" i="19"/>
  <c r="V180" i="19"/>
  <c r="V181" i="19"/>
  <c r="V182" i="19"/>
  <c r="V183" i="19"/>
  <c r="V184" i="19"/>
  <c r="V185" i="19"/>
  <c r="V186" i="19"/>
  <c r="V187" i="19"/>
  <c r="V188" i="19"/>
  <c r="V189" i="19"/>
  <c r="V190" i="19"/>
  <c r="V191" i="19"/>
  <c r="V192" i="19"/>
  <c r="V193" i="19"/>
  <c r="V194" i="19"/>
  <c r="V195" i="19"/>
  <c r="V196" i="19"/>
  <c r="V197" i="19"/>
  <c r="V198" i="19"/>
  <c r="V199" i="19"/>
  <c r="V200" i="19"/>
  <c r="V201" i="19"/>
  <c r="V202" i="19"/>
  <c r="V203" i="19"/>
  <c r="V204" i="19"/>
  <c r="V205" i="19"/>
  <c r="V206" i="19"/>
  <c r="V207" i="19"/>
  <c r="V208" i="19"/>
  <c r="V209" i="19"/>
  <c r="V210" i="19"/>
  <c r="V211" i="19"/>
  <c r="V212" i="19"/>
  <c r="V213" i="19"/>
  <c r="V214" i="19"/>
  <c r="V215" i="19"/>
  <c r="V216" i="19"/>
  <c r="V217" i="19"/>
  <c r="V218" i="19"/>
  <c r="V219" i="19"/>
  <c r="V220" i="19"/>
  <c r="V221" i="19"/>
  <c r="V222" i="19"/>
  <c r="V223" i="19"/>
  <c r="V224" i="19"/>
  <c r="V225" i="19"/>
  <c r="V226" i="19"/>
  <c r="V227" i="19"/>
  <c r="V228" i="19"/>
  <c r="V229" i="19"/>
  <c r="V230" i="19"/>
  <c r="V231" i="19"/>
  <c r="V232" i="19"/>
  <c r="V233" i="19"/>
  <c r="V234" i="19"/>
  <c r="V235" i="19"/>
  <c r="V236" i="19"/>
  <c r="V237" i="19"/>
  <c r="V238" i="19"/>
  <c r="V239" i="19"/>
  <c r="V240" i="19"/>
  <c r="V241" i="19"/>
  <c r="V242" i="19"/>
  <c r="V243" i="19"/>
  <c r="V244" i="19"/>
  <c r="V245" i="19"/>
  <c r="V246" i="19"/>
  <c r="V247" i="19"/>
  <c r="V248" i="19"/>
  <c r="V249" i="19"/>
  <c r="V250" i="19"/>
  <c r="V251" i="19"/>
  <c r="V252" i="19"/>
  <c r="V253" i="19"/>
  <c r="V254" i="19"/>
  <c r="V255" i="19"/>
  <c r="V256" i="19"/>
  <c r="V257" i="19"/>
  <c r="V258" i="19"/>
  <c r="V259" i="19"/>
  <c r="V260" i="19"/>
  <c r="V261" i="19"/>
  <c r="V262" i="19"/>
  <c r="V263" i="19"/>
  <c r="V264" i="19"/>
  <c r="V265" i="19"/>
  <c r="V266" i="19"/>
  <c r="V267" i="19"/>
  <c r="V268" i="19"/>
  <c r="V269" i="19"/>
  <c r="V270" i="19"/>
  <c r="V271" i="19"/>
  <c r="V272" i="19"/>
  <c r="V273" i="19"/>
  <c r="V274" i="19"/>
  <c r="V275" i="19"/>
  <c r="V276" i="19"/>
  <c r="V277" i="19"/>
  <c r="V278" i="19"/>
  <c r="V279" i="19"/>
  <c r="V280" i="19"/>
  <c r="V281" i="19"/>
  <c r="V282" i="19"/>
  <c r="V283" i="19"/>
  <c r="V284" i="19"/>
  <c r="V285" i="19"/>
  <c r="V286" i="19"/>
  <c r="V287" i="19"/>
  <c r="V288" i="19"/>
  <c r="V289" i="19"/>
  <c r="V290" i="19"/>
  <c r="V291" i="19"/>
  <c r="V292" i="19"/>
  <c r="V293" i="19"/>
  <c r="V294" i="19"/>
  <c r="V295" i="19"/>
  <c r="V296" i="19"/>
  <c r="V297" i="19"/>
  <c r="V298" i="19"/>
  <c r="V299" i="19"/>
  <c r="V300" i="19"/>
  <c r="V301" i="19"/>
  <c r="V302" i="19"/>
  <c r="V303" i="19"/>
  <c r="V304" i="19"/>
  <c r="V305" i="19"/>
  <c r="V306" i="19"/>
  <c r="V307" i="19"/>
  <c r="V308" i="19"/>
  <c r="V309" i="19"/>
  <c r="V310" i="19"/>
  <c r="V311" i="19"/>
  <c r="V312" i="19"/>
  <c r="V313" i="19"/>
  <c r="V314" i="19"/>
  <c r="V315" i="19"/>
  <c r="V316" i="19"/>
  <c r="V317" i="19"/>
  <c r="V318" i="19"/>
  <c r="V319" i="19"/>
  <c r="V320" i="19"/>
  <c r="V321" i="19"/>
  <c r="V322" i="19"/>
  <c r="V323" i="19"/>
  <c r="V324" i="19"/>
  <c r="V325" i="19"/>
  <c r="V326" i="19"/>
  <c r="V327" i="19"/>
  <c r="V328" i="19"/>
  <c r="V329" i="19"/>
  <c r="V330" i="19"/>
  <c r="V331" i="19"/>
  <c r="V332" i="19"/>
  <c r="V333" i="19"/>
  <c r="V334" i="19"/>
  <c r="V335" i="19"/>
  <c r="V336" i="19"/>
  <c r="V337" i="19"/>
  <c r="V338" i="19"/>
  <c r="V339" i="19"/>
  <c r="V340" i="19"/>
  <c r="V341" i="19"/>
  <c r="V342" i="19"/>
  <c r="V343" i="19"/>
  <c r="V344" i="19"/>
  <c r="V345" i="19"/>
  <c r="V346" i="19"/>
  <c r="V347" i="19"/>
  <c r="V348" i="19"/>
  <c r="V349" i="19"/>
  <c r="V350" i="19"/>
  <c r="V351" i="19"/>
  <c r="V352" i="19"/>
  <c r="V353" i="19"/>
  <c r="V354" i="19"/>
  <c r="V355" i="19"/>
  <c r="V356" i="19"/>
  <c r="V357" i="19"/>
  <c r="V358" i="19"/>
  <c r="V359" i="19"/>
  <c r="V360" i="19"/>
  <c r="V361" i="19"/>
  <c r="V362" i="19"/>
  <c r="V363" i="19"/>
  <c r="V364" i="19"/>
  <c r="V365" i="19"/>
  <c r="V366" i="19"/>
  <c r="V367" i="19"/>
  <c r="V368" i="19"/>
  <c r="V369" i="19"/>
  <c r="V370" i="19"/>
  <c r="V371" i="19"/>
  <c r="V372" i="19"/>
  <c r="V373" i="19"/>
  <c r="V374" i="19"/>
  <c r="V375" i="19"/>
  <c r="V376" i="19"/>
  <c r="V377" i="19"/>
  <c r="V378" i="19"/>
  <c r="V379" i="19"/>
  <c r="V380" i="19"/>
  <c r="V381" i="19"/>
  <c r="V2" i="19"/>
  <c r="P381" i="47" l="1"/>
  <c r="P380" i="47"/>
  <c r="P379" i="47"/>
  <c r="P378" i="47"/>
  <c r="P376" i="47"/>
  <c r="P375" i="47"/>
  <c r="P374" i="47"/>
  <c r="P372" i="47"/>
  <c r="P371" i="47"/>
  <c r="P370" i="47"/>
  <c r="P369" i="47"/>
  <c r="P368" i="47"/>
  <c r="P367" i="47"/>
  <c r="P365" i="47"/>
  <c r="P364" i="47"/>
  <c r="P363" i="47"/>
  <c r="P362" i="47"/>
  <c r="P361" i="47"/>
  <c r="P358" i="47"/>
  <c r="P356" i="47"/>
  <c r="P351" i="47"/>
  <c r="P349" i="47"/>
  <c r="P347" i="47"/>
  <c r="P344" i="47"/>
  <c r="P343" i="47"/>
  <c r="P338" i="47"/>
  <c r="P334" i="47"/>
  <c r="P333" i="47"/>
  <c r="P332" i="47"/>
  <c r="P331" i="47"/>
  <c r="P330" i="47"/>
  <c r="P328" i="47"/>
  <c r="P327" i="47"/>
  <c r="P326" i="47"/>
  <c r="P324" i="47"/>
  <c r="P323" i="47"/>
  <c r="P322" i="47"/>
  <c r="P321" i="47"/>
  <c r="P320" i="47"/>
  <c r="P319" i="47"/>
  <c r="P317" i="47"/>
  <c r="P316" i="47"/>
  <c r="P315" i="47"/>
  <c r="P314" i="47"/>
  <c r="P313" i="47"/>
  <c r="P310" i="47"/>
  <c r="P308" i="47"/>
  <c r="P303" i="47"/>
  <c r="P301" i="47"/>
  <c r="P299" i="47"/>
  <c r="P296" i="47"/>
  <c r="P295" i="47"/>
  <c r="P290" i="47"/>
  <c r="P286" i="47"/>
  <c r="P285" i="47"/>
  <c r="P284" i="47"/>
  <c r="P283" i="47"/>
  <c r="P281" i="47"/>
  <c r="P280" i="47"/>
  <c r="P279" i="47"/>
  <c r="P277" i="47"/>
  <c r="P276" i="47"/>
  <c r="P275" i="47"/>
  <c r="P274" i="47"/>
  <c r="P273" i="47"/>
  <c r="P272" i="47"/>
  <c r="P270" i="47"/>
  <c r="P269" i="47"/>
  <c r="P268" i="47"/>
  <c r="P267" i="47"/>
  <c r="P266" i="47"/>
  <c r="P263" i="47"/>
  <c r="P261" i="47"/>
  <c r="P256" i="47"/>
  <c r="P254" i="47"/>
  <c r="P252" i="47"/>
  <c r="P249" i="47"/>
  <c r="P248" i="47"/>
  <c r="P243" i="47"/>
  <c r="P239" i="47"/>
  <c r="P238" i="47"/>
  <c r="P237" i="47"/>
  <c r="P236" i="47"/>
  <c r="P235" i="47"/>
  <c r="P233" i="47"/>
  <c r="P232" i="47"/>
  <c r="P231" i="47"/>
  <c r="P229" i="47"/>
  <c r="P228" i="47"/>
  <c r="P227" i="47"/>
  <c r="P226" i="47"/>
  <c r="P225" i="47"/>
  <c r="P224" i="47"/>
  <c r="P222" i="47"/>
  <c r="P221" i="47"/>
  <c r="P220" i="47"/>
  <c r="P219" i="47"/>
  <c r="P218" i="47"/>
  <c r="P215" i="47"/>
  <c r="P213" i="47"/>
  <c r="P208" i="47"/>
  <c r="P206" i="47"/>
  <c r="P204" i="47"/>
  <c r="P201" i="47"/>
  <c r="P200" i="47"/>
  <c r="P195" i="47"/>
  <c r="P191" i="47"/>
  <c r="P188" i="47"/>
  <c r="P187" i="47"/>
  <c r="P186" i="47"/>
  <c r="P185" i="47"/>
  <c r="P183" i="47"/>
  <c r="P182" i="47"/>
  <c r="P181" i="47"/>
  <c r="P179" i="47"/>
  <c r="P178" i="47"/>
  <c r="P177" i="47"/>
  <c r="P176" i="47"/>
  <c r="P175" i="47"/>
  <c r="P174" i="47"/>
  <c r="P172" i="47"/>
  <c r="P171" i="47"/>
  <c r="P170" i="47"/>
  <c r="P169" i="47"/>
  <c r="P168" i="47"/>
  <c r="P165" i="47"/>
  <c r="P163" i="47"/>
  <c r="P158" i="47"/>
  <c r="P156" i="47"/>
  <c r="P154" i="47"/>
  <c r="P151" i="47"/>
  <c r="P150" i="47"/>
  <c r="P145" i="47"/>
  <c r="P141" i="47"/>
  <c r="P140" i="47"/>
  <c r="P139" i="47"/>
  <c r="P138" i="47"/>
  <c r="P137" i="47"/>
  <c r="P134" i="47"/>
  <c r="P133" i="47"/>
  <c r="P132" i="47"/>
  <c r="P131" i="47"/>
  <c r="P129" i="47"/>
  <c r="P128" i="47"/>
  <c r="P126" i="47"/>
  <c r="P125" i="47"/>
  <c r="P124" i="47"/>
  <c r="P123" i="47"/>
  <c r="P122" i="47"/>
  <c r="P121" i="47"/>
  <c r="P119" i="47"/>
  <c r="P118" i="47"/>
  <c r="P117" i="47"/>
  <c r="P115" i="47"/>
  <c r="P113" i="47"/>
  <c r="P108" i="47"/>
  <c r="P107" i="47"/>
  <c r="P106" i="47"/>
  <c r="P104" i="47"/>
  <c r="P103" i="47"/>
  <c r="P101" i="47"/>
  <c r="P100" i="47"/>
  <c r="P98" i="47"/>
  <c r="P96" i="47"/>
  <c r="P95" i="47"/>
  <c r="P93" i="47"/>
  <c r="P91" i="47"/>
  <c r="P90" i="47"/>
  <c r="P89" i="47"/>
  <c r="P88" i="47"/>
  <c r="P86" i="47"/>
  <c r="P85" i="47"/>
  <c r="P83" i="47"/>
  <c r="P82" i="47"/>
  <c r="P81" i="47"/>
  <c r="P80" i="47"/>
  <c r="P79" i="47"/>
  <c r="P78" i="47"/>
  <c r="P76" i="47"/>
  <c r="P75" i="47"/>
  <c r="P74" i="47"/>
  <c r="P73" i="47"/>
  <c r="P72" i="47"/>
  <c r="P69" i="47"/>
  <c r="P67" i="47"/>
  <c r="P62" i="47"/>
  <c r="P60" i="47"/>
  <c r="P58" i="47"/>
  <c r="P55" i="47"/>
  <c r="P54" i="47"/>
  <c r="P49" i="47"/>
  <c r="P45" i="47"/>
  <c r="P44" i="47"/>
  <c r="P43" i="47"/>
  <c r="P42" i="47"/>
  <c r="P41" i="47"/>
  <c r="P34" i="47"/>
  <c r="P33" i="47"/>
  <c r="P30" i="47"/>
  <c r="P29" i="47"/>
  <c r="P21" i="47"/>
  <c r="P14" i="47"/>
  <c r="P13" i="47"/>
  <c r="O190" i="47" l="1"/>
  <c r="O189" i="47"/>
  <c r="O9" i="47"/>
  <c r="O8" i="47"/>
  <c r="O6" i="47"/>
  <c r="O5" i="47"/>
  <c r="O3" i="47"/>
  <c r="O2" i="47"/>
  <c r="M190" i="47"/>
  <c r="M189" i="47"/>
  <c r="M9" i="47"/>
  <c r="M8" i="47"/>
  <c r="M6" i="47"/>
  <c r="M5" i="47"/>
  <c r="M3" i="47"/>
  <c r="M2" i="47"/>
  <c r="L7" i="47"/>
  <c r="M7" i="47" s="1"/>
  <c r="L4" i="47"/>
  <c r="M4" i="47" s="1"/>
  <c r="P9" i="47" l="1"/>
  <c r="P5" i="47"/>
  <c r="P3" i="47"/>
  <c r="P189" i="47"/>
  <c r="P8" i="47"/>
  <c r="P6" i="47"/>
  <c r="P190" i="47"/>
  <c r="P2" i="47"/>
  <c r="N4" i="47"/>
  <c r="O4" i="47" s="1"/>
  <c r="P4" i="47" s="1"/>
  <c r="N7" i="47"/>
  <c r="O7" i="47" s="1"/>
  <c r="P7" i="47" s="1"/>
  <c r="AD40" i="6" l="1"/>
  <c r="AD37" i="6"/>
  <c r="AD48" i="6"/>
  <c r="AD34" i="6"/>
  <c r="AD32" i="6"/>
  <c r="AD12" i="6"/>
  <c r="AD11" i="6"/>
  <c r="AD73" i="6"/>
  <c r="AD50" i="6"/>
  <c r="AD75" i="6"/>
  <c r="AD74" i="6"/>
  <c r="AD1567" i="6"/>
  <c r="AD1491" i="6"/>
  <c r="AD1441" i="6"/>
  <c r="AD1362" i="6"/>
  <c r="AD1502" i="6"/>
  <c r="AD1563" i="6"/>
  <c r="AD1564" i="6"/>
  <c r="AD1481" i="6"/>
  <c r="U845" i="7"/>
  <c r="S845" i="7" s="1"/>
  <c r="AD1566" i="6"/>
  <c r="AD1514" i="6"/>
  <c r="AD1565" i="6"/>
  <c r="AD1511" i="6"/>
  <c r="AD1291" i="6"/>
  <c r="AD1218" i="6"/>
  <c r="AD1189" i="6"/>
  <c r="AD1138" i="6"/>
  <c r="AD1287" i="6"/>
  <c r="AD1239" i="6"/>
  <c r="AD1288" i="6"/>
  <c r="AD1214" i="6"/>
  <c r="U727" i="7"/>
  <c r="S727" i="7" s="1"/>
  <c r="AB1502" i="6" l="1"/>
  <c r="AB1567" i="6"/>
  <c r="AB73" i="6"/>
  <c r="AB34" i="6"/>
  <c r="AB1189" i="6"/>
  <c r="AB1214" i="6"/>
  <c r="AB1138" i="6"/>
  <c r="AB1511" i="6"/>
  <c r="AB1288" i="6"/>
  <c r="AB1565" i="6"/>
  <c r="AB1481" i="6"/>
  <c r="AB1362" i="6"/>
  <c r="AB74" i="6"/>
  <c r="AB11" i="6"/>
  <c r="AB48" i="6"/>
  <c r="AB1239" i="6"/>
  <c r="AB1218" i="6"/>
  <c r="AB1514" i="6"/>
  <c r="AB1564" i="6"/>
  <c r="AB1441" i="6"/>
  <c r="AB75" i="6"/>
  <c r="AB12" i="6"/>
  <c r="AB37" i="6"/>
  <c r="AB1287" i="6"/>
  <c r="AB1291" i="6"/>
  <c r="AB1566" i="6"/>
  <c r="AB1563" i="6"/>
  <c r="AB1491" i="6"/>
  <c r="AB50" i="6"/>
  <c r="AB32" i="6"/>
  <c r="AB40" i="6"/>
  <c r="AD1289" i="6"/>
  <c r="AD1245" i="6"/>
  <c r="AD1290" i="6"/>
  <c r="AD1203" i="6"/>
  <c r="AD1043" i="6"/>
  <c r="AD987" i="6"/>
  <c r="AD932" i="6"/>
  <c r="AD869" i="6"/>
  <c r="AD1041" i="6"/>
  <c r="AD982" i="6"/>
  <c r="AD1042" i="6"/>
  <c r="AD947" i="6"/>
  <c r="AD1045" i="6"/>
  <c r="AD964" i="6"/>
  <c r="AD1044" i="6"/>
  <c r="AD980" i="6"/>
  <c r="U890" i="7"/>
  <c r="S890" i="7" s="1"/>
  <c r="U766" i="7"/>
  <c r="S766" i="7" s="1"/>
  <c r="AD121" i="6"/>
  <c r="AD117" i="6"/>
  <c r="AD141" i="6"/>
  <c r="U52" i="7"/>
  <c r="S52" i="7" s="1"/>
  <c r="AD126" i="6"/>
  <c r="AD85" i="6"/>
  <c r="AD90" i="6"/>
  <c r="AD89" i="6"/>
  <c r="AB89" i="6" l="1"/>
  <c r="AB964" i="6"/>
  <c r="AB982" i="6"/>
  <c r="AB987" i="6"/>
  <c r="AB1245" i="6"/>
  <c r="AB90" i="6"/>
  <c r="AB1045" i="6"/>
  <c r="AB1041" i="6"/>
  <c r="AB1043" i="6"/>
  <c r="AB1289" i="6"/>
  <c r="AB141" i="6"/>
  <c r="AB85" i="6"/>
  <c r="AB980" i="6"/>
  <c r="AB869" i="6"/>
  <c r="AB1203" i="6"/>
  <c r="AB117" i="6"/>
  <c r="AB947" i="6"/>
  <c r="AB126" i="6"/>
  <c r="AB121" i="6"/>
  <c r="AB1044" i="6"/>
  <c r="AB1042" i="6"/>
  <c r="AB932" i="6"/>
  <c r="AB1290" i="6"/>
  <c r="AD182" i="6"/>
  <c r="AD144" i="6"/>
  <c r="AD184" i="6"/>
  <c r="AD183" i="6"/>
  <c r="U133" i="7"/>
  <c r="S133" i="7" s="1"/>
  <c r="AD202" i="6"/>
  <c r="AD217" i="6"/>
  <c r="AD216" i="6"/>
  <c r="AB202" i="6" l="1"/>
  <c r="AB144" i="6"/>
  <c r="AB216" i="6"/>
  <c r="AB182" i="6"/>
  <c r="AB183" i="6"/>
  <c r="AB217" i="6"/>
  <c r="AB184" i="6"/>
  <c r="AD204" i="6"/>
  <c r="AB204" i="6" l="1"/>
  <c r="AD2" i="5"/>
  <c r="Z2" i="5"/>
  <c r="O223" i="3"/>
  <c r="L223" i="3"/>
  <c r="O220" i="3"/>
  <c r="L220" i="3"/>
  <c r="O216" i="3"/>
  <c r="L216" i="3"/>
  <c r="O211" i="3"/>
  <c r="L211" i="3"/>
  <c r="O200" i="3"/>
  <c r="L200" i="3"/>
  <c r="O189" i="3"/>
  <c r="L189" i="3"/>
  <c r="O176" i="3"/>
  <c r="L176" i="3"/>
  <c r="O164" i="3"/>
  <c r="L164" i="3"/>
  <c r="O148" i="3"/>
  <c r="L148" i="3"/>
  <c r="O142" i="3"/>
  <c r="L142" i="3"/>
  <c r="O136" i="3"/>
  <c r="L136" i="3"/>
  <c r="O129" i="3"/>
  <c r="L129" i="3"/>
  <c r="O114" i="3"/>
  <c r="L114" i="3"/>
  <c r="O101" i="3"/>
  <c r="L101" i="3"/>
  <c r="O92" i="3"/>
  <c r="L92" i="3"/>
  <c r="O76" i="3"/>
  <c r="L76" i="3"/>
  <c r="O60" i="3"/>
  <c r="L60" i="3"/>
  <c r="O58" i="3"/>
  <c r="L58" i="3"/>
  <c r="O56" i="3"/>
  <c r="L56" i="3"/>
  <c r="O46" i="3"/>
  <c r="L46" i="3"/>
  <c r="O35" i="3"/>
  <c r="L35" i="3"/>
  <c r="O31" i="3"/>
  <c r="L31" i="3"/>
  <c r="O28" i="3"/>
  <c r="L28" i="3"/>
  <c r="O27" i="3"/>
  <c r="L27" i="3"/>
  <c r="O24" i="3"/>
  <c r="L24" i="3"/>
  <c r="O16" i="3"/>
  <c r="L16" i="3"/>
  <c r="O7" i="3"/>
  <c r="L7" i="3"/>
  <c r="O2" i="3"/>
  <c r="L2" i="3"/>
  <c r="P2" i="3" l="1"/>
  <c r="C30" i="2" l="1"/>
  <c r="D30" i="2"/>
  <c r="B30" i="2"/>
  <c r="D13" i="38" l="1"/>
  <c r="E30" i="2" l="1"/>
  <c r="D15" i="38"/>
</calcChain>
</file>

<file path=xl/sharedStrings.xml><?xml version="1.0" encoding="utf-8"?>
<sst xmlns="http://schemas.openxmlformats.org/spreadsheetml/2006/main" count="118412" uniqueCount="6265">
  <si>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</si>
  <si>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</si>
  <si>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</si>
  <si>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</si>
  <si>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</si>
  <si>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</si>
  <si>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</si>
  <si>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</si>
  <si>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</si>
  <si>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</si>
  <si>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</si>
  <si>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</si>
  <si>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</si>
  <si>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</si>
  <si>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</si>
  <si>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</si>
  <si>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</si>
  <si>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</si>
  <si>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</si>
  <si>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</si>
  <si>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</si>
  <si>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</si>
  <si>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</si>
  <si>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</si>
  <si>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</si>
  <si>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</si>
  <si>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</si>
  <si>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</si>
  <si>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</si>
  <si>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</si>
  <si>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</si>
  <si>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</si>
  <si>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</si>
  <si>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</si>
  <si>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</si>
  <si>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</si>
  <si>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</si>
  <si>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</si>
  <si>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</si>
  <si>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</si>
  <si>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</si>
  <si>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</si>
  <si>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</si>
  <si>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</si>
  <si>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</si>
  <si>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</si>
  <si>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</si>
  <si>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</si>
  <si>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</si>
  <si>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</si>
  <si>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</si>
  <si>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</si>
  <si>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</si>
  <si>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</si>
  <si>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</si>
  <si>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</si>
  <si>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</si>
  <si>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</si>
  <si>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</si>
  <si>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</si>
  <si>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</si>
  <si>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</si>
  <si>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</si>
  <si>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</si>
  <si>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</si>
  <si>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</si>
  <si>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</si>
  <si>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</si>
  <si>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</si>
  <si>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</si>
  <si>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</si>
  <si>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</si>
  <si>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</si>
  <si>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</si>
  <si>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</si>
  <si>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</si>
  <si>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</si>
  <si>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</si>
  <si>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</si>
  <si>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</si>
  <si>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</si>
  <si>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</si>
  <si>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</si>
  <si>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</si>
  <si>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</si>
  <si>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</si>
  <si>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</si>
  <si>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</si>
  <si>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</si>
  <si>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</si>
  <si>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</si>
  <si>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</si>
  <si>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</si>
  <si>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</si>
  <si>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</si>
  <si>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</si>
  <si>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</si>
  <si>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</si>
  <si>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</si>
  <si>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</si>
  <si>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</si>
  <si>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</si>
  <si>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</si>
  <si>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</si>
  <si>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</si>
  <si>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</si>
  <si>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</si>
  <si>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</si>
  <si>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</si>
  <si>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</si>
  <si>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</si>
  <si>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</si>
  <si>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</si>
  <si>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</si>
  <si>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</si>
  <si>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</si>
  <si>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</si>
  <si>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</si>
  <si>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</si>
  <si>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</si>
  <si>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</si>
  <si>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</si>
  <si>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</si>
  <si>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</si>
  <si>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</si>
  <si>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</si>
  <si>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</si>
  <si>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</si>
  <si>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</si>
  <si>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</si>
  <si>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</si>
  <si>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</si>
  <si>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</si>
  <si>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</si>
  <si>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</si>
  <si>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</si>
  <si>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</si>
  <si>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</si>
  <si>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</si>
  <si>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</si>
  <si>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</si>
  <si>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</si>
  <si>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</si>
  <si>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</si>
  <si>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</si>
  <si>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</si>
  <si>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</si>
  <si>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</si>
  <si>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</si>
  <si>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</si>
  <si>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</si>
  <si>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</si>
  <si>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</si>
  <si>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</si>
  <si>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</si>
  <si>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</si>
  <si>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</si>
  <si>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</si>
  <si>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</si>
  <si>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</si>
  <si>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</si>
  <si>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</si>
  <si>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</si>
  <si>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</si>
  <si>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</si>
  <si>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</si>
  <si>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</si>
  <si>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</si>
  <si>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</si>
  <si>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</si>
  <si>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</si>
  <si>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</si>
  <si>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</si>
  <si>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</si>
  <si>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</si>
  <si>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</si>
  <si>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</si>
  <si>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</si>
  <si>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</si>
  <si>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</si>
  <si>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</si>
  <si>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</si>
  <si>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</si>
  <si>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</si>
  <si>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</si>
  <si>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</si>
  <si>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</si>
  <si>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</si>
  <si>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</si>
  <si>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</si>
  <si>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</si>
  <si>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</si>
  <si>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</si>
  <si>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</si>
  <si>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</si>
  <si>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</si>
  <si>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</si>
  <si>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</si>
  <si>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</si>
  <si>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</si>
  <si>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</si>
  <si>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</si>
  <si>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>שינוי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</si>
  <si>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</si>
  <si>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</si>
  <si>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</si>
  <si>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</si>
  <si>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</si>
  <si>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</si>
  <si>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</si>
  <si>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</si>
  <si>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</si>
  <si>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</si>
  <si>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</si>
  <si>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</si>
  <si>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</si>
  <si>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</si>
  <si>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</si>
  <si>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</si>
  <si>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</si>
  <si>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</si>
  <si>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</si>
  <si>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</si>
  <si>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</si>
  <si>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</si>
  <si>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</si>
  <si>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</si>
  <si>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</si>
  <si>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</si>
  <si>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</si>
  <si>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</si>
  <si>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</si>
  <si>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</si>
  <si>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</si>
  <si>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</si>
  <si>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</si>
  <si>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</si>
  <si>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</si>
  <si>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</si>
  <si>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</si>
  <si>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</si>
  <si>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</si>
  <si>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</si>
  <si>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</si>
  <si>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</si>
  <si>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</si>
  <si>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</si>
  <si>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</si>
  <si>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</si>
  <si>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</si>
  <si>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</si>
  <si>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</si>
  <si>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</si>
  <si>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</si>
  <si>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</si>
  <si>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</si>
  <si>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</si>
  <si>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</si>
  <si>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</si>
  <si>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</si>
  <si>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</si>
  <si>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</si>
  <si>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</si>
  <si>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</si>
  <si>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</si>
  <si>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</si>
  <si>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</si>
  <si>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</si>
  <si>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</si>
  <si>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</si>
  <si>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</si>
  <si>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</si>
  <si>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</si>
  <si>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</si>
  <si>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</si>
  <si>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</si>
  <si>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</si>
  <si>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</si>
  <si>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</si>
  <si>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</si>
  <si>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</si>
  <si>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</si>
  <si>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</si>
  <si>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</si>
  <si>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</si>
  <si>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</si>
  <si>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</si>
  <si>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</si>
  <si>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</si>
  <si>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</si>
  <si>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</si>
  <si>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</si>
  <si>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</si>
  <si>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</si>
  <si>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</si>
  <si>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</si>
  <si>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</si>
  <si>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</si>
  <si>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</si>
  <si>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</si>
  <si>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</si>
  <si>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</si>
  <si>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</si>
  <si>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</si>
  <si>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</si>
  <si>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</si>
  <si>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</si>
  <si>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</si>
  <si>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</si>
  <si>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</si>
  <si>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</si>
  <si>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</si>
  <si>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</si>
  <si>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</si>
  <si>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</si>
  <si>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</si>
  <si>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</si>
  <si>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</si>
  <si>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</si>
  <si>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</si>
  <si>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</si>
  <si>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</si>
  <si>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</si>
  <si>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</si>
  <si>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</si>
  <si>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</si>
  <si>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</si>
  <si>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</si>
  <si>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</si>
  <si>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</si>
  <si>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</si>
  <si>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</si>
  <si>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</si>
  <si>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</si>
  <si>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</si>
  <si>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</si>
  <si>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</si>
  <si>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</si>
  <si>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</si>
  <si>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</si>
  <si>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</si>
  <si>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</si>
  <si>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</si>
  <si>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</si>
  <si>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</si>
  <si>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</si>
  <si>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</si>
  <si>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</si>
  <si>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</si>
  <si>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</si>
  <si>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</si>
  <si>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</si>
  <si>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</si>
  <si>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</si>
  <si>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</si>
  <si>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</si>
  <si>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</si>
  <si>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</si>
  <si>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</si>
  <si>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</si>
  <si>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</si>
  <si>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</si>
  <si>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</si>
  <si>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</si>
  <si>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</si>
  <si>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</si>
  <si>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</si>
  <si>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</si>
  <si>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</si>
  <si>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</si>
  <si>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</si>
  <si>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</si>
  <si>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</si>
  <si>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</si>
  <si>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</si>
  <si>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</si>
  <si>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</si>
  <si>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</si>
  <si>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</si>
  <si>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</si>
  <si>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</si>
  <si>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</si>
  <si>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</si>
  <si>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</si>
  <si>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</si>
  <si>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</si>
  <si>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</si>
  <si>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</si>
  <si>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</si>
  <si>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</si>
  <si>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</si>
  <si>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</si>
  <si>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</si>
  <si>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</si>
  <si>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</si>
  <si>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</si>
  <si>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</si>
  <si>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</si>
  <si>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</si>
  <si>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</si>
  <si>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</si>
  <si>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</si>
  <si>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</si>
  <si>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</si>
  <si>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</si>
  <si>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</si>
  <si>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</si>
  <si>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</si>
  <si>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</si>
  <si>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</si>
  <si>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</si>
  <si>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</si>
  <si>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</si>
  <si>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</si>
  <si>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</si>
  <si>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</si>
  <si>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</si>
  <si>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</si>
  <si>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</si>
  <si>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</si>
  <si>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</si>
  <si>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</si>
  <si>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</si>
  <si>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</si>
  <si>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</si>
  <si>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</si>
  <si>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</si>
  <si>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</si>
  <si>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</si>
  <si>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</si>
  <si>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</si>
  <si>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</si>
  <si>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</si>
  <si>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</si>
  <si>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</si>
  <si>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</si>
  <si>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</si>
  <si>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</si>
  <si>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</si>
  <si>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</si>
  <si>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</si>
  <si>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</si>
  <si>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</si>
  <si>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</si>
  <si>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</si>
  <si>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</si>
  <si>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</si>
  <si>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</si>
  <si>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</si>
  <si>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</si>
  <si>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</si>
  <si>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</si>
  <si>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</si>
  <si>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</si>
  <si>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</si>
  <si>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</si>
  <si>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</si>
  <si>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</si>
  <si>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</si>
  <si>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</si>
  <si>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</si>
  <si>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</si>
  <si>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</si>
  <si>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</si>
  <si>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</si>
  <si>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</si>
  <si>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</si>
  <si>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</si>
  <si>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</si>
  <si>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</si>
  <si>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</si>
  <si>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</si>
  <si>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</si>
  <si>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</si>
  <si>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</si>
  <si>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</si>
  <si>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</si>
  <si>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</si>
  <si>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</si>
  <si>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</si>
  <si>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</si>
  <si>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</si>
  <si>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</si>
  <si>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</si>
  <si>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</si>
  <si>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</si>
  <si>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</si>
  <si>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</si>
  <si>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</si>
  <si>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</si>
  <si>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</si>
  <si>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</si>
  <si>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</si>
  <si>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</si>
  <si>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</si>
  <si>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</si>
  <si>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</si>
  <si>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</si>
  <si>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</si>
  <si>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</si>
  <si>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</si>
  <si>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</si>
  <si>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</si>
  <si>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</si>
  <si>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</si>
  <si>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</si>
  <si>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</si>
  <si>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</si>
  <si>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</si>
  <si>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</si>
  <si>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</si>
  <si>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</si>
  <si>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</si>
  <si>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</si>
  <si>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</si>
  <si>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</si>
  <si>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</si>
  <si>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</si>
  <si>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</si>
  <si>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</si>
  <si>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</si>
  <si>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</si>
  <si>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</si>
  <si>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</si>
  <si>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</si>
  <si>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</si>
  <si>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</si>
  <si>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</si>
  <si>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</si>
  <si>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</si>
  <si>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</si>
  <si>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</si>
  <si>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</si>
  <si>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</si>
  <si>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</si>
  <si>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</si>
  <si>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</si>
  <si>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</si>
  <si>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</si>
  <si>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</si>
  <si>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</si>
  <si>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</si>
  <si>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</si>
  <si>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</si>
  <si>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</si>
  <si>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</si>
  <si>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</si>
  <si>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</si>
  <si>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</si>
  <si>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</si>
  <si>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</si>
  <si>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</si>
  <si>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</si>
  <si>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</si>
  <si>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</si>
  <si>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</si>
  <si>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</si>
  <si>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</si>
  <si>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</si>
  <si>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</si>
  <si>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</si>
  <si>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</si>
  <si>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</si>
  <si>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</si>
  <si>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</si>
  <si>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</si>
  <si>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</si>
  <si>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</si>
  <si>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</si>
  <si>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</si>
  <si>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</si>
  <si>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</si>
  <si>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</si>
  <si>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</si>
  <si>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</si>
  <si>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</si>
  <si>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</si>
  <si>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</si>
  <si>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</si>
  <si>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</si>
  <si>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</si>
  <si>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</si>
  <si>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</si>
  <si>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</si>
  <si>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</si>
  <si>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</si>
  <si>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</si>
  <si>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</si>
  <si>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</si>
  <si>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</si>
  <si>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</si>
  <si>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</si>
  <si>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</si>
  <si>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</si>
  <si>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</si>
  <si>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</si>
  <si>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</si>
  <si>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</si>
  <si>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</si>
  <si>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</si>
  <si>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</si>
  <si>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</si>
  <si>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</si>
  <si>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</si>
  <si>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</si>
  <si>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</si>
  <si>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</si>
  <si>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</si>
  <si>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</si>
  <si>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</si>
  <si>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</si>
  <si>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</si>
  <si>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</si>
  <si>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</si>
  <si>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</si>
  <si>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</si>
  <si>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</si>
  <si>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</si>
  <si>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</si>
  <si>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</si>
  <si>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</si>
  <si>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</si>
  <si>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</si>
  <si>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</si>
  <si>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</si>
  <si>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</si>
  <si>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</si>
  <si>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</si>
  <si>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</si>
  <si>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</si>
  <si>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</si>
  <si>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</si>
  <si>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</si>
  <si>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</si>
  <si>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</si>
  <si>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</si>
  <si>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</si>
  <si>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</si>
  <si>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</si>
  <si>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</si>
  <si>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</si>
  <si>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</si>
  <si>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</si>
  <si>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</si>
  <si>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</si>
  <si>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</si>
  <si>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</si>
  <si>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</si>
  <si>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</si>
  <si>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</si>
  <si>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</si>
  <si>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</si>
  <si>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</si>
  <si>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</si>
  <si>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</si>
  <si>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</si>
  <si>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</si>
  <si>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</si>
  <si>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</si>
  <si>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</si>
  <si>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</si>
  <si>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</si>
  <si>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</si>
  <si>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</si>
  <si>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</si>
  <si>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</si>
  <si>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</si>
  <si>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</si>
  <si>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</si>
  <si>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</si>
  <si>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</si>
  <si>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</si>
  <si>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</si>
  <si>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</si>
  <si>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</si>
  <si>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</si>
  <si>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</si>
  <si>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</si>
  <si>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</si>
  <si>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</si>
  <si>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</si>
  <si>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</si>
  <si>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</si>
  <si>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</si>
  <si>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</si>
  <si>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</si>
  <si>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</si>
  <si>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</si>
  <si>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</si>
  <si>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</si>
  <si>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</si>
  <si>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</si>
  <si>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</si>
  <si>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</si>
  <si>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</si>
  <si>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</si>
  <si>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</si>
  <si>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</si>
  <si>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</si>
  <si>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</si>
  <si>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</si>
  <si>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</si>
  <si>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</si>
  <si>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</si>
  <si>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</si>
  <si>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</si>
  <si>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</si>
  <si>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</si>
  <si>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</si>
  <si>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</si>
  <si>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</si>
  <si>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</si>
  <si>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</si>
  <si>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</si>
  <si>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</si>
  <si>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</si>
  <si>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</si>
  <si>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</si>
  <si>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</si>
  <si>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</si>
  <si>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</si>
  <si>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</si>
  <si>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</si>
  <si>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</si>
  <si>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</si>
  <si>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</si>
  <si>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</si>
  <si>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</si>
  <si>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</si>
  <si>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</si>
  <si>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</si>
  <si>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</si>
  <si>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</si>
  <si>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</si>
  <si>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</si>
  <si>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</si>
  <si>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</si>
  <si>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</si>
  <si>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</si>
  <si>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</si>
  <si>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</si>
  <si>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</si>
  <si>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</si>
  <si>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</si>
  <si>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</si>
  <si>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</si>
  <si>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</si>
  <si>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</si>
  <si>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</si>
  <si>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</si>
  <si>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</si>
  <si>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</si>
  <si>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</si>
  <si>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</si>
  <si>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</si>
  <si>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</si>
  <si>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</si>
  <si>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</si>
  <si>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</si>
  <si>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</si>
  <si>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</si>
  <si>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</si>
  <si>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</si>
  <si>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</si>
  <si>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</si>
  <si>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</si>
  <si>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</si>
  <si>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</si>
  <si>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</si>
  <si>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</si>
  <si>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</si>
  <si>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</si>
  <si>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</si>
  <si>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</si>
  <si>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</si>
  <si>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</si>
  <si>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</si>
  <si>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</si>
  <si>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</si>
  <si>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</si>
  <si>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</si>
  <si>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</si>
  <si>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</si>
  <si>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</si>
  <si>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</si>
  <si>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</si>
  <si>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</si>
  <si>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</si>
  <si>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</si>
  <si>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</si>
  <si>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</si>
  <si>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</si>
  <si>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</si>
  <si>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</si>
  <si>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</si>
  <si>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</si>
  <si>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</si>
  <si>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</si>
  <si>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</si>
  <si>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</si>
  <si>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</si>
  <si>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</si>
  <si>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</si>
  <si>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</si>
  <si>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</si>
  <si>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</si>
  <si>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</si>
  <si>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</si>
  <si>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</si>
  <si>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</si>
  <si>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</si>
  <si>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</si>
  <si>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</si>
  <si>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</si>
  <si>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</si>
  <si>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</si>
  <si>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</si>
  <si>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</si>
  <si>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</si>
  <si>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</si>
  <si>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</si>
  <si>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</si>
  <si>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</si>
  <si>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</si>
  <si>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</si>
  <si>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</si>
  <si>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</si>
  <si>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</si>
  <si>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</si>
  <si>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</si>
  <si>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</si>
  <si>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</si>
  <si>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</si>
  <si>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</si>
  <si>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</si>
  <si>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</si>
  <si>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</si>
  <si>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</si>
  <si>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</si>
  <si>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</si>
  <si>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</si>
  <si>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</si>
  <si>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</si>
  <si>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</si>
  <si>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</si>
  <si>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</si>
  <si>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</si>
  <si>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</si>
  <si>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</si>
  <si>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</si>
  <si>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</si>
  <si>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</si>
  <si>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</si>
  <si>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</si>
  <si>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</si>
  <si>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</si>
  <si>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</si>
  <si>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</si>
  <si>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</si>
  <si>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</si>
  <si>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</si>
  <si>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</si>
  <si>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</si>
  <si>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</si>
  <si>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</si>
  <si>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</si>
  <si>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</si>
  <si>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</si>
  <si>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</si>
  <si>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</si>
  <si>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</si>
  <si>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</si>
  <si>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</si>
  <si>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</si>
  <si>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</si>
  <si>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</si>
  <si>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</si>
  <si>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</si>
  <si>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</si>
  <si>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</si>
  <si>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</si>
  <si>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</si>
  <si>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</si>
  <si>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</si>
  <si>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</si>
  <si>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</si>
  <si>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</si>
  <si>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</si>
  <si>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</si>
  <si>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</si>
  <si>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</si>
  <si>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</si>
  <si>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</si>
  <si>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</si>
  <si>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</si>
  <si>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</si>
  <si>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</si>
  <si>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</si>
  <si>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</si>
  <si>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</si>
  <si>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</si>
  <si>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</si>
  <si>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</si>
  <si>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</si>
  <si>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</si>
  <si>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</si>
  <si>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</si>
  <si>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</si>
  <si>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</si>
  <si>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</si>
  <si>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</si>
  <si>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</si>
  <si>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</si>
  <si>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</si>
  <si>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</si>
  <si>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</si>
  <si>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</si>
  <si>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</si>
  <si>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</si>
  <si>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</si>
  <si>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</si>
  <si>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</si>
  <si>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</si>
  <si>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</si>
  <si>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</si>
  <si>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</si>
  <si>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</si>
  <si>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</si>
  <si>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</si>
  <si>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</si>
  <si>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</si>
  <si>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</si>
  <si>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</si>
  <si>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</si>
  <si>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</si>
  <si>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</si>
  <si>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</si>
  <si>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</si>
  <si>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</si>
  <si>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</si>
  <si>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</si>
  <si>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</si>
  <si>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</si>
  <si>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</si>
  <si>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</si>
  <si>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</si>
  <si>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</si>
  <si>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</si>
  <si>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</si>
  <si>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</si>
  <si>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</si>
  <si>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</si>
  <si>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</si>
  <si>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</si>
  <si>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</si>
  <si>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</si>
  <si>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</si>
  <si>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</si>
  <si>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</si>
  <si>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</si>
  <si>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</si>
  <si>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</si>
  <si>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</si>
  <si>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</si>
  <si>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</si>
  <si>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</si>
  <si>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</si>
  <si>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</si>
  <si>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</si>
  <si>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</si>
  <si>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</si>
  <si>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</si>
  <si>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</si>
  <si>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</si>
  <si>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</si>
  <si>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</si>
  <si>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</si>
  <si>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</si>
  <si>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</si>
  <si>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</si>
  <si>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</si>
  <si>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</si>
  <si>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</si>
  <si>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</si>
  <si>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</si>
  <si>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</si>
  <si>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</si>
  <si>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</si>
  <si>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</si>
  <si>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</si>
  <si>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</si>
  <si>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</si>
  <si>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</si>
  <si>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</si>
  <si>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</si>
  <si>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</si>
  <si>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</si>
  <si>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</si>
  <si>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</si>
  <si>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</si>
  <si>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</si>
  <si>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</si>
  <si>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</si>
  <si>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</si>
  <si>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</si>
  <si>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</si>
  <si>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</si>
  <si>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</si>
  <si>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</si>
  <si>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</si>
  <si>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</si>
  <si>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</si>
  <si>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</si>
  <si>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</si>
  <si>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</si>
  <si>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</si>
  <si>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</si>
  <si>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</si>
  <si>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</si>
  <si>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</si>
  <si>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</si>
  <si>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</si>
  <si>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</si>
  <si>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</si>
  <si>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</si>
  <si>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</si>
  <si>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</si>
  <si>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</si>
  <si>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</si>
  <si>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</si>
  <si>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</si>
  <si>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</si>
  <si>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</si>
  <si>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</si>
  <si>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</si>
  <si>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</si>
  <si>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</si>
  <si>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</si>
  <si>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</si>
  <si>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</si>
  <si>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</si>
  <si>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</si>
  <si>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</si>
  <si>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</si>
  <si>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</si>
  <si>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</si>
  <si>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</si>
  <si>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</si>
  <si>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</si>
  <si>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</si>
  <si>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</si>
  <si>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</si>
  <si>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</si>
  <si>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</si>
  <si>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</si>
  <si>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</si>
  <si>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</si>
  <si>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</si>
  <si>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</si>
  <si>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</si>
  <si>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</si>
  <si>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</si>
  <si>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</si>
  <si>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</si>
  <si>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</si>
  <si>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</si>
  <si>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</si>
  <si>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</si>
  <si>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</si>
  <si>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</si>
  <si>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</si>
  <si>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</si>
  <si>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</si>
  <si>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</si>
  <si>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</si>
  <si>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</si>
  <si>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</si>
  <si>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</si>
  <si>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</si>
  <si>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</si>
  <si>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</si>
  <si>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</si>
  <si>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</si>
  <si>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</si>
  <si>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</si>
  <si>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</si>
  <si>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</si>
  <si>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</si>
  <si>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</si>
  <si>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</si>
  <si>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</si>
  <si>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</si>
  <si>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</si>
  <si>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</si>
  <si>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</si>
  <si>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</si>
  <si>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</si>
  <si>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</si>
  <si>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</si>
  <si>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</si>
  <si>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</si>
  <si>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</si>
  <si>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</si>
  <si>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</si>
  <si>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</si>
  <si>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</si>
  <si>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</si>
  <si>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</si>
  <si>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</si>
  <si>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</si>
  <si>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</si>
  <si>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</si>
  <si>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</si>
  <si>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</si>
  <si>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</si>
  <si>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</si>
  <si>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</si>
  <si>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</si>
  <si>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</si>
  <si>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</si>
  <si>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</si>
  <si>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</si>
  <si>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</si>
  <si>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</si>
  <si>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</si>
  <si>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</si>
  <si>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</si>
  <si>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</si>
  <si>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</si>
  <si>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</si>
  <si>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</si>
  <si>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</si>
  <si>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</si>
  <si>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</si>
  <si>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</si>
  <si>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</si>
  <si>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</si>
  <si>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</si>
  <si>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</si>
  <si>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</si>
  <si>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</si>
  <si>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</si>
  <si>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</si>
  <si>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</si>
  <si>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</si>
  <si>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</si>
  <si>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</si>
  <si>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</si>
  <si>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</si>
  <si>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</si>
  <si>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</si>
  <si>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</si>
  <si>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</si>
  <si>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</si>
  <si>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</si>
  <si>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</si>
  <si>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</si>
  <si>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</si>
  <si>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</si>
  <si>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</si>
  <si>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</si>
  <si>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</si>
  <si>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</si>
  <si>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</si>
  <si>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</si>
  <si>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</si>
  <si>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</si>
  <si>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</si>
  <si>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</si>
  <si>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</si>
  <si>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</si>
  <si>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</si>
  <si>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</si>
  <si>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</si>
  <si>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</si>
  <si>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</si>
  <si>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</si>
  <si>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</si>
  <si>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</si>
  <si>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</si>
  <si>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</si>
  <si>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</si>
  <si>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</si>
  <si>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</si>
  <si>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</si>
  <si>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</si>
  <si>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</si>
  <si>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</si>
  <si>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</si>
  <si>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</si>
  <si>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</si>
  <si>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</si>
  <si>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</si>
  <si>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</si>
  <si>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</si>
  <si>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</si>
  <si>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</si>
  <si>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</si>
  <si>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</si>
  <si>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</si>
  <si>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</si>
  <si>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</si>
  <si>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</si>
  <si>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</si>
  <si>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</si>
  <si>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ליזה שלו</t>
  </si>
  <si>
    <t>03-7962110</t>
  </si>
  <si>
    <t>lizas@hcsra.co.il</t>
  </si>
  <si>
    <t>0</t>
  </si>
  <si>
    <t>בנק מזרחי</t>
  </si>
  <si>
    <t>20-61</t>
  </si>
  <si>
    <t>ilAAA</t>
  </si>
  <si>
    <t>ILS</t>
  </si>
  <si>
    <t>520042177</t>
  </si>
  <si>
    <t>12936</t>
  </si>
  <si>
    <t>USD</t>
  </si>
  <si>
    <t>3.681</t>
  </si>
  <si>
    <t>EUR</t>
  </si>
  <si>
    <t>3.9791</t>
  </si>
  <si>
    <t>SGD</t>
  </si>
  <si>
    <t>2.7272</t>
  </si>
  <si>
    <t>12937</t>
  </si>
  <si>
    <t>JPY</t>
  </si>
  <si>
    <t>0.0243</t>
  </si>
  <si>
    <t>GBP</t>
  </si>
  <si>
    <t>4.6535</t>
  </si>
  <si>
    <t>HKD</t>
  </si>
  <si>
    <t>0.4704</t>
  </si>
  <si>
    <t>12938</t>
  </si>
  <si>
    <t>13498</t>
  </si>
  <si>
    <t>13499</t>
  </si>
  <si>
    <t>13500</t>
  </si>
  <si>
    <t>141</t>
  </si>
  <si>
    <t>142</t>
  </si>
  <si>
    <t>DKK</t>
  </si>
  <si>
    <t>0.5335</t>
  </si>
  <si>
    <t>NOK</t>
  </si>
  <si>
    <t>0.34</t>
  </si>
  <si>
    <t>CHF</t>
  </si>
  <si>
    <t>4.074</t>
  </si>
  <si>
    <t>143</t>
  </si>
  <si>
    <t>14318</t>
  </si>
  <si>
    <t>14406</t>
  </si>
  <si>
    <t>14425</t>
  </si>
  <si>
    <t>35011</t>
  </si>
  <si>
    <t>בנק לאומי</t>
  </si>
  <si>
    <t>10-800</t>
  </si>
  <si>
    <t>35012</t>
  </si>
  <si>
    <t>בנק הפועלים</t>
  </si>
  <si>
    <t>12-600</t>
  </si>
  <si>
    <t>57</t>
  </si>
  <si>
    <t>58</t>
  </si>
  <si>
    <t>62</t>
  </si>
  <si>
    <t>8530</t>
  </si>
  <si>
    <t>בנק דיסקונט</t>
  </si>
  <si>
    <t>11-10</t>
  </si>
  <si>
    <t>8834</t>
  </si>
  <si>
    <t>9300</t>
  </si>
  <si>
    <t>9301</t>
  </si>
  <si>
    <t>AUD</t>
  </si>
  <si>
    <t>2.3962</t>
  </si>
  <si>
    <t>9302</t>
  </si>
  <si>
    <t>9629</t>
  </si>
  <si>
    <t>9630</t>
  </si>
  <si>
    <t>9631</t>
  </si>
  <si>
    <t>9719</t>
  </si>
  <si>
    <t>9720</t>
  </si>
  <si>
    <t>9721</t>
  </si>
  <si>
    <t>9888</t>
  </si>
  <si>
    <t>האוצר - ממשלתית צמודה</t>
  </si>
  <si>
    <t>ממשל צמודה 1025</t>
  </si>
  <si>
    <t>1135912</t>
  </si>
  <si>
    <t>ilRF</t>
  </si>
  <si>
    <t>31/10/2025</t>
  </si>
  <si>
    <t>112.14</t>
  </si>
  <si>
    <t>ממשל צמודה 1028</t>
  </si>
  <si>
    <t>1197326</t>
  </si>
  <si>
    <t>30/10/2028</t>
  </si>
  <si>
    <t>100.29</t>
  </si>
  <si>
    <t>ממשל צמודה 1131</t>
  </si>
  <si>
    <t>1172220</t>
  </si>
  <si>
    <t>30/11/2031</t>
  </si>
  <si>
    <t>99.81</t>
  </si>
  <si>
    <t>ממשל צמודה 0529</t>
  </si>
  <si>
    <t>1157023</t>
  </si>
  <si>
    <t>RF.il</t>
  </si>
  <si>
    <t>31/05/2029</t>
  </si>
  <si>
    <t>107.2</t>
  </si>
  <si>
    <t>האוצר - ממשלתית שקלית</t>
  </si>
  <si>
    <t>ממשק0142</t>
  </si>
  <si>
    <t>1125400</t>
  </si>
  <si>
    <t>31/01/2042</t>
  </si>
  <si>
    <t>110.25</t>
  </si>
  <si>
    <t>ממשלתי שקלי 0425</t>
  </si>
  <si>
    <t>1162668</t>
  </si>
  <si>
    <t>30/04/2025</t>
  </si>
  <si>
    <t>96.77</t>
  </si>
  <si>
    <t>ממשל שקלית 0226</t>
  </si>
  <si>
    <t>1174697</t>
  </si>
  <si>
    <t>27/02/2026</t>
  </si>
  <si>
    <t>93.69</t>
  </si>
  <si>
    <t>ממשל שקלית 0330</t>
  </si>
  <si>
    <t>1160985</t>
  </si>
  <si>
    <t>31/03/2030</t>
  </si>
  <si>
    <t>83.47</t>
  </si>
  <si>
    <t>ממשל שקלי 1024</t>
  </si>
  <si>
    <t>1175777</t>
  </si>
  <si>
    <t>31/10/2024</t>
  </si>
  <si>
    <t>98.32</t>
  </si>
  <si>
    <t>ממשלתי 0825</t>
  </si>
  <si>
    <t>1135557</t>
  </si>
  <si>
    <t>31/08/2025</t>
  </si>
  <si>
    <t>97.96</t>
  </si>
  <si>
    <t>ממשק 1026</t>
  </si>
  <si>
    <t>1099456</t>
  </si>
  <si>
    <t>30/10/2026</t>
  </si>
  <si>
    <t>108.03</t>
  </si>
  <si>
    <t>האוצר - ממשלתית משתנה</t>
  </si>
  <si>
    <t>ממשל משתנה 0526</t>
  </si>
  <si>
    <t>1141795</t>
  </si>
  <si>
    <t>31/05/2026</t>
  </si>
  <si>
    <t>99.22</t>
  </si>
  <si>
    <t>בנק ישראל- מק"מ</t>
  </si>
  <si>
    <t>מ.ק.מ.  1014</t>
  </si>
  <si>
    <t>8241010</t>
  </si>
  <si>
    <t>02/10/2024</t>
  </si>
  <si>
    <t>0.000%</t>
  </si>
  <si>
    <t>97.93</t>
  </si>
  <si>
    <t>מ.ק.מ.  315</t>
  </si>
  <si>
    <t>8250318</t>
  </si>
  <si>
    <t>05/03/2025</t>
  </si>
  <si>
    <t>96.38</t>
  </si>
  <si>
    <t>מ.ק.מ.  125</t>
  </si>
  <si>
    <t>8250128</t>
  </si>
  <si>
    <t>08/01/2025</t>
  </si>
  <si>
    <t>96.9</t>
  </si>
  <si>
    <t>מ.ק.מ. 614</t>
  </si>
  <si>
    <t>8240616</t>
  </si>
  <si>
    <t>05/06/2024</t>
  </si>
  <si>
    <t>99.26</t>
  </si>
  <si>
    <t>מ.ק.מ.  215</t>
  </si>
  <si>
    <t>8250219</t>
  </si>
  <si>
    <t>05/02/2025</t>
  </si>
  <si>
    <t>96.63</t>
  </si>
  <si>
    <t>ממשלתי צמוד 0527</t>
  </si>
  <si>
    <t>1140847</t>
  </si>
  <si>
    <t>31/05/2027</t>
  </si>
  <si>
    <t>111.88</t>
  </si>
  <si>
    <t>ממשל צמודה 0726</t>
  </si>
  <si>
    <t>1169564</t>
  </si>
  <si>
    <t>31/07/2026</t>
  </si>
  <si>
    <t>109.23</t>
  </si>
  <si>
    <t>ממשל צמודה 1033</t>
  </si>
  <si>
    <t>1204379</t>
  </si>
  <si>
    <t>31/10/2033</t>
  </si>
  <si>
    <t>99.88</t>
  </si>
  <si>
    <t>ממצמ 0536</t>
  </si>
  <si>
    <t>1097708</t>
  </si>
  <si>
    <t>30/05/2036</t>
  </si>
  <si>
    <t>170.66</t>
  </si>
  <si>
    <t>5904 גליל</t>
  </si>
  <si>
    <t>9590431</t>
  </si>
  <si>
    <t>31/07/2024</t>
  </si>
  <si>
    <t>143.79</t>
  </si>
  <si>
    <t>ממשל שקלית 0327</t>
  </si>
  <si>
    <t>1139344</t>
  </si>
  <si>
    <t>31/03/2027</t>
  </si>
  <si>
    <t>94.43</t>
  </si>
  <si>
    <t>ממשל שקלית 0928</t>
  </si>
  <si>
    <t>1150879</t>
  </si>
  <si>
    <t>29/09/2028</t>
  </si>
  <si>
    <t>93.79</t>
  </si>
  <si>
    <t>ממשל שקלית 0432</t>
  </si>
  <si>
    <t>1180660</t>
  </si>
  <si>
    <t>30/04/2032</t>
  </si>
  <si>
    <t>81.01</t>
  </si>
  <si>
    <t>ממשל שקלית 0537</t>
  </si>
  <si>
    <t>1166180</t>
  </si>
  <si>
    <t>31/05/2037</t>
  </si>
  <si>
    <t>70.93</t>
  </si>
  <si>
    <t>ממשל שקלית 0335</t>
  </si>
  <si>
    <t>1202332</t>
  </si>
  <si>
    <t>30/03/2035</t>
  </si>
  <si>
    <t>96.13</t>
  </si>
  <si>
    <t>ממשל שקלית 0229</t>
  </si>
  <si>
    <t>1194802</t>
  </si>
  <si>
    <t>28/02/2029</t>
  </si>
  <si>
    <t>98.83</t>
  </si>
  <si>
    <t>ממשל שקלית 0927</t>
  </si>
  <si>
    <t>1203579</t>
  </si>
  <si>
    <t>30/09/2027</t>
  </si>
  <si>
    <t>99.6</t>
  </si>
  <si>
    <t>ממשל שקלית 0347</t>
  </si>
  <si>
    <t>1140193</t>
  </si>
  <si>
    <t>31/03/2047</t>
  </si>
  <si>
    <t>85.26</t>
  </si>
  <si>
    <t>מ.ק.מ. 1214</t>
  </si>
  <si>
    <t>8241218</t>
  </si>
  <si>
    <t>04/12/2024</t>
  </si>
  <si>
    <t>97.22</t>
  </si>
  <si>
    <t>מ.ק.מ. 714</t>
  </si>
  <si>
    <t>8240715</t>
  </si>
  <si>
    <t>03/07/2024</t>
  </si>
  <si>
    <t>98.95</t>
  </si>
  <si>
    <t>מ.ק.מ.  914</t>
  </si>
  <si>
    <t>8240913</t>
  </si>
  <si>
    <t>04/09/2024</t>
  </si>
  <si>
    <t>98.21</t>
  </si>
  <si>
    <t>מ.ק.מ.   1114</t>
  </si>
  <si>
    <t>8241119</t>
  </si>
  <si>
    <t>06/11/2024</t>
  </si>
  <si>
    <t>97.52</t>
  </si>
  <si>
    <t>מ.ק.מ. 814</t>
  </si>
  <si>
    <t>8240814</t>
  </si>
  <si>
    <t>07/08/2024</t>
  </si>
  <si>
    <t>98.55</t>
  </si>
  <si>
    <t>מ.ק.מ. 414</t>
  </si>
  <si>
    <t>8240418</t>
  </si>
  <si>
    <t>03/04/2024</t>
  </si>
  <si>
    <t>99.97</t>
  </si>
  <si>
    <t>מ.ק.מ. 524</t>
  </si>
  <si>
    <t>8240525</t>
  </si>
  <si>
    <t>08/05/2024</t>
  </si>
  <si>
    <t>99.58</t>
  </si>
  <si>
    <t>ממשלת ארה"ב</t>
  </si>
  <si>
    <t>US TREASURY 2.5 30/04/24</t>
  </si>
  <si>
    <t>US91282CEK36</t>
  </si>
  <si>
    <t>AA+</t>
  </si>
  <si>
    <t>30/04/2024</t>
  </si>
  <si>
    <t>99.7383</t>
  </si>
  <si>
    <t>US TREASURY 0.5 28/02/26</t>
  </si>
  <si>
    <t>US91282CBQ33</t>
  </si>
  <si>
    <t>28/02/2026</t>
  </si>
  <si>
    <t>92.4297</t>
  </si>
  <si>
    <t>ממשלת משתנה 1130</t>
  </si>
  <si>
    <t>1166552</t>
  </si>
  <si>
    <t>29/11/2030</t>
  </si>
  <si>
    <t>95.93</t>
  </si>
  <si>
    <t>ממשלתי צמוד 0545</t>
  </si>
  <si>
    <t>1134865</t>
  </si>
  <si>
    <t>31/05/2045</t>
  </si>
  <si>
    <t>96.44</t>
  </si>
  <si>
    <t>האוצר - ממשלתית קצרה</t>
  </si>
  <si>
    <t>ממשל קצרה 08/24</t>
  </si>
  <si>
    <t>1199975</t>
  </si>
  <si>
    <t>30/08/2024</t>
  </si>
  <si>
    <t>98.25</t>
  </si>
  <si>
    <t>ממשל קצרה 11/24</t>
  </si>
  <si>
    <t>1202324</t>
  </si>
  <si>
    <t>29/11/2024</t>
  </si>
  <si>
    <t>97.25</t>
  </si>
  <si>
    <t>ממשל שקלית 1152</t>
  </si>
  <si>
    <t>1184076</t>
  </si>
  <si>
    <t>29/11/2052</t>
  </si>
  <si>
    <t>69.01</t>
  </si>
  <si>
    <t>האוצר - ממשלתית גלובלית</t>
  </si>
  <si>
    <t>ממשל גלובל07/30</t>
  </si>
  <si>
    <t>1181197</t>
  </si>
  <si>
    <t>03/07/2030</t>
  </si>
  <si>
    <t>313.1</t>
  </si>
  <si>
    <t>מדינת ישראל</t>
  </si>
  <si>
    <t>ISRAEL 5 30/10/26</t>
  </si>
  <si>
    <t>XS2711443932</t>
  </si>
  <si>
    <t>A2</t>
  </si>
  <si>
    <t>102.099</t>
  </si>
  <si>
    <t>ISRAEL 1.5 18/01/27</t>
  </si>
  <si>
    <t>XS1551294256</t>
  </si>
  <si>
    <t>18/01/2027</t>
  </si>
  <si>
    <t>92.765</t>
  </si>
  <si>
    <t>US TREASURY 2 15/11/41</t>
  </si>
  <si>
    <t>US912810TC27</t>
  </si>
  <si>
    <t>15/11/2041</t>
  </si>
  <si>
    <t>70.125</t>
  </si>
  <si>
    <t>US TREASURY 0.375 15/04/24</t>
  </si>
  <si>
    <t>US91282CBV28</t>
  </si>
  <si>
    <t>15/04/2024</t>
  </si>
  <si>
    <t>99.793</t>
  </si>
  <si>
    <t>US TREASURY 3.25  30/06/29</t>
  </si>
  <si>
    <t>US91282CEV90</t>
  </si>
  <si>
    <t>30/06/2029</t>
  </si>
  <si>
    <t>95.375</t>
  </si>
  <si>
    <t>US TREASURY 3 15/11/2044</t>
  </si>
  <si>
    <t>US912810RJ97</t>
  </si>
  <si>
    <t>15/11/2044</t>
  </si>
  <si>
    <t>80.0469</t>
  </si>
  <si>
    <t>US TREASURY 1.125 15/08/40</t>
  </si>
  <si>
    <t>US912810SQ22</t>
  </si>
  <si>
    <t>15/08/2040</t>
  </si>
  <si>
    <t>61.8594</t>
  </si>
  <si>
    <t>US TREASURY 2.75 15/11/42</t>
  </si>
  <si>
    <t>US912810QY73</t>
  </si>
  <si>
    <t>15/11/2042</t>
  </si>
  <si>
    <t>78.25</t>
  </si>
  <si>
    <t>US TREASURY 3.5 15/02/39</t>
  </si>
  <si>
    <t>US912810QA97</t>
  </si>
  <si>
    <t>15/02/2039</t>
  </si>
  <si>
    <t>91.7969</t>
  </si>
  <si>
    <t>US TREASURY 3.625 15/02/2044</t>
  </si>
  <si>
    <t>US912810RE01</t>
  </si>
  <si>
    <t>15/02/2044</t>
  </si>
  <si>
    <t>88.7188</t>
  </si>
  <si>
    <t>US TREASURY 2.125 31/03/24</t>
  </si>
  <si>
    <t>US912828W713</t>
  </si>
  <si>
    <t>31/03/2024</t>
  </si>
  <si>
    <t>ISRAEL 5.75 12/03/54</t>
  </si>
  <si>
    <t>US46514BRM18</t>
  </si>
  <si>
    <t>12/03/2054</t>
  </si>
  <si>
    <t>95.808</t>
  </si>
  <si>
    <t>US TREASURY 4.375 15/02/2038</t>
  </si>
  <si>
    <t>US912810PW27</t>
  </si>
  <si>
    <t>15/02/2038</t>
  </si>
  <si>
    <t>101.9063</t>
  </si>
  <si>
    <t>US TREASURY 4.5 15/11/33</t>
  </si>
  <si>
    <t>US91282CJJ18</t>
  </si>
  <si>
    <t>15/11/2033</t>
  </si>
  <si>
    <t>102.2656</t>
  </si>
  <si>
    <t>US TREASURY 1 15/12/24</t>
  </si>
  <si>
    <t>US91282CDN83</t>
  </si>
  <si>
    <t>15/12/2024</t>
  </si>
  <si>
    <t>97.1172</t>
  </si>
  <si>
    <t>US TREASURY 3.375 15/05/44</t>
  </si>
  <si>
    <t>US912810RG58</t>
  </si>
  <si>
    <t>15/05/2044</t>
  </si>
  <si>
    <t>85.3125</t>
  </si>
  <si>
    <t>US TREASURY 2.5 31/05/24</t>
  </si>
  <si>
    <t>US91282CER88</t>
  </si>
  <si>
    <t>31/05/2024</t>
  </si>
  <si>
    <t>99.5078</t>
  </si>
  <si>
    <t>US TREASURY 1.75 31/07/24</t>
  </si>
  <si>
    <t>US912828Y875</t>
  </si>
  <si>
    <t>98.8164</t>
  </si>
  <si>
    <t>US TREASURY 0 18/06/24</t>
  </si>
  <si>
    <t>US912797KF38</t>
  </si>
  <si>
    <t>Aaa</t>
  </si>
  <si>
    <t>18/06/2024</t>
  </si>
  <si>
    <t>98.8878</t>
  </si>
  <si>
    <t>US TREASURY 0 15/08/24</t>
  </si>
  <si>
    <t>US912797KB24</t>
  </si>
  <si>
    <t>15/08/2024</t>
  </si>
  <si>
    <t>98.08</t>
  </si>
  <si>
    <t>ISRAEL 5.375 12/03/29</t>
  </si>
  <si>
    <t>US46514BRN90</t>
  </si>
  <si>
    <t>12/03/2029</t>
  </si>
  <si>
    <t>100.107</t>
  </si>
  <si>
    <t>US TREASURY 1.875 15/02/32</t>
  </si>
  <si>
    <t>US91282CDY49</t>
  </si>
  <si>
    <t>15/02/2032</t>
  </si>
  <si>
    <t>84.4688</t>
  </si>
  <si>
    <t>US TREASURY 2.875 15/08/45</t>
  </si>
  <si>
    <t>US912810RN00</t>
  </si>
  <si>
    <t>15/08/2045</t>
  </si>
  <si>
    <t>77.8125</t>
  </si>
  <si>
    <t>US TREASURY 1.625 15/05/31</t>
  </si>
  <si>
    <t>US91282CCB54</t>
  </si>
  <si>
    <t>15/05/2031</t>
  </si>
  <si>
    <t>84.2656</t>
  </si>
  <si>
    <t>US TREASURY 3.25  31/08/24</t>
  </si>
  <si>
    <t>US91282CFG15</t>
  </si>
  <si>
    <t>31/08/2024</t>
  </si>
  <si>
    <t>99.1484</t>
  </si>
  <si>
    <t>ISRAEL 5.5 12/03/34</t>
  </si>
  <si>
    <t>US46514BRL35</t>
  </si>
  <si>
    <t>12/03/2034</t>
  </si>
  <si>
    <t>98.67</t>
  </si>
  <si>
    <t>ISRAEL 3.25 17/01/28</t>
  </si>
  <si>
    <t>US46513YJH27</t>
  </si>
  <si>
    <t>17/01/2028</t>
  </si>
  <si>
    <t>93.014</t>
  </si>
  <si>
    <t>ISRAEL 2.5 15/01/30</t>
  </si>
  <si>
    <t>US46513JXM88</t>
  </si>
  <si>
    <t>15/01/2030</t>
  </si>
  <si>
    <t>85.696</t>
  </si>
  <si>
    <t>US TREASURY 2.5 15/02/2046</t>
  </si>
  <si>
    <t>US912810RQ31</t>
  </si>
  <si>
    <t>15/02/2046</t>
  </si>
  <si>
    <t>72.2813</t>
  </si>
  <si>
    <t>Us Treasury 4.375 15/11/39</t>
  </si>
  <si>
    <t>US912810QD37</t>
  </si>
  <si>
    <t>15/11/2039</t>
  </si>
  <si>
    <t>100.8594</t>
  </si>
  <si>
    <t>US TREASURY 2.125 30/11/24</t>
  </si>
  <si>
    <t>US9128283J70</t>
  </si>
  <si>
    <t>30/11/2024</t>
  </si>
  <si>
    <t>97.9609</t>
  </si>
  <si>
    <t>US TREASURY 2.5 15/05/24</t>
  </si>
  <si>
    <t>US912828WJ58</t>
  </si>
  <si>
    <t>15/05/2024</t>
  </si>
  <si>
    <t>99.625</t>
  </si>
  <si>
    <t>US TREASURY 0 04/06/24</t>
  </si>
  <si>
    <t>US912797JZ11</t>
  </si>
  <si>
    <t>04/06/2024</t>
  </si>
  <si>
    <t>99.0966</t>
  </si>
  <si>
    <t>US TREASURY 2.375 15/02/2042</t>
  </si>
  <si>
    <t>US912810TF57</t>
  </si>
  <si>
    <t>15/02/2042</t>
  </si>
  <si>
    <t>74.3594</t>
  </si>
  <si>
    <t>US TREASURY 2.125 30/09/24</t>
  </si>
  <si>
    <t>US9128282Y56</t>
  </si>
  <si>
    <t>30/09/2024</t>
  </si>
  <si>
    <t>98.4688</t>
  </si>
  <si>
    <t>US TREASURY 0 13/06/24</t>
  </si>
  <si>
    <t>US912797FS14</t>
  </si>
  <si>
    <t>13/06/2024</t>
  </si>
  <si>
    <t>98.956</t>
  </si>
  <si>
    <t>US TREASURY 1.5 30/11/24</t>
  </si>
  <si>
    <t>US912828YV68</t>
  </si>
  <si>
    <t>97.5703</t>
  </si>
  <si>
    <t>Us Treasury 0.625 15/10/24</t>
  </si>
  <si>
    <t>US91282CDB46</t>
  </si>
  <si>
    <t>15/10/2024</t>
  </si>
  <si>
    <t>97.5625</t>
  </si>
  <si>
    <t>US TREASURY 1.25 31/08/24</t>
  </si>
  <si>
    <t>US912828YE44</t>
  </si>
  <si>
    <t>98.332</t>
  </si>
  <si>
    <t>ממצמ0841</t>
  </si>
  <si>
    <t>1120583</t>
  </si>
  <si>
    <t>31/08/2041</t>
  </si>
  <si>
    <t>138.12</t>
  </si>
  <si>
    <t>מגה אור</t>
  </si>
  <si>
    <t>513257873</t>
  </si>
  <si>
    <t>מגה אור נעמ 3</t>
  </si>
  <si>
    <t>1196955</t>
  </si>
  <si>
    <t>ilA+</t>
  </si>
  <si>
    <t>1,044.33</t>
  </si>
  <si>
    <t>אמ.ג'י.ג'י</t>
  </si>
  <si>
    <t>1981143</t>
  </si>
  <si>
    <t>אמ.ג'יג'י אגח ב</t>
  </si>
  <si>
    <t>1160811</t>
  </si>
  <si>
    <t>21/09/2025</t>
  </si>
  <si>
    <t>98.34</t>
  </si>
  <si>
    <t>סטרוברי</t>
  </si>
  <si>
    <t>1863501</t>
  </si>
  <si>
    <t>סטרוברי אגח ג</t>
  </si>
  <si>
    <t>1179019</t>
  </si>
  <si>
    <t>100.25</t>
  </si>
  <si>
    <t>רוטשטיין</t>
  </si>
  <si>
    <t>520039959</t>
  </si>
  <si>
    <t>רוטשטיין  אגח י</t>
  </si>
  <si>
    <t>5390273</t>
  </si>
  <si>
    <t>14/07/2027</t>
  </si>
  <si>
    <t>97.87</t>
  </si>
  <si>
    <t>עמרם</t>
  </si>
  <si>
    <t>513201582</t>
  </si>
  <si>
    <t>עמרם אברהם אגח א</t>
  </si>
  <si>
    <t>1188044</t>
  </si>
  <si>
    <t>101.88</t>
  </si>
  <si>
    <t>נמקו ריאלטי</t>
  </si>
  <si>
    <t>1905761</t>
  </si>
  <si>
    <t>נמקו אגח ג</t>
  </si>
  <si>
    <t>1198761</t>
  </si>
  <si>
    <t>ilAA</t>
  </si>
  <si>
    <t>30/06/2027</t>
  </si>
  <si>
    <t>103.15</t>
  </si>
  <si>
    <t>ישראל קנדה</t>
  </si>
  <si>
    <t>520039298</t>
  </si>
  <si>
    <t>ישראל קנדה אגח ז</t>
  </si>
  <si>
    <t>4340212</t>
  </si>
  <si>
    <t>94.72</t>
  </si>
  <si>
    <t>דה לסר</t>
  </si>
  <si>
    <t>1427976</t>
  </si>
  <si>
    <t>דה לסר אגח ח</t>
  </si>
  <si>
    <t>1193192</t>
  </si>
  <si>
    <t>ilA</t>
  </si>
  <si>
    <t>31/12/2026</t>
  </si>
  <si>
    <t>102.93</t>
  </si>
  <si>
    <t>ג'י.אפ.איי</t>
  </si>
  <si>
    <t>1852623</t>
  </si>
  <si>
    <t>ג'י.אף.אי אגח ה</t>
  </si>
  <si>
    <t>1202647</t>
  </si>
  <si>
    <t>ilBBB+</t>
  </si>
  <si>
    <t>01/12/2026</t>
  </si>
  <si>
    <t>111.01</t>
  </si>
  <si>
    <t>בית זיקוק אשדוד</t>
  </si>
  <si>
    <t>513775163</t>
  </si>
  <si>
    <t>בית זיקוק אגח 2</t>
  </si>
  <si>
    <t>1199488</t>
  </si>
  <si>
    <t>A3.il</t>
  </si>
  <si>
    <t>30/04/2029</t>
  </si>
  <si>
    <t>108.29</t>
  </si>
  <si>
    <t>אקסטל לימיטד</t>
  </si>
  <si>
    <t>1811308</t>
  </si>
  <si>
    <t>אקסטל אגח ד</t>
  </si>
  <si>
    <t>31/12/2027</t>
  </si>
  <si>
    <t>נאוויטס פטרו</t>
  </si>
  <si>
    <t>550263107</t>
  </si>
  <si>
    <t>נאוויטס פט אגחה</t>
  </si>
  <si>
    <t>ilA-</t>
  </si>
  <si>
    <t>31/12/2028</t>
  </si>
  <si>
    <t>נמקו אגח ב</t>
  </si>
  <si>
    <t>1160258</t>
  </si>
  <si>
    <t>ilAA-</t>
  </si>
  <si>
    <t>15/10/2032</t>
  </si>
  <si>
    <t>95.73</t>
  </si>
  <si>
    <t>שלמה נדלן</t>
  </si>
  <si>
    <t>513957472</t>
  </si>
  <si>
    <t>שלמה נדלן אגח ד</t>
  </si>
  <si>
    <t>1157668</t>
  </si>
  <si>
    <t>31/10/2030</t>
  </si>
  <si>
    <t>96.54</t>
  </si>
  <si>
    <t>חג'ג' נדלן</t>
  </si>
  <si>
    <t>520033309</t>
  </si>
  <si>
    <t>חג'ג'    אגח יג</t>
  </si>
  <si>
    <t>1190040</t>
  </si>
  <si>
    <t>01/04/2025</t>
  </si>
  <si>
    <t>100.8</t>
  </si>
  <si>
    <t>נאוויטס פט אגח ו</t>
  </si>
  <si>
    <t>1204825</t>
  </si>
  <si>
    <t>30/09/2029</t>
  </si>
  <si>
    <t>103.21</t>
  </si>
  <si>
    <t>צמח המרמן</t>
  </si>
  <si>
    <t>512531203</t>
  </si>
  <si>
    <t>צמח המרמן אגח ז</t>
  </si>
  <si>
    <t>1186402</t>
  </si>
  <si>
    <t>Baa1.il</t>
  </si>
  <si>
    <t>100.33</t>
  </si>
  <si>
    <t>אמפא יובלים</t>
  </si>
  <si>
    <t>516286432</t>
  </si>
  <si>
    <t>אמפא יובל אגח א</t>
  </si>
  <si>
    <t>1193515</t>
  </si>
  <si>
    <t>15/12/2025</t>
  </si>
  <si>
    <t>101.5</t>
  </si>
  <si>
    <t>מניף-פיננסים</t>
  </si>
  <si>
    <t>512764408</t>
  </si>
  <si>
    <t>מניף אגח א</t>
  </si>
  <si>
    <t>1185883</t>
  </si>
  <si>
    <t>Aa3.il</t>
  </si>
  <si>
    <t>30/09/2026</t>
  </si>
  <si>
    <t>100.84</t>
  </si>
  <si>
    <t>אקסטל  אגח ג</t>
  </si>
  <si>
    <t>1175041</t>
  </si>
  <si>
    <t>31/03/2026</t>
  </si>
  <si>
    <t>100.59</t>
  </si>
  <si>
    <t>אאורה</t>
  </si>
  <si>
    <t>520038274</t>
  </si>
  <si>
    <t>אאורה אגח טז</t>
  </si>
  <si>
    <t>3730579</t>
  </si>
  <si>
    <t>96.19</t>
  </si>
  <si>
    <t>אם.אר.פי השקעות</t>
  </si>
  <si>
    <t>520044421</t>
  </si>
  <si>
    <t>אם.אר.פי  אגח ד</t>
  </si>
  <si>
    <t>1190172</t>
  </si>
  <si>
    <t>16/03/2025</t>
  </si>
  <si>
    <t>101.2</t>
  </si>
  <si>
    <t>פסיפיק אוק אסאואר(בי וי איי) הולדינג</t>
  </si>
  <si>
    <t>1900288</t>
  </si>
  <si>
    <t>פסיפיק אגח ב</t>
  </si>
  <si>
    <t>1163062</t>
  </si>
  <si>
    <t>01/02/2026</t>
  </si>
  <si>
    <t>סטרוברי  אגח ד</t>
  </si>
  <si>
    <t>1197029</t>
  </si>
  <si>
    <t>104.76</t>
  </si>
  <si>
    <t>אפי קפיטל נדלן</t>
  </si>
  <si>
    <t>513948216</t>
  </si>
  <si>
    <t>אפי קפיטל אגח ג</t>
  </si>
  <si>
    <t>1199744</t>
  </si>
  <si>
    <t>108.4</t>
  </si>
  <si>
    <t>אנלייט אנרגיה</t>
  </si>
  <si>
    <t>520041146</t>
  </si>
  <si>
    <t>אנלייט אנרגיה אג ו</t>
  </si>
  <si>
    <t>7200173</t>
  </si>
  <si>
    <t>A2.il</t>
  </si>
  <si>
    <t>01/09/2026</t>
  </si>
  <si>
    <t>97.31</t>
  </si>
  <si>
    <t>לוזון רונסון</t>
  </si>
  <si>
    <t>560040545</t>
  </si>
  <si>
    <t>לוזון רונ אגח א</t>
  </si>
  <si>
    <t>1202340</t>
  </si>
  <si>
    <t>25/09/2030</t>
  </si>
  <si>
    <t>105.58</t>
  </si>
  <si>
    <t>גפן מגורים</t>
  </si>
  <si>
    <t>512781386</t>
  </si>
  <si>
    <t>גפן מגורים אג א</t>
  </si>
  <si>
    <t>1199686</t>
  </si>
  <si>
    <t>01/10/2028</t>
  </si>
  <si>
    <t>118.9</t>
  </si>
  <si>
    <t>רוטשטיין  אגח ח</t>
  </si>
  <si>
    <t>5390182</t>
  </si>
  <si>
    <t>14/07/2025</t>
  </si>
  <si>
    <t>99.5</t>
  </si>
  <si>
    <t>דה לסר אגח ז</t>
  </si>
  <si>
    <t>1178920</t>
  </si>
  <si>
    <t>30/06/2028</t>
  </si>
  <si>
    <t>101.82</t>
  </si>
  <si>
    <t>יובלים קבוצה</t>
  </si>
  <si>
    <t>514625094</t>
  </si>
  <si>
    <t>יובלים אגח ג</t>
  </si>
  <si>
    <t>1198696</t>
  </si>
  <si>
    <t>05/07/2026</t>
  </si>
  <si>
    <t>106.57</t>
  </si>
  <si>
    <t>שוהם ביזנס</t>
  </si>
  <si>
    <t>520043860</t>
  </si>
  <si>
    <t>שוהם ביזנס אגח ד</t>
  </si>
  <si>
    <t>Baa2.il</t>
  </si>
  <si>
    <t>31/12/2025</t>
  </si>
  <si>
    <t>אלומיי קפיטל</t>
  </si>
  <si>
    <t>520039868</t>
  </si>
  <si>
    <t>אלומיי אגח ו</t>
  </si>
  <si>
    <t>1203074</t>
  </si>
  <si>
    <t>96.08</t>
  </si>
  <si>
    <t>רמות בעיר</t>
  </si>
  <si>
    <t>514328004</t>
  </si>
  <si>
    <t>רמות בעיר אגח ב</t>
  </si>
  <si>
    <t>30/06/2026</t>
  </si>
  <si>
    <t>רותם שני</t>
  </si>
  <si>
    <t>512287517</t>
  </si>
  <si>
    <t>רותם שני  אגח א</t>
  </si>
  <si>
    <t>1173996</t>
  </si>
  <si>
    <t>30/06/2025</t>
  </si>
  <si>
    <t>100.4</t>
  </si>
  <si>
    <t>לייטסטון</t>
  </si>
  <si>
    <t>1838682</t>
  </si>
  <si>
    <t>לייטסטון  אגח ב</t>
  </si>
  <si>
    <t>1160746</t>
  </si>
  <si>
    <t>30/11/2025</t>
  </si>
  <si>
    <t>98.29</t>
  </si>
  <si>
    <t>גבאי מניבים</t>
  </si>
  <si>
    <t>520032178</t>
  </si>
  <si>
    <t>גבאי מניבים אגח יב</t>
  </si>
  <si>
    <t>אס.אר אקורד</t>
  </si>
  <si>
    <t>520038670</t>
  </si>
  <si>
    <t>אסאר אקורד אגח א</t>
  </si>
  <si>
    <t>4220349</t>
  </si>
  <si>
    <t>98.07</t>
  </si>
  <si>
    <t>רוטשטיין אגח יא</t>
  </si>
  <si>
    <t>1197177</t>
  </si>
  <si>
    <t>100.82</t>
  </si>
  <si>
    <t>גבאי מניבים אגח יג</t>
  </si>
  <si>
    <t>גיבוי אחזקות</t>
  </si>
  <si>
    <t>520039314</t>
  </si>
  <si>
    <t>גיבוי אחזקות אגח א (הסדר חוב)</t>
  </si>
  <si>
    <t>4480133</t>
  </si>
  <si>
    <t>04/12/2022</t>
  </si>
  <si>
    <t>25</t>
  </si>
  <si>
    <t>01/01/1753</t>
  </si>
  <si>
    <t>אדמה</t>
  </si>
  <si>
    <t>520043605</t>
  </si>
  <si>
    <t>אדמה אגח  2</t>
  </si>
  <si>
    <t>IL0011109159</t>
  </si>
  <si>
    <t>30/11/2036</t>
  </si>
  <si>
    <t>154.27</t>
  </si>
  <si>
    <t>ירושלים הנפקות</t>
  </si>
  <si>
    <t>513682146</t>
  </si>
  <si>
    <t>ירושליםהנ אגחיט</t>
  </si>
  <si>
    <t>IL0012014333</t>
  </si>
  <si>
    <t>31/01/2031</t>
  </si>
  <si>
    <t>102.82</t>
  </si>
  <si>
    <t>1 ריט</t>
  </si>
  <si>
    <t>513821488</t>
  </si>
  <si>
    <t>ריט אג"ח 4</t>
  </si>
  <si>
    <t>IL0011298994</t>
  </si>
  <si>
    <t>20/09/2024</t>
  </si>
  <si>
    <t>112.74</t>
  </si>
  <si>
    <t>מימון ישיר קב</t>
  </si>
  <si>
    <t>513893123</t>
  </si>
  <si>
    <t>מימון ישיר אגח ו</t>
  </si>
  <si>
    <t>1191659</t>
  </si>
  <si>
    <t>A1.il</t>
  </si>
  <si>
    <t>104.17</t>
  </si>
  <si>
    <t>לאומי</t>
  </si>
  <si>
    <t>520018078</t>
  </si>
  <si>
    <t>לאומי התח נד403</t>
  </si>
  <si>
    <t>6040430</t>
  </si>
  <si>
    <t>28/02/2025</t>
  </si>
  <si>
    <t>112.35</t>
  </si>
  <si>
    <t>מימון ישיר אגח ה</t>
  </si>
  <si>
    <t>1182831</t>
  </si>
  <si>
    <t>31/07/2031</t>
  </si>
  <si>
    <t>99.91</t>
  </si>
  <si>
    <t>מנרב</t>
  </si>
  <si>
    <t>520034505</t>
  </si>
  <si>
    <t>מנרב אגח ד</t>
  </si>
  <si>
    <t>1550169</t>
  </si>
  <si>
    <t>15/04/2032</t>
  </si>
  <si>
    <t>101.49</t>
  </si>
  <si>
    <t>פועלים</t>
  </si>
  <si>
    <t>520000118</t>
  </si>
  <si>
    <t>פועלים הת נדח ט</t>
  </si>
  <si>
    <t>1199884</t>
  </si>
  <si>
    <t>03/04/2025</t>
  </si>
  <si>
    <t>112.09</t>
  </si>
  <si>
    <t>אאורה אגח יז</t>
  </si>
  <si>
    <t>1193580</t>
  </si>
  <si>
    <t>31/01/2029</t>
  </si>
  <si>
    <t>106.03</t>
  </si>
  <si>
    <t>סולאיר</t>
  </si>
  <si>
    <t>516046307</t>
  </si>
  <si>
    <t>סולאיר אגח א</t>
  </si>
  <si>
    <t>1183730</t>
  </si>
  <si>
    <t>102.88</t>
  </si>
  <si>
    <t>אפקון החזקות</t>
  </si>
  <si>
    <t>520033473</t>
  </si>
  <si>
    <t>אפקון החז אגח ד</t>
  </si>
  <si>
    <t>5780168</t>
  </si>
  <si>
    <t>01/04/2029</t>
  </si>
  <si>
    <t>111.23</t>
  </si>
  <si>
    <t>גב ים</t>
  </si>
  <si>
    <t>520001736</t>
  </si>
  <si>
    <t>גב ים אג"ח 6</t>
  </si>
  <si>
    <t>7590128</t>
  </si>
  <si>
    <t>141.48</t>
  </si>
  <si>
    <t>פתאל החזקות</t>
  </si>
  <si>
    <t>512607888</t>
  </si>
  <si>
    <t>פתאל החז  אגח ד</t>
  </si>
  <si>
    <t>1188192</t>
  </si>
  <si>
    <t>31/12/2032</t>
  </si>
  <si>
    <t>106.83</t>
  </si>
  <si>
    <t>פועלים הת נדח י</t>
  </si>
  <si>
    <t>1199892</t>
  </si>
  <si>
    <t>17/05/2026</t>
  </si>
  <si>
    <t>115.19</t>
  </si>
  <si>
    <t>ישפרו</t>
  </si>
  <si>
    <t>516291754</t>
  </si>
  <si>
    <t>ישפרו אגח א</t>
  </si>
  <si>
    <t>1202290</t>
  </si>
  <si>
    <t>104.19</t>
  </si>
  <si>
    <t>לאומי אגח 186</t>
  </si>
  <si>
    <t>1201839</t>
  </si>
  <si>
    <t>30/11/2033</t>
  </si>
  <si>
    <t>100.75</t>
  </si>
  <si>
    <t>לאומי אגח 185</t>
  </si>
  <si>
    <t>1201821</t>
  </si>
  <si>
    <t>31/08/2029</t>
  </si>
  <si>
    <t>100.55</t>
  </si>
  <si>
    <t>נכסים ובנין</t>
  </si>
  <si>
    <t>520025438</t>
  </si>
  <si>
    <t>נכסים ובנ אגח י</t>
  </si>
  <si>
    <t>1193630</t>
  </si>
  <si>
    <t>01/07/2029</t>
  </si>
  <si>
    <t>103.98</t>
  </si>
  <si>
    <t>אסאר אקורד אגח ב</t>
  </si>
  <si>
    <t>4220372</t>
  </si>
  <si>
    <t>100.5</t>
  </si>
  <si>
    <t>אלדן תחבורה</t>
  </si>
  <si>
    <t>510454333</t>
  </si>
  <si>
    <t>אלדן תחבו אגח ז</t>
  </si>
  <si>
    <t>1184779</t>
  </si>
  <si>
    <t>104.84</t>
  </si>
  <si>
    <t>מימון ישיר אגח ד</t>
  </si>
  <si>
    <t>1175660</t>
  </si>
  <si>
    <t>109.27</t>
  </si>
  <si>
    <t>משק אנרגיה</t>
  </si>
  <si>
    <t>516167343</t>
  </si>
  <si>
    <t>משק אנרג  אגח א</t>
  </si>
  <si>
    <t>1169531</t>
  </si>
  <si>
    <t>109.81</t>
  </si>
  <si>
    <t>ירושלים הנפ נד17</t>
  </si>
  <si>
    <t>1176312</t>
  </si>
  <si>
    <t>106.5</t>
  </si>
  <si>
    <t>אלה השקעות</t>
  </si>
  <si>
    <t>520040015</t>
  </si>
  <si>
    <t>אלה  השק  אגח א</t>
  </si>
  <si>
    <t>1189950</t>
  </si>
  <si>
    <t>103.02</t>
  </si>
  <si>
    <t>עזריאלי קבוצה</t>
  </si>
  <si>
    <t>510960719</t>
  </si>
  <si>
    <t>עזריאלי  אגח ז</t>
  </si>
  <si>
    <t>1178672</t>
  </si>
  <si>
    <t>ilAA+</t>
  </si>
  <si>
    <t>02/07/2036</t>
  </si>
  <si>
    <t>95.37</t>
  </si>
  <si>
    <t>ישרס</t>
  </si>
  <si>
    <t>520017807</t>
  </si>
  <si>
    <t>ישרס אג18</t>
  </si>
  <si>
    <t>6130280</t>
  </si>
  <si>
    <t>Aa2.il</t>
  </si>
  <si>
    <t>10/04/2030</t>
  </si>
  <si>
    <t>101.26</t>
  </si>
  <si>
    <t>להב</t>
  </si>
  <si>
    <t>520034257</t>
  </si>
  <si>
    <t>להב אגח ג</t>
  </si>
  <si>
    <t>1193341</t>
  </si>
  <si>
    <t>10/07/2028</t>
  </si>
  <si>
    <t>105.42</t>
  </si>
  <si>
    <t>איירפורט סיטי</t>
  </si>
  <si>
    <t>511659401</t>
  </si>
  <si>
    <t>ארפורט אג 9</t>
  </si>
  <si>
    <t>1160944</t>
  </si>
  <si>
    <t>30/08/2035</t>
  </si>
  <si>
    <t>99.03</t>
  </si>
  <si>
    <t>אפי נכסים</t>
  </si>
  <si>
    <t>510560188</t>
  </si>
  <si>
    <t>אפי נכסים אגחיד</t>
  </si>
  <si>
    <t>1184530</t>
  </si>
  <si>
    <t>30/03/2031</t>
  </si>
  <si>
    <t>98.44</t>
  </si>
  <si>
    <t>ארפורט סיטי אג"ח 5</t>
  </si>
  <si>
    <t>1133487</t>
  </si>
  <si>
    <t>111.84</t>
  </si>
  <si>
    <t>אפריקה נכס אגחח</t>
  </si>
  <si>
    <t>1142231</t>
  </si>
  <si>
    <t>15/10/2026</t>
  </si>
  <si>
    <t>113.66</t>
  </si>
  <si>
    <t>סיאון</t>
  </si>
  <si>
    <t>2409</t>
  </si>
  <si>
    <t>סיאון אגח א</t>
  </si>
  <si>
    <t>1194018</t>
  </si>
  <si>
    <t>31/08/2026</t>
  </si>
  <si>
    <t>105</t>
  </si>
  <si>
    <t>VIATRIS</t>
  </si>
  <si>
    <t>5247</t>
  </si>
  <si>
    <t>VTRS 3.95 15/06/26</t>
  </si>
  <si>
    <t>US62854AAN46</t>
  </si>
  <si>
    <t>BBB-</t>
  </si>
  <si>
    <t>15/06/2026</t>
  </si>
  <si>
    <t>96.563</t>
  </si>
  <si>
    <t>LUMIIT 3.275 29/01/31</t>
  </si>
  <si>
    <t>IL0060404899</t>
  </si>
  <si>
    <t>BBB</t>
  </si>
  <si>
    <t>29/01/2031</t>
  </si>
  <si>
    <t>92.401</t>
  </si>
  <si>
    <t>מזרחי טפחות</t>
  </si>
  <si>
    <t>520000522</t>
  </si>
  <si>
    <t>MZRHIT 3.077 07/04/31</t>
  </si>
  <si>
    <t>IL0069508369</t>
  </si>
  <si>
    <t>07/04/2031</t>
  </si>
  <si>
    <t>91.26</t>
  </si>
  <si>
    <t>LEVIATHAN BOND</t>
  </si>
  <si>
    <t>5338</t>
  </si>
  <si>
    <t>LVIATH  6.125 30/06/25</t>
  </si>
  <si>
    <t>IL0011677742</t>
  </si>
  <si>
    <t>BB-</t>
  </si>
  <si>
    <t>98.182</t>
  </si>
  <si>
    <t>LVIATH  6.5 30/06/27</t>
  </si>
  <si>
    <t>IL0011677825</t>
  </si>
  <si>
    <t>96.4</t>
  </si>
  <si>
    <t>איסתא</t>
  </si>
  <si>
    <t>520042763</t>
  </si>
  <si>
    <t>איסתא אג א</t>
  </si>
  <si>
    <t>1197128</t>
  </si>
  <si>
    <t>101.6</t>
  </si>
  <si>
    <t>אפי נכסים אגח יב</t>
  </si>
  <si>
    <t>1173764</t>
  </si>
  <si>
    <t>15/09/2027</t>
  </si>
  <si>
    <t>91.96</t>
  </si>
  <si>
    <t>אפי נכסים אגח י</t>
  </si>
  <si>
    <t>1160878</t>
  </si>
  <si>
    <t>30/03/2029</t>
  </si>
  <si>
    <t>93.05</t>
  </si>
  <si>
    <t>חג'ג'    אגח יא</t>
  </si>
  <si>
    <t>8230328</t>
  </si>
  <si>
    <t>01/07/2027</t>
  </si>
  <si>
    <t>93.16</t>
  </si>
  <si>
    <t>אנלייט אנ אגח ד</t>
  </si>
  <si>
    <t>7200256</t>
  </si>
  <si>
    <t>02/09/2029</t>
  </si>
  <si>
    <t>85.27</t>
  </si>
  <si>
    <t>יצוא</t>
  </si>
  <si>
    <t>520025156</t>
  </si>
  <si>
    <t>יצוא אגח א</t>
  </si>
  <si>
    <t>7040082</t>
  </si>
  <si>
    <t>נמקו אגח א</t>
  </si>
  <si>
    <t>1139575</t>
  </si>
  <si>
    <t>102.49</t>
  </si>
  <si>
    <t>אמ אר אר</t>
  </si>
  <si>
    <t>1983001</t>
  </si>
  <si>
    <t>אמ אר אר אגח ב</t>
  </si>
  <si>
    <t>1184696</t>
  </si>
  <si>
    <t>96.39</t>
  </si>
  <si>
    <t>אקויטל</t>
  </si>
  <si>
    <t>520030859</t>
  </si>
  <si>
    <t>אקויטל אגח 3</t>
  </si>
  <si>
    <t>7550148</t>
  </si>
  <si>
    <t>25/07/2034</t>
  </si>
  <si>
    <t>גיבוי אחזקות אגח 2 (הסדר חוב)</t>
  </si>
  <si>
    <t>4480190</t>
  </si>
  <si>
    <t>28/12/2025</t>
  </si>
  <si>
    <t>ספיר קורפ</t>
  </si>
  <si>
    <t>520038340</t>
  </si>
  <si>
    <t>ספיר קור אג 19</t>
  </si>
  <si>
    <t>1188648</t>
  </si>
  <si>
    <t>100.49</t>
  </si>
  <si>
    <t>פסיפיק אגח ג</t>
  </si>
  <si>
    <t>1197680</t>
  </si>
  <si>
    <t>108.21</t>
  </si>
  <si>
    <t>מזרחי טפחות הנפ</t>
  </si>
  <si>
    <t>520032046</t>
  </si>
  <si>
    <t>מז טפ הנ אגח 62</t>
  </si>
  <si>
    <t>2310498</t>
  </si>
  <si>
    <t>22/10/2028</t>
  </si>
  <si>
    <t>100.35</t>
  </si>
  <si>
    <t>מז טפ הנ אגח 64</t>
  </si>
  <si>
    <t>2310555</t>
  </si>
  <si>
    <t>12/04/2031</t>
  </si>
  <si>
    <t>101.54</t>
  </si>
  <si>
    <t>רני צים</t>
  </si>
  <si>
    <t>514353671</t>
  </si>
  <si>
    <t>רני צים   אגח ב</t>
  </si>
  <si>
    <t>1171834</t>
  </si>
  <si>
    <t>01/03/2028</t>
  </si>
  <si>
    <t>104.57</t>
  </si>
  <si>
    <t>מז טפ הנפק   46</t>
  </si>
  <si>
    <t>2310225</t>
  </si>
  <si>
    <t>28/09/2027</t>
  </si>
  <si>
    <t>111.35</t>
  </si>
  <si>
    <t>דיסקונט מנפיקים</t>
  </si>
  <si>
    <t>520029935</t>
  </si>
  <si>
    <t>דיסק מנ אגח טו</t>
  </si>
  <si>
    <t>7480304</t>
  </si>
  <si>
    <t>15/08/2032</t>
  </si>
  <si>
    <t>101.27</t>
  </si>
  <si>
    <t>עזריאלי אג"ח ה</t>
  </si>
  <si>
    <t>1156603</t>
  </si>
  <si>
    <t>Aa1.il</t>
  </si>
  <si>
    <t>111.11</t>
  </si>
  <si>
    <t>מניבים ריט</t>
  </si>
  <si>
    <t>515327120</t>
  </si>
  <si>
    <t>מניבים ריט אגח ג</t>
  </si>
  <si>
    <t>1177658</t>
  </si>
  <si>
    <t>31/12/2029</t>
  </si>
  <si>
    <t>100.14</t>
  </si>
  <si>
    <t>מבנה</t>
  </si>
  <si>
    <t>520024126</t>
  </si>
  <si>
    <t>מבני תעשיה אגח יט</t>
  </si>
  <si>
    <t>2260487</t>
  </si>
  <si>
    <t>114.14</t>
  </si>
  <si>
    <t>פועלים  אגח 203</t>
  </si>
  <si>
    <t>1199868</t>
  </si>
  <si>
    <t>02/12/2030</t>
  </si>
  <si>
    <t>111.16</t>
  </si>
  <si>
    <t>ביג</t>
  </si>
  <si>
    <t>513623314</t>
  </si>
  <si>
    <t>ביג אגח ז</t>
  </si>
  <si>
    <t>1136084</t>
  </si>
  <si>
    <t>10/05/2025</t>
  </si>
  <si>
    <t>113.37</t>
  </si>
  <si>
    <t>מליסרון</t>
  </si>
  <si>
    <t>520037789</t>
  </si>
  <si>
    <t>מליסרון  אגח יט</t>
  </si>
  <si>
    <t>3230398</t>
  </si>
  <si>
    <t>105.95</t>
  </si>
  <si>
    <t>ארי נדלן</t>
  </si>
  <si>
    <t>520038332</t>
  </si>
  <si>
    <t>ארי נדלן אגח א</t>
  </si>
  <si>
    <t>3660156</t>
  </si>
  <si>
    <t>01/04/2027</t>
  </si>
  <si>
    <t>103.96</t>
  </si>
  <si>
    <t>עזריאלי אג2</t>
  </si>
  <si>
    <t>1134436</t>
  </si>
  <si>
    <t>110.63</t>
  </si>
  <si>
    <t>דליה אנרגיה</t>
  </si>
  <si>
    <t>516269248</t>
  </si>
  <si>
    <t>דליה אגח א</t>
  </si>
  <si>
    <t>1184951</t>
  </si>
  <si>
    <t>30/09/2031</t>
  </si>
  <si>
    <t>106.25</t>
  </si>
  <si>
    <t>פועלים  אגח 201</t>
  </si>
  <si>
    <t>1191345</t>
  </si>
  <si>
    <t>29/11/2032</t>
  </si>
  <si>
    <t>אלדן תחבו אגח ח</t>
  </si>
  <si>
    <t>1192442</t>
  </si>
  <si>
    <t>104.51</t>
  </si>
  <si>
    <t>מליסרון  אגח16</t>
  </si>
  <si>
    <t>3230265</t>
  </si>
  <si>
    <t>113.84</t>
  </si>
  <si>
    <t>מבני תעשיה אגח כג</t>
  </si>
  <si>
    <t>2260545</t>
  </si>
  <si>
    <t>112.83</t>
  </si>
  <si>
    <t>בינלאומי הנפקות</t>
  </si>
  <si>
    <t>513141879</t>
  </si>
  <si>
    <t>בינל הנפק אגח יא</t>
  </si>
  <si>
    <t>1167048</t>
  </si>
  <si>
    <t>23/06/2024</t>
  </si>
  <si>
    <t>112.22</t>
  </si>
  <si>
    <t>בזק</t>
  </si>
  <si>
    <t>520031931</t>
  </si>
  <si>
    <t>בזק אגח 14</t>
  </si>
  <si>
    <t>2300317</t>
  </si>
  <si>
    <t>01/06/2035</t>
  </si>
  <si>
    <t>90.28</t>
  </si>
  <si>
    <t>נופר אנרג'י</t>
  </si>
  <si>
    <t>514599943</t>
  </si>
  <si>
    <t>נופר אנרג אגח א</t>
  </si>
  <si>
    <t>1179340</t>
  </si>
  <si>
    <t>103.65</t>
  </si>
  <si>
    <t>מליסרון  אגח יד</t>
  </si>
  <si>
    <t>3230232</t>
  </si>
  <si>
    <t>27/04/2026</t>
  </si>
  <si>
    <t>115.25</t>
  </si>
  <si>
    <t>הכשרת הישוב</t>
  </si>
  <si>
    <t>520020116</t>
  </si>
  <si>
    <t>הכשרת ישוב אג 25</t>
  </si>
  <si>
    <t>1191527</t>
  </si>
  <si>
    <t>103.46</t>
  </si>
  <si>
    <t>מבני תעש  אגח כ</t>
  </si>
  <si>
    <t>2260495</t>
  </si>
  <si>
    <t>115.32</t>
  </si>
  <si>
    <t>מליסרון אג10</t>
  </si>
  <si>
    <t>3230190</t>
  </si>
  <si>
    <t>10/07/2025</t>
  </si>
  <si>
    <t>114.03</t>
  </si>
  <si>
    <t>תנופורט</t>
  </si>
  <si>
    <t>511519829</t>
  </si>
  <si>
    <t>תנופורט  אגח ב</t>
  </si>
  <si>
    <t>1189919</t>
  </si>
  <si>
    <t>104.9</t>
  </si>
  <si>
    <t>אמות</t>
  </si>
  <si>
    <t>520026683</t>
  </si>
  <si>
    <t>אמות  אגח ח</t>
  </si>
  <si>
    <t>1172782</t>
  </si>
  <si>
    <t>05/01/2032</t>
  </si>
  <si>
    <t>לאומי התח נד404</t>
  </si>
  <si>
    <t>6040471</t>
  </si>
  <si>
    <t>110.94</t>
  </si>
  <si>
    <t>Energean</t>
  </si>
  <si>
    <t>5144</t>
  </si>
  <si>
    <t>ENOGLN 6.50 30.04.2027</t>
  </si>
  <si>
    <t>USG3044DAA49</t>
  </si>
  <si>
    <t>B+</t>
  </si>
  <si>
    <t>30/04/2027</t>
  </si>
  <si>
    <t>93.808</t>
  </si>
  <si>
    <t>PROSPECT CAPITAL</t>
  </si>
  <si>
    <t>5268</t>
  </si>
  <si>
    <t>PSEC 3.364 15.11.26</t>
  </si>
  <si>
    <t>US74348TAV44</t>
  </si>
  <si>
    <t>15/11/2026</t>
  </si>
  <si>
    <t>91.168</t>
  </si>
  <si>
    <t>PSEC 3.706 22/01/26</t>
  </si>
  <si>
    <t>US74348TAU60</t>
  </si>
  <si>
    <t>22/01/2026</t>
  </si>
  <si>
    <t>94.729</t>
  </si>
  <si>
    <t>ITHACA ENERGY NORTH</t>
  </si>
  <si>
    <t>5327</t>
  </si>
  <si>
    <t>IAECN 9 15/07/26</t>
  </si>
  <si>
    <t>USG49774AB18</t>
  </si>
  <si>
    <t>B3</t>
  </si>
  <si>
    <t>15/07/2026</t>
  </si>
  <si>
    <t>100.337</t>
  </si>
  <si>
    <t>FS KKR</t>
  </si>
  <si>
    <t>5143</t>
  </si>
  <si>
    <t>15/01/26 FSK 3.4</t>
  </si>
  <si>
    <t>US302635AG21</t>
  </si>
  <si>
    <t>Baa3</t>
  </si>
  <si>
    <t>15/01/2026</t>
  </si>
  <si>
    <t>94.856</t>
  </si>
  <si>
    <t>אנרג'יקס</t>
  </si>
  <si>
    <t>513901371</t>
  </si>
  <si>
    <t>אנרג'יקס אגח ב</t>
  </si>
  <si>
    <t>1168483</t>
  </si>
  <si>
    <t>01/08/2027</t>
  </si>
  <si>
    <t>84.5</t>
  </si>
  <si>
    <t>ספנסר אקוויטי</t>
  </si>
  <si>
    <t>1838863</t>
  </si>
  <si>
    <t>ספנסר  אג2</t>
  </si>
  <si>
    <t>1139898</t>
  </si>
  <si>
    <t>31/03/2028</t>
  </si>
  <si>
    <t>97.18</t>
  </si>
  <si>
    <t>ספנסר אגח ג</t>
  </si>
  <si>
    <t>1147495</t>
  </si>
  <si>
    <t>100.17</t>
  </si>
  <si>
    <t>דיסקונט מנ נד ו</t>
  </si>
  <si>
    <t>7480197</t>
  </si>
  <si>
    <t>29/10/2025</t>
  </si>
  <si>
    <t>110.97</t>
  </si>
  <si>
    <t>טבע</t>
  </si>
  <si>
    <t>520013954</t>
  </si>
  <si>
    <t>TEVA 4.375 09/05/2030</t>
  </si>
  <si>
    <t>XS2406607171</t>
  </si>
  <si>
    <t>09/05/2030</t>
  </si>
  <si>
    <t>95.917</t>
  </si>
  <si>
    <t>דה זראסאי גרופ</t>
  </si>
  <si>
    <t>1744984</t>
  </si>
  <si>
    <t>דה זראסאי אגח ג</t>
  </si>
  <si>
    <t>IL0011379752</t>
  </si>
  <si>
    <t>15/11/2027</t>
  </si>
  <si>
    <t>79.93</t>
  </si>
  <si>
    <t>בזק אגח 11</t>
  </si>
  <si>
    <t>2300234</t>
  </si>
  <si>
    <t>02/06/2030</t>
  </si>
  <si>
    <t>95.72</t>
  </si>
  <si>
    <t>אלקטרה צריכה</t>
  </si>
  <si>
    <t>520039967</t>
  </si>
  <si>
    <t>אלקטרה צריכה אגח א</t>
  </si>
  <si>
    <t>5010335</t>
  </si>
  <si>
    <t>91.03</t>
  </si>
  <si>
    <t>כלל עסקי ביטוח</t>
  </si>
  <si>
    <t>520036120</t>
  </si>
  <si>
    <t>כלל ביטוח אגח א</t>
  </si>
  <si>
    <t>1193481</t>
  </si>
  <si>
    <t>28/02/2028</t>
  </si>
  <si>
    <t>100.19</t>
  </si>
  <si>
    <t>אלקטרה</t>
  </si>
  <si>
    <t>520028911</t>
  </si>
  <si>
    <t>אלקטרה אגח ו</t>
  </si>
  <si>
    <t>7390263</t>
  </si>
  <si>
    <t>10/12/2035</t>
  </si>
  <si>
    <t>84.72</t>
  </si>
  <si>
    <t>כלל ביטוח אגח ג</t>
  </si>
  <si>
    <t>1201391</t>
  </si>
  <si>
    <t>01/11/2031</t>
  </si>
  <si>
    <t>102.59</t>
  </si>
  <si>
    <t>אמות  אגח י</t>
  </si>
  <si>
    <t>1205004</t>
  </si>
  <si>
    <t>05/01/2037</t>
  </si>
  <si>
    <t>99.94</t>
  </si>
  <si>
    <t>שלמה החזקות</t>
  </si>
  <si>
    <t>520034372</t>
  </si>
  <si>
    <t>שלמה החז אגח יט</t>
  </si>
  <si>
    <t>1192731</t>
  </si>
  <si>
    <t>21/12/2031</t>
  </si>
  <si>
    <t>98.66</t>
  </si>
  <si>
    <t>הראל השקעות</t>
  </si>
  <si>
    <t>520033986</t>
  </si>
  <si>
    <t>הראל השק אגח א</t>
  </si>
  <si>
    <t>5850110</t>
  </si>
  <si>
    <t>31/12/2035</t>
  </si>
  <si>
    <t>85.74</t>
  </si>
  <si>
    <t>הפניקס גיוסי הון</t>
  </si>
  <si>
    <t>514290345</t>
  </si>
  <si>
    <t>פניקס הון אגח טו</t>
  </si>
  <si>
    <t>1201953</t>
  </si>
  <si>
    <t>30/06/2030</t>
  </si>
  <si>
    <t>98.9</t>
  </si>
  <si>
    <t>אלוני חץ</t>
  </si>
  <si>
    <t>520038506</t>
  </si>
  <si>
    <t>אלוני חץ אגח יג</t>
  </si>
  <si>
    <t>1189406</t>
  </si>
  <si>
    <t>01/03/2037</t>
  </si>
  <si>
    <t>92.4</t>
  </si>
  <si>
    <t>שטראוס גרופ</t>
  </si>
  <si>
    <t>520003781</t>
  </si>
  <si>
    <t>שטראוס    אגח ו</t>
  </si>
  <si>
    <t>7460421</t>
  </si>
  <si>
    <t>30/06/2037</t>
  </si>
  <si>
    <t>82.97</t>
  </si>
  <si>
    <t>דלק קבוצה</t>
  </si>
  <si>
    <t>520044322</t>
  </si>
  <si>
    <t>דלק קב אגח לח</t>
  </si>
  <si>
    <t>1199504</t>
  </si>
  <si>
    <t>31/10/2031</t>
  </si>
  <si>
    <t>107.16</t>
  </si>
  <si>
    <t>הפניקס</t>
  </si>
  <si>
    <t>520017450</t>
  </si>
  <si>
    <t>הפניקס אגח 6</t>
  </si>
  <si>
    <t>7670334</t>
  </si>
  <si>
    <t>87.82</t>
  </si>
  <si>
    <t>וילאר</t>
  </si>
  <si>
    <t>520038910</t>
  </si>
  <si>
    <t>וילאר  אגח י</t>
  </si>
  <si>
    <t>1193952</t>
  </si>
  <si>
    <t>31/12/2031</t>
  </si>
  <si>
    <t>100.79</t>
  </si>
  <si>
    <t>מזרחי הנפקות אגח 40</t>
  </si>
  <si>
    <t>2310167</t>
  </si>
  <si>
    <t>08/06/2025</t>
  </si>
  <si>
    <t>פתאל החז  אגח ה</t>
  </si>
  <si>
    <t>1203942</t>
  </si>
  <si>
    <t>31/08/2032</t>
  </si>
  <si>
    <t>102.83</t>
  </si>
  <si>
    <t>אאורה אגח יח</t>
  </si>
  <si>
    <t>1203405</t>
  </si>
  <si>
    <t>102.77</t>
  </si>
  <si>
    <t>אלוני חץ אגח יב</t>
  </si>
  <si>
    <t>3900495</t>
  </si>
  <si>
    <t>28/02/2031</t>
  </si>
  <si>
    <t>85.75</t>
  </si>
  <si>
    <t>סילברסטין נכסים</t>
  </si>
  <si>
    <t>1970336</t>
  </si>
  <si>
    <t>סילברסטין אגח ב</t>
  </si>
  <si>
    <t>1160597</t>
  </si>
  <si>
    <t>94.38</t>
  </si>
  <si>
    <t>כללביט</t>
  </si>
  <si>
    <t>513754069</t>
  </si>
  <si>
    <t>כללביט  אגח יב</t>
  </si>
  <si>
    <t>1179928</t>
  </si>
  <si>
    <t>31/03/2032</t>
  </si>
  <si>
    <t>81.24</t>
  </si>
  <si>
    <t>דיסקונט מנפיקים אג"ח יד</t>
  </si>
  <si>
    <t>7480163</t>
  </si>
  <si>
    <t>05/12/2030</t>
  </si>
  <si>
    <t>95.02</t>
  </si>
  <si>
    <t>מגדל ביטוח הון</t>
  </si>
  <si>
    <t>513230029</t>
  </si>
  <si>
    <t>מגדל הון אגח ט</t>
  </si>
  <si>
    <t>1185628</t>
  </si>
  <si>
    <t>בי קומיונקיישנס</t>
  </si>
  <si>
    <t>512832742</t>
  </si>
  <si>
    <t>בי קומיונק אגח ו</t>
  </si>
  <si>
    <t>1178151</t>
  </si>
  <si>
    <t>30/11/2026</t>
  </si>
  <si>
    <t>פניקס הון אגח יא</t>
  </si>
  <si>
    <t>1159359</t>
  </si>
  <si>
    <t>91.3</t>
  </si>
  <si>
    <t>סאמיט</t>
  </si>
  <si>
    <t>520043720</t>
  </si>
  <si>
    <t>סאמיט אגח יב</t>
  </si>
  <si>
    <t>1183920</t>
  </si>
  <si>
    <t>01/10/2031</t>
  </si>
  <si>
    <t>84.86</t>
  </si>
  <si>
    <t>אלביט מערכות</t>
  </si>
  <si>
    <t>520043027</t>
  </si>
  <si>
    <t>אלביט מע' אגח ב</t>
  </si>
  <si>
    <t>1178235</t>
  </si>
  <si>
    <t>92.04</t>
  </si>
  <si>
    <t>איי.סי.אל</t>
  </si>
  <si>
    <t>520027830</t>
  </si>
  <si>
    <t>איי.סי.אל אגח ז</t>
  </si>
  <si>
    <t>2810372</t>
  </si>
  <si>
    <t>31/12/2034</t>
  </si>
  <si>
    <t>80.51</t>
  </si>
  <si>
    <t>אמות אגח ז</t>
  </si>
  <si>
    <t>1162866</t>
  </si>
  <si>
    <t>85.57</t>
  </si>
  <si>
    <t>אלון רבוע כחול</t>
  </si>
  <si>
    <t>520042847</t>
  </si>
  <si>
    <t>אלון רבוע אגח ו</t>
  </si>
  <si>
    <t>1169127</t>
  </si>
  <si>
    <t>98.54</t>
  </si>
  <si>
    <t>דלק קב אגח לז</t>
  </si>
  <si>
    <t>1192889</t>
  </si>
  <si>
    <t>104.52</t>
  </si>
  <si>
    <t>דור אלון</t>
  </si>
  <si>
    <t>520043878</t>
  </si>
  <si>
    <t>דור אלון  אגח ז</t>
  </si>
  <si>
    <t>1157700</t>
  </si>
  <si>
    <t>96.66</t>
  </si>
  <si>
    <t>פז נפט</t>
  </si>
  <si>
    <t>510216054</t>
  </si>
  <si>
    <t>פז נפט אגח ח</t>
  </si>
  <si>
    <t>1162817</t>
  </si>
  <si>
    <t>90.42</t>
  </si>
  <si>
    <t>סאמיט אג"ח 7</t>
  </si>
  <si>
    <t>1133479</t>
  </si>
  <si>
    <t>31/07/2025</t>
  </si>
  <si>
    <t>101.29</t>
  </si>
  <si>
    <t>קרסו מוטורס</t>
  </si>
  <si>
    <t>514065283</t>
  </si>
  <si>
    <t>קרסו      אגח ג</t>
  </si>
  <si>
    <t>1141829</t>
  </si>
  <si>
    <t>01/09/2027</t>
  </si>
  <si>
    <t>95.14</t>
  </si>
  <si>
    <t>גב ים אג8</t>
  </si>
  <si>
    <t>7590151</t>
  </si>
  <si>
    <t>30/06/2034</t>
  </si>
  <si>
    <t>87.11</t>
  </si>
  <si>
    <t>מליסרון אגח טו</t>
  </si>
  <si>
    <t>3230240</t>
  </si>
  <si>
    <t>30/12/2024</t>
  </si>
  <si>
    <t>הפניקס אג4</t>
  </si>
  <si>
    <t>7670250</t>
  </si>
  <si>
    <t>31/07/2028</t>
  </si>
  <si>
    <t>102.17</t>
  </si>
  <si>
    <t>פועלים  אגח 101</t>
  </si>
  <si>
    <t>1191337</t>
  </si>
  <si>
    <t>29/05/2025</t>
  </si>
  <si>
    <t>100.66</t>
  </si>
  <si>
    <t>דיסקונט מנפיקים אג"ח יג</t>
  </si>
  <si>
    <t>7480155</t>
  </si>
  <si>
    <t>05/12/2024</t>
  </si>
  <si>
    <t>98.97</t>
  </si>
  <si>
    <t>הראל הנפקות</t>
  </si>
  <si>
    <t>513834200</t>
  </si>
  <si>
    <t>הראל הנפ אגח יט</t>
  </si>
  <si>
    <t>1192772</t>
  </si>
  <si>
    <t>98.59</t>
  </si>
  <si>
    <t>לאומי אגח 184</t>
  </si>
  <si>
    <t>6040604</t>
  </si>
  <si>
    <t>05/05/2030</t>
  </si>
  <si>
    <t>95.44</t>
  </si>
  <si>
    <t>בזק אגח 9</t>
  </si>
  <si>
    <t>2300176</t>
  </si>
  <si>
    <t>01/12/2025</t>
  </si>
  <si>
    <t>100.11</t>
  </si>
  <si>
    <t>דה זראסאי אג5</t>
  </si>
  <si>
    <t>1169556</t>
  </si>
  <si>
    <t>98.37</t>
  </si>
  <si>
    <t>מז טפ הנ אגח 63</t>
  </si>
  <si>
    <t>2310548</t>
  </si>
  <si>
    <t>97.26</t>
  </si>
  <si>
    <t>לייטסטון אג1</t>
  </si>
  <si>
    <t>1133891</t>
  </si>
  <si>
    <t>102</t>
  </si>
  <si>
    <t>מגדל הון  אג"ח ז</t>
  </si>
  <si>
    <t>1156041</t>
  </si>
  <si>
    <t>99.32</t>
  </si>
  <si>
    <t>ישראכרט</t>
  </si>
  <si>
    <t>510706153</t>
  </si>
  <si>
    <t>ישראכרט אגח א</t>
  </si>
  <si>
    <t>1157536</t>
  </si>
  <si>
    <t>כללביט אגח  י</t>
  </si>
  <si>
    <t>1136068</t>
  </si>
  <si>
    <t>31/07/2027</t>
  </si>
  <si>
    <t>100.3</t>
  </si>
  <si>
    <t>מבנה תעשיה אג16</t>
  </si>
  <si>
    <t>2260438</t>
  </si>
  <si>
    <t>עמידר</t>
  </si>
  <si>
    <t>520017393</t>
  </si>
  <si>
    <t>עמידר אגח א</t>
  </si>
  <si>
    <t>1143585</t>
  </si>
  <si>
    <t>30/03/2028</t>
  </si>
  <si>
    <t>94.24</t>
  </si>
  <si>
    <t>לאומי אג"ח 180</t>
  </si>
  <si>
    <t>6040422</t>
  </si>
  <si>
    <t>98.27</t>
  </si>
  <si>
    <t>נמלי ישראל</t>
  </si>
  <si>
    <t>513569780</t>
  </si>
  <si>
    <t>נמלי ישראל אג"ח ג</t>
  </si>
  <si>
    <t>1145580</t>
  </si>
  <si>
    <t>31/12/2024</t>
  </si>
  <si>
    <t>98.4</t>
  </si>
  <si>
    <t>ישראמקו יהש</t>
  </si>
  <si>
    <t>550010003</t>
  </si>
  <si>
    <t>ישראמקו   אג3</t>
  </si>
  <si>
    <t>2320232</t>
  </si>
  <si>
    <t>10/10/2030</t>
  </si>
  <si>
    <t>92.24</t>
  </si>
  <si>
    <t>דיסקונט השקעות</t>
  </si>
  <si>
    <t>520023896</t>
  </si>
  <si>
    <t>דיסק השק  אגח י</t>
  </si>
  <si>
    <t>6390348</t>
  </si>
  <si>
    <t>ilBBB-</t>
  </si>
  <si>
    <t>30/12/2026</t>
  </si>
  <si>
    <t>98.09</t>
  </si>
  <si>
    <t>פנינסולה</t>
  </si>
  <si>
    <t>520033713</t>
  </si>
  <si>
    <t>פנינסולה אגח ג</t>
  </si>
  <si>
    <t>3330222</t>
  </si>
  <si>
    <t>100.42</t>
  </si>
  <si>
    <t>קרסו אגח א</t>
  </si>
  <si>
    <t>1136464</t>
  </si>
  <si>
    <t>97.5</t>
  </si>
  <si>
    <t>מגדל הון  אגח ו</t>
  </si>
  <si>
    <t>1142785</t>
  </si>
  <si>
    <t>96.94</t>
  </si>
  <si>
    <t>מגדלי ים תיכון</t>
  </si>
  <si>
    <t>512719485</t>
  </si>
  <si>
    <t>מגדלי תיכון אגח ו</t>
  </si>
  <si>
    <t>1199124</t>
  </si>
  <si>
    <t>30/06/2032</t>
  </si>
  <si>
    <t>101.42</t>
  </si>
  <si>
    <t>מטריקס</t>
  </si>
  <si>
    <t>520039413</t>
  </si>
  <si>
    <t>מטריקס אגח ב</t>
  </si>
  <si>
    <t>1189646</t>
  </si>
  <si>
    <t>01/02/2030</t>
  </si>
  <si>
    <t>99.02</t>
  </si>
  <si>
    <t>חברה לישראל</t>
  </si>
  <si>
    <t>520028010</t>
  </si>
  <si>
    <t>חברה לישראל אגח 12</t>
  </si>
  <si>
    <t>5760251</t>
  </si>
  <si>
    <t>98.18</t>
  </si>
  <si>
    <t>או.פי.סי אנרגיה</t>
  </si>
  <si>
    <t>514401702</t>
  </si>
  <si>
    <t>או.פי.סי  אגח ג</t>
  </si>
  <si>
    <t>1180355</t>
  </si>
  <si>
    <t>01/09/2030</t>
  </si>
  <si>
    <t>90.36</t>
  </si>
  <si>
    <t>הראל הנפ אגח טז</t>
  </si>
  <si>
    <t>1157601</t>
  </si>
  <si>
    <t>97.28</t>
  </si>
  <si>
    <t>מנורה מב הון</t>
  </si>
  <si>
    <t>513937714</t>
  </si>
  <si>
    <t>מנורה הון הת אגח ו'</t>
  </si>
  <si>
    <t>1160241</t>
  </si>
  <si>
    <t>93.75</t>
  </si>
  <si>
    <t>אלקטרה אגח 4</t>
  </si>
  <si>
    <t>7390149</t>
  </si>
  <si>
    <t>100.02</t>
  </si>
  <si>
    <t>שופרסל</t>
  </si>
  <si>
    <t>520022732</t>
  </si>
  <si>
    <t>שופרסל אג5</t>
  </si>
  <si>
    <t>7770209</t>
  </si>
  <si>
    <t>08/10/2029</t>
  </si>
  <si>
    <t>103.64</t>
  </si>
  <si>
    <t>פז נפט אג4</t>
  </si>
  <si>
    <t>1132505</t>
  </si>
  <si>
    <t>פרטנר</t>
  </si>
  <si>
    <t>520044314</t>
  </si>
  <si>
    <t>פרטנר  אגח ז</t>
  </si>
  <si>
    <t>1156397</t>
  </si>
  <si>
    <t>25/06/2027</t>
  </si>
  <si>
    <t>101.47</t>
  </si>
  <si>
    <t>520000472</t>
  </si>
  <si>
    <t>חשמל     אגח 29</t>
  </si>
  <si>
    <t>IL0060002362</t>
  </si>
  <si>
    <t>01/03/2026</t>
  </si>
  <si>
    <t>118.26</t>
  </si>
  <si>
    <t>שופרסל    אגח ו</t>
  </si>
  <si>
    <t>IL0077702178</t>
  </si>
  <si>
    <t>08/10/2028</t>
  </si>
  <si>
    <t>120.32</t>
  </si>
  <si>
    <t>ג'י סיטי</t>
  </si>
  <si>
    <t>520033234</t>
  </si>
  <si>
    <t>ג'י סיטי  אג"ח 12</t>
  </si>
  <si>
    <t>IL0012606039</t>
  </si>
  <si>
    <t>111.92</t>
  </si>
  <si>
    <t>ביג אגח יד</t>
  </si>
  <si>
    <t>IL011615122</t>
  </si>
  <si>
    <t>107.31</t>
  </si>
  <si>
    <t>דיסק מנ אגח טז</t>
  </si>
  <si>
    <t>1203157</t>
  </si>
  <si>
    <t>20/03/2035</t>
  </si>
  <si>
    <t>101.35</t>
  </si>
  <si>
    <t>מז טפ הנ אגח 68</t>
  </si>
  <si>
    <t>1202142</t>
  </si>
  <si>
    <t>25/12/2033</t>
  </si>
  <si>
    <t>100.72</t>
  </si>
  <si>
    <t>מליסרון  אגח יז</t>
  </si>
  <si>
    <t>3230273</t>
  </si>
  <si>
    <t>01/01/2032</t>
  </si>
  <si>
    <t>112.68</t>
  </si>
  <si>
    <t>אלרוב נדל"ן</t>
  </si>
  <si>
    <t>520038894</t>
  </si>
  <si>
    <t>אלרוב נדלן אגחו</t>
  </si>
  <si>
    <t>3870185</t>
  </si>
  <si>
    <t>מליסרון  אגח כא</t>
  </si>
  <si>
    <t>1194638</t>
  </si>
  <si>
    <t>01/01/2037</t>
  </si>
  <si>
    <t>107.22</t>
  </si>
  <si>
    <t>ריט 1 אגח ה</t>
  </si>
  <si>
    <t>1136753</t>
  </si>
  <si>
    <t>20/09/2028</t>
  </si>
  <si>
    <t>117.41</t>
  </si>
  <si>
    <t>הפניקס    אגח 5</t>
  </si>
  <si>
    <t>7670284</t>
  </si>
  <si>
    <t>01/05/2030</t>
  </si>
  <si>
    <t>102.43</t>
  </si>
  <si>
    <t>מבנה אגח כה</t>
  </si>
  <si>
    <t>2260636</t>
  </si>
  <si>
    <t>30/09/2033</t>
  </si>
  <si>
    <t>92.07</t>
  </si>
  <si>
    <t>גב ים  אגח 9</t>
  </si>
  <si>
    <t>7590219</t>
  </si>
  <si>
    <t>30/06/2033</t>
  </si>
  <si>
    <t>103.12</t>
  </si>
  <si>
    <t>ריט 1  אגח ז</t>
  </si>
  <si>
    <t>1171271</t>
  </si>
  <si>
    <t>20/09/2034</t>
  </si>
  <si>
    <t>108.62</t>
  </si>
  <si>
    <t>אלוני חץ אגח טו</t>
  </si>
  <si>
    <t>1189414</t>
  </si>
  <si>
    <t>94.33</t>
  </si>
  <si>
    <t>עזריאלי אגח ח</t>
  </si>
  <si>
    <t>1178680</t>
  </si>
  <si>
    <t>02/01/2041</t>
  </si>
  <si>
    <t>94.27</t>
  </si>
  <si>
    <t>לאומי   אגח 179</t>
  </si>
  <si>
    <t>6040372</t>
  </si>
  <si>
    <t>111.66</t>
  </si>
  <si>
    <t>חשמל אגח 35</t>
  </si>
  <si>
    <t>1196799</t>
  </si>
  <si>
    <t>12/06/2037</t>
  </si>
  <si>
    <t>105.01</t>
  </si>
  <si>
    <t>מזרחי הנפקות אג"ח 49</t>
  </si>
  <si>
    <t>2310282</t>
  </si>
  <si>
    <t>23/06/2026</t>
  </si>
  <si>
    <t>אמות אג4</t>
  </si>
  <si>
    <t>1133149</t>
  </si>
  <si>
    <t>02/07/2028</t>
  </si>
  <si>
    <t>116.39</t>
  </si>
  <si>
    <t>חשמל אגח 32</t>
  </si>
  <si>
    <t>6000384</t>
  </si>
  <si>
    <t>22/07/2027</t>
  </si>
  <si>
    <t>108.2</t>
  </si>
  <si>
    <t>שלמה החז אגח  כ</t>
  </si>
  <si>
    <t>1192749</t>
  </si>
  <si>
    <t>102.2</t>
  </si>
  <si>
    <t>חשמל  אג"ח 31</t>
  </si>
  <si>
    <t>6000285</t>
  </si>
  <si>
    <t>21/09/2031</t>
  </si>
  <si>
    <t>110.76</t>
  </si>
  <si>
    <t>חשמל אגח 33</t>
  </si>
  <si>
    <t>6000392</t>
  </si>
  <si>
    <t>92.01</t>
  </si>
  <si>
    <t>אלה פקדונות</t>
  </si>
  <si>
    <t>515666881</t>
  </si>
  <si>
    <t>אלה פקדון אגח ה</t>
  </si>
  <si>
    <t>1162577</t>
  </si>
  <si>
    <t>10/02/2031</t>
  </si>
  <si>
    <t>102.75</t>
  </si>
  <si>
    <t>מקורות</t>
  </si>
  <si>
    <t>520010869</t>
  </si>
  <si>
    <t>מקורות אגח 10</t>
  </si>
  <si>
    <t>1158468</t>
  </si>
  <si>
    <t>106.21</t>
  </si>
  <si>
    <t>עזריאלי אג"ח ו</t>
  </si>
  <si>
    <t>1156611</t>
  </si>
  <si>
    <t>110.79</t>
  </si>
  <si>
    <t>חשמל אג"ח 27</t>
  </si>
  <si>
    <t>6000210</t>
  </si>
  <si>
    <t>12/04/2029</t>
  </si>
  <si>
    <t>120.49</t>
  </si>
  <si>
    <t>עזריאלי אגח ד</t>
  </si>
  <si>
    <t>1138650</t>
  </si>
  <si>
    <t>05/07/2030</t>
  </si>
  <si>
    <t>110.26</t>
  </si>
  <si>
    <t>בינל הנפק אגח י</t>
  </si>
  <si>
    <t>1160290</t>
  </si>
  <si>
    <t>10/09/2025</t>
  </si>
  <si>
    <t>108.45</t>
  </si>
  <si>
    <t>מז טפ הנפק   45</t>
  </si>
  <si>
    <t>2310217</t>
  </si>
  <si>
    <t>28/09/2024</t>
  </si>
  <si>
    <t>113.09</t>
  </si>
  <si>
    <t>אמות אג ו'</t>
  </si>
  <si>
    <t>1158609</t>
  </si>
  <si>
    <t>31/10/2029</t>
  </si>
  <si>
    <t>ביג אגח ח</t>
  </si>
  <si>
    <t>1138924</t>
  </si>
  <si>
    <t>12/04/2026</t>
  </si>
  <si>
    <t>111.75</t>
  </si>
  <si>
    <t>ביג אג"ח יא</t>
  </si>
  <si>
    <t>1151117</t>
  </si>
  <si>
    <t>20/10/2027</t>
  </si>
  <si>
    <t>110.73</t>
  </si>
  <si>
    <t>ביג  אגח יח</t>
  </si>
  <si>
    <t>1174226</t>
  </si>
  <si>
    <t>103.34</t>
  </si>
  <si>
    <t>מרכנתיל הנפקות</t>
  </si>
  <si>
    <t>513686154</t>
  </si>
  <si>
    <t>מרכנתיל הנ אגח ד</t>
  </si>
  <si>
    <t>1171305</t>
  </si>
  <si>
    <t>30/01/2030</t>
  </si>
  <si>
    <t>110.62</t>
  </si>
  <si>
    <t>פועלים  אגח 200</t>
  </si>
  <si>
    <t>6620496</t>
  </si>
  <si>
    <t>09/12/2031</t>
  </si>
  <si>
    <t>101.03</t>
  </si>
  <si>
    <t>מקורות  אגח 11</t>
  </si>
  <si>
    <t>1158476</t>
  </si>
  <si>
    <t>31/12/2053</t>
  </si>
  <si>
    <t>101.58</t>
  </si>
  <si>
    <t>ירושלים הנ אג טז</t>
  </si>
  <si>
    <t>1172170</t>
  </si>
  <si>
    <t>106.3</t>
  </si>
  <si>
    <t>שיכון ובינוי</t>
  </si>
  <si>
    <t>520036104</t>
  </si>
  <si>
    <t>שיכון ובינוי אג8</t>
  </si>
  <si>
    <t>1135888</t>
  </si>
  <si>
    <t>01/05/2029</t>
  </si>
  <si>
    <t>115.37</t>
  </si>
  <si>
    <t>בזק אגח 10</t>
  </si>
  <si>
    <t>2300184</t>
  </si>
  <si>
    <t>113.35</t>
  </si>
  <si>
    <t>לאומי אגח 182</t>
  </si>
  <si>
    <t>6040539</t>
  </si>
  <si>
    <t>25/10/2027</t>
  </si>
  <si>
    <t>102.55</t>
  </si>
  <si>
    <t>ירושלים הנ אגח טו</t>
  </si>
  <si>
    <t>1161769</t>
  </si>
  <si>
    <t>107.35</t>
  </si>
  <si>
    <t>ג'נריישן קפיטל</t>
  </si>
  <si>
    <t>515846558</t>
  </si>
  <si>
    <t>ג'נרישן קפיטל אגח ג</t>
  </si>
  <si>
    <t>1184555</t>
  </si>
  <si>
    <t>95.49</t>
  </si>
  <si>
    <t>סלע קפיטל נדל"ן</t>
  </si>
  <si>
    <t>513992529</t>
  </si>
  <si>
    <t>סלע נדלן  אגח ד</t>
  </si>
  <si>
    <t>1167147</t>
  </si>
  <si>
    <t>27/03/2033</t>
  </si>
  <si>
    <t>102.66</t>
  </si>
  <si>
    <t>רבוע כחול נדל"ן</t>
  </si>
  <si>
    <t>513765859</t>
  </si>
  <si>
    <t>רבוע נדלן אגח ח</t>
  </si>
  <si>
    <t>1157569</t>
  </si>
  <si>
    <t>31/10/2028</t>
  </si>
  <si>
    <t>110.57</t>
  </si>
  <si>
    <t>נמלי ישראל אג"ח ב</t>
  </si>
  <si>
    <t>1145572</t>
  </si>
  <si>
    <t>110.05</t>
  </si>
  <si>
    <t>או פי סי אגח 2</t>
  </si>
  <si>
    <t>1166057</t>
  </si>
  <si>
    <t>110.77</t>
  </si>
  <si>
    <t>פועלים  אגח 202</t>
  </si>
  <si>
    <t>1199850</t>
  </si>
  <si>
    <t>30/04/2028</t>
  </si>
  <si>
    <t>110.8</t>
  </si>
  <si>
    <t>יוניברסל מוטורס (UMI)</t>
  </si>
  <si>
    <t>511809071</t>
  </si>
  <si>
    <t>יוניברסל  אגח ה</t>
  </si>
  <si>
    <t>1192608</t>
  </si>
  <si>
    <t>102.62</t>
  </si>
  <si>
    <t>נתיבי הגז</t>
  </si>
  <si>
    <t>513436394</t>
  </si>
  <si>
    <t>נתיבי הגז אג"ח ד</t>
  </si>
  <si>
    <t>1147503</t>
  </si>
  <si>
    <t>115.9</t>
  </si>
  <si>
    <t>חשמל אגח 34</t>
  </si>
  <si>
    <t>1196781</t>
  </si>
  <si>
    <t>12/06/2033</t>
  </si>
  <si>
    <t>הראל הנפק אגח ט</t>
  </si>
  <si>
    <t>1134030</t>
  </si>
  <si>
    <t>113.93</t>
  </si>
  <si>
    <t>ג'נרישן קפ אגח ב</t>
  </si>
  <si>
    <t>1177526</t>
  </si>
  <si>
    <t>30/06/2031</t>
  </si>
  <si>
    <t>99.9</t>
  </si>
  <si>
    <t>שלמה החזקות אג18</t>
  </si>
  <si>
    <t>1410307</t>
  </si>
  <si>
    <t>20/06/2026</t>
  </si>
  <si>
    <t>112.08</t>
  </si>
  <si>
    <t>ג'י סיטי אגח טז</t>
  </si>
  <si>
    <t>1260785</t>
  </si>
  <si>
    <t>98.6</t>
  </si>
  <si>
    <t>נמלי ישראל אג "ח א</t>
  </si>
  <si>
    <t>1145564</t>
  </si>
  <si>
    <t>111.05</t>
  </si>
  <si>
    <t>מימון ישיר אגחג</t>
  </si>
  <si>
    <t>1171214</t>
  </si>
  <si>
    <t>111.87</t>
  </si>
  <si>
    <t>ג'י סיטי אגח יג</t>
  </si>
  <si>
    <t>1260652</t>
  </si>
  <si>
    <t>110.67</t>
  </si>
  <si>
    <t>יוניברסל אגח ג</t>
  </si>
  <si>
    <t>1160670</t>
  </si>
  <si>
    <t>10/08/2027</t>
  </si>
  <si>
    <t>108.75</t>
  </si>
  <si>
    <t>מז טפ הנפק 52</t>
  </si>
  <si>
    <t>2310381</t>
  </si>
  <si>
    <t>01/07/2030</t>
  </si>
  <si>
    <t>99.71</t>
  </si>
  <si>
    <t>מליסרון אגח כ</t>
  </si>
  <si>
    <t>3230422</t>
  </si>
  <si>
    <t>95.66</t>
  </si>
  <si>
    <t>מליסרון אגח יח</t>
  </si>
  <si>
    <t>3230372</t>
  </si>
  <si>
    <t>01/07/2028</t>
  </si>
  <si>
    <t>104.53</t>
  </si>
  <si>
    <t>פז נפט אג"ח ו</t>
  </si>
  <si>
    <t>1139542</t>
  </si>
  <si>
    <t>30/11/2028</t>
  </si>
  <si>
    <t>113.16</t>
  </si>
  <si>
    <t>בזק אגח 12</t>
  </si>
  <si>
    <t>2300242</t>
  </si>
  <si>
    <t>109.05</t>
  </si>
  <si>
    <t>רבוע נדלן אגח ו</t>
  </si>
  <si>
    <t>1140607</t>
  </si>
  <si>
    <t>113.52</t>
  </si>
  <si>
    <t>מז טפ הנ אגח 66</t>
  </si>
  <si>
    <t>1191667</t>
  </si>
  <si>
    <t>08/12/2031</t>
  </si>
  <si>
    <t>102.94</t>
  </si>
  <si>
    <t>מליסרון אג11</t>
  </si>
  <si>
    <t>3230208</t>
  </si>
  <si>
    <t>114.63</t>
  </si>
  <si>
    <t>לאומי אגח 183</t>
  </si>
  <si>
    <t>6040547</t>
  </si>
  <si>
    <t>25/11/2029</t>
  </si>
  <si>
    <t>97.7</t>
  </si>
  <si>
    <t>ביג אג"ח 12</t>
  </si>
  <si>
    <t>1156231</t>
  </si>
  <si>
    <t>25/02/2028</t>
  </si>
  <si>
    <t>114.62</t>
  </si>
  <si>
    <t>דיסקונט הש אג6</t>
  </si>
  <si>
    <t>6390207</t>
  </si>
  <si>
    <t>138.42</t>
  </si>
  <si>
    <t>מגה אור אג7</t>
  </si>
  <si>
    <t>1141696</t>
  </si>
  <si>
    <t>A</t>
  </si>
  <si>
    <t>30/08/2027</t>
  </si>
  <si>
    <t>112.41</t>
  </si>
  <si>
    <t>כללביט אג"ח 9</t>
  </si>
  <si>
    <t>1136050</t>
  </si>
  <si>
    <t>112.96</t>
  </si>
  <si>
    <t>תמר פטרוליום</t>
  </si>
  <si>
    <t>515334662</t>
  </si>
  <si>
    <t>תמר פטרו  אגח א</t>
  </si>
  <si>
    <t>1141332</t>
  </si>
  <si>
    <t>30/08/2028</t>
  </si>
  <si>
    <t>ישראמקו אג1</t>
  </si>
  <si>
    <t>2320174</t>
  </si>
  <si>
    <t>10/10/2025</t>
  </si>
  <si>
    <t>101.56</t>
  </si>
  <si>
    <t>אלביט מערכות אגח ג</t>
  </si>
  <si>
    <t>1178250</t>
  </si>
  <si>
    <t>105.33</t>
  </si>
  <si>
    <t>חברה לישראל אגח 13</t>
  </si>
  <si>
    <t>5760269</t>
  </si>
  <si>
    <t>105.11</t>
  </si>
  <si>
    <t>Costco Wholesale</t>
  </si>
  <si>
    <t>5370</t>
  </si>
  <si>
    <t>COSTCO 1.6 20/04/2030</t>
  </si>
  <si>
    <t>US22160KAP03</t>
  </si>
  <si>
    <t>A+</t>
  </si>
  <si>
    <t>20/04/2030</t>
  </si>
  <si>
    <t>84.114</t>
  </si>
  <si>
    <t>VISA</t>
  </si>
  <si>
    <t>5089</t>
  </si>
  <si>
    <t>VISA 2.75 15/09/27</t>
  </si>
  <si>
    <t>US92826CAH51</t>
  </si>
  <si>
    <t>AA-</t>
  </si>
  <si>
    <t>93.845</t>
  </si>
  <si>
    <t>PFIZER</t>
  </si>
  <si>
    <t>1190</t>
  </si>
  <si>
    <t>PFE 3.45 15/03/29</t>
  </si>
  <si>
    <t>US717081ET61</t>
  </si>
  <si>
    <t>15/03/2029</t>
  </si>
  <si>
    <t>94.628</t>
  </si>
  <si>
    <t>נופר אנרג  אג ב</t>
  </si>
  <si>
    <t>1198035</t>
  </si>
  <si>
    <t>105.6</t>
  </si>
  <si>
    <t>אנלייט אנר אג ג</t>
  </si>
  <si>
    <t>7200249</t>
  </si>
  <si>
    <t>01/09/2028</t>
  </si>
  <si>
    <t>81.4</t>
  </si>
  <si>
    <t>אלקטרה  אג"ח ה'</t>
  </si>
  <si>
    <t>7390222</t>
  </si>
  <si>
    <t>10/01/2031</t>
  </si>
  <si>
    <t>בזק אגח 13</t>
  </si>
  <si>
    <t>2300309</t>
  </si>
  <si>
    <t>02/12/2035</t>
  </si>
  <si>
    <t>82.89</t>
  </si>
  <si>
    <t>סלע נדל"ן אג"ח 2</t>
  </si>
  <si>
    <t>1132927</t>
  </si>
  <si>
    <t>13/01/2025</t>
  </si>
  <si>
    <t>112.61</t>
  </si>
  <si>
    <t>תמר פטרו  אגח ב</t>
  </si>
  <si>
    <t>1143593</t>
  </si>
  <si>
    <t>בינל הנפק אגח יב</t>
  </si>
  <si>
    <t>1182385</t>
  </si>
  <si>
    <t>07/12/2027</t>
  </si>
  <si>
    <t>104.31</t>
  </si>
  <si>
    <t>מז טפ הנפ אגח 61</t>
  </si>
  <si>
    <t>2310464</t>
  </si>
  <si>
    <t>Aaa.il</t>
  </si>
  <si>
    <t>04/12/2026</t>
  </si>
  <si>
    <t>שמוס</t>
  </si>
  <si>
    <t>11111116</t>
  </si>
  <si>
    <t>שמוס  אג"ח א</t>
  </si>
  <si>
    <t>1155951</t>
  </si>
  <si>
    <t>86.78</t>
  </si>
  <si>
    <t>TEVA 4.1 1/10/2046</t>
  </si>
  <si>
    <t>US88167AAF84</t>
  </si>
  <si>
    <t>01/10/2046</t>
  </si>
  <si>
    <t>68.299</t>
  </si>
  <si>
    <t>Empresa Electrica Cochra</t>
  </si>
  <si>
    <t>5170</t>
  </si>
  <si>
    <t>AESGEN 5.5 14/05/27</t>
  </si>
  <si>
    <t>USP3713CAB48</t>
  </si>
  <si>
    <t>Ba1</t>
  </si>
  <si>
    <t>14/05/2027</t>
  </si>
  <si>
    <t>50.7507</t>
  </si>
  <si>
    <t>PETROLEOS MEXICANOS</t>
  </si>
  <si>
    <t>4768</t>
  </si>
  <si>
    <t>PETROLEOS MEXICANOS-PEMEX 4.5 23/01/26</t>
  </si>
  <si>
    <t>US71654QBW15</t>
  </si>
  <si>
    <t>23/01/2026</t>
  </si>
  <si>
    <t>93.656</t>
  </si>
  <si>
    <t>GRAND CITY PROPERTIES</t>
  </si>
  <si>
    <t>4959</t>
  </si>
  <si>
    <t>GRAND CITI - GYCGR 5.901 24/10/48-perpetual</t>
  </si>
  <si>
    <t>XS1811181566</t>
  </si>
  <si>
    <t>24/10/2048</t>
  </si>
  <si>
    <t>72.995</t>
  </si>
  <si>
    <t>15/07/24 FS KKR 4.625</t>
  </si>
  <si>
    <t>US302635AD99</t>
  </si>
  <si>
    <t>15/07/2024</t>
  </si>
  <si>
    <t>99.456</t>
  </si>
  <si>
    <t>ARES</t>
  </si>
  <si>
    <t>5183</t>
  </si>
  <si>
    <t>ARES CAPITAL 3.25 15.07.25</t>
  </si>
  <si>
    <t>US04010LAY92</t>
  </si>
  <si>
    <t>15/07/2025</t>
  </si>
  <si>
    <t>96.595</t>
  </si>
  <si>
    <t>PEMEX 6.84 23/1/2030</t>
  </si>
  <si>
    <t>US71654QDC33</t>
  </si>
  <si>
    <t>23/01/2030</t>
  </si>
  <si>
    <t>87.53</t>
  </si>
  <si>
    <t>SABRA HEALTH/CAPTL</t>
  </si>
  <si>
    <t>5165</t>
  </si>
  <si>
    <t>SBRA 3.9 15/10/29</t>
  </si>
  <si>
    <t>US78572XAG60</t>
  </si>
  <si>
    <t>15/10/2029</t>
  </si>
  <si>
    <t>90.006</t>
  </si>
  <si>
    <t>GOLDMAN SACHS BDC</t>
  </si>
  <si>
    <t>5193</t>
  </si>
  <si>
    <t>25/GSBD 3.75 10/2</t>
  </si>
  <si>
    <t>US38147UAC18</t>
  </si>
  <si>
    <t>10/02/2025</t>
  </si>
  <si>
    <t>98.063</t>
  </si>
  <si>
    <t>OWL ROCK CAPITAL</t>
  </si>
  <si>
    <t>5181</t>
  </si>
  <si>
    <t>OWLRCK 3.75 22/7/25</t>
  </si>
  <si>
    <t>US69121KAC80</t>
  </si>
  <si>
    <t>22/07/2025</t>
  </si>
  <si>
    <t>97.016</t>
  </si>
  <si>
    <t>PEMEX 5.95 28/01/31</t>
  </si>
  <si>
    <t>US71654QDE98</t>
  </si>
  <si>
    <t>28/01/2031</t>
  </si>
  <si>
    <t>79.798</t>
  </si>
  <si>
    <t>שופרסל אג"ח ז</t>
  </si>
  <si>
    <t>7770258</t>
  </si>
  <si>
    <t>20/08/2030</t>
  </si>
  <si>
    <t>96.09</t>
  </si>
  <si>
    <t>FSK 4.125 01/02/25</t>
  </si>
  <si>
    <t>US302635AE72</t>
  </si>
  <si>
    <t>01/01/2025</t>
  </si>
  <si>
    <t>98.341</t>
  </si>
  <si>
    <t>נכסים ובנין אגח ט</t>
  </si>
  <si>
    <t>IL0069902125</t>
  </si>
  <si>
    <t>89.72</t>
  </si>
  <si>
    <t>בתי זיקוק</t>
  </si>
  <si>
    <t>520036658</t>
  </si>
  <si>
    <t>בזן   אגח יב</t>
  </si>
  <si>
    <t>2590578</t>
  </si>
  <si>
    <t>25/09/2029</t>
  </si>
  <si>
    <t>קרסו מוט' אגח ה</t>
  </si>
  <si>
    <t>1202779</t>
  </si>
  <si>
    <t>27/06/2031</t>
  </si>
  <si>
    <t>100.77</t>
  </si>
  <si>
    <t>פתאל החזקות אגח ג</t>
  </si>
  <si>
    <t>1161785</t>
  </si>
  <si>
    <t>31/08/2031</t>
  </si>
  <si>
    <t>88.45</t>
  </si>
  <si>
    <t>מגדל הון  אגח י</t>
  </si>
  <si>
    <t>1192079</t>
  </si>
  <si>
    <t>30/11/2029</t>
  </si>
  <si>
    <t>102.36</t>
  </si>
  <si>
    <t>שטראוס    אגח ה</t>
  </si>
  <si>
    <t>7460389</t>
  </si>
  <si>
    <t>97.88</t>
  </si>
  <si>
    <t>קרסו  אגח ד</t>
  </si>
  <si>
    <t>1173566</t>
  </si>
  <si>
    <t>93.83</t>
  </si>
  <si>
    <t>תדיראן גרופ</t>
  </si>
  <si>
    <t>520036732</t>
  </si>
  <si>
    <t>תדיראן הול אגח3</t>
  </si>
  <si>
    <t>2580132</t>
  </si>
  <si>
    <t>95.76</t>
  </si>
  <si>
    <t>מיטב דש השקעות</t>
  </si>
  <si>
    <t>520043795</t>
  </si>
  <si>
    <t>מיטב דש השקעות אגח ד</t>
  </si>
  <si>
    <t>1161371</t>
  </si>
  <si>
    <t>10/12/2029</t>
  </si>
  <si>
    <t>91.14</t>
  </si>
  <si>
    <t>אלוני חץ אג10</t>
  </si>
  <si>
    <t>3900362</t>
  </si>
  <si>
    <t>28/02/2027</t>
  </si>
  <si>
    <t>102.54</t>
  </si>
  <si>
    <t>אלקטרה פאוור (2019)</t>
  </si>
  <si>
    <t>516077989</t>
  </si>
  <si>
    <t>אלקטרה פאוור אגח ב</t>
  </si>
  <si>
    <t>1181924</t>
  </si>
  <si>
    <t>86.06</t>
  </si>
  <si>
    <t>פועלים הת נד יא</t>
  </si>
  <si>
    <t>IL0012014663</t>
  </si>
  <si>
    <t>07/12/2029</t>
  </si>
  <si>
    <t>106.68</t>
  </si>
  <si>
    <t>שיכון ובינוי אג6</t>
  </si>
  <si>
    <t>IL0011297335</t>
  </si>
  <si>
    <t>נכסים ובנין אגח 4</t>
  </si>
  <si>
    <t>IL0069901549</t>
  </si>
  <si>
    <t>138.43</t>
  </si>
  <si>
    <t>בינל הנפ התח כו</t>
  </si>
  <si>
    <t>1185537</t>
  </si>
  <si>
    <t>102.9</t>
  </si>
  <si>
    <t>אשטרום קבוצה</t>
  </si>
  <si>
    <t>510381601</t>
  </si>
  <si>
    <t>אשטרום קב אגח ה</t>
  </si>
  <si>
    <t>1199579</t>
  </si>
  <si>
    <t>105.44</t>
  </si>
  <si>
    <t>ביג  אגח כ</t>
  </si>
  <si>
    <t>1186188</t>
  </si>
  <si>
    <t>01/05/2033</t>
  </si>
  <si>
    <t>101.36</t>
  </si>
  <si>
    <t>גירון פיתוח</t>
  </si>
  <si>
    <t>520044520</t>
  </si>
  <si>
    <t>גירון  אגח ח</t>
  </si>
  <si>
    <t>1183151</t>
  </si>
  <si>
    <t>31/12/2038</t>
  </si>
  <si>
    <t>88.33</t>
  </si>
  <si>
    <t>דלק ישראל נכסים</t>
  </si>
  <si>
    <t>516378643</t>
  </si>
  <si>
    <t>דלק נכסים אגח א</t>
  </si>
  <si>
    <t>1196179</t>
  </si>
  <si>
    <t>30/09/2030</t>
  </si>
  <si>
    <t>106.2</t>
  </si>
  <si>
    <t>אשטרום קב אגח ד</t>
  </si>
  <si>
    <t>1182989</t>
  </si>
  <si>
    <t>100.48</t>
  </si>
  <si>
    <t>פניקס הון אגח יד</t>
  </si>
  <si>
    <t>1201946</t>
  </si>
  <si>
    <t>28/02/2030</t>
  </si>
  <si>
    <t>99.79</t>
  </si>
  <si>
    <t>אזורים</t>
  </si>
  <si>
    <t>520025990</t>
  </si>
  <si>
    <t>אזורים אג15</t>
  </si>
  <si>
    <t>7150451</t>
  </si>
  <si>
    <t>99.56</t>
  </si>
  <si>
    <t>פז נפט    אגח ז</t>
  </si>
  <si>
    <t>1142595</t>
  </si>
  <si>
    <t>30/11/2030</t>
  </si>
  <si>
    <t>108.66</t>
  </si>
  <si>
    <t>גב ים אגח י</t>
  </si>
  <si>
    <t>7590284</t>
  </si>
  <si>
    <t>01/07/2035</t>
  </si>
  <si>
    <t>95.47</t>
  </si>
  <si>
    <t>אלביט מע' אגח ד</t>
  </si>
  <si>
    <t>1178268</t>
  </si>
  <si>
    <t>98.2</t>
  </si>
  <si>
    <t>ישראמקו   אגח ב</t>
  </si>
  <si>
    <t>2320224</t>
  </si>
  <si>
    <t>102.31</t>
  </si>
  <si>
    <t>בזן       אגח ט</t>
  </si>
  <si>
    <t>2590461</t>
  </si>
  <si>
    <t>30/09/2025</t>
  </si>
  <si>
    <t>99.18</t>
  </si>
  <si>
    <t>SK HYNIX</t>
  </si>
  <si>
    <t>5411</t>
  </si>
  <si>
    <t>HYUELE 6.375 17/01/28</t>
  </si>
  <si>
    <t>USY8085FBK58</t>
  </si>
  <si>
    <t>102.724</t>
  </si>
  <si>
    <t>בזן  אגח י'</t>
  </si>
  <si>
    <t>2590511</t>
  </si>
  <si>
    <t>25/09/2031</t>
  </si>
  <si>
    <t>93.45</t>
  </si>
  <si>
    <t>אנרג'יקס אגח א</t>
  </si>
  <si>
    <t>1161751</t>
  </si>
  <si>
    <t>01/08/2030</t>
  </si>
  <si>
    <t>91.55</t>
  </si>
  <si>
    <t>אלומיי    אגח ה- דל סחירות מרווח הוגן</t>
  </si>
  <si>
    <t>1193275</t>
  </si>
  <si>
    <t>100.51</t>
  </si>
  <si>
    <t>דמרי</t>
  </si>
  <si>
    <t>511399388</t>
  </si>
  <si>
    <t>דמרי אג"ח 8</t>
  </si>
  <si>
    <t>1153725</t>
  </si>
  <si>
    <t>100.27</t>
  </si>
  <si>
    <t>אשדר</t>
  </si>
  <si>
    <t>510609761</t>
  </si>
  <si>
    <t>אשדר      אגח ד</t>
  </si>
  <si>
    <t>1135607</t>
  </si>
  <si>
    <t>01/07/2024</t>
  </si>
  <si>
    <t>אשטרום קב אגח ב</t>
  </si>
  <si>
    <t>1132331</t>
  </si>
  <si>
    <t>11/05/2025</t>
  </si>
  <si>
    <t>101.08</t>
  </si>
  <si>
    <t>פרטנר     אגח ו</t>
  </si>
  <si>
    <t>1141415</t>
  </si>
  <si>
    <t>25/06/2024</t>
  </si>
  <si>
    <t>99.83</t>
  </si>
  <si>
    <t>אשטרום נכסים</t>
  </si>
  <si>
    <t>520036617</t>
  </si>
  <si>
    <t>אשטרום נכס אגח 10</t>
  </si>
  <si>
    <t>2510204</t>
  </si>
  <si>
    <t>02/01/2028</t>
  </si>
  <si>
    <t>115.44</t>
  </si>
  <si>
    <t>סלע נדלן אג3</t>
  </si>
  <si>
    <t>1138973</t>
  </si>
  <si>
    <t>13/04/2029</t>
  </si>
  <si>
    <t>111.5</t>
  </si>
  <si>
    <t>אקרו קבוצה</t>
  </si>
  <si>
    <t>511996803</t>
  </si>
  <si>
    <t>אקרו אג"ח א'</t>
  </si>
  <si>
    <t>1188572</t>
  </si>
  <si>
    <t>דמרי אגח ט</t>
  </si>
  <si>
    <t>1168368</t>
  </si>
  <si>
    <t>94.23</t>
  </si>
  <si>
    <t>אשדר אגח 5</t>
  </si>
  <si>
    <t>1157783</t>
  </si>
  <si>
    <t>01/08/2024</t>
  </si>
  <si>
    <t>אפריקה מגורים</t>
  </si>
  <si>
    <t>520034760</t>
  </si>
  <si>
    <t>אפריקה מג אגח ה</t>
  </si>
  <si>
    <t>1162825</t>
  </si>
  <si>
    <t>94.78</t>
  </si>
  <si>
    <t>חברה לישראל אגח 15</t>
  </si>
  <si>
    <t>5760327</t>
  </si>
  <si>
    <t>31/07/2030</t>
  </si>
  <si>
    <t>92.28</t>
  </si>
  <si>
    <t>אזורים אגח 13</t>
  </si>
  <si>
    <t>7150410</t>
  </si>
  <si>
    <t>96.75</t>
  </si>
  <si>
    <t>שפיר הנדסה</t>
  </si>
  <si>
    <t>514892801</t>
  </si>
  <si>
    <t>שפיר הנדסה אגח ג</t>
  </si>
  <si>
    <t>1178417</t>
  </si>
  <si>
    <t>30/11/2037</t>
  </si>
  <si>
    <t>83.75</t>
  </si>
  <si>
    <t>אדגר השקעות</t>
  </si>
  <si>
    <t>520035171</t>
  </si>
  <si>
    <t>אדגר אג"ח 9</t>
  </si>
  <si>
    <t>IL0018201900</t>
  </si>
  <si>
    <t>01/07/2025</t>
  </si>
  <si>
    <t>115.33</t>
  </si>
  <si>
    <t>הכשרת הישוב אגח 23</t>
  </si>
  <si>
    <t>6120323</t>
  </si>
  <si>
    <t>שיכון ובינוי אג 9</t>
  </si>
  <si>
    <t>1167386</t>
  </si>
  <si>
    <t>31/03/2031</t>
  </si>
  <si>
    <t>109.52</t>
  </si>
  <si>
    <t>ALCOA NEDERLAND</t>
  </si>
  <si>
    <t>5282</t>
  </si>
  <si>
    <t>ALCOA 4.125 31/03/29</t>
  </si>
  <si>
    <t>US013822AG68</t>
  </si>
  <si>
    <t>BB</t>
  </si>
  <si>
    <t>31/03/2029</t>
  </si>
  <si>
    <t>91.474</t>
  </si>
  <si>
    <t>צמח המרמן אגח ו</t>
  </si>
  <si>
    <t>1158633</t>
  </si>
  <si>
    <t>99.96</t>
  </si>
  <si>
    <t>אדגר אגח יב</t>
  </si>
  <si>
    <t>1820331</t>
  </si>
  <si>
    <t>92.99</t>
  </si>
  <si>
    <t>אספן גרופ</t>
  </si>
  <si>
    <t>520037540</t>
  </si>
  <si>
    <t>אספן גרופ אגח ט</t>
  </si>
  <si>
    <t>3130424</t>
  </si>
  <si>
    <t>31/12/2030</t>
  </si>
  <si>
    <t>95.7</t>
  </si>
  <si>
    <t>דלתא</t>
  </si>
  <si>
    <t>520025602</t>
  </si>
  <si>
    <t>דלתא      אגח ו</t>
  </si>
  <si>
    <t>IL0062701938</t>
  </si>
  <si>
    <t>98.91</t>
  </si>
  <si>
    <t>אבגול</t>
  </si>
  <si>
    <t>510119068</t>
  </si>
  <si>
    <t>אבגול     אגח ד</t>
  </si>
  <si>
    <t>1140417</t>
  </si>
  <si>
    <t>98.69</t>
  </si>
  <si>
    <t>אזורים   אגח 12</t>
  </si>
  <si>
    <t>IL0071503606</t>
  </si>
  <si>
    <t>99.29</t>
  </si>
  <si>
    <t>תעשיה אוירית</t>
  </si>
  <si>
    <t>520027194</t>
  </si>
  <si>
    <t>תעשיה אוירית אג"ח 4</t>
  </si>
  <si>
    <t>1133131</t>
  </si>
  <si>
    <t>01/12/2023</t>
  </si>
  <si>
    <t>מישורים</t>
  </si>
  <si>
    <t>511491839</t>
  </si>
  <si>
    <t>מישורים אגח ח'</t>
  </si>
  <si>
    <t>1143163</t>
  </si>
  <si>
    <t>112.2</t>
  </si>
  <si>
    <t>אלומיי אג"ח ג</t>
  </si>
  <si>
    <t>1159375</t>
  </si>
  <si>
    <t>99.15</t>
  </si>
  <si>
    <t>נפטא</t>
  </si>
  <si>
    <t>520020942</t>
  </si>
  <si>
    <t>נפטא אגח ח</t>
  </si>
  <si>
    <t>6430169</t>
  </si>
  <si>
    <t>26/01/2025</t>
  </si>
  <si>
    <t>99.23</t>
  </si>
  <si>
    <t>גאון אחזקות</t>
  </si>
  <si>
    <t>512623950</t>
  </si>
  <si>
    <t>גאון אחזקות אגח ג</t>
  </si>
  <si>
    <t>1158369</t>
  </si>
  <si>
    <t>30/06/2024</t>
  </si>
  <si>
    <t>100.87</t>
  </si>
  <si>
    <t>מז טפ הנפ אגח 60</t>
  </si>
  <si>
    <t>2310456</t>
  </si>
  <si>
    <t>05/09/2024</t>
  </si>
  <si>
    <t>99.16</t>
  </si>
  <si>
    <t>אנלייט אנרגיה  אגח ה'</t>
  </si>
  <si>
    <t>7200116</t>
  </si>
  <si>
    <t>02/03/2025</t>
  </si>
  <si>
    <t>בזן אג"ח 5</t>
  </si>
  <si>
    <t>2590388</t>
  </si>
  <si>
    <t>101.65</t>
  </si>
  <si>
    <t>אול-יר</t>
  </si>
  <si>
    <t>1841580</t>
  </si>
  <si>
    <t>אול-יר אגח ג (הסדר חוב)</t>
  </si>
  <si>
    <t>1140136</t>
  </si>
  <si>
    <t>29/02/2024</t>
  </si>
  <si>
    <t>100.64</t>
  </si>
  <si>
    <t>פורמולה מערכות</t>
  </si>
  <si>
    <t>520036690</t>
  </si>
  <si>
    <t>פורמולה אג"ח 1</t>
  </si>
  <si>
    <t>2560142</t>
  </si>
  <si>
    <t>02/07/2024</t>
  </si>
  <si>
    <t>100.2</t>
  </si>
  <si>
    <t>קרסו אגח ב</t>
  </si>
  <si>
    <t>1139591</t>
  </si>
  <si>
    <t>02/06/2024</t>
  </si>
  <si>
    <t>99.57</t>
  </si>
  <si>
    <t>אוריין</t>
  </si>
  <si>
    <t>511068256</t>
  </si>
  <si>
    <t>אוריין    אגח ב</t>
  </si>
  <si>
    <t>1143379</t>
  </si>
  <si>
    <t>97.43</t>
  </si>
  <si>
    <t>ממן</t>
  </si>
  <si>
    <t>520036435</t>
  </si>
  <si>
    <t>ממן אגח ב</t>
  </si>
  <si>
    <t>2380046</t>
  </si>
  <si>
    <t>99.55</t>
  </si>
  <si>
    <t>.אמ.די.ג'י</t>
  </si>
  <si>
    <t>1840550</t>
  </si>
  <si>
    <t>אמ.די.ג'י אגח ה</t>
  </si>
  <si>
    <t>1190529</t>
  </si>
  <si>
    <t>15/02/2025</t>
  </si>
  <si>
    <t>101</t>
  </si>
  <si>
    <t>אלומה</t>
  </si>
  <si>
    <t>516214871</t>
  </si>
  <si>
    <t>אלומה אגח א</t>
  </si>
  <si>
    <t>1190917</t>
  </si>
  <si>
    <t>105.98</t>
  </si>
  <si>
    <t>שלמה החז אגח יז</t>
  </si>
  <si>
    <t>1410299</t>
  </si>
  <si>
    <t>אלקטרה נדל"ן</t>
  </si>
  <si>
    <t>510607328</t>
  </si>
  <si>
    <t>אלקטרה נדלן אגח ה</t>
  </si>
  <si>
    <t>1138593</t>
  </si>
  <si>
    <t>05/07/2024</t>
  </si>
  <si>
    <t>יוניברסל  אגח ד</t>
  </si>
  <si>
    <t>1172253</t>
  </si>
  <si>
    <t>10/02/2029</t>
  </si>
  <si>
    <t>94.01</t>
  </si>
  <si>
    <t>גבאי מניבים אג 10</t>
  </si>
  <si>
    <t>7710239</t>
  </si>
  <si>
    <t>97.05</t>
  </si>
  <si>
    <t>פורמולה אג"ח ג'</t>
  </si>
  <si>
    <t>2560209</t>
  </si>
  <si>
    <t>96.89</t>
  </si>
  <si>
    <t>דמרי      אגח ז</t>
  </si>
  <si>
    <t>1141191</t>
  </si>
  <si>
    <t>99.61</t>
  </si>
  <si>
    <t>צרפתי</t>
  </si>
  <si>
    <t>520039090</t>
  </si>
  <si>
    <t>צרפתי אגח יא</t>
  </si>
  <si>
    <t>4250254</t>
  </si>
  <si>
    <t>100.85</t>
  </si>
  <si>
    <t>פטרוכימיים-ש</t>
  </si>
  <si>
    <t>520029315</t>
  </si>
  <si>
    <t>פטרוכימים אגח ט</t>
  </si>
  <si>
    <t>1189554</t>
  </si>
  <si>
    <t>112.36</t>
  </si>
  <si>
    <t>אפי קפיטל אגח א</t>
  </si>
  <si>
    <t>1181304</t>
  </si>
  <si>
    <t>99.67</t>
  </si>
  <si>
    <t>נתנאל גרופ</t>
  </si>
  <si>
    <t>520039074</t>
  </si>
  <si>
    <t>נתנאל גרופ אג"ח יג</t>
  </si>
  <si>
    <t>1188663</t>
  </si>
  <si>
    <t>96.04</t>
  </si>
  <si>
    <t>נאוויטס פט אגח ג</t>
  </si>
  <si>
    <t>1181593</t>
  </si>
  <si>
    <t>15/10/2028</t>
  </si>
  <si>
    <t>טמפו משקאות</t>
  </si>
  <si>
    <t>513682625</t>
  </si>
  <si>
    <t>טמפו משקאות אגח 2</t>
  </si>
  <si>
    <t>1133511</t>
  </si>
  <si>
    <t>99.74</t>
  </si>
  <si>
    <t>פריורטק</t>
  </si>
  <si>
    <t>520037797</t>
  </si>
  <si>
    <t>פריורטק אגח א</t>
  </si>
  <si>
    <t>3280138</t>
  </si>
  <si>
    <t>95.3</t>
  </si>
  <si>
    <t>אנקור פרופרטיס</t>
  </si>
  <si>
    <t>1939883</t>
  </si>
  <si>
    <t>אנקור פרופ אגח ד</t>
  </si>
  <si>
    <t>1204403</t>
  </si>
  <si>
    <t>101.99</t>
  </si>
  <si>
    <t>פתאל החזקות אג2</t>
  </si>
  <si>
    <t>1150812</t>
  </si>
  <si>
    <t>98.17</t>
  </si>
  <si>
    <t>חנן מור</t>
  </si>
  <si>
    <t>513605519</t>
  </si>
  <si>
    <t>חנן מור אגח יג</t>
  </si>
  <si>
    <t>1181502</t>
  </si>
  <si>
    <t>22.68</t>
  </si>
  <si>
    <t>פרשקובסקי</t>
  </si>
  <si>
    <t>513817817</t>
  </si>
  <si>
    <t>פרשקובסקי אגחטו</t>
  </si>
  <si>
    <t>1203496</t>
  </si>
  <si>
    <t>102.61</t>
  </si>
  <si>
    <t>סלקום</t>
  </si>
  <si>
    <t>511930125</t>
  </si>
  <si>
    <t>סלקום אגח יב</t>
  </si>
  <si>
    <t>1143080</t>
  </si>
  <si>
    <t>05/01/2028</t>
  </si>
  <si>
    <t>95.46</t>
  </si>
  <si>
    <t>דלק קב אגח לו</t>
  </si>
  <si>
    <t>1181122</t>
  </si>
  <si>
    <t>104</t>
  </si>
  <si>
    <t>אבגול     אגח ג</t>
  </si>
  <si>
    <t>1133289</t>
  </si>
  <si>
    <t>100.91</t>
  </si>
  <si>
    <t>וילאר אגח ח</t>
  </si>
  <si>
    <t>4160156</t>
  </si>
  <si>
    <t>27/06/2025</t>
  </si>
  <si>
    <t>הרץ פרופרטיס</t>
  </si>
  <si>
    <t>1957081</t>
  </si>
  <si>
    <t>הרץ פרופר אגח ב</t>
  </si>
  <si>
    <t>1184753</t>
  </si>
  <si>
    <t>Caa1.il</t>
  </si>
  <si>
    <t>97.84</t>
  </si>
  <si>
    <t>אלון רבוע אגח ח</t>
  </si>
  <si>
    <t>1197276</t>
  </si>
  <si>
    <t>הראל פקדון סחיר</t>
  </si>
  <si>
    <t>515989440</t>
  </si>
  <si>
    <t>הראל פיקדון אגח ב</t>
  </si>
  <si>
    <t>1162502</t>
  </si>
  <si>
    <t>24/01/2027</t>
  </si>
  <si>
    <t>95.88</t>
  </si>
  <si>
    <t>לפידות קפיטל</t>
  </si>
  <si>
    <t>520022971</t>
  </si>
  <si>
    <t>לפידות קפט אגח א</t>
  </si>
  <si>
    <t>6420095</t>
  </si>
  <si>
    <t>99.69</t>
  </si>
  <si>
    <t>רוטשטיין  אגח ט</t>
  </si>
  <si>
    <t>5390224</t>
  </si>
  <si>
    <t>98.51</t>
  </si>
  <si>
    <t>אפריקה מגורים אג 4</t>
  </si>
  <si>
    <t>1142645</t>
  </si>
  <si>
    <t>31/03/2025</t>
  </si>
  <si>
    <t>97.83</t>
  </si>
  <si>
    <t>הראל פיקד אגח א</t>
  </si>
  <si>
    <t>1159623</t>
  </si>
  <si>
    <t>05/08/2024</t>
  </si>
  <si>
    <t>108.5</t>
  </si>
  <si>
    <t>לוי</t>
  </si>
  <si>
    <t>520041096</t>
  </si>
  <si>
    <t>לוי אגח ח</t>
  </si>
  <si>
    <t>7190242</t>
  </si>
  <si>
    <t>מגדל הון  אגח ה</t>
  </si>
  <si>
    <t>1139286</t>
  </si>
  <si>
    <t>102.21</t>
  </si>
  <si>
    <t>אול-יר    אגח ה  (הסדר חוב)</t>
  </si>
  <si>
    <t>1143304</t>
  </si>
  <si>
    <t>4.51</t>
  </si>
  <si>
    <t>ברוקלנד</t>
  </si>
  <si>
    <t>1814237</t>
  </si>
  <si>
    <t>ברוקלנד אגח ב (הסדר חוב)</t>
  </si>
  <si>
    <t>1136993</t>
  </si>
  <si>
    <t>01/12/2021</t>
  </si>
  <si>
    <t>5.27</t>
  </si>
  <si>
    <t>סאמיט אג8</t>
  </si>
  <si>
    <t>1138940</t>
  </si>
  <si>
    <t>95.96</t>
  </si>
  <si>
    <t>רכבת ישראל</t>
  </si>
  <si>
    <t>520043613</t>
  </si>
  <si>
    <t>רכבת ישר  אגח ג</t>
  </si>
  <si>
    <t>1177625</t>
  </si>
  <si>
    <t>מגה אור אג8</t>
  </si>
  <si>
    <t>1147602</t>
  </si>
  <si>
    <t>109.99</t>
  </si>
  <si>
    <t>ריט 1     אגח ו</t>
  </si>
  <si>
    <t>1138544</t>
  </si>
  <si>
    <t>117.88</t>
  </si>
  <si>
    <t>מגוריט</t>
  </si>
  <si>
    <t>515434074</t>
  </si>
  <si>
    <t>מגוריט    אגח ד</t>
  </si>
  <si>
    <t>1185834</t>
  </si>
  <si>
    <t>מניבים ריט אג"ח ב</t>
  </si>
  <si>
    <t>1155928</t>
  </si>
  <si>
    <t>112.38</t>
  </si>
  <si>
    <t>מז טפ הנפ אגח 59</t>
  </si>
  <si>
    <t>2310449</t>
  </si>
  <si>
    <t>02/04/2024</t>
  </si>
  <si>
    <t>112.73</t>
  </si>
  <si>
    <t>מגוריט אגח ה</t>
  </si>
  <si>
    <t>חנן מור אגח טו (בהשעייה)</t>
  </si>
  <si>
    <t>1189851</t>
  </si>
  <si>
    <t>96.1</t>
  </si>
  <si>
    <t>מגוריט אגח ב</t>
  </si>
  <si>
    <t>1168350</t>
  </si>
  <si>
    <t>107.75</t>
  </si>
  <si>
    <t>ירושלים הנפקות 13</t>
  </si>
  <si>
    <t>1142512</t>
  </si>
  <si>
    <t>113.14</t>
  </si>
  <si>
    <t>לוזון קבוצה</t>
  </si>
  <si>
    <t>520039660</t>
  </si>
  <si>
    <t>לוזון קבוצה אג 8</t>
  </si>
  <si>
    <t>מניבים ריט אגח ד</t>
  </si>
  <si>
    <t>1193929</t>
  </si>
  <si>
    <t>103.83</t>
  </si>
  <si>
    <t>אלון רבוע אגח ט</t>
  </si>
  <si>
    <t>חנן מור אג 9 (בהשעייה)</t>
  </si>
  <si>
    <t>1160506</t>
  </si>
  <si>
    <t>103.4</t>
  </si>
  <si>
    <t>מז טפ הנ אגח 67</t>
  </si>
  <si>
    <t>1196807</t>
  </si>
  <si>
    <t>103.41</t>
  </si>
  <si>
    <t>ביג אגח כא</t>
  </si>
  <si>
    <t>1202217</t>
  </si>
  <si>
    <t>100.88</t>
  </si>
  <si>
    <t>אפי נכסים אגח יא</t>
  </si>
  <si>
    <t>1171628</t>
  </si>
  <si>
    <t>ביג אגח יז</t>
  </si>
  <si>
    <t>1168459</t>
  </si>
  <si>
    <t>28/08/2028</t>
  </si>
  <si>
    <t>104.54</t>
  </si>
  <si>
    <t>ריט אזורים ליוי</t>
  </si>
  <si>
    <t>516117181</t>
  </si>
  <si>
    <t>ריט אזורים אגח א</t>
  </si>
  <si>
    <t>1175769</t>
  </si>
  <si>
    <t>94.53</t>
  </si>
  <si>
    <t>רבוע נדלן אגח ז</t>
  </si>
  <si>
    <t>1140615</t>
  </si>
  <si>
    <t>דוראל אנרגיה</t>
  </si>
  <si>
    <t>515364891</t>
  </si>
  <si>
    <t>דוראל  אגח א</t>
  </si>
  <si>
    <t>1179134</t>
  </si>
  <si>
    <t>103.1</t>
  </si>
  <si>
    <t>רנט איט</t>
  </si>
  <si>
    <t>516581741</t>
  </si>
  <si>
    <t>רנט איט   אגח א</t>
  </si>
  <si>
    <t>1199546</t>
  </si>
  <si>
    <t>103.82</t>
  </si>
  <si>
    <t>מז טפ הנפ אגח 57</t>
  </si>
  <si>
    <t>2310423</t>
  </si>
  <si>
    <t>111.65</t>
  </si>
  <si>
    <t>פריים אנרג'י</t>
  </si>
  <si>
    <t>514902147</t>
  </si>
  <si>
    <t>פריים אנרג'י אגח ב</t>
  </si>
  <si>
    <t>1184662</t>
  </si>
  <si>
    <t>94.16</t>
  </si>
  <si>
    <t>ג'י סיטי אגח יח</t>
  </si>
  <si>
    <t>1203850</t>
  </si>
  <si>
    <t>חג'ג' אג"ח יב</t>
  </si>
  <si>
    <t>8230377</t>
  </si>
  <si>
    <t>גירון     אגח ו</t>
  </si>
  <si>
    <t>1139849</t>
  </si>
  <si>
    <t>113.86</t>
  </si>
  <si>
    <t>מ.ו. השקעות</t>
  </si>
  <si>
    <t>510920879</t>
  </si>
  <si>
    <t>מ.ו השקע  אגח א</t>
  </si>
  <si>
    <t>1198217</t>
  </si>
  <si>
    <t>106.85</t>
  </si>
  <si>
    <t>דליה   אגח ב</t>
  </si>
  <si>
    <t>1193598</t>
  </si>
  <si>
    <t>01/10/2034</t>
  </si>
  <si>
    <t>101.75</t>
  </si>
  <si>
    <t>מגוריט    אגח ו</t>
  </si>
  <si>
    <t>1203504</t>
  </si>
  <si>
    <t>93.4</t>
  </si>
  <si>
    <t>ג'י סיטי אגח יד</t>
  </si>
  <si>
    <t>1260736</t>
  </si>
  <si>
    <t>אשטרום נכ אגח 12</t>
  </si>
  <si>
    <t>2510279</t>
  </si>
  <si>
    <t>מ.ו השקע  אגח ב</t>
  </si>
  <si>
    <t>1204122</t>
  </si>
  <si>
    <t>104.86</t>
  </si>
  <si>
    <t>ביג אגח טז</t>
  </si>
  <si>
    <t>1168442</t>
  </si>
  <si>
    <t>105.07</t>
  </si>
  <si>
    <t>מגה אור  אגח  י</t>
  </si>
  <si>
    <t>1178367</t>
  </si>
  <si>
    <t>93.09</t>
  </si>
  <si>
    <t>מזרחי הנ אג 42</t>
  </si>
  <si>
    <t>2310183</t>
  </si>
  <si>
    <t>09/06/2030</t>
  </si>
  <si>
    <t>113.48</t>
  </si>
  <si>
    <t>אשטרום נכסים אג"ח 11</t>
  </si>
  <si>
    <t>2510238</t>
  </si>
  <si>
    <t>109.63</t>
  </si>
  <si>
    <t>סלקום אג"ח 8</t>
  </si>
  <si>
    <t>1132828</t>
  </si>
  <si>
    <t>112.59</t>
  </si>
  <si>
    <t>ישרס אג15</t>
  </si>
  <si>
    <t>6130207</t>
  </si>
  <si>
    <t>16/05/2027</t>
  </si>
  <si>
    <t>112.1</t>
  </si>
  <si>
    <t>סאפיינס</t>
  </si>
  <si>
    <t>53368</t>
  </si>
  <si>
    <t>סאפיינס   אגח ב</t>
  </si>
  <si>
    <t>IL0011419368</t>
  </si>
  <si>
    <t>01/01/2026</t>
  </si>
  <si>
    <t>אלה פקדון אגח ד</t>
  </si>
  <si>
    <t>1162304</t>
  </si>
  <si>
    <t>15/04/2026</t>
  </si>
  <si>
    <t>109.3</t>
  </si>
  <si>
    <t>חברה לישראל אגח 11</t>
  </si>
  <si>
    <t>5760244</t>
  </si>
  <si>
    <t>תומר אנרגיה</t>
  </si>
  <si>
    <t>514837111</t>
  </si>
  <si>
    <t>דלק תמלוגים אג"ח א</t>
  </si>
  <si>
    <t>1147479</t>
  </si>
  <si>
    <t>102.28</t>
  </si>
  <si>
    <t>סקייליין</t>
  </si>
  <si>
    <t>1328683</t>
  </si>
  <si>
    <t>סקייליין  אגח ב</t>
  </si>
  <si>
    <t>1142033</t>
  </si>
  <si>
    <t>104.96</t>
  </si>
  <si>
    <t>LUMIIT 5.125 27/07/27</t>
  </si>
  <si>
    <t>IL0060406878</t>
  </si>
  <si>
    <t>27/07/2027</t>
  </si>
  <si>
    <t>98</t>
  </si>
  <si>
    <t>דיסקונט</t>
  </si>
  <si>
    <t>520007030</t>
  </si>
  <si>
    <t>IDBILI 5.375 26/01/2028</t>
  </si>
  <si>
    <t>IL0011920878</t>
  </si>
  <si>
    <t>A3</t>
  </si>
  <si>
    <t>26/01/2028</t>
  </si>
  <si>
    <t>97.478</t>
  </si>
  <si>
    <t>AMAZON</t>
  </si>
  <si>
    <t>4865</t>
  </si>
  <si>
    <t>AMZM 4.55 01/12/27</t>
  </si>
  <si>
    <t>US023135CP90</t>
  </si>
  <si>
    <t>A1</t>
  </si>
  <si>
    <t>01/12/2027</t>
  </si>
  <si>
    <t>99.832</t>
  </si>
  <si>
    <t>BAYER</t>
  </si>
  <si>
    <t>4770</t>
  </si>
  <si>
    <t>BAYNGR 4.375 15/12/28</t>
  </si>
  <si>
    <t>US07274NAL73</t>
  </si>
  <si>
    <t>15/12/2028</t>
  </si>
  <si>
    <t>94.021</t>
  </si>
  <si>
    <t>TEVA 3.75 09/05/2027</t>
  </si>
  <si>
    <t>XS2406607098</t>
  </si>
  <si>
    <t>96.736</t>
  </si>
  <si>
    <t>FSK 3.125 10.12.28</t>
  </si>
  <si>
    <t>US302635AK33</t>
  </si>
  <si>
    <t>12/10/2028</t>
  </si>
  <si>
    <t>87.244</t>
  </si>
  <si>
    <t>DANA</t>
  </si>
  <si>
    <t>5308</t>
  </si>
  <si>
    <t>DAN 4.5 15/02/2032</t>
  </si>
  <si>
    <t>US235825AJ53</t>
  </si>
  <si>
    <t>B1</t>
  </si>
  <si>
    <t>86.04</t>
  </si>
  <si>
    <t>DICK'S Sporting Goods</t>
  </si>
  <si>
    <t>5353</t>
  </si>
  <si>
    <t>DKS 3.15 15/01/2032</t>
  </si>
  <si>
    <t>US253393AF94</t>
  </si>
  <si>
    <t>15/01/2032</t>
  </si>
  <si>
    <t>85.201</t>
  </si>
  <si>
    <t>PERRIGO FINANCE</t>
  </si>
  <si>
    <t>5221</t>
  </si>
  <si>
    <t>PRGO 4.375 15/03/26</t>
  </si>
  <si>
    <t>US71429MAB19</t>
  </si>
  <si>
    <t>15/03/2026</t>
  </si>
  <si>
    <t>97.024</t>
  </si>
  <si>
    <t>GYCGR 0.125 11/01/28</t>
  </si>
  <si>
    <t>XS2282101539</t>
  </si>
  <si>
    <t>BBB+</t>
  </si>
  <si>
    <t>11/01/2028</t>
  </si>
  <si>
    <t>84.57</t>
  </si>
  <si>
    <t>VTRS 2.3 22/06/27</t>
  </si>
  <si>
    <t>US92556VAC00</t>
  </si>
  <si>
    <t>22/06/2027</t>
  </si>
  <si>
    <t>90.778</t>
  </si>
  <si>
    <t>G City Europe (ATRIUM)</t>
  </si>
  <si>
    <t>4595</t>
  </si>
  <si>
    <t>ATRSAV 2.625 05/09/27</t>
  </si>
  <si>
    <t>XS2294495838</t>
  </si>
  <si>
    <t>B2</t>
  </si>
  <si>
    <t>05/09/2027</t>
  </si>
  <si>
    <t>80.086</t>
  </si>
  <si>
    <t>FEDEX</t>
  </si>
  <si>
    <t>4578</t>
  </si>
  <si>
    <t>FDX 4.25 15/05/30</t>
  </si>
  <si>
    <t>US31428XBZ87</t>
  </si>
  <si>
    <t>15/05/2030</t>
  </si>
  <si>
    <t>96.623</t>
  </si>
  <si>
    <t>Verizon Communications</t>
  </si>
  <si>
    <t>4808</t>
  </si>
  <si>
    <t>VERIZON 4.016 03/12/29</t>
  </si>
  <si>
    <t>US92343VEU44</t>
  </si>
  <si>
    <t>03/12/2029</t>
  </si>
  <si>
    <t>95.332</t>
  </si>
  <si>
    <t>YARA INTERNATIONAL ASA</t>
  </si>
  <si>
    <t>5378</t>
  </si>
  <si>
    <t>YARNO 7.378 14/11/32</t>
  </si>
  <si>
    <t>US984851AH89</t>
  </si>
  <si>
    <t>14/11/2032</t>
  </si>
  <si>
    <t>110.612</t>
  </si>
  <si>
    <t>ELECTRICITE DE FRANCE</t>
  </si>
  <si>
    <t>4997</t>
  </si>
  <si>
    <t>EDF 5.7 23/05/28</t>
  </si>
  <si>
    <t>US28504DAB91</t>
  </si>
  <si>
    <t>23/05/2028</t>
  </si>
  <si>
    <t>USF29416AB40</t>
  </si>
  <si>
    <t>101.352</t>
  </si>
  <si>
    <t>Apollo Debt Solutions</t>
  </si>
  <si>
    <t>5415</t>
  </si>
  <si>
    <t>APDESO 6.9 13/04/29</t>
  </si>
  <si>
    <t>US03770DAA19</t>
  </si>
  <si>
    <t>100.827</t>
  </si>
  <si>
    <t>Citycon Treasury B.V</t>
  </si>
  <si>
    <t>5328</t>
  </si>
  <si>
    <t>CITCON 1.625 12/03/28</t>
  </si>
  <si>
    <t>XS2310411090</t>
  </si>
  <si>
    <t>12/03/2028</t>
  </si>
  <si>
    <t>85.191</t>
  </si>
  <si>
    <t>ORCINC 7.95 13/06/28</t>
  </si>
  <si>
    <t>US69120VAR24</t>
  </si>
  <si>
    <t>13/06/2028</t>
  </si>
  <si>
    <t>103.556</t>
  </si>
  <si>
    <t>ATRSAV 4.25 11/09/25</t>
  </si>
  <si>
    <t>XS1829325239</t>
  </si>
  <si>
    <t>11/09/2025</t>
  </si>
  <si>
    <t>94.517</t>
  </si>
  <si>
    <t>Dollar General</t>
  </si>
  <si>
    <t>5375</t>
  </si>
  <si>
    <t>DG 5.2 05/07/28</t>
  </si>
  <si>
    <t>US256677AN52</t>
  </si>
  <si>
    <t>05/07/2028</t>
  </si>
  <si>
    <t>100.451</t>
  </si>
  <si>
    <t>META</t>
  </si>
  <si>
    <t>5097</t>
  </si>
  <si>
    <t>15/05/28 META 4.6</t>
  </si>
  <si>
    <t>US30303M8L96</t>
  </si>
  <si>
    <t>15/05/2028</t>
  </si>
  <si>
    <t>99.883</t>
  </si>
  <si>
    <t>DG 5.45 05/07/33</t>
  </si>
  <si>
    <t>US256677AP01</t>
  </si>
  <si>
    <t>05/07/2033</t>
  </si>
  <si>
    <t>100.249</t>
  </si>
  <si>
    <t>INTEL</t>
  </si>
  <si>
    <t>5087</t>
  </si>
  <si>
    <t>INTC 4.875 10/02/26</t>
  </si>
  <si>
    <t>US458140CD04</t>
  </si>
  <si>
    <t>A-</t>
  </si>
  <si>
    <t>10/02/2026</t>
  </si>
  <si>
    <t>99.661</t>
  </si>
  <si>
    <t>MOTOROLA SOLUTIONS</t>
  </si>
  <si>
    <t>5337</t>
  </si>
  <si>
    <t>MSI 4.6 23/05/29</t>
  </si>
  <si>
    <t>US620076BN89</t>
  </si>
  <si>
    <t>23/05/2029</t>
  </si>
  <si>
    <t>97.885</t>
  </si>
  <si>
    <t>TSMC-TAIWAN SEMICONDUCTOR</t>
  </si>
  <si>
    <t>5088</t>
  </si>
  <si>
    <t>TAISEM 4.375 22/07/27</t>
  </si>
  <si>
    <t>USG91139AK43</t>
  </si>
  <si>
    <t>98.228</t>
  </si>
  <si>
    <t>WALT DISNY COMPANY</t>
  </si>
  <si>
    <t>5215</t>
  </si>
  <si>
    <t>DIS 3.35 24/03/25</t>
  </si>
  <si>
    <t>US254687FN19</t>
  </si>
  <si>
    <t>24/03/2025</t>
  </si>
  <si>
    <t>98.086</t>
  </si>
  <si>
    <t>KRAFT HEINZ FOODS</t>
  </si>
  <si>
    <t>5336</t>
  </si>
  <si>
    <t>KHC 3.75 01/04/30</t>
  </si>
  <si>
    <t>US50077LAV80</t>
  </si>
  <si>
    <t>01/04/2030</t>
  </si>
  <si>
    <t>93.712</t>
  </si>
  <si>
    <t>ORACLE</t>
  </si>
  <si>
    <t>5066</t>
  </si>
  <si>
    <t>ORCL 3.25 15/11/27</t>
  </si>
  <si>
    <t>US68389XBN49</t>
  </si>
  <si>
    <t>94.101</t>
  </si>
  <si>
    <t>MCDONALDS</t>
  </si>
  <si>
    <t>5333</t>
  </si>
  <si>
    <t>MCD 3.6 01/07/2030</t>
  </si>
  <si>
    <t>US58013MFQ24</t>
  </si>
  <si>
    <t>93.201</t>
  </si>
  <si>
    <t>EBAY</t>
  </si>
  <si>
    <t>5335</t>
  </si>
  <si>
    <t>EBAY 2.7 11/03/30</t>
  </si>
  <si>
    <t>US278642AW32</t>
  </si>
  <si>
    <t>11/03/2030</t>
  </si>
  <si>
    <t>88.498</t>
  </si>
  <si>
    <t>אנרג'יאן</t>
  </si>
  <si>
    <t>10758801</t>
  </si>
  <si>
    <t>ENOIGA 8.5 30/09/33</t>
  </si>
  <si>
    <t>IL0011971442</t>
  </si>
  <si>
    <t>98.72</t>
  </si>
  <si>
    <t>IQVIA</t>
  </si>
  <si>
    <t>5373</t>
  </si>
  <si>
    <t>IQV 5.7 15/05/28</t>
  </si>
  <si>
    <t>US46266TAC27</t>
  </si>
  <si>
    <t>101.426</t>
  </si>
  <si>
    <t>BRADCOM</t>
  </si>
  <si>
    <t>5256</t>
  </si>
  <si>
    <t>AVGO 2.45 15/02/31</t>
  </si>
  <si>
    <t>US11135FBH38</t>
  </si>
  <si>
    <t>15/02/2031</t>
  </si>
  <si>
    <t>84.138</t>
  </si>
  <si>
    <t>HF SINCLAIR</t>
  </si>
  <si>
    <t>5334</t>
  </si>
  <si>
    <t>DINO 4.5 01/10/30</t>
  </si>
  <si>
    <t>US403949AC48</t>
  </si>
  <si>
    <t>01/10/2030</t>
  </si>
  <si>
    <t>93.611</t>
  </si>
  <si>
    <t>British Airways</t>
  </si>
  <si>
    <t>5288</t>
  </si>
  <si>
    <t>British Airways 2.9 15/03/35</t>
  </si>
  <si>
    <t>US11042CAA80</t>
  </si>
  <si>
    <t>15/03/2035</t>
  </si>
  <si>
    <t>83.3013</t>
  </si>
  <si>
    <t>BOOKING HOLDINGS</t>
  </si>
  <si>
    <t>5076</t>
  </si>
  <si>
    <t>BKNG 3.625 12/11/28</t>
  </si>
  <si>
    <t>XS2621007231</t>
  </si>
  <si>
    <t>12/11/2028</t>
  </si>
  <si>
    <t>101.322</t>
  </si>
  <si>
    <t>Blue Owl</t>
  </si>
  <si>
    <t>5409</t>
  </si>
  <si>
    <t>OCINCC 6.65 15/03/31</t>
  </si>
  <si>
    <t>US69120VAX91</t>
  </si>
  <si>
    <t>15/03/2031</t>
  </si>
  <si>
    <t>97.811</t>
  </si>
  <si>
    <t>TEVA 7.875 15/09/31</t>
  </si>
  <si>
    <t>XS2592804194</t>
  </si>
  <si>
    <t>15/09/2031</t>
  </si>
  <si>
    <t>115.69</t>
  </si>
  <si>
    <t>TEVA 7.375 15/09/2029</t>
  </si>
  <si>
    <t>XS2592804434</t>
  </si>
  <si>
    <t>15/09/2029</t>
  </si>
  <si>
    <t>110.494</t>
  </si>
  <si>
    <t>אקונרג'י</t>
  </si>
  <si>
    <t>516339777</t>
  </si>
  <si>
    <t>אקונרג'י אג א</t>
  </si>
  <si>
    <t>1182518</t>
  </si>
  <si>
    <t>90.1</t>
  </si>
  <si>
    <t>מור השקעות</t>
  </si>
  <si>
    <t>513834606</t>
  </si>
  <si>
    <t>מור השקעות אג א</t>
  </si>
  <si>
    <t>1167303</t>
  </si>
  <si>
    <t>97.1</t>
  </si>
  <si>
    <t>ג'י סיטי  אג יז</t>
  </si>
  <si>
    <t>1198142</t>
  </si>
  <si>
    <t>כלל ביטוח  אג ב</t>
  </si>
  <si>
    <t>1193499</t>
  </si>
  <si>
    <t>פתאל אירופה</t>
  </si>
  <si>
    <t>515328250</t>
  </si>
  <si>
    <t>פתאל אירו אגח ד</t>
  </si>
  <si>
    <t>1168038</t>
  </si>
  <si>
    <t>100.56</t>
  </si>
  <si>
    <t>אלון רבוע אגח ז</t>
  </si>
  <si>
    <t>1183979</t>
  </si>
  <si>
    <t>99.63</t>
  </si>
  <si>
    <t>אפי נכסים אגח יג</t>
  </si>
  <si>
    <t>1178292</t>
  </si>
  <si>
    <t>100.65</t>
  </si>
  <si>
    <t>סולגרין</t>
  </si>
  <si>
    <t>512882747</t>
  </si>
  <si>
    <t>סולגרין אגח ב</t>
  </si>
  <si>
    <t>1186246</t>
  </si>
  <si>
    <t>ג'י סיטי אגח טו</t>
  </si>
  <si>
    <t>1260769</t>
  </si>
  <si>
    <t>107.86</t>
  </si>
  <si>
    <t>רציו מימון</t>
  </si>
  <si>
    <t>515060044</t>
  </si>
  <si>
    <t>רציו מימון אגח ד</t>
  </si>
  <si>
    <t>1178144</t>
  </si>
  <si>
    <t>112.8</t>
  </si>
  <si>
    <t>סופרין</t>
  </si>
  <si>
    <t>515361442</t>
  </si>
  <si>
    <t>סופרין אג"ח א</t>
  </si>
  <si>
    <t>1197748</t>
  </si>
  <si>
    <t>אורון קבוצה</t>
  </si>
  <si>
    <t>513432765</t>
  </si>
  <si>
    <t>אורון  אגח ב</t>
  </si>
  <si>
    <t>1160571</t>
  </si>
  <si>
    <t>99</t>
  </si>
  <si>
    <t>מגוריט אגח ג</t>
  </si>
  <si>
    <t>1175975</t>
  </si>
  <si>
    <t>30/09/2028</t>
  </si>
  <si>
    <t>97.4</t>
  </si>
  <si>
    <t>AROUNDTOWN</t>
  </si>
  <si>
    <t>4845</t>
  </si>
  <si>
    <t>ALATPF 7.747% PREP 21/07/24</t>
  </si>
  <si>
    <t>XS1634523754</t>
  </si>
  <si>
    <t>21/07/2024</t>
  </si>
  <si>
    <t>60.502</t>
  </si>
  <si>
    <t>פאי פקדון</t>
  </si>
  <si>
    <t>516807336</t>
  </si>
  <si>
    <t>פאי פיקדון אגח א</t>
  </si>
  <si>
    <t>1199454</t>
  </si>
  <si>
    <t>06/09/2033</t>
  </si>
  <si>
    <t>103.39</t>
  </si>
  <si>
    <t>אלוני חץ אג9</t>
  </si>
  <si>
    <t>3900354</t>
  </si>
  <si>
    <t>98.71</t>
  </si>
  <si>
    <t>איידיאיי הנפקות</t>
  </si>
  <si>
    <t>514486042</t>
  </si>
  <si>
    <t>איי.די.איי. אג"ח ה</t>
  </si>
  <si>
    <t>1155878</t>
  </si>
  <si>
    <t>15/11/2025</t>
  </si>
  <si>
    <t>99.14</t>
  </si>
  <si>
    <t>כלל ביטוח  אגח יא</t>
  </si>
  <si>
    <t>1160647</t>
  </si>
  <si>
    <t>88.01</t>
  </si>
  <si>
    <t>אמות      אגח ה</t>
  </si>
  <si>
    <t>1138114</t>
  </si>
  <si>
    <t>04/01/2026</t>
  </si>
  <si>
    <t>99.72</t>
  </si>
  <si>
    <t>פועלים  אגח 100</t>
  </si>
  <si>
    <t>6620488</t>
  </si>
  <si>
    <t>93.42</t>
  </si>
  <si>
    <t>פניקס הון אג"ח 8</t>
  </si>
  <si>
    <t>1139815</t>
  </si>
  <si>
    <t>99.4</t>
  </si>
  <si>
    <t>פניקס הון אגח י</t>
  </si>
  <si>
    <t>1155530</t>
  </si>
  <si>
    <t>31/01/2025</t>
  </si>
  <si>
    <t>101.78</t>
  </si>
  <si>
    <t>הראל הנפ אגח יא</t>
  </si>
  <si>
    <t>1136316</t>
  </si>
  <si>
    <t>100.37</t>
  </si>
  <si>
    <t>סאמיט     אגח י</t>
  </si>
  <si>
    <t>1143395</t>
  </si>
  <si>
    <t>31/01/2030</t>
  </si>
  <si>
    <t>93.86</t>
  </si>
  <si>
    <t>אשטרום קב אגח ג</t>
  </si>
  <si>
    <t>1140102</t>
  </si>
  <si>
    <t>15/01/2029</t>
  </si>
  <si>
    <t>98.8</t>
  </si>
  <si>
    <t>ווסטדייל אמריקה</t>
  </si>
  <si>
    <t>1991033</t>
  </si>
  <si>
    <t>ווסטדייל  אגח א</t>
  </si>
  <si>
    <t>1157577</t>
  </si>
  <si>
    <t>30/10/2025</t>
  </si>
  <si>
    <t>101.1</t>
  </si>
  <si>
    <t>ישרס אג"ח 14</t>
  </si>
  <si>
    <t>6130199</t>
  </si>
  <si>
    <t>01/03/2027</t>
  </si>
  <si>
    <t>100.86</t>
  </si>
  <si>
    <t>מויניאן לימיטד</t>
  </si>
  <si>
    <t>1858676</t>
  </si>
  <si>
    <t>מויניאן   אגח ב</t>
  </si>
  <si>
    <t>1143015</t>
  </si>
  <si>
    <t>98.53</t>
  </si>
  <si>
    <t>סילברסטין אגח א</t>
  </si>
  <si>
    <t>1145598</t>
  </si>
  <si>
    <t>99.51</t>
  </si>
  <si>
    <t>מגה אור אגח 6</t>
  </si>
  <si>
    <t>1138668</t>
  </si>
  <si>
    <t>114.01</t>
  </si>
  <si>
    <t>הראל הנפקות אגח 7</t>
  </si>
  <si>
    <t>1126077</t>
  </si>
  <si>
    <t>117.54</t>
  </si>
  <si>
    <t>ישרס אגח טז</t>
  </si>
  <si>
    <t>6130223</t>
  </si>
  <si>
    <t>30/07/2031</t>
  </si>
  <si>
    <t>112.24</t>
  </si>
  <si>
    <t>פניקס הון אגח ה</t>
  </si>
  <si>
    <t>1135417</t>
  </si>
  <si>
    <t>01/11/2026</t>
  </si>
  <si>
    <t>114.9</t>
  </si>
  <si>
    <t>ביג ט'</t>
  </si>
  <si>
    <t>1141050</t>
  </si>
  <si>
    <t>20/12/2026</t>
  </si>
  <si>
    <t>112.72</t>
  </si>
  <si>
    <t>גירון אג"ח 7</t>
  </si>
  <si>
    <t>1142629</t>
  </si>
  <si>
    <t>01/01/2034</t>
  </si>
  <si>
    <t>106.36</t>
  </si>
  <si>
    <t>ביג  אגח יג</t>
  </si>
  <si>
    <t>1159516</t>
  </si>
  <si>
    <t>25/03/2029</t>
  </si>
  <si>
    <t>103.72</t>
  </si>
  <si>
    <t>מבני תעשיה אג17</t>
  </si>
  <si>
    <t>2260446</t>
  </si>
  <si>
    <t>116.15</t>
  </si>
  <si>
    <t>צור</t>
  </si>
  <si>
    <t>520025586</t>
  </si>
  <si>
    <t>צור       אגח י</t>
  </si>
  <si>
    <t>7300171</t>
  </si>
  <si>
    <t>111.37</t>
  </si>
  <si>
    <t>אדגר      אגח י</t>
  </si>
  <si>
    <t>1820208</t>
  </si>
  <si>
    <t>113.36</t>
  </si>
  <si>
    <t>ריט 1</t>
  </si>
  <si>
    <t>IL0010989205</t>
  </si>
  <si>
    <t>1,566</t>
  </si>
  <si>
    <t>סלע נדל"ן</t>
  </si>
  <si>
    <t>IL0011096448</t>
  </si>
  <si>
    <t>774</t>
  </si>
  <si>
    <t>נקסט ויז'ן</t>
  </si>
  <si>
    <t>514259019</t>
  </si>
  <si>
    <t>1176593</t>
  </si>
  <si>
    <t>4,273</t>
  </si>
  <si>
    <t>604611</t>
  </si>
  <si>
    <t>3,100</t>
  </si>
  <si>
    <t>מזרחי</t>
  </si>
  <si>
    <t>695437</t>
  </si>
  <si>
    <t>14,000</t>
  </si>
  <si>
    <t>662577</t>
  </si>
  <si>
    <t>3,500</t>
  </si>
  <si>
    <t>691212</t>
  </si>
  <si>
    <t>1,946</t>
  </si>
  <si>
    <t>בינלאומי</t>
  </si>
  <si>
    <t>520029083</t>
  </si>
  <si>
    <t>בינלאומי 5</t>
  </si>
  <si>
    <t>593038</t>
  </si>
  <si>
    <t>15,440</t>
  </si>
  <si>
    <t>230011</t>
  </si>
  <si>
    <t>473</t>
  </si>
  <si>
    <t>נובה</t>
  </si>
  <si>
    <t>511812463</t>
  </si>
  <si>
    <t>1084557</t>
  </si>
  <si>
    <t>64,720</t>
  </si>
  <si>
    <t>629014</t>
  </si>
  <si>
    <t>5,173</t>
  </si>
  <si>
    <t>1081124</t>
  </si>
  <si>
    <t>77,500</t>
  </si>
  <si>
    <t>720011</t>
  </si>
  <si>
    <t>6,299</t>
  </si>
  <si>
    <t>323014</t>
  </si>
  <si>
    <t>26,900</t>
  </si>
  <si>
    <t>פניקס    1</t>
  </si>
  <si>
    <t>767012</t>
  </si>
  <si>
    <t>3,810</t>
  </si>
  <si>
    <t>1170877</t>
  </si>
  <si>
    <t>8,908</t>
  </si>
  <si>
    <t>טאואר</t>
  </si>
  <si>
    <t>520041997</t>
  </si>
  <si>
    <t>1082379</t>
  </si>
  <si>
    <t>12,310</t>
  </si>
  <si>
    <t>281014</t>
  </si>
  <si>
    <t>1,951</t>
  </si>
  <si>
    <t>מנורה מב החזקות</t>
  </si>
  <si>
    <t>520007469</t>
  </si>
  <si>
    <t>מנורה    1</t>
  </si>
  <si>
    <t>566018</t>
  </si>
  <si>
    <t>9,800</t>
  </si>
  <si>
    <t>1123355</t>
  </si>
  <si>
    <t>1,352</t>
  </si>
  <si>
    <t>בית שמש</t>
  </si>
  <si>
    <t>520043480</t>
  </si>
  <si>
    <t>1081561</t>
  </si>
  <si>
    <t>14,790</t>
  </si>
  <si>
    <t>1119478</t>
  </si>
  <si>
    <t>26,610</t>
  </si>
  <si>
    <t>777037</t>
  </si>
  <si>
    <t>2,585</t>
  </si>
  <si>
    <t>נכסים בנין</t>
  </si>
  <si>
    <t>699017</t>
  </si>
  <si>
    <t>22,540</t>
  </si>
  <si>
    <t>1097278</t>
  </si>
  <si>
    <t>1,749</t>
  </si>
  <si>
    <t>פז בית זיקוק אשדוד (בז"א)</t>
  </si>
  <si>
    <t>1198910</t>
  </si>
  <si>
    <t>8,896</t>
  </si>
  <si>
    <t>1097260</t>
  </si>
  <si>
    <t>41,030</t>
  </si>
  <si>
    <t>תדיראן הולדינגס</t>
  </si>
  <si>
    <t>258012</t>
  </si>
  <si>
    <t>30,040</t>
  </si>
  <si>
    <t>חג'ג' נדל"ן</t>
  </si>
  <si>
    <t>823013</t>
  </si>
  <si>
    <t>1,596</t>
  </si>
  <si>
    <t>פורמולה</t>
  </si>
  <si>
    <t>256016</t>
  </si>
  <si>
    <t>30,030</t>
  </si>
  <si>
    <t>וואן טכנולוגיות</t>
  </si>
  <si>
    <t>520034695</t>
  </si>
  <si>
    <t>וואן תוכנה</t>
  </si>
  <si>
    <t>161018</t>
  </si>
  <si>
    <t>5,625</t>
  </si>
  <si>
    <t>מבני תעשיה</t>
  </si>
  <si>
    <t>226019</t>
  </si>
  <si>
    <t>907.1</t>
  </si>
  <si>
    <t>בית בכפר</t>
  </si>
  <si>
    <t>511605719</t>
  </si>
  <si>
    <t>1183656</t>
  </si>
  <si>
    <t>1,161</t>
  </si>
  <si>
    <t>גב ים    1</t>
  </si>
  <si>
    <t>759019</t>
  </si>
  <si>
    <t>2,780</t>
  </si>
  <si>
    <t>חילן</t>
  </si>
  <si>
    <t>520039942</t>
  </si>
  <si>
    <t>1084698</t>
  </si>
  <si>
    <t>23,460</t>
  </si>
  <si>
    <t>ישרוטל</t>
  </si>
  <si>
    <t>520042482</t>
  </si>
  <si>
    <t>1080985</t>
  </si>
  <si>
    <t>8,848</t>
  </si>
  <si>
    <t>קרסו</t>
  </si>
  <si>
    <t>1123850</t>
  </si>
  <si>
    <t>1,753</t>
  </si>
  <si>
    <t>445015</t>
  </si>
  <si>
    <t>8,160</t>
  </si>
  <si>
    <t>1172287</t>
  </si>
  <si>
    <t>3,478</t>
  </si>
  <si>
    <t>1103506</t>
  </si>
  <si>
    <t>1,635</t>
  </si>
  <si>
    <t>אטראו שוקי הון</t>
  </si>
  <si>
    <t>513773564</t>
  </si>
  <si>
    <t>1096106</t>
  </si>
  <si>
    <t>5,665</t>
  </si>
  <si>
    <t>שגריר רכב</t>
  </si>
  <si>
    <t>515158665</t>
  </si>
  <si>
    <t>שגריר</t>
  </si>
  <si>
    <t>1138379</t>
  </si>
  <si>
    <t>980</t>
  </si>
  <si>
    <t>דיפלומט</t>
  </si>
  <si>
    <t>510400740</t>
  </si>
  <si>
    <t>דיפלומט אחזקות</t>
  </si>
  <si>
    <t>1173491</t>
  </si>
  <si>
    <t>3,409</t>
  </si>
  <si>
    <t>רמי לוי</t>
  </si>
  <si>
    <t>513770669</t>
  </si>
  <si>
    <t>1104249</t>
  </si>
  <si>
    <t>22,050</t>
  </si>
  <si>
    <t>אלקטרה נדלן</t>
  </si>
  <si>
    <t>1094044</t>
  </si>
  <si>
    <t>3,880</t>
  </si>
  <si>
    <t>טיב טעם</t>
  </si>
  <si>
    <t>520041187</t>
  </si>
  <si>
    <t>103010</t>
  </si>
  <si>
    <t>511</t>
  </si>
  <si>
    <t>1141571</t>
  </si>
  <si>
    <t>2,616</t>
  </si>
  <si>
    <t>ריטיילורס</t>
  </si>
  <si>
    <t>514211457</t>
  </si>
  <si>
    <t>1175488</t>
  </si>
  <si>
    <t>9,247</t>
  </si>
  <si>
    <t>1081074</t>
  </si>
  <si>
    <t>8,312</t>
  </si>
  <si>
    <t>חמת</t>
  </si>
  <si>
    <t>520038530</t>
  </si>
  <si>
    <t>384016</t>
  </si>
  <si>
    <t>1,255</t>
  </si>
  <si>
    <t>אינרום בנייה</t>
  </si>
  <si>
    <t>515001659</t>
  </si>
  <si>
    <t>אינרום</t>
  </si>
  <si>
    <t>1132356</t>
  </si>
  <si>
    <t>1,180</t>
  </si>
  <si>
    <t>פוקס</t>
  </si>
  <si>
    <t>512157603</t>
  </si>
  <si>
    <t>1087022</t>
  </si>
  <si>
    <t>34,140</t>
  </si>
  <si>
    <t>סקופ</t>
  </si>
  <si>
    <t>520037425</t>
  </si>
  <si>
    <t>288019</t>
  </si>
  <si>
    <t>13,100</t>
  </si>
  <si>
    <t>אי.טי.ג'י.איי</t>
  </si>
  <si>
    <t>513764399</t>
  </si>
  <si>
    <t>1176114</t>
  </si>
  <si>
    <t>1,050</t>
  </si>
  <si>
    <t>דנאל</t>
  </si>
  <si>
    <t>520037565</t>
  </si>
  <si>
    <t>דנאל כא</t>
  </si>
  <si>
    <t>314013</t>
  </si>
  <si>
    <t>33,190</t>
  </si>
  <si>
    <t>חג'ג' אירופה</t>
  </si>
  <si>
    <t>515682292</t>
  </si>
  <si>
    <t>1143635</t>
  </si>
  <si>
    <t>546.4</t>
  </si>
  <si>
    <t>נייס</t>
  </si>
  <si>
    <t>520036872</t>
  </si>
  <si>
    <t>273011</t>
  </si>
  <si>
    <t>95,150</t>
  </si>
  <si>
    <t>פוםוום</t>
  </si>
  <si>
    <t>515236735</t>
  </si>
  <si>
    <t>1173434</t>
  </si>
  <si>
    <t>522.9</t>
  </si>
  <si>
    <t>אורמת טכנו</t>
  </si>
  <si>
    <t>880326081</t>
  </si>
  <si>
    <t>1134402</t>
  </si>
  <si>
    <t>24,060</t>
  </si>
  <si>
    <t>TSM - TAIWAN SEMICONDUCTOR</t>
  </si>
  <si>
    <t>us8740391003</t>
  </si>
  <si>
    <t>13,605</t>
  </si>
  <si>
    <t>GOOGLE</t>
  </si>
  <si>
    <t>960</t>
  </si>
  <si>
    <t>GOOG GOOGLE C Class</t>
  </si>
  <si>
    <t>US02079K1079</t>
  </si>
  <si>
    <t>15,226</t>
  </si>
  <si>
    <t>קמטק</t>
  </si>
  <si>
    <t>511235434</t>
  </si>
  <si>
    <t>CAMTEK</t>
  </si>
  <si>
    <t>IL0010952641</t>
  </si>
  <si>
    <t>8,377</t>
  </si>
  <si>
    <t>RWE</t>
  </si>
  <si>
    <t>5242</t>
  </si>
  <si>
    <t>RWE GR</t>
  </si>
  <si>
    <t>DE0007037129</t>
  </si>
  <si>
    <t>3,146</t>
  </si>
  <si>
    <t>NICE SYSTEMS LTD</t>
  </si>
  <si>
    <t>US6536561086</t>
  </si>
  <si>
    <t>26,062</t>
  </si>
  <si>
    <t>SHL TELEMEDICINE</t>
  </si>
  <si>
    <t>5261</t>
  </si>
  <si>
    <t>SHL TELEMEDICINE LTD</t>
  </si>
  <si>
    <t>IL0010855885</t>
  </si>
  <si>
    <t>545</t>
  </si>
  <si>
    <t>MICROSOFT</t>
  </si>
  <si>
    <t>5083</t>
  </si>
  <si>
    <t>MSFT -  MICROSOFT</t>
  </si>
  <si>
    <t>us5949181045</t>
  </si>
  <si>
    <t>42,072</t>
  </si>
  <si>
    <t>PARK PLAZA HOTEL</t>
  </si>
  <si>
    <t>5123</t>
  </si>
  <si>
    <t>PARK PLAZA  HOTEL- PPHE</t>
  </si>
  <si>
    <t>GG00B1Z5FH87</t>
  </si>
  <si>
    <t>1,415</t>
  </si>
  <si>
    <t>JP MORGAN</t>
  </si>
  <si>
    <t>4809</t>
  </si>
  <si>
    <t>JPM - JP  MORGAN</t>
  </si>
  <si>
    <t>US46625H1005</t>
  </si>
  <si>
    <t>20,030</t>
  </si>
  <si>
    <t>US30303M1027</t>
  </si>
  <si>
    <t>48,558</t>
  </si>
  <si>
    <t>Bank of  America</t>
  </si>
  <si>
    <t>2180</t>
  </si>
  <si>
    <t>BANK OF AMERICA - BAC</t>
  </si>
  <si>
    <t>US0605051046</t>
  </si>
  <si>
    <t>3,792</t>
  </si>
  <si>
    <t>JACOBS SOLUTIONS</t>
  </si>
  <si>
    <t>5377</t>
  </si>
  <si>
    <t>JACOB SOLUTIONS</t>
  </si>
  <si>
    <t>US46982L1089</t>
  </si>
  <si>
    <t>15,373</t>
  </si>
  <si>
    <t>APPLE</t>
  </si>
  <si>
    <t>930</t>
  </si>
  <si>
    <t>AAPL - Apple</t>
  </si>
  <si>
    <t>US0378331005</t>
  </si>
  <si>
    <t>17,148</t>
  </si>
  <si>
    <t>PALO</t>
  </si>
  <si>
    <t>4723</t>
  </si>
  <si>
    <t>PALO ALTO NETWORKS-PANW</t>
  </si>
  <si>
    <t>US6974351057</t>
  </si>
  <si>
    <t>28,413</t>
  </si>
  <si>
    <t>ORMAT TECHNOLOGIES-ORA</t>
  </si>
  <si>
    <t>US6866881021</t>
  </si>
  <si>
    <t>6,619</t>
  </si>
  <si>
    <t>ITURAN LOCATION</t>
  </si>
  <si>
    <t>5169</t>
  </si>
  <si>
    <t>IL0010818685</t>
  </si>
  <si>
    <t>2,796</t>
  </si>
  <si>
    <t>Mondelez International</t>
  </si>
  <si>
    <t>5075</t>
  </si>
  <si>
    <t>US6092071058</t>
  </si>
  <si>
    <t>7,000</t>
  </si>
  <si>
    <t>CATERPILLAR</t>
  </si>
  <si>
    <t>4923</t>
  </si>
  <si>
    <t>US1491231015</t>
  </si>
  <si>
    <t>36,643</t>
  </si>
  <si>
    <t>11 גרופ</t>
  </si>
  <si>
    <t>1992</t>
  </si>
  <si>
    <t>גרופ 11</t>
  </si>
  <si>
    <t>1181106</t>
  </si>
  <si>
    <t>400,000</t>
  </si>
  <si>
    <t>גרופ(VEEV) וויו</t>
  </si>
  <si>
    <t>1837</t>
  </si>
  <si>
    <t>וויו גרופ TASE UP</t>
  </si>
  <si>
    <t>1171107</t>
  </si>
  <si>
    <t>IL0002320179</t>
  </si>
  <si>
    <t>179</t>
  </si>
  <si>
    <t>1095264</t>
  </si>
  <si>
    <t>30,800</t>
  </si>
  <si>
    <t>ארגו פרופרטיז</t>
  </si>
  <si>
    <t>70252750</t>
  </si>
  <si>
    <t>1175371</t>
  </si>
  <si>
    <t>7,563</t>
  </si>
  <si>
    <t>RWE GY</t>
  </si>
  <si>
    <t>IL0003900136</t>
  </si>
  <si>
    <t>2,653</t>
  </si>
  <si>
    <t>שטראוס</t>
  </si>
  <si>
    <t>746016</t>
  </si>
  <si>
    <t>6,910</t>
  </si>
  <si>
    <t>דלק קידוחים יהש</t>
  </si>
  <si>
    <t>550013098</t>
  </si>
  <si>
    <t>ניו-מד אנרג'י יהש</t>
  </si>
  <si>
    <t>475020</t>
  </si>
  <si>
    <t>935.3</t>
  </si>
  <si>
    <t>הראל     1</t>
  </si>
  <si>
    <t>585018</t>
  </si>
  <si>
    <t>3,510</t>
  </si>
  <si>
    <t>כלל ביטוח</t>
  </si>
  <si>
    <t>224014</t>
  </si>
  <si>
    <t>6,569</t>
  </si>
  <si>
    <t>1084128</t>
  </si>
  <si>
    <t>48,400</t>
  </si>
  <si>
    <t>סאפינס</t>
  </si>
  <si>
    <t>1087659</t>
  </si>
  <si>
    <t>11,860</t>
  </si>
  <si>
    <t>1100007</t>
  </si>
  <si>
    <t>39,240</t>
  </si>
  <si>
    <t>576017</t>
  </si>
  <si>
    <t>100,120</t>
  </si>
  <si>
    <t>1157403</t>
  </si>
  <si>
    <t>1,476</t>
  </si>
  <si>
    <t>רציו יהש</t>
  </si>
  <si>
    <t>550012777</t>
  </si>
  <si>
    <t>רציו   יהש</t>
  </si>
  <si>
    <t>394015</t>
  </si>
  <si>
    <t>302.8</t>
  </si>
  <si>
    <t>בי קומיוניקיישנס</t>
  </si>
  <si>
    <t>1107663</t>
  </si>
  <si>
    <t>1,338</t>
  </si>
  <si>
    <t>מימון ישיר</t>
  </si>
  <si>
    <t>1168186</t>
  </si>
  <si>
    <t>51,310</t>
  </si>
  <si>
    <t>מיטרוניקס</t>
  </si>
  <si>
    <t>511527202</t>
  </si>
  <si>
    <t>1091065</t>
  </si>
  <si>
    <t>3,622</t>
  </si>
  <si>
    <t>שפיר הנדסה ותעשיה בע"מ</t>
  </si>
  <si>
    <t>1133875</t>
  </si>
  <si>
    <t>2,100</t>
  </si>
  <si>
    <t>739037</t>
  </si>
  <si>
    <t>158,340</t>
  </si>
  <si>
    <t>אירפורט סיטי</t>
  </si>
  <si>
    <t>1095835</t>
  </si>
  <si>
    <t>6,077</t>
  </si>
  <si>
    <t>אלטשולר שחם פנ</t>
  </si>
  <si>
    <t>516508603</t>
  </si>
  <si>
    <t>אלטשולר פיננסים</t>
  </si>
  <si>
    <t>1184936</t>
  </si>
  <si>
    <t>520</t>
  </si>
  <si>
    <t>דלק רכב</t>
  </si>
  <si>
    <t>520033291</t>
  </si>
  <si>
    <t>829010</t>
  </si>
  <si>
    <t>2,243</t>
  </si>
  <si>
    <t>מגדלי תיכון</t>
  </si>
  <si>
    <t>1131523</t>
  </si>
  <si>
    <t>962.6</t>
  </si>
  <si>
    <t>1097948</t>
  </si>
  <si>
    <t>24,770</t>
  </si>
  <si>
    <t>1083484</t>
  </si>
  <si>
    <t>1,597</t>
  </si>
  <si>
    <t>מגדל ביטוח</t>
  </si>
  <si>
    <t>520029984</t>
  </si>
  <si>
    <t>1081165</t>
  </si>
  <si>
    <t>508.1</t>
  </si>
  <si>
    <t>1081942</t>
  </si>
  <si>
    <t>913.8</t>
  </si>
  <si>
    <t>1081686</t>
  </si>
  <si>
    <t>4,710</t>
  </si>
  <si>
    <t>333013</t>
  </si>
  <si>
    <t>158</t>
  </si>
  <si>
    <t>1104488</t>
  </si>
  <si>
    <t>9,814</t>
  </si>
  <si>
    <t>אייקון גרופ</t>
  </si>
  <si>
    <t>513955252</t>
  </si>
  <si>
    <t>1182484</t>
  </si>
  <si>
    <t>514.1</t>
  </si>
  <si>
    <t>1156926</t>
  </si>
  <si>
    <t>66.8</t>
  </si>
  <si>
    <t>תורפז</t>
  </si>
  <si>
    <t>514574524</t>
  </si>
  <si>
    <t>1175611</t>
  </si>
  <si>
    <t>1,535</t>
  </si>
  <si>
    <t>1139195</t>
  </si>
  <si>
    <t>451.6</t>
  </si>
  <si>
    <t>דלתא     1</t>
  </si>
  <si>
    <t>627034</t>
  </si>
  <si>
    <t>16,390</t>
  </si>
  <si>
    <t>1143429</t>
  </si>
  <si>
    <t>48,200</t>
  </si>
  <si>
    <t>נאוויטס פטר יהש</t>
  </si>
  <si>
    <t>1141969</t>
  </si>
  <si>
    <t>4,170</t>
  </si>
  <si>
    <t>1102128</t>
  </si>
  <si>
    <t>9,435</t>
  </si>
  <si>
    <t>קיסטון אינפרא</t>
  </si>
  <si>
    <t>515983476</t>
  </si>
  <si>
    <t>1175934</t>
  </si>
  <si>
    <t>516.6</t>
  </si>
  <si>
    <t>קנון הולדינגס</t>
  </si>
  <si>
    <t>201406588</t>
  </si>
  <si>
    <t>קנון</t>
  </si>
  <si>
    <t>1134139</t>
  </si>
  <si>
    <t>9,718</t>
  </si>
  <si>
    <t>416016</t>
  </si>
  <si>
    <t>16,420</t>
  </si>
  <si>
    <t>דלתא מותגים</t>
  </si>
  <si>
    <t>516250107</t>
  </si>
  <si>
    <t>1173699</t>
  </si>
  <si>
    <t>6,148</t>
  </si>
  <si>
    <t>'אימאג'סט אינט</t>
  </si>
  <si>
    <t>512737560</t>
  </si>
  <si>
    <t>אימאג'סט</t>
  </si>
  <si>
    <t>1183813</t>
  </si>
  <si>
    <t>1,378</t>
  </si>
  <si>
    <t>(08)רב-בריח</t>
  </si>
  <si>
    <t>514160530</t>
  </si>
  <si>
    <t>רב בריח</t>
  </si>
  <si>
    <t>1179993</t>
  </si>
  <si>
    <t>81.9</t>
  </si>
  <si>
    <t>אלקו</t>
  </si>
  <si>
    <t>520025370</t>
  </si>
  <si>
    <t>694034</t>
  </si>
  <si>
    <t>13,560</t>
  </si>
  <si>
    <t>פננטפארק</t>
  </si>
  <si>
    <t>1504619</t>
  </si>
  <si>
    <t>פננטפארק - דל סחירות בורסה</t>
  </si>
  <si>
    <t>1142405</t>
  </si>
  <si>
    <t>4,082</t>
  </si>
  <si>
    <t>דניה סיבוס</t>
  </si>
  <si>
    <t>512569237</t>
  </si>
  <si>
    <t>1173137</t>
  </si>
  <si>
    <t>9,455</t>
  </si>
  <si>
    <t>לוינשטין נכסים</t>
  </si>
  <si>
    <t>511134298</t>
  </si>
  <si>
    <t>1119080</t>
  </si>
  <si>
    <t>6,249</t>
  </si>
  <si>
    <t>מספנות ישראל</t>
  </si>
  <si>
    <t>516084753</t>
  </si>
  <si>
    <t>1168533</t>
  </si>
  <si>
    <t>7,007</t>
  </si>
  <si>
    <t>הולמס פלייס</t>
  </si>
  <si>
    <t>512466723</t>
  </si>
  <si>
    <t>1142587</t>
  </si>
  <si>
    <t>522.5</t>
  </si>
  <si>
    <t>כרמל קורפ (כלל משקאות לשעבר)</t>
  </si>
  <si>
    <t>515818524</t>
  </si>
  <si>
    <t>1147685</t>
  </si>
  <si>
    <t>1,904</t>
  </si>
  <si>
    <t>גלובל כנפיים</t>
  </si>
  <si>
    <t>513342444</t>
  </si>
  <si>
    <t>1141316</t>
  </si>
  <si>
    <t>53.1</t>
  </si>
  <si>
    <t>יעקובי קבוצה</t>
  </si>
  <si>
    <t>514010081</t>
  </si>
  <si>
    <t>1142421</t>
  </si>
  <si>
    <t>47.6</t>
  </si>
  <si>
    <t>NUTRIEN</t>
  </si>
  <si>
    <t>5045</t>
  </si>
  <si>
    <t>NUTRIEN - NTR</t>
  </si>
  <si>
    <t>CA67077M1086</t>
  </si>
  <si>
    <t>5,431</t>
  </si>
  <si>
    <t>AMAZON-AMZN COM</t>
  </si>
  <si>
    <t>US0231351067</t>
  </si>
  <si>
    <t>18,038</t>
  </si>
  <si>
    <t>BARCLAYS</t>
  </si>
  <si>
    <t>520029281</t>
  </si>
  <si>
    <t>BARCLAYS PLC-BARC LN</t>
  </si>
  <si>
    <t>GB0031348658</t>
  </si>
  <si>
    <t>183.2</t>
  </si>
  <si>
    <t>BNP Paribas</t>
  </si>
  <si>
    <t>5361</t>
  </si>
  <si>
    <t>BNP PARIBAS</t>
  </si>
  <si>
    <t>FR0000131104</t>
  </si>
  <si>
    <t>6,586</t>
  </si>
  <si>
    <t>MOWI</t>
  </si>
  <si>
    <t>5119</t>
  </si>
  <si>
    <t>MOWI ASA-MOWI NO</t>
  </si>
  <si>
    <t>NO0003054108</t>
  </si>
  <si>
    <t>19,895</t>
  </si>
  <si>
    <t>MICRON TECHNOLOGY</t>
  </si>
  <si>
    <t>5084</t>
  </si>
  <si>
    <t>MICRON TECH-INC</t>
  </si>
  <si>
    <t>US5951121038</t>
  </si>
  <si>
    <t>11,789</t>
  </si>
  <si>
    <t>KOMATSU</t>
  </si>
  <si>
    <t>5395</t>
  </si>
  <si>
    <t>JP3304200003</t>
  </si>
  <si>
    <t>442,300</t>
  </si>
  <si>
    <t>TOTALENERGIES</t>
  </si>
  <si>
    <t>5365</t>
  </si>
  <si>
    <t>TOTALENERGIES SE</t>
  </si>
  <si>
    <t>FR0000120271</t>
  </si>
  <si>
    <t>6,347</t>
  </si>
  <si>
    <t>KUBOTA</t>
  </si>
  <si>
    <t>5393</t>
  </si>
  <si>
    <t>KUBOTA CORP</t>
  </si>
  <si>
    <t>JP3266400005</t>
  </si>
  <si>
    <t>238,400</t>
  </si>
  <si>
    <t>CREDIT AGRICOLE</t>
  </si>
  <si>
    <t>5362</t>
  </si>
  <si>
    <t>FR0000045072</t>
  </si>
  <si>
    <t>1,381.6</t>
  </si>
  <si>
    <t>Takeda Pharmaceutical</t>
  </si>
  <si>
    <t>5326</t>
  </si>
  <si>
    <t>JP3463000004</t>
  </si>
  <si>
    <t>418,400</t>
  </si>
  <si>
    <t>Deere &amp; Co</t>
  </si>
  <si>
    <t>5349</t>
  </si>
  <si>
    <t>DEERE &amp; CO</t>
  </si>
  <si>
    <t>US2441991054</t>
  </si>
  <si>
    <t>41,074</t>
  </si>
  <si>
    <t>MAERSK</t>
  </si>
  <si>
    <t>5329</t>
  </si>
  <si>
    <t>AP MOLLER-MAERSK</t>
  </si>
  <si>
    <t>DK0010244508</t>
  </si>
  <si>
    <t>899,400</t>
  </si>
  <si>
    <t>ELOXX PHARMACEUTICALS</t>
  </si>
  <si>
    <t>4962</t>
  </si>
  <si>
    <t>ELOXX PHARMACEUTICALS-ELOX</t>
  </si>
  <si>
    <t>US29014R2022</t>
  </si>
  <si>
    <t>100</t>
  </si>
  <si>
    <t>1090315</t>
  </si>
  <si>
    <t>28,600</t>
  </si>
  <si>
    <t>373019</t>
  </si>
  <si>
    <t>1,550</t>
  </si>
  <si>
    <t>1155290</t>
  </si>
  <si>
    <t>5,008</t>
  </si>
  <si>
    <t>פריון נטוורק</t>
  </si>
  <si>
    <t>512849498</t>
  </si>
  <si>
    <t>1095819</t>
  </si>
  <si>
    <t>8,289</t>
  </si>
  <si>
    <t>אימד אינפיניטי</t>
  </si>
  <si>
    <t>540299518</t>
  </si>
  <si>
    <t>אימד יהש</t>
  </si>
  <si>
    <t>1171230</t>
  </si>
  <si>
    <t>80.1</t>
  </si>
  <si>
    <t>RCL US-ROYAL CARIBBEAN</t>
  </si>
  <si>
    <t>5111</t>
  </si>
  <si>
    <t>LR0008862868</t>
  </si>
  <si>
    <t>13,901</t>
  </si>
  <si>
    <t>CARNIVAL</t>
  </si>
  <si>
    <t>4597</t>
  </si>
  <si>
    <t>CARNIVAL CCL</t>
  </si>
  <si>
    <t>PA1436583006</t>
  </si>
  <si>
    <t>1,634</t>
  </si>
  <si>
    <t>REE</t>
  </si>
  <si>
    <t>514557339</t>
  </si>
  <si>
    <t>REE AUTOMOTIVE</t>
  </si>
  <si>
    <t>IL0011786154</t>
  </si>
  <si>
    <t>584</t>
  </si>
  <si>
    <t>WIX.COM</t>
  </si>
  <si>
    <t>2275</t>
  </si>
  <si>
    <t>WIX -  WIX.COM</t>
  </si>
  <si>
    <t>IL0011301780</t>
  </si>
  <si>
    <t>13,748</t>
  </si>
  <si>
    <t>Arbe Robotics</t>
  </si>
  <si>
    <t>515333128</t>
  </si>
  <si>
    <t>ARBE ROBITICS</t>
  </si>
  <si>
    <t>IL0011796625</t>
  </si>
  <si>
    <t>209</t>
  </si>
  <si>
    <t>ארקו קורפ</t>
  </si>
  <si>
    <t>3535148</t>
  </si>
  <si>
    <t>ARKO CORP</t>
  </si>
  <si>
    <t>US0412421085</t>
  </si>
  <si>
    <t>570</t>
  </si>
  <si>
    <t>365 המשביר</t>
  </si>
  <si>
    <t>513389270</t>
  </si>
  <si>
    <t>משביר לצרכן</t>
  </si>
  <si>
    <t>1104959</t>
  </si>
  <si>
    <t>LION SANTANDER</t>
  </si>
  <si>
    <t>5350</t>
  </si>
  <si>
    <t>IBI LION SOCIMI (74242)</t>
  </si>
  <si>
    <t>ES0105633004</t>
  </si>
  <si>
    <t>106</t>
  </si>
  <si>
    <t>פיבי</t>
  </si>
  <si>
    <t>520029026</t>
  </si>
  <si>
    <t>763011</t>
  </si>
  <si>
    <t>16,750</t>
  </si>
  <si>
    <t>אודיוקודס</t>
  </si>
  <si>
    <t>520044132</t>
  </si>
  <si>
    <t>1082965</t>
  </si>
  <si>
    <t>4,867</t>
  </si>
  <si>
    <t>מג'יק</t>
  </si>
  <si>
    <t>520036740</t>
  </si>
  <si>
    <t>מגיק</t>
  </si>
  <si>
    <t>1082312</t>
  </si>
  <si>
    <t>4,307</t>
  </si>
  <si>
    <t>אלמדה ונצ'רס</t>
  </si>
  <si>
    <t>540296795</t>
  </si>
  <si>
    <t>אלמדה יהש</t>
  </si>
  <si>
    <t>1168962</t>
  </si>
  <si>
    <t>177</t>
  </si>
  <si>
    <t>GLOBAL-E ONLINE</t>
  </si>
  <si>
    <t>514889534</t>
  </si>
  <si>
    <t>IL0011741688</t>
  </si>
  <si>
    <t>3,635</t>
  </si>
  <si>
    <t>Altria Group</t>
  </si>
  <si>
    <t>5339</t>
  </si>
  <si>
    <t>ALTRIA GROUP</t>
  </si>
  <si>
    <t>US02209S1033</t>
  </si>
  <si>
    <t>ADO PROPERTIES</t>
  </si>
  <si>
    <t>5160</t>
  </si>
  <si>
    <t>LU1250154413</t>
  </si>
  <si>
    <t>17.2</t>
  </si>
  <si>
    <t>אלומיי</t>
  </si>
  <si>
    <t>1082635</t>
  </si>
  <si>
    <t>6,040</t>
  </si>
  <si>
    <t>328013</t>
  </si>
  <si>
    <t>16,200</t>
  </si>
  <si>
    <t>ארד</t>
  </si>
  <si>
    <t>510007800</t>
  </si>
  <si>
    <t>1091651</t>
  </si>
  <si>
    <t>5,100</t>
  </si>
  <si>
    <t>מבטח שמיר</t>
  </si>
  <si>
    <t>520034125</t>
  </si>
  <si>
    <t>127019</t>
  </si>
  <si>
    <t>14,290</t>
  </si>
  <si>
    <t>136010</t>
  </si>
  <si>
    <t>370.2</t>
  </si>
  <si>
    <t>715011</t>
  </si>
  <si>
    <t>1,899</t>
  </si>
  <si>
    <t>תאת טכנולוגיות</t>
  </si>
  <si>
    <t>520035791</t>
  </si>
  <si>
    <t>תאת טכנולוגיה</t>
  </si>
  <si>
    <t>בזן</t>
  </si>
  <si>
    <t>2590248</t>
  </si>
  <si>
    <t>122</t>
  </si>
  <si>
    <t>מהדרין</t>
  </si>
  <si>
    <t>520018482</t>
  </si>
  <si>
    <t>686014</t>
  </si>
  <si>
    <t>15,760</t>
  </si>
  <si>
    <t>ויקטורי</t>
  </si>
  <si>
    <t>514068980</t>
  </si>
  <si>
    <t>1123777</t>
  </si>
  <si>
    <t>4,789</t>
  </si>
  <si>
    <t>1140573</t>
  </si>
  <si>
    <t>176.3</t>
  </si>
  <si>
    <t>נטו מלינדה</t>
  </si>
  <si>
    <t>511725459</t>
  </si>
  <si>
    <t>נטו מלינדה 1</t>
  </si>
  <si>
    <t>1105097</t>
  </si>
  <si>
    <t>4,989</t>
  </si>
  <si>
    <t>נובולוג</t>
  </si>
  <si>
    <t>510475312</t>
  </si>
  <si>
    <t>1140151</t>
  </si>
  <si>
    <t>151.3</t>
  </si>
  <si>
    <t>פינרג'י</t>
  </si>
  <si>
    <t>514354786</t>
  </si>
  <si>
    <t>1172360</t>
  </si>
  <si>
    <t>562.9</t>
  </si>
  <si>
    <t>126011</t>
  </si>
  <si>
    <t>1,175</t>
  </si>
  <si>
    <t>אוברסיז</t>
  </si>
  <si>
    <t>510490071</t>
  </si>
  <si>
    <t>אוברסיז קומרס בע"מ</t>
  </si>
  <si>
    <t>1139617</t>
  </si>
  <si>
    <t>381</t>
  </si>
  <si>
    <t>סופוויב מדיקל</t>
  </si>
  <si>
    <t>515198158</t>
  </si>
  <si>
    <t>סופווייב מדיקל</t>
  </si>
  <si>
    <t>1175439</t>
  </si>
  <si>
    <t>1,890</t>
  </si>
  <si>
    <t>1178334</t>
  </si>
  <si>
    <t>1,601</t>
  </si>
  <si>
    <t>סופרגז</t>
  </si>
  <si>
    <t>1166917</t>
  </si>
  <si>
    <t>1,986</t>
  </si>
  <si>
    <t>1100957</t>
  </si>
  <si>
    <t>138.3</t>
  </si>
  <si>
    <t>רבל</t>
  </si>
  <si>
    <t>513506329</t>
  </si>
  <si>
    <t>1103878</t>
  </si>
  <si>
    <t>285</t>
  </si>
  <si>
    <t>גלוברנדס גרופ</t>
  </si>
  <si>
    <t>515809499</t>
  </si>
  <si>
    <t>גלוברנדס</t>
  </si>
  <si>
    <t>1147487</t>
  </si>
  <si>
    <t>40,030</t>
  </si>
  <si>
    <t>מיחשוב ישיר קב</t>
  </si>
  <si>
    <t>520040007</t>
  </si>
  <si>
    <t>מחשוב ישיר</t>
  </si>
  <si>
    <t>507012</t>
  </si>
  <si>
    <t>30,250</t>
  </si>
  <si>
    <t>פיסיבי טכנ</t>
  </si>
  <si>
    <t>511888356</t>
  </si>
  <si>
    <t>פיסיבי</t>
  </si>
  <si>
    <t>1091685</t>
  </si>
  <si>
    <t>386</t>
  </si>
  <si>
    <t>קליל</t>
  </si>
  <si>
    <t>520032442</t>
  </si>
  <si>
    <t>קליל     5</t>
  </si>
  <si>
    <t>797035</t>
  </si>
  <si>
    <t>19,060</t>
  </si>
  <si>
    <t>1166768</t>
  </si>
  <si>
    <t>1,055</t>
  </si>
  <si>
    <t>גניגר</t>
  </si>
  <si>
    <t>512416991</t>
  </si>
  <si>
    <t>1095892</t>
  </si>
  <si>
    <t>1,065</t>
  </si>
  <si>
    <t>פלרם</t>
  </si>
  <si>
    <t>520039843</t>
  </si>
  <si>
    <t>644013</t>
  </si>
  <si>
    <t>5,069</t>
  </si>
  <si>
    <t>ישרס אחזקות</t>
  </si>
  <si>
    <t>516632387</t>
  </si>
  <si>
    <t>1202977</t>
  </si>
  <si>
    <t>31,420</t>
  </si>
  <si>
    <t>נאייקס</t>
  </si>
  <si>
    <t>513639013</t>
  </si>
  <si>
    <t>1175116</t>
  </si>
  <si>
    <t>רפק</t>
  </si>
  <si>
    <t>520029505</t>
  </si>
  <si>
    <t>769026</t>
  </si>
  <si>
    <t>2,660</t>
  </si>
  <si>
    <t>ספאנטק</t>
  </si>
  <si>
    <t>512288713</t>
  </si>
  <si>
    <t>1090117</t>
  </si>
  <si>
    <t>519.5</t>
  </si>
  <si>
    <t>רם און</t>
  </si>
  <si>
    <t>512776964</t>
  </si>
  <si>
    <t>1090943</t>
  </si>
  <si>
    <t>1,049</t>
  </si>
  <si>
    <t>כפרית</t>
  </si>
  <si>
    <t>520038787</t>
  </si>
  <si>
    <t>522011</t>
  </si>
  <si>
    <t>1,850</t>
  </si>
  <si>
    <t>1166974</t>
  </si>
  <si>
    <t>305</t>
  </si>
  <si>
    <t>366013</t>
  </si>
  <si>
    <t>240.9</t>
  </si>
  <si>
    <t>מלם תים</t>
  </si>
  <si>
    <t>520034620</t>
  </si>
  <si>
    <t>156018</t>
  </si>
  <si>
    <t>6,309</t>
  </si>
  <si>
    <t>פלסאנמור</t>
  </si>
  <si>
    <t>515139129</t>
  </si>
  <si>
    <t>1176700</t>
  </si>
  <si>
    <t>451</t>
  </si>
  <si>
    <t>ניסן</t>
  </si>
  <si>
    <t>520040940</t>
  </si>
  <si>
    <t>660019</t>
  </si>
  <si>
    <t>1,402</t>
  </si>
  <si>
    <t>ג'נסל</t>
  </si>
  <si>
    <t>514579887</t>
  </si>
  <si>
    <t>1169689</t>
  </si>
  <si>
    <t>104.6</t>
  </si>
  <si>
    <t>גלאסבוקס</t>
  </si>
  <si>
    <t>514525260</t>
  </si>
  <si>
    <t>1176288</t>
  </si>
  <si>
    <t>3,825</t>
  </si>
  <si>
    <t>קרור</t>
  </si>
  <si>
    <t>520001546</t>
  </si>
  <si>
    <t>קרור     1</t>
  </si>
  <si>
    <t>621011</t>
  </si>
  <si>
    <t>6,932</t>
  </si>
  <si>
    <t>נטו אחזקות</t>
  </si>
  <si>
    <t>520034109</t>
  </si>
  <si>
    <t>נטו</t>
  </si>
  <si>
    <t>168013</t>
  </si>
  <si>
    <t>6,112</t>
  </si>
  <si>
    <t>ערד</t>
  </si>
  <si>
    <t>520025198</t>
  </si>
  <si>
    <t>731018</t>
  </si>
  <si>
    <t>9,743</t>
  </si>
  <si>
    <t>קפיטל פוינט</t>
  </si>
  <si>
    <t>512950320</t>
  </si>
  <si>
    <t>1097146</t>
  </si>
  <si>
    <t>58.5</t>
  </si>
  <si>
    <t>ליברה</t>
  </si>
  <si>
    <t>515761625</t>
  </si>
  <si>
    <t>1176981</t>
  </si>
  <si>
    <t>414.1</t>
  </si>
  <si>
    <t>הייקון מערכות</t>
  </si>
  <si>
    <t>514347160</t>
  </si>
  <si>
    <t>1169945</t>
  </si>
  <si>
    <t>134.7</t>
  </si>
  <si>
    <t>איירטאצ'</t>
  </si>
  <si>
    <t>515509347</t>
  </si>
  <si>
    <t>איירטאצ</t>
  </si>
  <si>
    <t>1173376</t>
  </si>
  <si>
    <t>58.9</t>
  </si>
  <si>
    <t>לפידות</t>
  </si>
  <si>
    <t>642017</t>
  </si>
  <si>
    <t>6,252</t>
  </si>
  <si>
    <t>AROUNDTOWN PROP-ALATP</t>
  </si>
  <si>
    <t>LU1673108939</t>
  </si>
  <si>
    <t>195.5</t>
  </si>
  <si>
    <t>INMODEMD</t>
  </si>
  <si>
    <t>5297</t>
  </si>
  <si>
    <t>INMODE</t>
  </si>
  <si>
    <t>IL0011595993</t>
  </si>
  <si>
    <t>2,161</t>
  </si>
  <si>
    <t>KORNIT</t>
  </si>
  <si>
    <t>1564</t>
  </si>
  <si>
    <t>KORNIT DIGITAL-KRNT</t>
  </si>
  <si>
    <t>IL0011216723</t>
  </si>
  <si>
    <t>1,812</t>
  </si>
  <si>
    <t>SEDG</t>
  </si>
  <si>
    <t>4744</t>
  </si>
  <si>
    <t>SOLAREDGE SEDG US</t>
  </si>
  <si>
    <t>US83417M1045</t>
  </si>
  <si>
    <t>7,098</t>
  </si>
  <si>
    <t>IFF</t>
  </si>
  <si>
    <t>5262</t>
  </si>
  <si>
    <t>INTL FLAVORS &amp; FRAGRANCES</t>
  </si>
  <si>
    <t>US4595061015</t>
  </si>
  <si>
    <t>8,599</t>
  </si>
  <si>
    <t>פריגו</t>
  </si>
  <si>
    <t>529592</t>
  </si>
  <si>
    <t>PERRIGO CO PLC-PRGO</t>
  </si>
  <si>
    <t>IE00BGH1M568</t>
  </si>
  <si>
    <t>3,219</t>
  </si>
  <si>
    <t>RADWARE</t>
  </si>
  <si>
    <t>2159</t>
  </si>
  <si>
    <t>RADWARE LTD</t>
  </si>
  <si>
    <t>IL0010834765</t>
  </si>
  <si>
    <t>1,872</t>
  </si>
  <si>
    <t>RADCOM</t>
  </si>
  <si>
    <t>2104</t>
  </si>
  <si>
    <t>RDCM-RADCOM LTD</t>
  </si>
  <si>
    <t>IL0010826688</t>
  </si>
  <si>
    <t>1,116</t>
  </si>
  <si>
    <t>סיליקום</t>
  </si>
  <si>
    <t>520041120</t>
  </si>
  <si>
    <t>SILICOM</t>
  </si>
  <si>
    <t>IL0010826928</t>
  </si>
  <si>
    <t>1,485</t>
  </si>
  <si>
    <t>VIATRIS INC</t>
  </si>
  <si>
    <t>US92556V1061</t>
  </si>
  <si>
    <t>1,194</t>
  </si>
  <si>
    <t>CESAR STONE</t>
  </si>
  <si>
    <t>2264</t>
  </si>
  <si>
    <t>CESAR STONE SDO</t>
  </si>
  <si>
    <t>IL0011259137</t>
  </si>
  <si>
    <t>409</t>
  </si>
  <si>
    <t>מקס סטוק</t>
  </si>
  <si>
    <t>513618967</t>
  </si>
  <si>
    <t>1168558</t>
  </si>
  <si>
    <t>841.6</t>
  </si>
  <si>
    <t>הבורסה לניע בתא</t>
  </si>
  <si>
    <t>520020033</t>
  </si>
  <si>
    <t>1159029</t>
  </si>
  <si>
    <t>2,567</t>
  </si>
  <si>
    <t>1141357</t>
  </si>
  <si>
    <t>2,375</t>
  </si>
  <si>
    <t>שירותי בנק אוטו</t>
  </si>
  <si>
    <t>510792773</t>
  </si>
  <si>
    <t>שירותי בנק אוטומטיים בע"מ (שבא)</t>
  </si>
  <si>
    <t>1158161</t>
  </si>
  <si>
    <t>1,469</t>
  </si>
  <si>
    <t>BOOKING HOLDINGS-BKNG</t>
  </si>
  <si>
    <t>US09857L1089</t>
  </si>
  <si>
    <t>362,788</t>
  </si>
  <si>
    <t>IBM</t>
  </si>
  <si>
    <t>5147</t>
  </si>
  <si>
    <t>IBM US</t>
  </si>
  <si>
    <t>US4592001014</t>
  </si>
  <si>
    <t>19,096</t>
  </si>
  <si>
    <t>American Express</t>
  </si>
  <si>
    <t>5401</t>
  </si>
  <si>
    <t>AMERICAN EXPRESS</t>
  </si>
  <si>
    <t>US0258161092</t>
  </si>
  <si>
    <t>22,769</t>
  </si>
  <si>
    <t>CBOE GLOBAL MARKETS</t>
  </si>
  <si>
    <t>5399</t>
  </si>
  <si>
    <t>CBOE GLOBAL</t>
  </si>
  <si>
    <t>US12503M1080</t>
  </si>
  <si>
    <t>18,373</t>
  </si>
  <si>
    <t>V - VISA INC-CLASS</t>
  </si>
  <si>
    <t>US92826C8394</t>
  </si>
  <si>
    <t>27,908</t>
  </si>
  <si>
    <t>ASTRAZENECA</t>
  </si>
  <si>
    <t>5238</t>
  </si>
  <si>
    <t>ASTRAZENECA PLC</t>
  </si>
  <si>
    <t>US0463531089</t>
  </si>
  <si>
    <t>6,775</t>
  </si>
  <si>
    <t>4,362</t>
  </si>
  <si>
    <t>NVIDIA</t>
  </si>
  <si>
    <t>4967</t>
  </si>
  <si>
    <t>NVIDIA CORP - NVDA</t>
  </si>
  <si>
    <t>US67066G1040</t>
  </si>
  <si>
    <t>90,356</t>
  </si>
  <si>
    <t>MERCK  &amp; CO MRK</t>
  </si>
  <si>
    <t>US58933Y1055</t>
  </si>
  <si>
    <t>13,195</t>
  </si>
  <si>
    <t>Shell</t>
  </si>
  <si>
    <t>5367</t>
  </si>
  <si>
    <t>Shell PLC ADR</t>
  </si>
  <si>
    <t>US7802593050</t>
  </si>
  <si>
    <t>6,704</t>
  </si>
  <si>
    <t>General Dynamics</t>
  </si>
  <si>
    <t>5210</t>
  </si>
  <si>
    <t>US3695501086</t>
  </si>
  <si>
    <t>28,249</t>
  </si>
  <si>
    <t>UnitedHealth Group</t>
  </si>
  <si>
    <t>5384</t>
  </si>
  <si>
    <t>UNITEDHEALTH UNH</t>
  </si>
  <si>
    <t>US91324P1021</t>
  </si>
  <si>
    <t>49,470</t>
  </si>
  <si>
    <t>DIS - WALT DISNEY</t>
  </si>
  <si>
    <t>US2546871060</t>
  </si>
  <si>
    <t>12,236</t>
  </si>
  <si>
    <t>INTEL CORP Equity-Intc</t>
  </si>
  <si>
    <t>US4581401001</t>
  </si>
  <si>
    <t>4,417</t>
  </si>
  <si>
    <t>BROADCOM LTD</t>
  </si>
  <si>
    <t>US11135F1012</t>
  </si>
  <si>
    <t>132,541</t>
  </si>
  <si>
    <t>OXY</t>
  </si>
  <si>
    <t>5364</t>
  </si>
  <si>
    <t>OCCIDENTAL PETRO OXY</t>
  </si>
  <si>
    <t>US6745991058</t>
  </si>
  <si>
    <t>6,499</t>
  </si>
  <si>
    <t>SANOFI AVENTIS</t>
  </si>
  <si>
    <t>5311</t>
  </si>
  <si>
    <t>SNY - SANOFI AVENTIS</t>
  </si>
  <si>
    <t>US80105N1054</t>
  </si>
  <si>
    <t>4,860</t>
  </si>
  <si>
    <t>Neurocrine Biosciences</t>
  </si>
  <si>
    <t>5405</t>
  </si>
  <si>
    <t>US64125C1099</t>
  </si>
  <si>
    <t>13,792</t>
  </si>
  <si>
    <t>Onto Innovation</t>
  </si>
  <si>
    <t>5404</t>
  </si>
  <si>
    <t>US6833441057</t>
  </si>
  <si>
    <t>18,108</t>
  </si>
  <si>
    <t>גילת</t>
  </si>
  <si>
    <t>520038936</t>
  </si>
  <si>
    <t>GILAT SATELLITE</t>
  </si>
  <si>
    <t>IL0010825102</t>
  </si>
  <si>
    <t>543</t>
  </si>
  <si>
    <t>HILTON WORLDWID</t>
  </si>
  <si>
    <t>5129</t>
  </si>
  <si>
    <t>US43300A2033</t>
  </si>
  <si>
    <t>21,331</t>
  </si>
  <si>
    <t>CITI GROUP</t>
  </si>
  <si>
    <t>4170</t>
  </si>
  <si>
    <t>CITIGROUP</t>
  </si>
  <si>
    <t>US1729674242</t>
  </si>
  <si>
    <t>6,324</t>
  </si>
  <si>
    <t>Qualcomm</t>
  </si>
  <si>
    <t>3035</t>
  </si>
  <si>
    <t>US7475251036</t>
  </si>
  <si>
    <t>16,930</t>
  </si>
  <si>
    <t>DAVITA</t>
  </si>
  <si>
    <t>5416</t>
  </si>
  <si>
    <t>DAVITA INC</t>
  </si>
  <si>
    <t>US23918K1088</t>
  </si>
  <si>
    <t>13,805</t>
  </si>
  <si>
    <t>רבוע נדלן</t>
  </si>
  <si>
    <t>1098565</t>
  </si>
  <si>
    <t>25,090</t>
  </si>
  <si>
    <t>TESLA</t>
  </si>
  <si>
    <t>5254</t>
  </si>
  <si>
    <t>Tesla INC</t>
  </si>
  <si>
    <t>US88160R1014</t>
  </si>
  <si>
    <t>17,579</t>
  </si>
  <si>
    <t>NIO</t>
  </si>
  <si>
    <t>5408</t>
  </si>
  <si>
    <t>NIO INC - ADR</t>
  </si>
  <si>
    <t>US62914V1061</t>
  </si>
  <si>
    <t>450</t>
  </si>
  <si>
    <t>VANGURUARD</t>
  </si>
  <si>
    <t>4922</t>
  </si>
  <si>
    <t>VOO US_VANGUARD S&amp;P 500</t>
  </si>
  <si>
    <t>US9229083632</t>
  </si>
  <si>
    <t>48,070</t>
  </si>
  <si>
    <t>Invesco Capital Management LLC</t>
  </si>
  <si>
    <t>1290</t>
  </si>
  <si>
    <t>QQQ - Nasdaq 100</t>
  </si>
  <si>
    <t>US46090E1038</t>
  </si>
  <si>
    <t>44,401</t>
  </si>
  <si>
    <t>STATE STREET-SPDRS</t>
  </si>
  <si>
    <t>4640</t>
  </si>
  <si>
    <t>SPY - S&amp;P 500</t>
  </si>
  <si>
    <t>US78462F1030</t>
  </si>
  <si>
    <t>52,307</t>
  </si>
  <si>
    <t>מיטב קרנות נאמנ</t>
  </si>
  <si>
    <t>513534974</t>
  </si>
  <si>
    <t>תכלית סל (A4) ת"א 35</t>
  </si>
  <si>
    <t>IL0010918261</t>
  </si>
  <si>
    <t>מגדל קרנות נאמנ</t>
  </si>
  <si>
    <t>511303661</t>
  </si>
  <si>
    <t>MTF סל (4A) ת"א 125</t>
  </si>
  <si>
    <t>1150283</t>
  </si>
  <si>
    <t>3,157</t>
  </si>
  <si>
    <t>תכלית סל (4A) ת"א 125</t>
  </si>
  <si>
    <t>1143718</t>
  </si>
  <si>
    <t>2,014</t>
  </si>
  <si>
    <t>פסגות קרנות נאמ</t>
  </si>
  <si>
    <t>513765339</t>
  </si>
  <si>
    <t>פסגות ETF ת"א 125</t>
  </si>
  <si>
    <t>1148808</t>
  </si>
  <si>
    <t>2,006</t>
  </si>
  <si>
    <t>קסם קרנות נאמנו</t>
  </si>
  <si>
    <t>510938608</t>
  </si>
  <si>
    <t>קסם ETF ת"א 125</t>
  </si>
  <si>
    <t>1146356</t>
  </si>
  <si>
    <t>20,050</t>
  </si>
  <si>
    <t>הראל קרנות מדד</t>
  </si>
  <si>
    <t>511776783</t>
  </si>
  <si>
    <t>הראל סל (A4) ת"א 125</t>
  </si>
  <si>
    <t>1148899</t>
  </si>
  <si>
    <t>קסם ETF ת"א 90</t>
  </si>
  <si>
    <t>1146331</t>
  </si>
  <si>
    <t>19,660</t>
  </si>
  <si>
    <t>הראל סל (A4) ת"א 35</t>
  </si>
  <si>
    <t>1148907</t>
  </si>
  <si>
    <t>1,990</t>
  </si>
  <si>
    <t>תכלית סל (A4) ת"א 90</t>
  </si>
  <si>
    <t>1143783</t>
  </si>
  <si>
    <t>2,027</t>
  </si>
  <si>
    <t>מור קרנות נאמנ</t>
  </si>
  <si>
    <t>514884485</t>
  </si>
  <si>
    <t>מור סל (4A) ת"א-125</t>
  </si>
  <si>
    <t>1196153</t>
  </si>
  <si>
    <t>5,568</t>
  </si>
  <si>
    <t>MTF סל (4A) ת"א 90</t>
  </si>
  <si>
    <t>1150259</t>
  </si>
  <si>
    <t>3,091</t>
  </si>
  <si>
    <t>MTF סל (SP500 (4A מנוטרלת מט"ח</t>
  </si>
  <si>
    <t>1150572</t>
  </si>
  <si>
    <t>6,781</t>
  </si>
  <si>
    <t>קסם S&amp;P 500 (4A) ETF מנוטרלת</t>
  </si>
  <si>
    <t>1146604</t>
  </si>
  <si>
    <t>5,107</t>
  </si>
  <si>
    <t>מגדל S&amp;P (4D) MTF</t>
  </si>
  <si>
    <t>1150333</t>
  </si>
  <si>
    <t>8,248</t>
  </si>
  <si>
    <t>הראל S&amp;P500 מנוטרל</t>
  </si>
  <si>
    <t>1149137</t>
  </si>
  <si>
    <t>5,178</t>
  </si>
  <si>
    <t>הראל S&amp;P500</t>
  </si>
  <si>
    <t>1149020</t>
  </si>
  <si>
    <t>2,237</t>
  </si>
  <si>
    <t>תכלית סל S&amp;P 500 מנוטרלת מט"ח</t>
  </si>
  <si>
    <t>1143817</t>
  </si>
  <si>
    <t>4,687</t>
  </si>
  <si>
    <t>תכלית סל 600 4STOXX</t>
  </si>
  <si>
    <t>1144724</t>
  </si>
  <si>
    <t>2,586</t>
  </si>
  <si>
    <t>קסם S&amp;P500</t>
  </si>
  <si>
    <t>1146471</t>
  </si>
  <si>
    <t>21,080</t>
  </si>
  <si>
    <t>הראל DAX 30 מנוטרל</t>
  </si>
  <si>
    <t>1149160</t>
  </si>
  <si>
    <t>16,310</t>
  </si>
  <si>
    <t>פסגות S&amp;P500</t>
  </si>
  <si>
    <t>1148162</t>
  </si>
  <si>
    <t>19,040</t>
  </si>
  <si>
    <t>הראל NASDAQ100</t>
  </si>
  <si>
    <t>1149038</t>
  </si>
  <si>
    <t>7,145</t>
  </si>
  <si>
    <t>תכלית S&amp;P500</t>
  </si>
  <si>
    <t>1144385</t>
  </si>
  <si>
    <t>22,670</t>
  </si>
  <si>
    <t>הראל סל (DAX30 (4D</t>
  </si>
  <si>
    <t>1149053</t>
  </si>
  <si>
    <t>6,863</t>
  </si>
  <si>
    <t>תכלית סל (4A)י NASDAQ 100 מנוטרלת מט"ח</t>
  </si>
  <si>
    <t>1143734</t>
  </si>
  <si>
    <t>15,170</t>
  </si>
  <si>
    <t>קסם Russell 2000 (4A) ETF מנוטרלת מט"ח</t>
  </si>
  <si>
    <t>1146729</t>
  </si>
  <si>
    <t>1,961</t>
  </si>
  <si>
    <t>MTF סל Nasdaq 100 (4A) מנוטרלת מט"ח</t>
  </si>
  <si>
    <t>1181445</t>
  </si>
  <si>
    <t>7,324</t>
  </si>
  <si>
    <t>MTF סל (STOXX Europe 600 (4A שקלי</t>
  </si>
  <si>
    <t>1150614</t>
  </si>
  <si>
    <t>7,475</t>
  </si>
  <si>
    <t>מור סל S&amp;P 500 מנוטרלת מט"ח</t>
  </si>
  <si>
    <t>1165828</t>
  </si>
  <si>
    <t>8,318</t>
  </si>
  <si>
    <t>MTF סל NIKKEI 225 מנוטרלת מט"ח</t>
  </si>
  <si>
    <t>1150531</t>
  </si>
  <si>
    <t>4,200</t>
  </si>
  <si>
    <t>תכלית סל (4A)י NIKKEI 225 מנוטרלת מט"ח</t>
  </si>
  <si>
    <t>1144468</t>
  </si>
  <si>
    <t>39,850</t>
  </si>
  <si>
    <t>קסם STOXX Europe 600 (4D) ETF</t>
  </si>
  <si>
    <t>1146208</t>
  </si>
  <si>
    <t>46,860</t>
  </si>
  <si>
    <t>קסם NDX100(4A)ETF מנוטרלת מט"ח</t>
  </si>
  <si>
    <t>1146612</t>
  </si>
  <si>
    <t>15,550</t>
  </si>
  <si>
    <t>הראל סל NASDAQ 100 מנוטרלת מט"ח</t>
  </si>
  <si>
    <t>1149103</t>
  </si>
  <si>
    <t>16,150</t>
  </si>
  <si>
    <t>MSCI AC Far East EX Japan (4D) ETF</t>
  </si>
  <si>
    <t>1145838</t>
  </si>
  <si>
    <t>1,965</t>
  </si>
  <si>
    <t>תכלית DAX30 מנוטרל</t>
  </si>
  <si>
    <t>1143825</t>
  </si>
  <si>
    <t>16,230</t>
  </si>
  <si>
    <t>פסגות DAX 30 מנוטרל</t>
  </si>
  <si>
    <t>1149830</t>
  </si>
  <si>
    <t>מור סל NASDAQ 100 מנוטרלת מט"ח</t>
  </si>
  <si>
    <t>1165844</t>
  </si>
  <si>
    <t>8,713</t>
  </si>
  <si>
    <t>קסם STOX600 מנוטרל</t>
  </si>
  <si>
    <t>1146182</t>
  </si>
  <si>
    <t>11,150</t>
  </si>
  <si>
    <t>תכלית STOXX600 מנוטרל</t>
  </si>
  <si>
    <t>1143833</t>
  </si>
  <si>
    <t>619.4</t>
  </si>
  <si>
    <t>קסם (A4) ETF400 MidCap S&amp;P שקלית</t>
  </si>
  <si>
    <t>1193747</t>
  </si>
  <si>
    <t>2,640</t>
  </si>
  <si>
    <t>MTF סל (Nasdaq 100 (4D</t>
  </si>
  <si>
    <t>1181387</t>
  </si>
  <si>
    <t>9,356</t>
  </si>
  <si>
    <t>MTF סל (RUSSELL 2000 (4A מנוטרלת מט"ח</t>
  </si>
  <si>
    <t>1150549</t>
  </si>
  <si>
    <t>אינבסקו אינבס</t>
  </si>
  <si>
    <t>2355</t>
  </si>
  <si>
    <t>INVESCO S&amp;P 500 UCITS ETF</t>
  </si>
  <si>
    <t>IE00B3YCGJ38</t>
  </si>
  <si>
    <t>377,300</t>
  </si>
  <si>
    <t>ISHARES</t>
  </si>
  <si>
    <t>4601</t>
  </si>
  <si>
    <t>IWM - RUSSELL 2000</t>
  </si>
  <si>
    <t>US4642876555</t>
  </si>
  <si>
    <t>21,030</t>
  </si>
  <si>
    <t>ISHARES MSCI EMR</t>
  </si>
  <si>
    <t>US46434G7640</t>
  </si>
  <si>
    <t>5,757</t>
  </si>
  <si>
    <t>BlackRock</t>
  </si>
  <si>
    <t>2235</t>
  </si>
  <si>
    <t>SOXX - SEMICONDUCTOR</t>
  </si>
  <si>
    <t>US4642875235</t>
  </si>
  <si>
    <t>22,592</t>
  </si>
  <si>
    <t>AAXJ-ISHARES  ASIA</t>
  </si>
  <si>
    <t>US4642881829</t>
  </si>
  <si>
    <t>Guggenheim Funds</t>
  </si>
  <si>
    <t>4205</t>
  </si>
  <si>
    <t>RSP-S&amp;P 500 EQUAL WEI</t>
  </si>
  <si>
    <t>US46137V3574</t>
  </si>
  <si>
    <t>16,937</t>
  </si>
  <si>
    <t>MCHI CHINA INDEX</t>
  </si>
  <si>
    <t>US46429B6719</t>
  </si>
  <si>
    <t>3,973</t>
  </si>
  <si>
    <t>XLP - CONSUMER STAPLES</t>
  </si>
  <si>
    <t>US81369Y3080</t>
  </si>
  <si>
    <t>7,636</t>
  </si>
  <si>
    <t>XTRACKERS</t>
  </si>
  <si>
    <t>5246</t>
  </si>
  <si>
    <t>XTRACKERS HARVEST CSI 300 CHINA</t>
  </si>
  <si>
    <t>US2330518794</t>
  </si>
  <si>
    <t>2,407</t>
  </si>
  <si>
    <t>הראל סל STOXX Europe 60</t>
  </si>
  <si>
    <t>1149871</t>
  </si>
  <si>
    <t>2,605</t>
  </si>
  <si>
    <t>קסם DAX 30 ETF</t>
  </si>
  <si>
    <t>1146513</t>
  </si>
  <si>
    <t>6,505</t>
  </si>
  <si>
    <t>קסם תל בונד 60</t>
  </si>
  <si>
    <t>1146232</t>
  </si>
  <si>
    <t>3,568.71</t>
  </si>
  <si>
    <t>הראל סל תל בונד 60</t>
  </si>
  <si>
    <t>1150473</t>
  </si>
  <si>
    <t>357.86</t>
  </si>
  <si>
    <t>פסגות סל תל בונד 60 סדרה 3</t>
  </si>
  <si>
    <t>1148006</t>
  </si>
  <si>
    <t>359.31</t>
  </si>
  <si>
    <t>הראל סל (00) תל בונד שקלי</t>
  </si>
  <si>
    <t>1150523</t>
  </si>
  <si>
    <t>385.54</t>
  </si>
  <si>
    <t>תכלית תל בונד שקלי סד.2</t>
  </si>
  <si>
    <t>1145184</t>
  </si>
  <si>
    <t>386.95</t>
  </si>
  <si>
    <t>קסם ETF תל בונד שקלי 50</t>
  </si>
  <si>
    <t>1150762</t>
  </si>
  <si>
    <t>3,874.92</t>
  </si>
  <si>
    <t>תכלית סל (00) תל בונד 60</t>
  </si>
  <si>
    <t>1145101</t>
  </si>
  <si>
    <t>358.93</t>
  </si>
  <si>
    <t>קסם תל בונד שקלי</t>
  </si>
  <si>
    <t>1146414</t>
  </si>
  <si>
    <t>3,844.3</t>
  </si>
  <si>
    <t>MTF סל תל בונד 60</t>
  </si>
  <si>
    <t>1149996</t>
  </si>
  <si>
    <t>457.01</t>
  </si>
  <si>
    <t>תכלית סל (00) תל בונד שקלי 50</t>
  </si>
  <si>
    <t>1169333</t>
  </si>
  <si>
    <t>3,809.11</t>
  </si>
  <si>
    <t>קסם.תלבונד ש A</t>
  </si>
  <si>
    <t>1193655</t>
  </si>
  <si>
    <t>4,009.89</t>
  </si>
  <si>
    <t>קסם.בונד ש AA-AAA</t>
  </si>
  <si>
    <t>1193663</t>
  </si>
  <si>
    <t>4,025.33</t>
  </si>
  <si>
    <t>הראל סל (00) תל בונד צמודות בנקים</t>
  </si>
  <si>
    <t>1190776</t>
  </si>
  <si>
    <t>341.96</t>
  </si>
  <si>
    <t>הראל סל (00) תל בונד 20</t>
  </si>
  <si>
    <t>1150440</t>
  </si>
  <si>
    <t>367.74</t>
  </si>
  <si>
    <t>VCSH-VANGUARD S/T corp bond ETF</t>
  </si>
  <si>
    <t>US92206C4096</t>
  </si>
  <si>
    <t>7,731</t>
  </si>
  <si>
    <t>ISHARES HYG IBOXX</t>
  </si>
  <si>
    <t>US4642885135</t>
  </si>
  <si>
    <t>7,773</t>
  </si>
  <si>
    <t>קסם ETFי (00) תל בונד-צמודות A</t>
  </si>
  <si>
    <t>1176320</t>
  </si>
  <si>
    <t>3,731.88</t>
  </si>
  <si>
    <t>MTF סל (STOXX Europe 600 (4D</t>
  </si>
  <si>
    <t>1150226</t>
  </si>
  <si>
    <t>4,830</t>
  </si>
  <si>
    <t>מור סל (4D) S&amp;P500</t>
  </si>
  <si>
    <t>1165810</t>
  </si>
  <si>
    <t>9,551</t>
  </si>
  <si>
    <t>מגדל MTF DAX30 מנוטרל</t>
  </si>
  <si>
    <t>1150416</t>
  </si>
  <si>
    <t>4,423</t>
  </si>
  <si>
    <t>ISHARES NASDAQ 100</t>
  </si>
  <si>
    <t>IE00B53SZB19</t>
  </si>
  <si>
    <t>104,090</t>
  </si>
  <si>
    <t>HEALTH CARE XLV</t>
  </si>
  <si>
    <t>us81369y2090</t>
  </si>
  <si>
    <t>14,773</t>
  </si>
  <si>
    <t>SOURCE</t>
  </si>
  <si>
    <t>4585</t>
  </si>
  <si>
    <t>SPXS LN -  S&amp;P 500</t>
  </si>
  <si>
    <t>102,524</t>
  </si>
  <si>
    <t>LYXOR</t>
  </si>
  <si>
    <t>4617</t>
  </si>
  <si>
    <t>Lyxor STOXX Europe 600 Banks UCITS ETF</t>
  </si>
  <si>
    <t>LU1834983477</t>
  </si>
  <si>
    <t>2,928.8</t>
  </si>
  <si>
    <t>GLOBAL X</t>
  </si>
  <si>
    <t>5099</t>
  </si>
  <si>
    <t>GLOBAL X COPPER</t>
  </si>
  <si>
    <t>US37954Y8306</t>
  </si>
  <si>
    <t>4,243</t>
  </si>
  <si>
    <t>XLE - Energy Select</t>
  </si>
  <si>
    <t>us81369y5069</t>
  </si>
  <si>
    <t>9,441</t>
  </si>
  <si>
    <t>קסם תל בונד 20</t>
  </si>
  <si>
    <t>1145960</t>
  </si>
  <si>
    <t>3,642.46</t>
  </si>
  <si>
    <t>תכלית סל (00) תל בונד 20</t>
  </si>
  <si>
    <t>1143791</t>
  </si>
  <si>
    <t>365.01</t>
  </si>
  <si>
    <t>סל (00) תל בונד 20 MTF</t>
  </si>
  <si>
    <t>1149988</t>
  </si>
  <si>
    <t>454.14</t>
  </si>
  <si>
    <t>פסגות EFT' (00) תל בונד 40</t>
  </si>
  <si>
    <t>1147974</t>
  </si>
  <si>
    <t>348.23</t>
  </si>
  <si>
    <t>תכלית סל (00) תל בונד 40</t>
  </si>
  <si>
    <t>1145093</t>
  </si>
  <si>
    <t>347.22</t>
  </si>
  <si>
    <t>מור סל (4A) ת"א 35</t>
  </si>
  <si>
    <t>1194380</t>
  </si>
  <si>
    <t>5,708</t>
  </si>
  <si>
    <t>ISHARES S&amp;P 500</t>
  </si>
  <si>
    <t>US4642872000</t>
  </si>
  <si>
    <t>52,573</t>
  </si>
  <si>
    <t>סל (00) צמודות מדד ממשלתיות 2-5 MTF</t>
  </si>
  <si>
    <t>1150010</t>
  </si>
  <si>
    <t>354.94</t>
  </si>
  <si>
    <t>קסם ETF (00) צ.מדד ממשל 2-5</t>
  </si>
  <si>
    <t>1146158</t>
  </si>
  <si>
    <t>2,751.28</t>
  </si>
  <si>
    <t>תכלית סל (00) צמודות מדד ממש 2-5</t>
  </si>
  <si>
    <t>1145085</t>
  </si>
  <si>
    <t>274.11</t>
  </si>
  <si>
    <t>קסם ETFי (00) - מק"מ</t>
  </si>
  <si>
    <t>1146273</t>
  </si>
  <si>
    <t>2,915.66</t>
  </si>
  <si>
    <t>תכלית סל (00) מק"מ</t>
  </si>
  <si>
    <t>1144633</t>
  </si>
  <si>
    <t>2,923.51</t>
  </si>
  <si>
    <t>קסם ETF ת"א בנקים</t>
  </si>
  <si>
    <t>1146430</t>
  </si>
  <si>
    <t>34,800</t>
  </si>
  <si>
    <t>iShares MSCI World ETF</t>
  </si>
  <si>
    <t>US4642863926</t>
  </si>
  <si>
    <t>14,491</t>
  </si>
  <si>
    <t>ISHARES MSCI INDA US</t>
  </si>
  <si>
    <t>US46429B5984</t>
  </si>
  <si>
    <t>5,159</t>
  </si>
  <si>
    <t>ISHARES LQD US IBOXX</t>
  </si>
  <si>
    <t>US4642872422</t>
  </si>
  <si>
    <t>10,892</t>
  </si>
  <si>
    <t>FTSE CHINA 50 (D4) ETF קסם</t>
  </si>
  <si>
    <t>1146521</t>
  </si>
  <si>
    <t>5,025</t>
  </si>
  <si>
    <t>Indxx China Internet (4D) ETF קסם</t>
  </si>
  <si>
    <t>1170844</t>
  </si>
  <si>
    <t>4,062</t>
  </si>
  <si>
    <t>Invesco Management S.A</t>
  </si>
  <si>
    <t>5224</t>
  </si>
  <si>
    <t>Invesco NASDAQ 100 ETF</t>
  </si>
  <si>
    <t>US46138G6492</t>
  </si>
  <si>
    <t>18,269</t>
  </si>
  <si>
    <t>DAXEX  GY - DAX</t>
  </si>
  <si>
    <t>DE0005933931</t>
  </si>
  <si>
    <t>15,476</t>
  </si>
  <si>
    <t>ISHARE JAPAN EWJ</t>
  </si>
  <si>
    <t>US46434G8226</t>
  </si>
  <si>
    <t>7,135</t>
  </si>
  <si>
    <t>FXI - CHINA 50</t>
  </si>
  <si>
    <t>US4642871846</t>
  </si>
  <si>
    <t>ARK INVESTMENT MANAGEMENT</t>
  </si>
  <si>
    <t>5346</t>
  </si>
  <si>
    <t>ARK INNOVATION ETF</t>
  </si>
  <si>
    <t>US00214Q1040</t>
  </si>
  <si>
    <t>iShares SDIG USD Short Duration ETF</t>
  </si>
  <si>
    <t>IE00BCRY5Y77</t>
  </si>
  <si>
    <t>9,832</t>
  </si>
  <si>
    <t>קסם 4A) ETF) ת"א SME60</t>
  </si>
  <si>
    <t>1146539</t>
  </si>
  <si>
    <t>5,842</t>
  </si>
  <si>
    <t>iShares 7-10 Year Treasury Bond ETF</t>
  </si>
  <si>
    <t>US4642874402</t>
  </si>
  <si>
    <t>9,466</t>
  </si>
  <si>
    <t>קסם תל בונד מאגר</t>
  </si>
  <si>
    <t>1147081</t>
  </si>
  <si>
    <t>3,769.23</t>
  </si>
  <si>
    <t>LYXOR ETF S&amp;P 500</t>
  </si>
  <si>
    <t>LU1135865084</t>
  </si>
  <si>
    <t>37,152.5</t>
  </si>
  <si>
    <t>AMUNDI</t>
  </si>
  <si>
    <t>5100</t>
  </si>
  <si>
    <t>AMUNDI S&amp;P500 USITS</t>
  </si>
  <si>
    <t>LU1681049018</t>
  </si>
  <si>
    <t>10,227.78</t>
  </si>
  <si>
    <t>BNP P S&amp;P500 USITS</t>
  </si>
  <si>
    <t>FR0011550177</t>
  </si>
  <si>
    <t>2,089.43</t>
  </si>
  <si>
    <t>ISHARES MSCI WORLD</t>
  </si>
  <si>
    <t>IE00B0M62Q58</t>
  </si>
  <si>
    <t>7,327</t>
  </si>
  <si>
    <t>RUSSEL 2000 (4D) MTF מגדל</t>
  </si>
  <si>
    <t>1150242</t>
  </si>
  <si>
    <t>6,960</t>
  </si>
  <si>
    <t>הראל דאו-ג'ונס 30</t>
  </si>
  <si>
    <t>1149228</t>
  </si>
  <si>
    <t>17,520</t>
  </si>
  <si>
    <t>תכלית RUSSL 2000</t>
  </si>
  <si>
    <t>1144484</t>
  </si>
  <si>
    <t>8,590</t>
  </si>
  <si>
    <t>תכלית 100 NASDAQ NDX</t>
  </si>
  <si>
    <t>1144401</t>
  </si>
  <si>
    <t>35,150</t>
  </si>
  <si>
    <t>MEUD FP</t>
  </si>
  <si>
    <t>LU0908500753</t>
  </si>
  <si>
    <t>23,431</t>
  </si>
  <si>
    <t>ISHARES CORE MSCI EM</t>
  </si>
  <si>
    <t>IE00BKM4GZ66</t>
  </si>
  <si>
    <t>3,259</t>
  </si>
  <si>
    <t>XLF - Financial Select</t>
  </si>
  <si>
    <t>US81369Y6059</t>
  </si>
  <si>
    <t>4,212</t>
  </si>
  <si>
    <t>SSGA FUNDS MANAGEMENT</t>
  </si>
  <si>
    <t>970</t>
  </si>
  <si>
    <t>XBI-SPDR  BIOTEC</t>
  </si>
  <si>
    <t>US78464A8707</t>
  </si>
  <si>
    <t>9,489</t>
  </si>
  <si>
    <t>MTF סל (4A) ת"א 35</t>
  </si>
  <si>
    <t>1150184</t>
  </si>
  <si>
    <t>2,713</t>
  </si>
  <si>
    <t>קסם ETF ת"א 35 (A4)</t>
  </si>
  <si>
    <t>1146570</t>
  </si>
  <si>
    <t>19,770</t>
  </si>
  <si>
    <t>תכלית תל בונד מאגר</t>
  </si>
  <si>
    <t>1144013</t>
  </si>
  <si>
    <t>3,786.08</t>
  </si>
  <si>
    <t>קסם בונד צמוד בנקים</t>
  </si>
  <si>
    <t>1146281</t>
  </si>
  <si>
    <t>3,358.65</t>
  </si>
  <si>
    <t>MTF סל (4A) כשרה ת"א-125</t>
  </si>
  <si>
    <t>1159714</t>
  </si>
  <si>
    <t>3,158</t>
  </si>
  <si>
    <t>קסם S&amp;P WIDEMOATUS (4D) ETF</t>
  </si>
  <si>
    <t>1147032</t>
  </si>
  <si>
    <t>49,840</t>
  </si>
  <si>
    <t>First Trust</t>
  </si>
  <si>
    <t>3165</t>
  </si>
  <si>
    <t>First Trust NASDAQ-100-Technology</t>
  </si>
  <si>
    <t>US3373451026</t>
  </si>
  <si>
    <t>19,068</t>
  </si>
  <si>
    <t>iShares Core S&amp;P 500</t>
  </si>
  <si>
    <t>IE00B5BMR087</t>
  </si>
  <si>
    <t>55,249</t>
  </si>
  <si>
    <t>Xtrackers S&amp;P 500 Equal Weight UCITS ETF</t>
  </si>
  <si>
    <t>IE00BLNMYC90</t>
  </si>
  <si>
    <t>9,142</t>
  </si>
  <si>
    <t>BRAZIL EWZ</t>
  </si>
  <si>
    <t>US4642864007</t>
  </si>
  <si>
    <t>3,242</t>
  </si>
  <si>
    <t>מור סל (00) תל בונד 60</t>
  </si>
  <si>
    <t>1195304</t>
  </si>
  <si>
    <t>5,227.5</t>
  </si>
  <si>
    <t>הראל סל (00) תל בונד שקלי 50</t>
  </si>
  <si>
    <t>1150713</t>
  </si>
  <si>
    <t>385.82</t>
  </si>
  <si>
    <t>MTF סל (00) תל בונד שקלי</t>
  </si>
  <si>
    <t>1150002</t>
  </si>
  <si>
    <t>447.56</t>
  </si>
  <si>
    <t>מור סל (4D) NASDAQ 100</t>
  </si>
  <si>
    <t>1165836</t>
  </si>
  <si>
    <t>10,160</t>
  </si>
  <si>
    <t>iShares 20+ Year Treasury Bond ETF</t>
  </si>
  <si>
    <t>US4642874329</t>
  </si>
  <si>
    <t>9,462</t>
  </si>
  <si>
    <t>קסם KTF (A4) 500 S&amp;P מנוטרלת מט"ח</t>
  </si>
  <si>
    <t>5122957</t>
  </si>
  <si>
    <t>243.63</t>
  </si>
  <si>
    <t>S&amp;P 500 (4D) מחקה MTF</t>
  </si>
  <si>
    <t>5122627</t>
  </si>
  <si>
    <t>270.3</t>
  </si>
  <si>
    <t>תכלית TTF י(40) ת"א 125</t>
  </si>
  <si>
    <t>5114657</t>
  </si>
  <si>
    <t>180.51</t>
  </si>
  <si>
    <t>KOTAK</t>
  </si>
  <si>
    <t>4735</t>
  </si>
  <si>
    <t>KOTAK FUNDS-IND-KOTIMAU</t>
  </si>
  <si>
    <t>LU0675383409</t>
  </si>
  <si>
    <t>2,985.12</t>
  </si>
  <si>
    <t>INDIA  ACORN ICAV</t>
  </si>
  <si>
    <t>5223</t>
  </si>
  <si>
    <t>ASHOKA INDIA OPPORTUNITIES</t>
  </si>
  <si>
    <t>IE00BH3N4915</t>
  </si>
  <si>
    <t>23,519</t>
  </si>
  <si>
    <t>Nomura Asset Management</t>
  </si>
  <si>
    <t>5382</t>
  </si>
  <si>
    <t>Nomura Funds Ireland - India Equity</t>
  </si>
  <si>
    <t>IE00B3SHFF36</t>
  </si>
  <si>
    <t>23,318.48</t>
  </si>
  <si>
    <t>UTI</t>
  </si>
  <si>
    <t>5199</t>
  </si>
  <si>
    <t>UTI INDIAN DYN Equity fund</t>
  </si>
  <si>
    <t>IE00BYPC7R45</t>
  </si>
  <si>
    <t>2,150.7</t>
  </si>
  <si>
    <t>Comgest</t>
  </si>
  <si>
    <t>4886</t>
  </si>
  <si>
    <t>COMGEST GROWTH EUROPE- EUR</t>
  </si>
  <si>
    <t>IE00B5WN3467</t>
  </si>
  <si>
    <t>5,063</t>
  </si>
  <si>
    <t>Columbia Threadneedle Investments</t>
  </si>
  <si>
    <t>5413</t>
  </si>
  <si>
    <t>CT (Lux) - Global Technology Class IU</t>
  </si>
  <si>
    <t>LU0444972805</t>
  </si>
  <si>
    <t>2,091.43</t>
  </si>
  <si>
    <t>Liontrust  Asset  Management</t>
  </si>
  <si>
    <t>5358</t>
  </si>
  <si>
    <t>LIONTRUST EUROP</t>
  </si>
  <si>
    <t>GB00BKPQVT86</t>
  </si>
  <si>
    <t>135.45</t>
  </si>
  <si>
    <t>TRIGON Asset Management</t>
  </si>
  <si>
    <t>5187</t>
  </si>
  <si>
    <t>TRICLAE LX Equity FUND</t>
  </si>
  <si>
    <t>LU1687402393</t>
  </si>
  <si>
    <t>18,131</t>
  </si>
  <si>
    <t>Funds Avenue</t>
  </si>
  <si>
    <t>5414</t>
  </si>
  <si>
    <t>BlueBox Global Technology</t>
  </si>
  <si>
    <t>LU2249763561</t>
  </si>
  <si>
    <t>167,943</t>
  </si>
  <si>
    <t>HBMN Healthcare Investment AG</t>
  </si>
  <si>
    <t>4863</t>
  </si>
  <si>
    <t>CH0012627250</t>
  </si>
  <si>
    <t>19,360</t>
  </si>
  <si>
    <t>Edmond de Rothschild  Asset  Management</t>
  </si>
  <si>
    <t>5397</t>
  </si>
  <si>
    <t>VisionFund Japan Equity</t>
  </si>
  <si>
    <t>LU2407273668</t>
  </si>
  <si>
    <t>1,628,806</t>
  </si>
  <si>
    <t>HEPTAGON CAPITAL</t>
  </si>
  <si>
    <t>5189</t>
  </si>
  <si>
    <t>HEPTAGON-FUTURE Equity fund</t>
  </si>
  <si>
    <t>IE00BYWKMJ85</t>
  </si>
  <si>
    <t>23,385.31</t>
  </si>
  <si>
    <t>FundRock</t>
  </si>
  <si>
    <t>5394</t>
  </si>
  <si>
    <t>ARCUS JAPAN JPY</t>
  </si>
  <si>
    <t>LU0243544235</t>
  </si>
  <si>
    <t>4,051,200</t>
  </si>
  <si>
    <t>KBI Global Energy Transition Fund</t>
  </si>
  <si>
    <t>IE00BNGJJ156</t>
  </si>
  <si>
    <t>978.2</t>
  </si>
  <si>
    <t>Invesco US Senior Loan</t>
  </si>
  <si>
    <t>LU0564079282</t>
  </si>
  <si>
    <t>17,736</t>
  </si>
  <si>
    <t>Nomura US High Yield Bond</t>
  </si>
  <si>
    <t>IE00B3RW8498</t>
  </si>
  <si>
    <t>37,893.52</t>
  </si>
  <si>
    <t>SCHRODERS INTERNATIONAL</t>
  </si>
  <si>
    <t>5105</t>
  </si>
  <si>
    <t>Schroders Securitised Credit</t>
  </si>
  <si>
    <t>LU1662754826</t>
  </si>
  <si>
    <t>12,023.35</t>
  </si>
  <si>
    <t>PIMCO</t>
  </si>
  <si>
    <t>5198</t>
  </si>
  <si>
    <t>PIMCO GIS Income Fund</t>
  </si>
  <si>
    <t>IE00B87KCF77</t>
  </si>
  <si>
    <t>1,742</t>
  </si>
  <si>
    <t>ROBECO</t>
  </si>
  <si>
    <t>5410</t>
  </si>
  <si>
    <t>Robeco Global Credits Short Maturity fund</t>
  </si>
  <si>
    <t>LU2080583474</t>
  </si>
  <si>
    <t>10,643</t>
  </si>
  <si>
    <t>PIMCO GIS Capital Securities Fund</t>
  </si>
  <si>
    <t>IE00B6VH4D24</t>
  </si>
  <si>
    <t>2,196</t>
  </si>
  <si>
    <t>INVESCO EURO SENIOR LOANS</t>
  </si>
  <si>
    <t>LU0769027474</t>
  </si>
  <si>
    <t>14,405</t>
  </si>
  <si>
    <t>SCHRODERS EMERGING MARKETS GOV BONDS</t>
  </si>
  <si>
    <t>LU2405335378</t>
  </si>
  <si>
    <t>10,292.95</t>
  </si>
  <si>
    <t>איביאי טכ עילית</t>
  </si>
  <si>
    <t>510791031</t>
  </si>
  <si>
    <t>איביאי טכנולוגיה עלית</t>
  </si>
  <si>
    <t>1142538</t>
  </si>
  <si>
    <t>62.3</t>
  </si>
  <si>
    <t>Kotak India Midcap</t>
  </si>
  <si>
    <t>LU2126068639</t>
  </si>
  <si>
    <t>1,294.89</t>
  </si>
  <si>
    <t>Aditya Birla Sun Life Asset Management</t>
  </si>
  <si>
    <t>5355</t>
  </si>
  <si>
    <t>INDIA  FRONTLINE</t>
  </si>
  <si>
    <t>IE00BJ8RGN06</t>
  </si>
  <si>
    <t>20,672.2</t>
  </si>
  <si>
    <t>Janus Henderson Horzion</t>
  </si>
  <si>
    <t>5412</t>
  </si>
  <si>
    <t>JAN HND HRZN BIOTECH</t>
  </si>
  <si>
    <t>LU1897414568</t>
  </si>
  <si>
    <t>2,466</t>
  </si>
  <si>
    <t>אלומיי אופציה 2 05/01/2028</t>
  </si>
  <si>
    <t>1203082</t>
  </si>
  <si>
    <t>8,000</t>
  </si>
  <si>
    <t>1</t>
  </si>
  <si>
    <t>827.5</t>
  </si>
  <si>
    <t>פיימנט</t>
  </si>
  <si>
    <t>515166544</t>
  </si>
  <si>
    <t>פיימנט אופציה 1 15/10/24</t>
  </si>
  <si>
    <t>1180884</t>
  </si>
  <si>
    <t>1180876</t>
  </si>
  <si>
    <t>400</t>
  </si>
  <si>
    <t>49.8</t>
  </si>
  <si>
    <t>זוז פאוור</t>
  </si>
  <si>
    <t>514881564</t>
  </si>
  <si>
    <t>זוז פאוור אפ 3 20.03.25</t>
  </si>
  <si>
    <t>1185321</t>
  </si>
  <si>
    <t>1174184</t>
  </si>
  <si>
    <t>20/03/2025</t>
  </si>
  <si>
    <t>280</t>
  </si>
  <si>
    <t>226</t>
  </si>
  <si>
    <t>טראקנט</t>
  </si>
  <si>
    <t>515446474</t>
  </si>
  <si>
    <t>טראקנט אופציה 1 02/03/25</t>
  </si>
  <si>
    <t>1174101</t>
  </si>
  <si>
    <t>1174093</t>
  </si>
  <si>
    <t>830</t>
  </si>
  <si>
    <t>47.9</t>
  </si>
  <si>
    <t>בית בכפר אופציה 1 30/01/25</t>
  </si>
  <si>
    <t>1183664</t>
  </si>
  <si>
    <t>30/01/2025</t>
  </si>
  <si>
    <t>2,000</t>
  </si>
  <si>
    <t>21.9</t>
  </si>
  <si>
    <t>שמיים אימפרוב</t>
  </si>
  <si>
    <t>515181014</t>
  </si>
  <si>
    <t>שמיים  אפ_1 01/06/2025</t>
  </si>
  <si>
    <t>1176247</t>
  </si>
  <si>
    <t>1176239</t>
  </si>
  <si>
    <t>01/06/2025</t>
  </si>
  <si>
    <t>36</t>
  </si>
  <si>
    <t>קונטיניואל</t>
  </si>
  <si>
    <t>514949973</t>
  </si>
  <si>
    <t>קונטיניואל אפ 1 12/12/24</t>
  </si>
  <si>
    <t>1182278</t>
  </si>
  <si>
    <t>1182260</t>
  </si>
  <si>
    <t>12/12/2024</t>
  </si>
  <si>
    <t>1,656</t>
  </si>
  <si>
    <t>'איידנטי הלת</t>
  </si>
  <si>
    <t>515679405</t>
  </si>
  <si>
    <t>איידנטי  אופציה 2 14/06/24</t>
  </si>
  <si>
    <t>1177476</t>
  </si>
  <si>
    <t>1177450</t>
  </si>
  <si>
    <t>16/06/2024</t>
  </si>
  <si>
    <t>1,125</t>
  </si>
  <si>
    <t>95.4</t>
  </si>
  <si>
    <t>107 גרופ</t>
  </si>
  <si>
    <t>516199445</t>
  </si>
  <si>
    <t>גרופ 107 אופציה 1 01/09/24</t>
  </si>
  <si>
    <t>1180199</t>
  </si>
  <si>
    <t>1180181</t>
  </si>
  <si>
    <t>01/09/2024</t>
  </si>
  <si>
    <t>514</t>
  </si>
  <si>
    <t>1.1</t>
  </si>
  <si>
    <t>קיסטון אינ אפ 2 11/02/26</t>
  </si>
  <si>
    <t>1203991</t>
  </si>
  <si>
    <t>11/02/2026</t>
  </si>
  <si>
    <t>610</t>
  </si>
  <si>
    <t>85.7</t>
  </si>
  <si>
    <t>סיפיה וויז'ן</t>
  </si>
  <si>
    <t>513476010</t>
  </si>
  <si>
    <t>סיפיה אופציה 1 18/11/24</t>
  </si>
  <si>
    <t>1182005</t>
  </si>
  <si>
    <t>1181932</t>
  </si>
  <si>
    <t>18/11/2024</t>
  </si>
  <si>
    <t>540</t>
  </si>
  <si>
    <t>12.5</t>
  </si>
  <si>
    <t>סקודיקס</t>
  </si>
  <si>
    <t>513973297</t>
  </si>
  <si>
    <t>סקודיקס אופצייה 1 30/01/25</t>
  </si>
  <si>
    <t>1178508</t>
  </si>
  <si>
    <t>1178490</t>
  </si>
  <si>
    <t>840</t>
  </si>
  <si>
    <t>4.5</t>
  </si>
  <si>
    <t>מניבים ריט אפ 4 07/12/25</t>
  </si>
  <si>
    <t>1199322</t>
  </si>
  <si>
    <t>07/12/2025</t>
  </si>
  <si>
    <t>200</t>
  </si>
  <si>
    <t>19.1</t>
  </si>
  <si>
    <t>אלומה אופציה 01/11/26</t>
  </si>
  <si>
    <t>1190925</t>
  </si>
  <si>
    <t>1181643</t>
  </si>
  <si>
    <t>אלומיי  אפ 1 15/10/24</t>
  </si>
  <si>
    <t>1169325</t>
  </si>
  <si>
    <t>15,000</t>
  </si>
  <si>
    <t>293.4</t>
  </si>
  <si>
    <t>ESM4 PUT 4800 21/06/24</t>
  </si>
  <si>
    <t>BBG0167S0DD3</t>
  </si>
  <si>
    <t>21/06/2024</t>
  </si>
  <si>
    <t>4,800</t>
  </si>
  <si>
    <t>NQM4 CALL 18500 21/06/24</t>
  </si>
  <si>
    <t>BBG01GR0N855</t>
  </si>
  <si>
    <t>18,500</t>
  </si>
  <si>
    <t>0.0006</t>
  </si>
  <si>
    <t>ULTRA 10 YEAR US - UXYM4 - 18/06/24</t>
  </si>
  <si>
    <t>BBG01JD1QQR5</t>
  </si>
  <si>
    <t>0.0001</t>
  </si>
  <si>
    <t>FUT VAL USD - רוו"ה מחוזים</t>
  </si>
  <si>
    <t>415349</t>
  </si>
  <si>
    <t>S&amp;P500 E-MINI - ESM4- 21/06/24</t>
  </si>
  <si>
    <t>BBG014X5M1R6</t>
  </si>
  <si>
    <t>0.0053</t>
  </si>
  <si>
    <t>MINI NASDAQ100- NQM4 - 21/06/24</t>
  </si>
  <si>
    <t>BBG01FTN8451</t>
  </si>
  <si>
    <t>0.0185</t>
  </si>
  <si>
    <t>DJIA  MINI-DMM4-21/06/24</t>
  </si>
  <si>
    <t>BBG01GZSXHW4</t>
  </si>
  <si>
    <t>0.0402</t>
  </si>
  <si>
    <t>STOXX 600 - SXOM4 - 21/06/24</t>
  </si>
  <si>
    <t>DE000C6XKB51</t>
  </si>
  <si>
    <t>0.0005</t>
  </si>
  <si>
    <t>MSCI EM - MESM4 - 21/06/2024</t>
  </si>
  <si>
    <t>BBG011JH1L28</t>
  </si>
  <si>
    <t>0.001</t>
  </si>
  <si>
    <t>FUT VAL EUR HSBC - רוו"ה מחוזים</t>
  </si>
  <si>
    <t>333740</t>
  </si>
  <si>
    <t>USD HSBC OPT - שווי הוגן אופציות</t>
  </si>
  <si>
    <t>336966</t>
  </si>
  <si>
    <t>SOYBEAN- S X4- 14/11/24</t>
  </si>
  <si>
    <t>BBG00Y3MQFM7</t>
  </si>
  <si>
    <t>0.0012</t>
  </si>
  <si>
    <t>CORN - C K4 - 16/05/2024</t>
  </si>
  <si>
    <t>BBG013Y41Z07</t>
  </si>
  <si>
    <t>0.0004</t>
  </si>
  <si>
    <t>WHEAT W N4 12/07/2024</t>
  </si>
  <si>
    <t>BBG011PTVSZ1</t>
  </si>
  <si>
    <t>WHEAT W K4 14/05/2024</t>
  </si>
  <si>
    <t>BBG011PTVS81</t>
  </si>
  <si>
    <t>CORN- C Z4-13/12/24</t>
  </si>
  <si>
    <t>BBG00YFT20X6</t>
  </si>
  <si>
    <t>CORN - C U4 - 17/09/2024</t>
  </si>
  <si>
    <t>BBG013Y41ZP0</t>
  </si>
  <si>
    <t>CORN - C N4 - 16/07/2024</t>
  </si>
  <si>
    <t>BBG00YFT2075</t>
  </si>
  <si>
    <t>COFFEE -KCK4 -20/05/24</t>
  </si>
  <si>
    <t>BBG0118L9G24</t>
  </si>
  <si>
    <t>0.0002</t>
  </si>
  <si>
    <t>COFFEE -KCU4 -18/09/24</t>
  </si>
  <si>
    <t>BBG012S3GDS1</t>
  </si>
  <si>
    <t>COFFEE -KCZ4 -18/12/24</t>
  </si>
  <si>
    <t>BBG014BWC520</t>
  </si>
  <si>
    <t>US TREASURY NOTE 5 YEAR - FVM4 - 28/06/24</t>
  </si>
  <si>
    <t>BBG01JJ9YXH9</t>
  </si>
  <si>
    <t>DAX - DFWM4 -21/06/24</t>
  </si>
  <si>
    <t>DE000C6LWM66</t>
  </si>
  <si>
    <t>0.0188</t>
  </si>
  <si>
    <t>E- Mini RUSS 2000 - RTYM4 - 21/06/2024</t>
  </si>
  <si>
    <t>BBG01FTN84J6</t>
  </si>
  <si>
    <t>0.0021</t>
  </si>
  <si>
    <t>FTSE 100 - Z M4 - 21/06/24</t>
  </si>
  <si>
    <t>GB00KHLXXF30</t>
  </si>
  <si>
    <t>0.008</t>
  </si>
  <si>
    <t>2YEARS US TREASURY - TUM4 - 28/06/24</t>
  </si>
  <si>
    <t>BBG01JJ9YYW0</t>
  </si>
  <si>
    <t>FUT VAL GBP HSB - רוו"ה מחוזים</t>
  </si>
  <si>
    <t>333732</t>
  </si>
  <si>
    <t>ULTRA LONG TERM US -WNM4 -28/06/24</t>
  </si>
  <si>
    <t>BBG01JD1QQY7</t>
  </si>
  <si>
    <t>0.0129</t>
  </si>
  <si>
    <t>EURO STOXX 50 - VGM4 - 21/06/24</t>
  </si>
  <si>
    <t>DE000C6XKBW6</t>
  </si>
  <si>
    <t>0.005</t>
  </si>
  <si>
    <t>ASX SPI 200 -XPM4 - 20/06/24</t>
  </si>
  <si>
    <t>BBG01BZ9BGM4</t>
  </si>
  <si>
    <t>DAX - GXM4 - 21/06/24</t>
  </si>
  <si>
    <t>DE000C6LWLW5</t>
  </si>
  <si>
    <t>HANG SENG INDEX -HIJ4 - 29/04/2024</t>
  </si>
  <si>
    <t>BBG01KT3ZMS9</t>
  </si>
  <si>
    <t>0.0166</t>
  </si>
  <si>
    <t>FUT VAL AUD HSBC-רוו"ה מחוזים</t>
  </si>
  <si>
    <t>333773</t>
  </si>
  <si>
    <t>FUT VAL HKD HSB - רוו"ה מחוזים</t>
  </si>
  <si>
    <t>333724</t>
  </si>
  <si>
    <t>אג"ח ט' מדד 29\17</t>
  </si>
  <si>
    <t>391729</t>
  </si>
  <si>
    <t>26/07/2017</t>
  </si>
  <si>
    <t>26/07/2029</t>
  </si>
  <si>
    <t>129.2371</t>
  </si>
  <si>
    <t>אג"ח ט' מדד 20/32</t>
  </si>
  <si>
    <t>392032</t>
  </si>
  <si>
    <t>26/07/2020</t>
  </si>
  <si>
    <t>26/07/2032</t>
  </si>
  <si>
    <t>133.8705</t>
  </si>
  <si>
    <t>אג"ח ט' מדד 21/33</t>
  </si>
  <si>
    <t>392133</t>
  </si>
  <si>
    <t>26/07/2021</t>
  </si>
  <si>
    <t>26/07/2033</t>
  </si>
  <si>
    <t>133.3055</t>
  </si>
  <si>
    <t>אג"ח ט' מדד 31\19</t>
  </si>
  <si>
    <t>391931</t>
  </si>
  <si>
    <t>11/06/2020</t>
  </si>
  <si>
    <t>26/07/2031</t>
  </si>
  <si>
    <t>131.0555</t>
  </si>
  <si>
    <t>אג"ח ט' מדד 30\18</t>
  </si>
  <si>
    <t>391830</t>
  </si>
  <si>
    <t>26/07/2018</t>
  </si>
  <si>
    <t>27/07/2030</t>
  </si>
  <si>
    <t>129.6149</t>
  </si>
  <si>
    <t>אג"ח ט' מדד 22/34</t>
  </si>
  <si>
    <t>392234</t>
  </si>
  <si>
    <t>26/07/2022</t>
  </si>
  <si>
    <t>26/07/2034</t>
  </si>
  <si>
    <t>128.4876</t>
  </si>
  <si>
    <t>אג"ח ט' מדד 28\16</t>
  </si>
  <si>
    <t>391628</t>
  </si>
  <si>
    <t>26/07/2016</t>
  </si>
  <si>
    <t>26/07/2028</t>
  </si>
  <si>
    <t>126.0475</t>
  </si>
  <si>
    <t>אג"ח ט' מדד 27\15</t>
  </si>
  <si>
    <t>391527</t>
  </si>
  <si>
    <t>24/07/2015</t>
  </si>
  <si>
    <t>24/07/2027</t>
  </si>
  <si>
    <t>122.8183</t>
  </si>
  <si>
    <t>אג"ח ט' מדד 30\18 -פרמיה</t>
  </si>
  <si>
    <t>3918301</t>
  </si>
  <si>
    <t>52.658</t>
  </si>
  <si>
    <t>אג"ח ט' מדד 29\17 הפרשה 6.18</t>
  </si>
  <si>
    <t>3917292</t>
  </si>
  <si>
    <t>13/06/2018</t>
  </si>
  <si>
    <t>51.6659</t>
  </si>
  <si>
    <t>אג"ח ט' מדד 22/34-פרמיה</t>
  </si>
  <si>
    <t>3922341</t>
  </si>
  <si>
    <t>85.9913</t>
  </si>
  <si>
    <t>אג"ח ט' 20/32 - פרמיה</t>
  </si>
  <si>
    <t>3920321</t>
  </si>
  <si>
    <t>69.3361</t>
  </si>
  <si>
    <t>אג"ח ט' מדד 29\17 הפרשה</t>
  </si>
  <si>
    <t>3917291</t>
  </si>
  <si>
    <t>44.32</t>
  </si>
  <si>
    <t>אג"ח ט' מדד 31\19 פרמיה</t>
  </si>
  <si>
    <t>3919311</t>
  </si>
  <si>
    <t>65.805</t>
  </si>
  <si>
    <t>אג"ח ט' 20/32 - פרמיה 6.21</t>
  </si>
  <si>
    <t>3920322</t>
  </si>
  <si>
    <t>15/06/2021</t>
  </si>
  <si>
    <t>74.6142</t>
  </si>
  <si>
    <t>אג"ח ט' 21/33 - פרמיה</t>
  </si>
  <si>
    <t>3921331</t>
  </si>
  <si>
    <t>77.6637</t>
  </si>
  <si>
    <t>אדמה נע"מ 2 - לא סחיר</t>
  </si>
  <si>
    <t>1161983</t>
  </si>
  <si>
    <t>14/06/2023</t>
  </si>
  <si>
    <t>15/11/2024</t>
  </si>
  <si>
    <t>100.73</t>
  </si>
  <si>
    <t>אלביט מע נעמ1-לא סחיר</t>
  </si>
  <si>
    <t>1199157</t>
  </si>
  <si>
    <t>31/08/2023</t>
  </si>
  <si>
    <t>04/08/2028</t>
  </si>
  <si>
    <t>100.57</t>
  </si>
  <si>
    <t>רפאל</t>
  </si>
  <si>
    <t>520042185</t>
  </si>
  <si>
    <t>רפאל  אג4מ</t>
  </si>
  <si>
    <t>04/05/2021</t>
  </si>
  <si>
    <t>15/09/2034</t>
  </si>
  <si>
    <t>94.63</t>
  </si>
  <si>
    <t>רפאל   אג5מ</t>
  </si>
  <si>
    <t>97.39</t>
  </si>
  <si>
    <t>לידר השקעות</t>
  </si>
  <si>
    <t>520037664</t>
  </si>
  <si>
    <t>לידר  אגח ח- רמ</t>
  </si>
  <si>
    <t>28/02/2021</t>
  </si>
  <si>
    <t>15/02/2028</t>
  </si>
  <si>
    <t>93.8</t>
  </si>
  <si>
    <t>כלל תעשיות</t>
  </si>
  <si>
    <t>520021874</t>
  </si>
  <si>
    <t>כלל תעש אג טז-רמ</t>
  </si>
  <si>
    <t>13/03/2024</t>
  </si>
  <si>
    <t>97.66</t>
  </si>
  <si>
    <t>עוגן</t>
  </si>
  <si>
    <t>516556545</t>
  </si>
  <si>
    <t>עוגן אגח א - רמ</t>
  </si>
  <si>
    <t>18/06/2023</t>
  </si>
  <si>
    <t>מת"ם</t>
  </si>
  <si>
    <t>510687403</t>
  </si>
  <si>
    <t>מת"ם  אגח א -רמ</t>
  </si>
  <si>
    <t>04/03/2024</t>
  </si>
  <si>
    <t>96.8</t>
  </si>
  <si>
    <t>אורמת אגח 4 - רמ</t>
  </si>
  <si>
    <t>01/07/2020</t>
  </si>
  <si>
    <t>15/06/2031</t>
  </si>
  <si>
    <t>93.04</t>
  </si>
  <si>
    <t>ביטוח ישיר</t>
  </si>
  <si>
    <t>520044439</t>
  </si>
  <si>
    <t>ביטוח ישיר אגח 11 רמ</t>
  </si>
  <si>
    <t>27/04/2020</t>
  </si>
  <si>
    <t>97.86</t>
  </si>
  <si>
    <t>תשתיות אנרגיה</t>
  </si>
  <si>
    <t>520027293</t>
  </si>
  <si>
    <t>תשת אנרג אגא-רמ</t>
  </si>
  <si>
    <t>17/08/2020</t>
  </si>
  <si>
    <t>31/12/2040</t>
  </si>
  <si>
    <t>97.91</t>
  </si>
  <si>
    <t>רפאל אג3מ</t>
  </si>
  <si>
    <t>י.ח.ק להשקעות</t>
  </si>
  <si>
    <t>550016091</t>
  </si>
  <si>
    <t>י.ח.ק אגח ב -רמ</t>
  </si>
  <si>
    <t>15/11/2021</t>
  </si>
  <si>
    <t>93.54</t>
  </si>
  <si>
    <t>אליהו הנפקות</t>
  </si>
  <si>
    <t>515703528</t>
  </si>
  <si>
    <t>אליהו הנפקות אג"ח א'-רמ</t>
  </si>
  <si>
    <t>27/09/2017</t>
  </si>
  <si>
    <t>18/09/2025</t>
  </si>
  <si>
    <t>18/08/2016</t>
  </si>
  <si>
    <t>גב-ים נגב</t>
  </si>
  <si>
    <t>514189596</t>
  </si>
  <si>
    <t>גב-ים נגב אג"ח-רמ</t>
  </si>
  <si>
    <t>30/07/2018</t>
  </si>
  <si>
    <t>99.64</t>
  </si>
  <si>
    <t>24/07/2016</t>
  </si>
  <si>
    <t>24/09/2017</t>
  </si>
  <si>
    <t>אגד</t>
  </si>
  <si>
    <t>516041118</t>
  </si>
  <si>
    <t>אגד אגח 1-רמ</t>
  </si>
  <si>
    <t>16/08/2023</t>
  </si>
  <si>
    <t>104.38</t>
  </si>
  <si>
    <t>29/12/2019</t>
  </si>
  <si>
    <t>גדות מסופים כימ</t>
  </si>
  <si>
    <t>520040775</t>
  </si>
  <si>
    <t>גדות מסף אגא-רמ</t>
  </si>
  <si>
    <t>14/01/2020</t>
  </si>
  <si>
    <t>פיקדון בנק לאומי 6.6% -24/01/27</t>
  </si>
  <si>
    <t>25/12/2002</t>
  </si>
  <si>
    <t>150.74</t>
  </si>
  <si>
    <t>דיידלנד</t>
  </si>
  <si>
    <t>4130</t>
  </si>
  <si>
    <t>דיידלנד א 8% (הסדר חוב)</t>
  </si>
  <si>
    <t>10/06/2007</t>
  </si>
  <si>
    <t>30/06/2015</t>
  </si>
  <si>
    <t>אנטר הולדינגס 1</t>
  </si>
  <si>
    <t>985</t>
  </si>
  <si>
    <t>אנטר הולד אגח ב (הסדר חוב)</t>
  </si>
  <si>
    <t>06/06/2007</t>
  </si>
  <si>
    <t>31/08/2014</t>
  </si>
  <si>
    <t>אנטר הולדינגס אג"ח 1 (הסדר חוב)</t>
  </si>
  <si>
    <t>29/11/2006</t>
  </si>
  <si>
    <t>31/07/2012</t>
  </si>
  <si>
    <t>אנטר הולדינגס אגחא 09\7 (הסדר חוב)</t>
  </si>
  <si>
    <t>קאר אנד גו</t>
  </si>
  <si>
    <t>513406835</t>
  </si>
  <si>
    <t>קאר אנד גו(סדרה א')בע"מ (הסדר חוב)</t>
  </si>
  <si>
    <t>10/08/2003</t>
  </si>
  <si>
    <t>10/12/2020</t>
  </si>
  <si>
    <t>אורבנקורפ</t>
  </si>
  <si>
    <t>514941525</t>
  </si>
  <si>
    <t>אורבנקורפ אגח א (הסדר חוב)</t>
  </si>
  <si>
    <t>14/12/2015</t>
  </si>
  <si>
    <t>31/12/2019</t>
  </si>
  <si>
    <t>135</t>
  </si>
  <si>
    <t>מקורות אג"ח 8 22.04.13</t>
  </si>
  <si>
    <t>04/09/2018</t>
  </si>
  <si>
    <t>14/07/2048</t>
  </si>
  <si>
    <t>133.69</t>
  </si>
  <si>
    <t>רש"ת</t>
  </si>
  <si>
    <t>500102868</t>
  </si>
  <si>
    <t>רש"ת אגח א-רמ</t>
  </si>
  <si>
    <t>29/06/2022</t>
  </si>
  <si>
    <t>רש"ת אגח ב-רמ</t>
  </si>
  <si>
    <t>31/12/2036</t>
  </si>
  <si>
    <t>14/03/2016</t>
  </si>
  <si>
    <t>מקדמה על עסקת בראון פרופרטיז</t>
  </si>
  <si>
    <t>18/04/2023</t>
  </si>
  <si>
    <t>מלונות בראון</t>
  </si>
  <si>
    <t>בראון  הוטלס</t>
  </si>
  <si>
    <t>15/12/2019</t>
  </si>
  <si>
    <t>14,513,175.3555</t>
  </si>
  <si>
    <t>אימד יהש (איי.איי.אם) - שותף כללי</t>
  </si>
  <si>
    <t>12/01/2021</t>
  </si>
  <si>
    <t>14% חברות הנכס בראון גרמניה</t>
  </si>
  <si>
    <t>63.1883</t>
  </si>
  <si>
    <t>סינמה סיטי</t>
  </si>
  <si>
    <t>סינמה סיטי-מניה-ל.סחיר</t>
  </si>
  <si>
    <t>05/10/2014</t>
  </si>
  <si>
    <t>37,602.3266</t>
  </si>
  <si>
    <t>וואן זירו הבנק הדיגיטלי</t>
  </si>
  <si>
    <t>515981728</t>
  </si>
  <si>
    <t>וואן זירו הבנק הדיגיטלי בע"מ</t>
  </si>
  <si>
    <t>05/01/2022</t>
  </si>
  <si>
    <t>376.9553</t>
  </si>
  <si>
    <t>טרה אמפריום אייץ (דאון טאון)</t>
  </si>
  <si>
    <t>514829126</t>
  </si>
  <si>
    <t>דאון טאון חיפה - משתתף</t>
  </si>
  <si>
    <t>19/01/2021</t>
  </si>
  <si>
    <t>2,938,027.7117</t>
  </si>
  <si>
    <t>ווליו אל.בי.אייצ. גדות משקיעים, שותפות מוגבלת</t>
  </si>
  <si>
    <t>540308624</t>
  </si>
  <si>
    <t>גדות למסופים כימיקלים</t>
  </si>
  <si>
    <t>26/08/2021</t>
  </si>
  <si>
    <t>688.7808</t>
  </si>
  <si>
    <t>סמארט שוטר</t>
  </si>
  <si>
    <t>514615590</t>
  </si>
  <si>
    <t>SMART SHOOTER LTD-מניה לא סחירה</t>
  </si>
  <si>
    <t>74213</t>
  </si>
  <si>
    <t>23/02/2021</t>
  </si>
  <si>
    <t>4.2806</t>
  </si>
  <si>
    <t>קבוצת מיי טאון</t>
  </si>
  <si>
    <t>28/04/2022</t>
  </si>
  <si>
    <t>5,066.5895</t>
  </si>
  <si>
    <t>גדות נמל חיפה</t>
  </si>
  <si>
    <t>22/11/2022</t>
  </si>
  <si>
    <t>70,857.3444</t>
  </si>
  <si>
    <t>בניין צרפת- LRC</t>
  </si>
  <si>
    <t>5162</t>
  </si>
  <si>
    <t>26/09/2019</t>
  </si>
  <si>
    <t>69.8271</t>
  </si>
  <si>
    <t>Metro</t>
  </si>
  <si>
    <t>5307</t>
  </si>
  <si>
    <t>04/11/2021</t>
  </si>
  <si>
    <t>28,954.8723</t>
  </si>
  <si>
    <t>מור נדל"ן</t>
  </si>
  <si>
    <t>513842690</t>
  </si>
  <si>
    <t>מור נדל"ן בינלאומי בע"מ-חדש</t>
  </si>
  <si>
    <t>06/11/2011</t>
  </si>
  <si>
    <t>כלירמרק פאנד 4 שותף כללי בעמ</t>
  </si>
  <si>
    <t>513870998</t>
  </si>
  <si>
    <t>Klirmark Opportunity Fund IV</t>
  </si>
  <si>
    <t>530278688</t>
  </si>
  <si>
    <t>קרן מור טק</t>
  </si>
  <si>
    <t>114123</t>
  </si>
  <si>
    <t>קרן Dover Street XI הרבור וסט</t>
  </si>
  <si>
    <t>5040</t>
  </si>
  <si>
    <t>BK OPPORTUNITY 5</t>
  </si>
  <si>
    <t>KYG1312R1048</t>
  </si>
  <si>
    <t>הראל פיננסים אלטרנטיב בעמ</t>
  </si>
  <si>
    <t>894500KVJFIIXF5W8K50</t>
  </si>
  <si>
    <t>הראל המג"ן אירופה</t>
  </si>
  <si>
    <t>LU2280782710</t>
  </si>
  <si>
    <t>אי.בי.אי וולקנו החזקות בעמ</t>
  </si>
  <si>
    <t>516356516</t>
  </si>
  <si>
    <t>קרן מימון טווח קצר בארה"ב IBI VOLCANO</t>
  </si>
  <si>
    <t>KYG4691E1089</t>
  </si>
  <si>
    <t>1 אל מור אלטרנטיב קרדיט שותף כללי בעמ</t>
  </si>
  <si>
    <t>516194685</t>
  </si>
  <si>
    <t>1L-MORE ALTERNATIVE CREDIT FUND</t>
  </si>
  <si>
    <t>Phoenix Financial Technologies funds</t>
  </si>
  <si>
    <t>The Phoenix Real Estate Debt LP</t>
  </si>
  <si>
    <t>פסגות פי2פי -קיווי בעמ</t>
  </si>
  <si>
    <t>516714060</t>
  </si>
  <si>
    <t>פסגות קרן אשראי לעסקים קטנים בארה"ב KIWI</t>
  </si>
  <si>
    <t>אורות השקעות בעמ</t>
  </si>
  <si>
    <t>510972565</t>
  </si>
  <si>
    <t>IBI CCF קרן אשראי צרכני בארה"ב</t>
  </si>
  <si>
    <t>אריון פאנד כסף קשה בעמ</t>
  </si>
  <si>
    <t>514867159</t>
  </si>
  <si>
    <t>אריון פאנד</t>
  </si>
  <si>
    <t>HUD FUNDS - GP GP LTD</t>
  </si>
  <si>
    <t>516380490</t>
  </si>
  <si>
    <t>HUD FUND</t>
  </si>
  <si>
    <t>5218</t>
  </si>
  <si>
    <t>FUSE 11 FUND</t>
  </si>
  <si>
    <t>הליוס 5 מנהל</t>
  </si>
  <si>
    <t>516085487</t>
  </si>
  <si>
    <t>הליוס ביוקפיטל</t>
  </si>
  <si>
    <t>FIRSTIME VENTURES 2 G.P. LTD</t>
  </si>
  <si>
    <t>515503894</t>
  </si>
  <si>
    <t>First Time 2 קרן</t>
  </si>
  <si>
    <t>5061</t>
  </si>
  <si>
    <t>SG VC 3 קרן</t>
  </si>
  <si>
    <t>5098</t>
  </si>
  <si>
    <t>ION CROSS OVER קרן</t>
  </si>
  <si>
    <t>אלפא מים ניהול בעמ</t>
  </si>
  <si>
    <t>540286010</t>
  </si>
  <si>
    <t>IDE קרן אלפא 2</t>
  </si>
  <si>
    <t>515676765</t>
  </si>
  <si>
    <t>IDE קרן אלפא 3</t>
  </si>
  <si>
    <t>אקסודוס ניהול ישראל בעמ</t>
  </si>
  <si>
    <t>514845957</t>
  </si>
  <si>
    <t>קרן ברוש</t>
  </si>
  <si>
    <t>ואר השקעות ג'י.פי. בעמ</t>
  </si>
  <si>
    <t>515549657</t>
  </si>
  <si>
    <t>קרן ואר</t>
  </si>
  <si>
    <t>Sphera Biotech GP  FUND</t>
  </si>
  <si>
    <t>514607050</t>
  </si>
  <si>
    <t>Sphera Biotech FUND</t>
  </si>
  <si>
    <t>5134</t>
  </si>
  <si>
    <t>קרן דפנה</t>
  </si>
  <si>
    <t>5190</t>
  </si>
  <si>
    <t>קרן ויולה קרדיט ALF II  (שם קודם: קרן 6)</t>
  </si>
  <si>
    <t>PONTIFAX  MANAGEMENT 4 GP</t>
  </si>
  <si>
    <t>540287315</t>
  </si>
  <si>
    <t>קרן חוב פונטיפקס 4</t>
  </si>
  <si>
    <t>ג'יי.טי.אל.וי 2 (שותף כללי) שותפות מוגבלת</t>
  </si>
  <si>
    <t>540286267</t>
  </si>
  <si>
    <t>קרן 2 JTLV</t>
  </si>
  <si>
    <t>Electra Multifamily Investments Fund 2, L.P</t>
  </si>
  <si>
    <t>5202</t>
  </si>
  <si>
    <t>אלקטרה נדל"ן (MF) קרן מספר 2</t>
  </si>
  <si>
    <t>515697605</t>
  </si>
  <si>
    <t>קרן הראל פיננסיים השקעות בנדל"ן</t>
  </si>
  <si>
    <t>Electra Multifamily Investments Fund 3, L.P</t>
  </si>
  <si>
    <t>5253</t>
  </si>
  <si>
    <t>אלקטרה נדל"ן (MF) קרן מספר 3</t>
  </si>
  <si>
    <t>PHOENIX INVESTMENT FUNDS LTD</t>
  </si>
  <si>
    <t>קרן הפניקס קו-אינווסט</t>
  </si>
  <si>
    <t>ורטקס ישראל אופורטיוניטי ג'י.פי, שותפות מוגבלת</t>
  </si>
  <si>
    <t>540283272</t>
  </si>
  <si>
    <t>ורטקס אופרטיוניטי 2</t>
  </si>
  <si>
    <t>FinTLV II GP LTD</t>
  </si>
  <si>
    <t>516300068</t>
  </si>
  <si>
    <t>קרן FinTLV 2</t>
  </si>
  <si>
    <t>FIRSTIME VENTURES 3 G.P. LTD</t>
  </si>
  <si>
    <t>4941</t>
  </si>
  <si>
    <t>First Time 3</t>
  </si>
  <si>
    <t>SG VC 4 קרן</t>
  </si>
  <si>
    <t>SG VC 5 קרן</t>
  </si>
  <si>
    <t>קרן ION CROSS OVER 2</t>
  </si>
  <si>
    <t>SG VC 6 קרן</t>
  </si>
  <si>
    <t>הליוס גנרל 3 בעמ</t>
  </si>
  <si>
    <t>515257749</t>
  </si>
  <si>
    <t>קרן הליוס 4</t>
  </si>
  <si>
    <t>NORDIC POWER 1, LIMITED PARTNERSHIP</t>
  </si>
  <si>
    <t>540300084</t>
  </si>
  <si>
    <t>LPA  Nordic Power</t>
  </si>
  <si>
    <t>טוטאל קפיטל אופורטיוניטי בעמ</t>
  </si>
  <si>
    <t>515692457</t>
  </si>
  <si>
    <t>קרן טוטאל - משתתף</t>
  </si>
  <si>
    <t>קוגיטו קפיטל שותף כללי 2 בעמ</t>
  </si>
  <si>
    <t>550271332</t>
  </si>
  <si>
    <t>קרן קוגיטו</t>
  </si>
  <si>
    <t>ג.י. ביכורים שלוש</t>
  </si>
  <si>
    <t>516270063</t>
  </si>
  <si>
    <t>קרן להב 3</t>
  </si>
  <si>
    <t>ג.י. ביכורים שתיים בעמ</t>
  </si>
  <si>
    <t>515277119</t>
  </si>
  <si>
    <t>קרן להב 2</t>
  </si>
  <si>
    <t>גיזה זינגר אבן ג'י פי מזנין בעמ</t>
  </si>
  <si>
    <t>516471406</t>
  </si>
  <si>
    <t>קרן גיזה הלוואות מורכבות</t>
  </si>
  <si>
    <t>קוגיטו קפיטל פאנד 2 שותף כללי בעמ</t>
  </si>
  <si>
    <t>קרן קוגיטו 2</t>
  </si>
  <si>
    <t>שקד פרטנרס בעמ</t>
  </si>
  <si>
    <t>515459063</t>
  </si>
  <si>
    <t>קרן שקד</t>
  </si>
  <si>
    <t>ריאליטי מימון שותף כללי בעמ</t>
  </si>
  <si>
    <t>516374279</t>
  </si>
  <si>
    <t>קרן ריאלטי מימון</t>
  </si>
  <si>
    <t>ג.י. ביכורים בעמ</t>
  </si>
  <si>
    <t>514835727</t>
  </si>
  <si>
    <t>קרן להב 1</t>
  </si>
  <si>
    <t>Electra CAPITAL PM DEBT Fund, L.P</t>
  </si>
  <si>
    <t>5200</t>
  </si>
  <si>
    <t>אלקטרה נדל"ן קרן חוב</t>
  </si>
  <si>
    <t>5172</t>
  </si>
  <si>
    <t>קרן REVOLVER</t>
  </si>
  <si>
    <t>קרן 2 JTLV  אלעד מגורים</t>
  </si>
  <si>
    <t>קרן ג'יי.טי.אל.וי.3 שותפות מוגבלת</t>
  </si>
  <si>
    <t>540333176</t>
  </si>
  <si>
    <t>קרן 3 JTLV</t>
  </si>
  <si>
    <t>4738</t>
  </si>
  <si>
    <t>מיילסטון 4 MREI</t>
  </si>
  <si>
    <t>LCN Sterling GP</t>
  </si>
  <si>
    <t>5340</t>
  </si>
  <si>
    <t>LCN Sterling Fund SLP</t>
  </si>
  <si>
    <t>מור קרן נדלן מלאגה בעמ</t>
  </si>
  <si>
    <t>540318524</t>
  </si>
  <si>
    <t>מור וויט מלאגה</t>
  </si>
  <si>
    <t>פויינט-פארו השקעות בעמ</t>
  </si>
  <si>
    <t>514806298</t>
  </si>
  <si>
    <t>קרן פארו פוינט</t>
  </si>
  <si>
    <t>5359</t>
  </si>
  <si>
    <t>Starlight UK, LP</t>
  </si>
  <si>
    <t>דן חברה לתחבורה ציבורית בעמ</t>
  </si>
  <si>
    <t>513183046</t>
  </si>
  <si>
    <t>דן תחבורה</t>
  </si>
  <si>
    <t>פימי 6 2016 בעמ</t>
  </si>
  <si>
    <t>515371482</t>
  </si>
  <si>
    <t>FIMI 6 קרן</t>
  </si>
  <si>
    <t>540312675</t>
  </si>
  <si>
    <t>IBI EVO קרן מלונאות</t>
  </si>
  <si>
    <t>1230</t>
  </si>
  <si>
    <t>AGATE Medical</t>
  </si>
  <si>
    <t>516548310</t>
  </si>
  <si>
    <t>Fattal European Partnership II</t>
  </si>
  <si>
    <t>5252</t>
  </si>
  <si>
    <t>קרן COLLER 8 (Phoenix Value CIP)</t>
  </si>
  <si>
    <t>AGATE Medical  2</t>
  </si>
  <si>
    <t>Electra Multifamily Investments Fund 4, L.P</t>
  </si>
  <si>
    <t>5354</t>
  </si>
  <si>
    <t>אלקטרה נדל"ן (MF) קרן מספר 4</t>
  </si>
  <si>
    <t>515251494</t>
  </si>
  <si>
    <t>קרן קרדיטו</t>
  </si>
  <si>
    <t>פרוטליקס</t>
  </si>
  <si>
    <t>1554</t>
  </si>
  <si>
    <t>Protalix  אופציה לא סחירה 18/03/2025</t>
  </si>
  <si>
    <t>3321711</t>
  </si>
  <si>
    <t>18/03/2020</t>
  </si>
  <si>
    <t>נופר אנרג'י- אופציה לא סחירה 01/01/25</t>
  </si>
  <si>
    <t>11708772</t>
  </si>
  <si>
    <t>01/01/2078</t>
  </si>
  <si>
    <t>03/01/2024</t>
  </si>
  <si>
    <t>112.0416</t>
  </si>
  <si>
    <t>שגריר- אופציה לא סחירה 08/06/25</t>
  </si>
  <si>
    <t>113837912</t>
  </si>
  <si>
    <t>27/06/2022</t>
  </si>
  <si>
    <t>2,250</t>
  </si>
  <si>
    <t>בליץ</t>
  </si>
  <si>
    <t>520038779</t>
  </si>
  <si>
    <t>בליץ אופציה לא סחירה 01/06/24</t>
  </si>
  <si>
    <t>42401011</t>
  </si>
  <si>
    <t>424010</t>
  </si>
  <si>
    <t>01/06/2024</t>
  </si>
  <si>
    <t>08/06/2021</t>
  </si>
  <si>
    <t>350</t>
  </si>
  <si>
    <t>SMART SHOOTER LTD אופציה לא סחירה 21/02/25</t>
  </si>
  <si>
    <t>742132</t>
  </si>
  <si>
    <t>21/02/2025</t>
  </si>
  <si>
    <t>26/04/2022</t>
  </si>
  <si>
    <t>2.8058</t>
  </si>
  <si>
    <t>1.8596</t>
  </si>
  <si>
    <t>המשביר - שייקים מראש</t>
  </si>
  <si>
    <t>11049511</t>
  </si>
  <si>
    <t>24/12/2018</t>
  </si>
  <si>
    <t>154579</t>
  </si>
  <si>
    <t>4.096</t>
  </si>
  <si>
    <t>EURILS</t>
  </si>
  <si>
    <t>23/01/2024</t>
  </si>
  <si>
    <t>28/05/2024</t>
  </si>
  <si>
    <t>153359</t>
  </si>
  <si>
    <t>4.7152</t>
  </si>
  <si>
    <t>GBPILS</t>
  </si>
  <si>
    <t>10/04/2024</t>
  </si>
  <si>
    <t>154632</t>
  </si>
  <si>
    <t>3.668</t>
  </si>
  <si>
    <t>USDILS</t>
  </si>
  <si>
    <t>19/03/2024</t>
  </si>
  <si>
    <t>16/04/2024</t>
  </si>
  <si>
    <t>154609</t>
  </si>
  <si>
    <t>3.9475</t>
  </si>
  <si>
    <t>20/02/2024</t>
  </si>
  <si>
    <t>154636</t>
  </si>
  <si>
    <t>3.66</t>
  </si>
  <si>
    <t>26/03/2024</t>
  </si>
  <si>
    <t>154625</t>
  </si>
  <si>
    <t>3.649</t>
  </si>
  <si>
    <t>12/03/2024</t>
  </si>
  <si>
    <t>154627</t>
  </si>
  <si>
    <t>154631</t>
  </si>
  <si>
    <t>154608</t>
  </si>
  <si>
    <t>154598</t>
  </si>
  <si>
    <t>3.644</t>
  </si>
  <si>
    <t>13/02/2024</t>
  </si>
  <si>
    <t>154610</t>
  </si>
  <si>
    <t>09/04/2024</t>
  </si>
  <si>
    <t>154639</t>
  </si>
  <si>
    <t>28/03/2024</t>
  </si>
  <si>
    <t>154602</t>
  </si>
  <si>
    <t>4.6186</t>
  </si>
  <si>
    <t>154635</t>
  </si>
  <si>
    <t>3.604</t>
  </si>
  <si>
    <t>21/03/2024</t>
  </si>
  <si>
    <t>154606</t>
  </si>
  <si>
    <t>3.656</t>
  </si>
  <si>
    <t>154622</t>
  </si>
  <si>
    <t>3.591</t>
  </si>
  <si>
    <t>05/03/2024</t>
  </si>
  <si>
    <t>154601</t>
  </si>
  <si>
    <t>3.9285</t>
  </si>
  <si>
    <t>154597</t>
  </si>
  <si>
    <t>154596</t>
  </si>
  <si>
    <t>GBPUSD</t>
  </si>
  <si>
    <t>154618</t>
  </si>
  <si>
    <t>3.609</t>
  </si>
  <si>
    <t>28/02/2024</t>
  </si>
  <si>
    <t>154638</t>
  </si>
  <si>
    <t>154603</t>
  </si>
  <si>
    <t>154621</t>
  </si>
  <si>
    <t>154590</t>
  </si>
  <si>
    <t>3.645</t>
  </si>
  <si>
    <t>06/02/2024</t>
  </si>
  <si>
    <t>06/05/2024</t>
  </si>
  <si>
    <t>154633</t>
  </si>
  <si>
    <t>154586</t>
  </si>
  <si>
    <t>3.652</t>
  </si>
  <si>
    <t>30/01/2024</t>
  </si>
  <si>
    <t>08/04/2024</t>
  </si>
  <si>
    <t>154607</t>
  </si>
  <si>
    <t>154614</t>
  </si>
  <si>
    <t>26/02/2024</t>
  </si>
  <si>
    <t>154593</t>
  </si>
  <si>
    <t>3.683</t>
  </si>
  <si>
    <t>12/02/2024</t>
  </si>
  <si>
    <t>154576</t>
  </si>
  <si>
    <t>3.772</t>
  </si>
  <si>
    <t>22/01/2024</t>
  </si>
  <si>
    <t>154560</t>
  </si>
  <si>
    <t>3.718</t>
  </si>
  <si>
    <t>08/01/2024</t>
  </si>
  <si>
    <t>154637</t>
  </si>
  <si>
    <t>HKDILS</t>
  </si>
  <si>
    <t>154630</t>
  </si>
  <si>
    <t>3.651</t>
  </si>
  <si>
    <t>18/03/2024</t>
  </si>
  <si>
    <t>154612</t>
  </si>
  <si>
    <t>154613</t>
  </si>
  <si>
    <t>154634</t>
  </si>
  <si>
    <t>1323</t>
  </si>
  <si>
    <t>111.085</t>
  </si>
  <si>
    <t>1319</t>
  </si>
  <si>
    <t>128.5972</t>
  </si>
  <si>
    <t>1309</t>
  </si>
  <si>
    <t>113.7514</t>
  </si>
  <si>
    <t>1311</t>
  </si>
  <si>
    <t>119.102</t>
  </si>
  <si>
    <t>הלוואה – מלונות בראון ג' 01.04.2023</t>
  </si>
  <si>
    <t>96023</t>
  </si>
  <si>
    <t>12/06/2019</t>
  </si>
  <si>
    <t>NR1</t>
  </si>
  <si>
    <t>01/04/2023</t>
  </si>
  <si>
    <t>שוטף</t>
  </si>
  <si>
    <t>BDO</t>
  </si>
  <si>
    <t>105.3086</t>
  </si>
  <si>
    <t>1300</t>
  </si>
  <si>
    <t>142.1132</t>
  </si>
  <si>
    <t>1301</t>
  </si>
  <si>
    <t>121.6859</t>
  </si>
  <si>
    <t>1324</t>
  </si>
  <si>
    <t>סינמה סיטי הלוואה 1 08/01/27</t>
  </si>
  <si>
    <t>96039</t>
  </si>
  <si>
    <t>25/04/2021</t>
  </si>
  <si>
    <t>מרווח הוגן</t>
  </si>
  <si>
    <t>94.65</t>
  </si>
  <si>
    <t>מיי טאון הלוואת בעלים</t>
  </si>
  <si>
    <t>96078</t>
  </si>
  <si>
    <t>27/09/2023</t>
  </si>
  <si>
    <t>נדל"ן בארץ</t>
  </si>
  <si>
    <t>102.4891</t>
  </si>
  <si>
    <t>שננדואה הלוואה (מרווח הוגן) 25/8/28</t>
  </si>
  <si>
    <t>90300072</t>
  </si>
  <si>
    <t>20/12/2022</t>
  </si>
  <si>
    <t>25/08/2028</t>
  </si>
  <si>
    <t>1317</t>
  </si>
  <si>
    <t>114.657</t>
  </si>
  <si>
    <t>1316</t>
  </si>
  <si>
    <t>121.8818</t>
  </si>
  <si>
    <t>1303</t>
  </si>
  <si>
    <t>119.1949</t>
  </si>
  <si>
    <t>1302</t>
  </si>
  <si>
    <t>126.6908</t>
  </si>
  <si>
    <t>1321</t>
  </si>
  <si>
    <t>126.8446</t>
  </si>
  <si>
    <t>1307</t>
  </si>
  <si>
    <t>123.3418</t>
  </si>
  <si>
    <t>1305</t>
  </si>
  <si>
    <t>117.6132</t>
  </si>
  <si>
    <t>1331</t>
  </si>
  <si>
    <t>124.5801</t>
  </si>
  <si>
    <t>1327</t>
  </si>
  <si>
    <t>118.9269</t>
  </si>
  <si>
    <t>1325</t>
  </si>
  <si>
    <t>118.3336</t>
  </si>
  <si>
    <t>1328</t>
  </si>
  <si>
    <t>117.7564</t>
  </si>
  <si>
    <t>1329</t>
  </si>
  <si>
    <t>117.7638</t>
  </si>
  <si>
    <t>1330</t>
  </si>
  <si>
    <t>1315</t>
  </si>
  <si>
    <t>131.62</t>
  </si>
  <si>
    <t>1313</t>
  </si>
  <si>
    <t>112.4704</t>
  </si>
  <si>
    <t>104.27</t>
  </si>
  <si>
    <t>16/12/2024</t>
  </si>
  <si>
    <t>101.67</t>
  </si>
  <si>
    <t>100.67</t>
  </si>
  <si>
    <t>20/08/2024</t>
  </si>
  <si>
    <t>100.6</t>
  </si>
  <si>
    <t>אשדוד סנטר</t>
  </si>
  <si>
    <t>09/01/2020</t>
  </si>
  <si>
    <t>אשדוד - משרדים</t>
  </si>
  <si>
    <t>שננדואה גיזה - עו"ש בבנק</t>
  </si>
  <si>
    <t>742343</t>
  </si>
  <si>
    <t>NA</t>
  </si>
  <si>
    <t>Dover Street XI Feeder Fund</t>
  </si>
  <si>
    <t>4.066</t>
  </si>
  <si>
    <t>אורגים 6-9 אשדוד</t>
  </si>
  <si>
    <t>הלוואות עמיתים שיקלי</t>
  </si>
  <si>
    <t>הלוואות עמיתים  שיקלי</t>
  </si>
  <si>
    <t>הלוואות עמיתים  צמוד</t>
  </si>
  <si>
    <t>הלוואות עמיתים  פריים</t>
  </si>
  <si>
    <t>הלוואות עמיתים  שקלי</t>
  </si>
  <si>
    <t>07/12/2008</t>
  </si>
  <si>
    <t>31/12/2015</t>
  </si>
  <si>
    <t>01/06/2012</t>
  </si>
  <si>
    <t>11/12/2023</t>
  </si>
  <si>
    <t>16/02/2023</t>
  </si>
  <si>
    <t>13/12/2022</t>
  </si>
  <si>
    <t>17/03/2024</t>
  </si>
  <si>
    <t>22/11/2023</t>
  </si>
  <si>
    <t>20/12/2023</t>
  </si>
  <si>
    <t>08/03/2023</t>
  </si>
  <si>
    <t>07/11/2019</t>
  </si>
  <si>
    <t>29/06/2023</t>
  </si>
  <si>
    <t>20/04/2023</t>
  </si>
  <si>
    <t>28/09/2023</t>
  </si>
  <si>
    <t>31/01/2024</t>
  </si>
  <si>
    <t>11/02/2024</t>
  </si>
  <si>
    <t>אורגים 6-11 אשדוד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</si>
</sst>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 * #,##0.00_ ;_ * \-#,##0.00_ ;_ * &quot;-&quot;??_ ;_ @_ "/>
    <numFmt numFmtId="164" formatCode="0.000"/>
    <numFmt numFmtId="165" formatCode="#,##0.000"/>
    <numFmt numFmtId="166" formatCode="0.000,;\-0.000,"/>
    <numFmt numFmtId="167" formatCode="#,##0.000##%"/>
    <numFmt numFmtId="169" formatCode="0.0000"/>
    <numFmt numFmtId="170" formatCode="0.0000%"/>
    <numFmt numFmtId="171" formatCode="0.000%"/>
  </numFmts>
  <fonts count="3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Arial"/>
      <family val="2"/>
      <scheme val="minor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  <font>
      <sz val="10"/>
      <name val="Arial"/>
      <family val="2"/>
    </font>
    <font>
      <sz val="11"/>
      <name val="Arial"/>
      <family val="2"/>
      <scheme val="minor"/>
    </font>
    <font>
      <sz val="11"/>
      <name val="Arial"/>
      <family val="2"/>
      <charset val="177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5">
    <xf numFmtId="0" fontId="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87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2" xfId="0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4" fillId="0" borderId="0" xfId="0" applyFont="1" applyAlignment="1">
      <alignment horizontal="right" readingOrder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3" fillId="0" borderId="0" xfId="0" applyFont="1"/>
    <xf numFmtId="0" fontId="11" fillId="4" borderId="0" xfId="0" applyFont="1" applyFill="1"/>
    <xf numFmtId="0" fontId="12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6" fillId="4" borderId="0" xfId="0" applyFont="1" applyFill="1"/>
    <xf numFmtId="0" fontId="4" fillId="0" borderId="0" xfId="0" applyFont="1" applyProtection="1">
      <protection locked="0"/>
    </xf>
    <xf numFmtId="0" fontId="8" fillId="3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14" fillId="0" borderId="0" xfId="0" applyFont="1"/>
    <xf numFmtId="0" fontId="14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8" fillId="3" borderId="9" xfId="0" applyFont="1" applyFill="1" applyBorder="1" applyAlignment="1">
      <alignment horizontal="center" vertical="center" wrapText="1"/>
    </xf>
    <xf numFmtId="0" fontId="14" fillId="0" borderId="0" xfId="0" applyFont="1" applyProtection="1">
      <protection locked="0"/>
    </xf>
    <xf numFmtId="0" fontId="13" fillId="5" borderId="0" xfId="1" applyFont="1" applyFill="1" applyAlignment="1" applyProtection="1">
      <alignment horizontal="left" vertical="center" wrapText="1" indent="1"/>
      <protection locked="0"/>
    </xf>
    <xf numFmtId="0" fontId="15" fillId="3" borderId="8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4" fillId="0" borderId="0" xfId="0" applyNumberFormat="1" applyFont="1" applyAlignment="1">
      <alignment horizontal="right"/>
    </xf>
    <xf numFmtId="0" fontId="18" fillId="0" borderId="0" xfId="0" applyFont="1"/>
    <xf numFmtId="0" fontId="19" fillId="0" borderId="1" xfId="0" applyFont="1" applyBorder="1" applyAlignment="1">
      <alignment vertical="center" wrapText="1" readingOrder="2"/>
    </xf>
    <xf numFmtId="0" fontId="19" fillId="0" borderId="1" xfId="0" applyFont="1" applyBorder="1" applyAlignment="1">
      <alignment horizontal="right" vertical="center" wrapText="1" readingOrder="2"/>
    </xf>
    <xf numFmtId="2" fontId="19" fillId="0" borderId="1" xfId="0" applyNumberFormat="1" applyFont="1" applyBorder="1" applyAlignment="1">
      <alignment vertical="center" wrapText="1" readingOrder="2"/>
    </xf>
    <xf numFmtId="164" fontId="19" fillId="0" borderId="1" xfId="0" applyNumberFormat="1" applyFont="1" applyBorder="1" applyAlignment="1">
      <alignment vertical="center" wrapText="1" readingOrder="2"/>
    </xf>
    <xf numFmtId="1" fontId="0" fillId="0" borderId="0" xfId="0" applyNumberFormat="1" applyAlignment="1">
      <alignment horizontal="right"/>
    </xf>
    <xf numFmtId="0" fontId="20" fillId="0" borderId="1" xfId="0" applyFont="1" applyBorder="1" applyAlignment="1">
      <alignment vertical="center" wrapText="1" readingOrder="2"/>
    </xf>
    <xf numFmtId="0" fontId="7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right" vertical="center" wrapText="1"/>
    </xf>
    <xf numFmtId="0" fontId="9" fillId="0" borderId="11" xfId="0" applyFont="1" applyBorder="1"/>
    <xf numFmtId="0" fontId="9" fillId="0" borderId="11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right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22" fillId="0" borderId="0" xfId="0" applyFont="1"/>
    <xf numFmtId="0" fontId="0" fillId="0" borderId="7" xfId="0" applyBorder="1" applyAlignment="1">
      <alignment horizontal="right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0" borderId="6" xfId="0" applyBorder="1" applyAlignment="1">
      <alignment horizontal="center"/>
    </xf>
    <xf numFmtId="0" fontId="0" fillId="2" borderId="5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vertical="center" wrapText="1"/>
    </xf>
    <xf numFmtId="0" fontId="0" fillId="2" borderId="7" xfId="0" applyFill="1" applyBorder="1" applyAlignment="1">
      <alignment vertical="center" wrapText="1"/>
    </xf>
    <xf numFmtId="0" fontId="0" fillId="2" borderId="5" xfId="0" applyFill="1" applyBorder="1" applyAlignment="1">
      <alignment horizontal="right" vertical="top" wrapText="1"/>
    </xf>
    <xf numFmtId="0" fontId="0" fillId="2" borderId="6" xfId="0" applyFill="1" applyBorder="1" applyAlignment="1">
      <alignment horizontal="right" vertical="top" wrapText="1"/>
    </xf>
    <xf numFmtId="0" fontId="4" fillId="0" borderId="5" xfId="0" applyFont="1" applyBorder="1" applyAlignment="1">
      <alignment horizontal="right" vertical="top"/>
    </xf>
    <xf numFmtId="0" fontId="4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3" fillId="5" borderId="12" xfId="1" applyFont="1" applyFill="1" applyBorder="1" applyAlignment="1" applyProtection="1">
      <alignment horizontal="right" vertical="center" wrapText="1"/>
      <protection locked="0"/>
    </xf>
    <xf numFmtId="0" fontId="13" fillId="5" borderId="12" xfId="1" applyFont="1" applyFill="1" applyBorder="1" applyAlignment="1">
      <alignment horizontal="right" vertical="center" wrapText="1"/>
    </xf>
    <xf numFmtId="0" fontId="13" fillId="5" borderId="12" xfId="1" applyFont="1" applyFill="1" applyBorder="1" applyAlignment="1" applyProtection="1">
      <alignment horizontal="left" vertical="center" wrapText="1" indent="1"/>
      <protection locked="0"/>
    </xf>
    <xf numFmtId="0" fontId="13" fillId="5" borderId="12" xfId="1" applyFont="1" applyFill="1" applyBorder="1" applyAlignment="1" applyProtection="1">
      <alignment vertical="center" wrapText="1"/>
      <protection locked="0"/>
    </xf>
    <xf numFmtId="0" fontId="8" fillId="3" borderId="14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right" vertical="center"/>
    </xf>
    <xf numFmtId="0" fontId="8" fillId="3" borderId="3" xfId="0" applyFont="1" applyFill="1" applyBorder="1" applyAlignment="1">
      <alignment horizontal="center" vertical="center" wrapText="1" readingOrder="2"/>
    </xf>
    <xf numFmtId="0" fontId="20" fillId="0" borderId="15" xfId="0" applyFont="1" applyBorder="1"/>
    <xf numFmtId="0" fontId="20" fillId="0" borderId="16" xfId="0" applyFont="1" applyBorder="1"/>
    <xf numFmtId="0" fontId="20" fillId="0" borderId="17" xfId="0" applyFont="1" applyBorder="1" applyAlignment="1">
      <alignment horizontal="right"/>
    </xf>
    <xf numFmtId="0" fontId="23" fillId="0" borderId="1" xfId="0" applyFont="1" applyBorder="1" applyAlignment="1">
      <alignment horizontal="center" vertical="center" wrapText="1" readingOrder="2"/>
    </xf>
    <xf numFmtId="0" fontId="24" fillId="0" borderId="1" xfId="0" applyFont="1" applyBorder="1" applyAlignment="1">
      <alignment vertical="center" wrapText="1" readingOrder="2"/>
    </xf>
    <xf numFmtId="0" fontId="4" fillId="0" borderId="18" xfId="0" applyFont="1" applyBorder="1" applyAlignment="1">
      <alignment horizontal="right" vertical="top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14" fillId="2" borderId="4" xfId="0" applyFont="1" applyFill="1" applyBorder="1" applyAlignment="1">
      <alignment horizontal="right"/>
    </xf>
    <xf numFmtId="0" fontId="20" fillId="0" borderId="0" xfId="0" applyFont="1"/>
    <xf numFmtId="17" fontId="0" fillId="0" borderId="0" xfId="0" applyNumberFormat="1"/>
    <xf numFmtId="0" fontId="25" fillId="2" borderId="4" xfId="0" applyFont="1" applyFill="1" applyBorder="1" applyAlignment="1">
      <alignment horizontal="right"/>
    </xf>
    <xf numFmtId="0" fontId="0" fillId="0" borderId="4" xfId="0" applyBorder="1" applyAlignment="1">
      <alignment horizontal="right" readingOrder="1"/>
    </xf>
    <xf numFmtId="0" fontId="0" fillId="0" borderId="4" xfId="0" applyBorder="1" applyAlignment="1">
      <alignment readingOrder="1"/>
    </xf>
    <xf numFmtId="0" fontId="27" fillId="2" borderId="4" xfId="0" applyFont="1" applyFill="1" applyBorder="1" applyAlignment="1">
      <alignment horizontal="right"/>
    </xf>
    <xf numFmtId="0" fontId="21" fillId="3" borderId="6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Protection="1">
      <protection locked="0"/>
    </xf>
    <xf numFmtId="0" fontId="2" fillId="0" borderId="1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2" borderId="6" xfId="0" applyFont="1" applyFill="1" applyBorder="1" applyAlignment="1">
      <alignment horizontal="right" vertical="top"/>
    </xf>
    <xf numFmtId="0" fontId="2" fillId="0" borderId="7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center"/>
    </xf>
    <xf numFmtId="0" fontId="2" fillId="0" borderId="5" xfId="0" applyFont="1" applyBorder="1" applyAlignment="1">
      <alignment horizontal="right" vertical="top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2" fillId="2" borderId="6" xfId="0" applyFont="1" applyFill="1" applyBorder="1" applyAlignment="1">
      <alignment horizontal="right"/>
    </xf>
    <xf numFmtId="0" fontId="2" fillId="2" borderId="5" xfId="0" applyFont="1" applyFill="1" applyBorder="1" applyAlignment="1">
      <alignment horizontal="right" vertical="top"/>
    </xf>
    <xf numFmtId="0" fontId="2" fillId="2" borderId="4" xfId="0" applyFont="1" applyFill="1" applyBorder="1" applyAlignment="1">
      <alignment horizontal="right"/>
    </xf>
    <xf numFmtId="0" fontId="2" fillId="2" borderId="10" xfId="0" applyFont="1" applyFill="1" applyBorder="1" applyAlignment="1">
      <alignment horizontal="right" vertical="top"/>
    </xf>
    <xf numFmtId="0" fontId="2" fillId="0" borderId="10" xfId="0" applyFont="1" applyBorder="1" applyAlignment="1">
      <alignment horizontal="right" vertical="top"/>
    </xf>
    <xf numFmtId="0" fontId="2" fillId="6" borderId="0" xfId="0" applyFont="1" applyFill="1"/>
    <xf numFmtId="0" fontId="2" fillId="0" borderId="0" xfId="0" applyFont="1" applyAlignment="1">
      <alignment horizontal="right"/>
    </xf>
    <xf numFmtId="165" fontId="0" fillId="0" borderId="0" xfId="0" applyNumberFormat="1" applyFont="1"/>
    <xf numFmtId="166" fontId="0" fillId="0" borderId="0" xfId="0" applyNumberFormat="1" applyFont="1"/>
    <xf numFmtId="167" fontId="0" fillId="0" borderId="0" xfId="0" applyNumberFormat="1" applyFont="1"/>
    <xf numFmtId="0" fontId="0" fillId="0" borderId="0" xfId="0" applyFill="1"/>
    <xf numFmtId="0" fontId="1" fillId="0" borderId="0" xfId="0" applyFont="1" applyFill="1"/>
    <xf numFmtId="2" fontId="1" fillId="0" borderId="0" xfId="0" applyNumberFormat="1" applyFont="1" applyFill="1" applyAlignment="1">
      <alignment vertical="center" wrapText="1"/>
    </xf>
    <xf numFmtId="167" fontId="0" fillId="0" borderId="0" xfId="0" applyNumberFormat="1" applyFont="1" applyFill="1"/>
    <xf numFmtId="0" fontId="1" fillId="0" borderId="0" xfId="0" applyFont="1" applyAlignment="1">
      <alignment vertical="center" wrapText="1"/>
    </xf>
    <xf numFmtId="0" fontId="4" fillId="0" borderId="0" xfId="0" applyFont="1" applyFill="1"/>
    <xf numFmtId="0" fontId="1" fillId="0" borderId="0" xfId="0" applyFont="1"/>
    <xf numFmtId="2" fontId="1" fillId="0" borderId="0" xfId="0" applyNumberFormat="1" applyFont="1"/>
    <xf numFmtId="164" fontId="4" fillId="0" borderId="0" xfId="0" applyNumberFormat="1" applyFont="1"/>
    <xf numFmtId="2" fontId="0" fillId="0" borderId="0" xfId="0" applyNumberFormat="1" applyFont="1"/>
    <xf numFmtId="164" fontId="5" fillId="0" borderId="0" xfId="0" applyNumberFormat="1" applyFont="1"/>
    <xf numFmtId="169" fontId="5" fillId="0" borderId="0" xfId="0" applyNumberFormat="1" applyFont="1"/>
    <xf numFmtId="164" fontId="2" fillId="0" borderId="0" xfId="0" applyNumberFormat="1" applyFont="1"/>
    <xf numFmtId="169" fontId="2" fillId="0" borderId="0" xfId="0" applyNumberFormat="1" applyFont="1"/>
    <xf numFmtId="2" fontId="0" fillId="0" borderId="0" xfId="0" applyNumberFormat="1"/>
    <xf numFmtId="164" fontId="0" fillId="0" borderId="0" xfId="0" applyNumberFormat="1"/>
    <xf numFmtId="169" fontId="0" fillId="0" borderId="0" xfId="0" applyNumberFormat="1"/>
    <xf numFmtId="0" fontId="1" fillId="0" borderId="0" xfId="0" applyFont="1" applyProtection="1">
      <protection locked="0"/>
    </xf>
    <xf numFmtId="164" fontId="3" fillId="0" borderId="0" xfId="0" applyNumberFormat="1" applyFont="1"/>
    <xf numFmtId="14" fontId="1" fillId="0" borderId="0" xfId="0" applyNumberFormat="1" applyFont="1" applyProtection="1">
      <protection locked="0"/>
    </xf>
    <xf numFmtId="2" fontId="0" fillId="0" borderId="0" xfId="0" applyNumberFormat="1" applyAlignment="1">
      <alignment horizontal="right" indent="3" readingOrder="2"/>
    </xf>
    <xf numFmtId="166" fontId="0" fillId="0" borderId="0" xfId="0" applyNumberFormat="1" applyFont="1" applyFill="1"/>
    <xf numFmtId="0" fontId="0" fillId="0" borderId="0" xfId="0" applyNumberFormat="1" applyFont="1"/>
    <xf numFmtId="0" fontId="0" fillId="0" borderId="0" xfId="3" applyNumberFormat="1" applyFont="1"/>
    <xf numFmtId="0" fontId="0" fillId="0" borderId="0" xfId="3" applyNumberFormat="1" applyFont="1" applyFill="1"/>
    <xf numFmtId="0" fontId="1" fillId="0" borderId="0" xfId="0" applyNumberFormat="1" applyFont="1"/>
    <xf numFmtId="14" fontId="0" fillId="0" borderId="0" xfId="0" applyNumberFormat="1" applyFill="1"/>
    <xf numFmtId="14" fontId="0" fillId="0" borderId="0" xfId="0" applyNumberFormat="1"/>
    <xf numFmtId="14" fontId="5" fillId="0" borderId="0" xfId="0" applyNumberFormat="1" applyFont="1"/>
    <xf numFmtId="10" fontId="2" fillId="0" borderId="0" xfId="0" applyNumberFormat="1" applyFont="1" applyProtection="1">
      <protection locked="0"/>
    </xf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9" fontId="2" fillId="0" borderId="0" xfId="0" applyNumberFormat="1" applyFont="1" applyProtection="1">
      <protection locked="0"/>
    </xf>
    <xf numFmtId="14" fontId="2" fillId="0" borderId="0" xfId="0" applyNumberFormat="1" applyFont="1" applyProtection="1">
      <protection locked="0"/>
    </xf>
    <xf numFmtId="0" fontId="29" fillId="0" borderId="0" xfId="0" applyFont="1" applyFill="1" applyProtection="1">
      <protection locked="0"/>
    </xf>
    <xf numFmtId="0" fontId="30" fillId="0" borderId="0" xfId="0" applyFont="1" applyFill="1"/>
    <xf numFmtId="170" fontId="0" fillId="0" borderId="0" xfId="0" applyNumberFormat="1" applyFont="1" applyFill="1"/>
    <xf numFmtId="171" fontId="2" fillId="0" borderId="0" xfId="4" applyNumberFormat="1" applyFont="1" applyProtection="1">
      <protection locked="0"/>
    </xf>
    <xf numFmtId="0" fontId="2" fillId="0" borderId="0" xfId="0" applyFont="1" applyFill="1"/>
    <xf numFmtId="14" fontId="1" fillId="0" borderId="0" xfId="0" applyNumberFormat="1" applyFont="1" applyFill="1" applyProtection="1">
      <protection locked="0"/>
    </xf>
    <xf numFmtId="0" fontId="0" fillId="0" borderId="0" xfId="0" applyNumberFormat="1" applyFont="1" applyFill="1"/>
    <xf numFmtId="0" fontId="4" fillId="0" borderId="0" xfId="0" applyFont="1" applyFill="1" applyProtection="1">
      <protection locked="0"/>
    </xf>
    <xf numFmtId="0" fontId="5" fillId="0" borderId="0" xfId="0" applyFont="1" applyFill="1"/>
    <xf numFmtId="164" fontId="2" fillId="0" borderId="0" xfId="0" applyNumberFormat="1" applyFont="1" applyAlignment="1" applyProtection="1">
      <alignment horizontal="right"/>
      <protection locked="0"/>
    </xf>
    <xf numFmtId="164" fontId="2" fillId="0" borderId="0" xfId="0" applyNumberFormat="1" applyFont="1" applyProtection="1">
      <protection locked="0"/>
    </xf>
    <xf numFmtId="10" fontId="2" fillId="0" borderId="0" xfId="0" applyNumberFormat="1" applyFont="1"/>
    <xf numFmtId="0" fontId="2" fillId="0" borderId="0" xfId="0" applyFont="1" applyFill="1" applyProtection="1">
      <protection locked="0"/>
    </xf>
    <xf numFmtId="164" fontId="2" fillId="0" borderId="0" xfId="0" applyNumberFormat="1" applyFont="1" applyFill="1" applyProtection="1">
      <protection locked="0"/>
    </xf>
    <xf numFmtId="9" fontId="2" fillId="0" borderId="0" xfId="0" applyNumberFormat="1" applyFont="1" applyFill="1" applyProtection="1">
      <protection locked="0"/>
    </xf>
    <xf numFmtId="10" fontId="2" fillId="0" borderId="0" xfId="0" applyNumberFormat="1" applyFont="1" applyFill="1"/>
    <xf numFmtId="164" fontId="5" fillId="0" borderId="0" xfId="0" applyNumberFormat="1" applyFont="1" applyFill="1"/>
  </cellXfs>
  <cellStyles count="5">
    <cellStyle name="Comma" xfId="3" builtinId="3"/>
    <cellStyle name="Normal" xfId="0" builtinId="0"/>
    <cellStyle name="Normal 3" xfId="1"/>
    <cellStyle name="Normal 9" xfId="2"/>
    <cellStyle name="Percent" xfId="4" builtinId="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NEL/&#1504;&#1499;&#1505;%20&#1489;&#1493;&#1491;&#1491;%202024/520042177_in_0124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9"/>
  <sheetViews>
    <sheetView showGridLines="0" rightToLeft="1" workbookViewId="0">
      <selection activeCell="D32" sqref="D32"/>
    </sheetView>
  </sheetViews>
  <sheetFormatPr defaultRowHeight="14.25"/>
  <cols>
    <col min="1" max="1" width="29.375" bestFit="1" customWidth="1"/>
    <col min="2" max="2" width="11" customWidth="1"/>
    <col min="3" max="3" width="4.625" customWidth="1"/>
    <col min="4" max="4" width="67.375" customWidth="1"/>
    <col min="10" max="10" width="34.75" customWidth="1"/>
    <col min="11" max="11" width="25.875" customWidth="1"/>
    <col min="12" max="12" width="21.375" customWidth="1"/>
  </cols>
  <sheetData>
    <row r="1" spans="1:8" ht="18">
      <c r="A1" s="26" t="s">
        <v>0</v>
      </c>
      <c r="B1" s="27"/>
      <c r="C1" s="27"/>
      <c r="D1" s="27"/>
    </row>
    <row r="3" spans="1:8">
      <c r="A3" t="s">
        <v>1</v>
      </c>
      <c r="D3" s="82" t="s">
        <v>1095</v>
      </c>
    </row>
    <row r="5" spans="1:8">
      <c r="A5" t="s">
        <v>2</v>
      </c>
      <c r="D5" s="82" t="s">
        <v>1108</v>
      </c>
    </row>
    <row r="7" spans="1:8">
      <c r="A7" t="s">
        <v>3</v>
      </c>
      <c r="D7" s="82" t="s">
        <v>1112</v>
      </c>
    </row>
    <row r="8" spans="1:8">
      <c r="D8" s="25"/>
      <c r="E8" s="25"/>
      <c r="F8" s="25"/>
      <c r="G8" s="25"/>
      <c r="H8" s="25"/>
    </row>
    <row r="9" spans="1:8">
      <c r="A9" t="s">
        <v>4</v>
      </c>
      <c r="D9" s="82">
        <v>2024</v>
      </c>
    </row>
    <row r="11" spans="1:8">
      <c r="A11" t="s">
        <v>5</v>
      </c>
      <c r="D11" s="82" t="s">
        <v>1144</v>
      </c>
    </row>
    <row r="13" spans="1:8">
      <c r="A13" t="s">
        <v>6</v>
      </c>
      <c r="D13" s="83">
        <f>IFERROR(VLOOKUP(D11,'File Name Info'!A35:B121,2,0),"תא מחושב")</f>
        <v>520042177</v>
      </c>
    </row>
    <row r="15" spans="1:8" ht="15">
      <c r="A15" s="14" t="s">
        <v>7</v>
      </c>
      <c r="D15" s="83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520042177_in_0124.xlxs</v>
      </c>
    </row>
    <row r="16" spans="1:8" ht="15">
      <c r="A16" s="14"/>
      <c r="D16" s="25"/>
      <c r="E16" s="25"/>
      <c r="F16" s="25"/>
      <c r="G16" s="25"/>
      <c r="H16" s="25"/>
    </row>
    <row r="17" spans="1:8" ht="15">
      <c r="A17" s="14" t="s">
        <v>8</v>
      </c>
      <c r="B17" s="12" t="s">
        <v>9</v>
      </c>
      <c r="C17" s="12"/>
      <c r="D17" s="84" t="s">
        <v>1205</v>
      </c>
    </row>
    <row r="18" spans="1:8">
      <c r="A18" s="10"/>
      <c r="D18" s="13"/>
      <c r="E18" s="13"/>
      <c r="F18" s="13"/>
      <c r="G18" s="13"/>
      <c r="H18" s="13"/>
    </row>
    <row r="19" spans="1:8">
      <c r="A19" s="10"/>
      <c r="B19" s="12" t="s">
        <v>10</v>
      </c>
      <c r="C19" s="12"/>
      <c r="D19" s="84" t="s">
        <v>1206</v>
      </c>
    </row>
    <row r="20" spans="1:8">
      <c r="A20" s="10"/>
      <c r="D20" s="13"/>
      <c r="E20" s="13"/>
      <c r="F20" s="13"/>
      <c r="G20" s="13"/>
      <c r="H20" s="13"/>
    </row>
    <row r="21" spans="1:8">
      <c r="A21" s="10"/>
      <c r="B21" s="12" t="s">
        <v>11</v>
      </c>
      <c r="C21" s="12"/>
      <c r="D21" s="85" t="s">
        <v>1207</v>
      </c>
    </row>
    <row r="22" spans="1:8">
      <c r="A22" s="10"/>
      <c r="B22" s="11"/>
      <c r="C22" s="11"/>
    </row>
    <row r="23" spans="1:8" ht="15">
      <c r="A23" s="14" t="s">
        <v>12</v>
      </c>
      <c r="D23" t="s">
        <v>13</v>
      </c>
    </row>
    <row r="25" spans="1:8">
      <c r="D25" s="1"/>
    </row>
    <row r="28" spans="1:8" ht="14.1" customHeight="1">
      <c r="A28" s="20"/>
      <c r="D28" s="21"/>
      <c r="E28" s="22"/>
      <c r="F28" s="22"/>
      <c r="G28" s="22"/>
      <c r="H28" s="22"/>
    </row>
    <row r="29" spans="1:8">
      <c r="D29" s="12"/>
      <c r="E29" s="12"/>
      <c r="F29" s="12"/>
      <c r="G29" s="12"/>
      <c r="H29" s="12"/>
    </row>
  </sheetData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Y40"/>
  <sheetViews>
    <sheetView rightToLeft="1" workbookViewId="0">
      <selection activeCell="U29" sqref="U29"/>
    </sheetView>
  </sheetViews>
  <sheetFormatPr defaultColWidth="9" defaultRowHeight="14.25"/>
  <cols>
    <col min="1" max="4" width="11.625" style="2" customWidth="1"/>
    <col min="5" max="5" width="11.625" style="3" customWidth="1"/>
    <col min="6" max="11" width="11.625" style="2" customWidth="1"/>
    <col min="12" max="12" width="11.625" style="2"/>
    <col min="13" max="23" width="11.625" style="2" customWidth="1"/>
    <col min="24" max="25" width="11.625" style="140" customWidth="1"/>
    <col min="26" max="27" width="11.625" style="2" customWidth="1"/>
    <col min="28" max="16384" width="9" style="2"/>
  </cols>
  <sheetData>
    <row r="1" spans="1:25" ht="66.75" customHeight="1">
      <c r="A1" s="16" t="s">
        <v>49</v>
      </c>
      <c r="B1" s="16" t="s">
        <v>50</v>
      </c>
      <c r="C1" s="16" t="s">
        <v>66</v>
      </c>
      <c r="D1" s="16" t="s">
        <v>80</v>
      </c>
      <c r="E1" s="16" t="s">
        <v>81</v>
      </c>
      <c r="F1" s="16" t="s">
        <v>67</v>
      </c>
      <c r="G1" s="16" t="s">
        <v>68</v>
      </c>
      <c r="H1" s="16" t="s">
        <v>82</v>
      </c>
      <c r="I1" s="16" t="s">
        <v>55</v>
      </c>
      <c r="J1" s="16" t="s">
        <v>69</v>
      </c>
      <c r="K1" s="16" t="s">
        <v>89</v>
      </c>
      <c r="L1" s="16" t="s">
        <v>70</v>
      </c>
      <c r="M1" s="16" t="s">
        <v>92</v>
      </c>
      <c r="N1" s="16" t="s">
        <v>83</v>
      </c>
      <c r="O1" s="16" t="s">
        <v>93</v>
      </c>
      <c r="P1" s="16" t="s">
        <v>56</v>
      </c>
      <c r="Q1" s="16" t="s">
        <v>59</v>
      </c>
      <c r="R1" s="16" t="s">
        <v>94</v>
      </c>
      <c r="S1" s="16" t="s">
        <v>95</v>
      </c>
      <c r="T1" s="16" t="s">
        <v>76</v>
      </c>
      <c r="U1" s="16" t="s">
        <v>61</v>
      </c>
      <c r="V1" s="16" t="s">
        <v>77</v>
      </c>
      <c r="W1" s="16" t="s">
        <v>63</v>
      </c>
      <c r="X1" s="16" t="s">
        <v>64</v>
      </c>
      <c r="Y1" s="16" t="s">
        <v>65</v>
      </c>
    </row>
    <row r="2" spans="1:25">
      <c r="A2" t="s">
        <v>1213</v>
      </c>
      <c r="B2" t="s">
        <v>1214</v>
      </c>
      <c r="C2" t="s">
        <v>1794</v>
      </c>
      <c r="D2" t="s">
        <v>1795</v>
      </c>
      <c r="E2" t="s">
        <v>309</v>
      </c>
      <c r="F2" t="s">
        <v>5461</v>
      </c>
      <c r="G2" t="s">
        <v>5462</v>
      </c>
      <c r="H2" t="s">
        <v>312</v>
      </c>
      <c r="I2" t="s">
        <v>204</v>
      </c>
      <c r="J2" t="s">
        <v>204</v>
      </c>
      <c r="K2" t="s">
        <v>325</v>
      </c>
      <c r="L2" t="s">
        <v>340</v>
      </c>
      <c r="M2" t="s">
        <v>4533</v>
      </c>
      <c r="N2" t="s">
        <v>441</v>
      </c>
      <c r="O2" t="s">
        <v>3358</v>
      </c>
      <c r="P2" t="s">
        <v>339</v>
      </c>
      <c r="Q2" t="s">
        <v>1212</v>
      </c>
      <c r="R2" t="s">
        <v>5463</v>
      </c>
      <c r="S2" t="s">
        <v>5464</v>
      </c>
      <c r="T2" s="144">
        <v>576</v>
      </c>
      <c r="U2" s="111"/>
      <c r="V2" t="s">
        <v>5465</v>
      </c>
      <c r="W2" s="144">
        <v>4.7664</v>
      </c>
      <c r="X2" s="133">
        <v>1</v>
      </c>
      <c r="Y2" s="133">
        <v>4.8448276171388161E-5</v>
      </c>
    </row>
    <row r="3" spans="1:25">
      <c r="A3" t="s">
        <v>1213</v>
      </c>
      <c r="B3" t="s">
        <v>1221</v>
      </c>
      <c r="C3" t="s">
        <v>5466</v>
      </c>
      <c r="D3" t="s">
        <v>5467</v>
      </c>
      <c r="E3" t="s">
        <v>309</v>
      </c>
      <c r="F3" t="s">
        <v>5468</v>
      </c>
      <c r="G3" t="s">
        <v>5469</v>
      </c>
      <c r="H3" t="s">
        <v>312</v>
      </c>
      <c r="I3" t="s">
        <v>204</v>
      </c>
      <c r="J3" t="s">
        <v>204</v>
      </c>
      <c r="K3" t="s">
        <v>325</v>
      </c>
      <c r="L3" t="s">
        <v>340</v>
      </c>
      <c r="M3" t="s">
        <v>5470</v>
      </c>
      <c r="N3" t="s">
        <v>480</v>
      </c>
      <c r="O3" t="s">
        <v>1609</v>
      </c>
      <c r="P3" t="s">
        <v>339</v>
      </c>
      <c r="Q3" t="s">
        <v>1212</v>
      </c>
      <c r="R3" t="s">
        <v>5471</v>
      </c>
      <c r="S3" t="s">
        <v>5464</v>
      </c>
      <c r="T3" s="144">
        <v>284475</v>
      </c>
      <c r="U3" s="111"/>
      <c r="V3" t="s">
        <v>5472</v>
      </c>
      <c r="W3" s="144">
        <v>141.6686</v>
      </c>
      <c r="X3" s="133">
        <v>0.43820546167988939</v>
      </c>
      <c r="Y3" s="133">
        <v>1.5705573042650218E-4</v>
      </c>
    </row>
    <row r="4" spans="1:25">
      <c r="A4" t="s">
        <v>1213</v>
      </c>
      <c r="B4" t="s">
        <v>1221</v>
      </c>
      <c r="C4" t="s">
        <v>5473</v>
      </c>
      <c r="D4" t="s">
        <v>5474</v>
      </c>
      <c r="E4" t="s">
        <v>309</v>
      </c>
      <c r="F4" t="s">
        <v>5475</v>
      </c>
      <c r="G4" t="s">
        <v>5476</v>
      </c>
      <c r="H4" t="s">
        <v>312</v>
      </c>
      <c r="I4" t="s">
        <v>204</v>
      </c>
      <c r="J4" t="s">
        <v>204</v>
      </c>
      <c r="K4" t="s">
        <v>325</v>
      </c>
      <c r="L4" t="s">
        <v>340</v>
      </c>
      <c r="M4" t="s">
        <v>5477</v>
      </c>
      <c r="N4" t="s">
        <v>471</v>
      </c>
      <c r="O4" t="s">
        <v>5478</v>
      </c>
      <c r="P4" t="s">
        <v>339</v>
      </c>
      <c r="Q4" t="s">
        <v>1212</v>
      </c>
      <c r="R4" t="s">
        <v>5479</v>
      </c>
      <c r="S4" t="s">
        <v>5464</v>
      </c>
      <c r="T4" s="144">
        <v>23869.46</v>
      </c>
      <c r="U4" s="111"/>
      <c r="V4" t="s">
        <v>5480</v>
      </c>
      <c r="W4" s="144">
        <v>53.945</v>
      </c>
      <c r="X4" s="133">
        <v>0.16686120307527827</v>
      </c>
      <c r="Y4" s="133">
        <v>5.9804156772415334E-5</v>
      </c>
    </row>
    <row r="5" spans="1:25">
      <c r="A5" t="s">
        <v>1213</v>
      </c>
      <c r="B5" t="s">
        <v>1221</v>
      </c>
      <c r="C5" t="s">
        <v>1794</v>
      </c>
      <c r="D5" t="s">
        <v>1795</v>
      </c>
      <c r="E5" t="s">
        <v>309</v>
      </c>
      <c r="F5" t="s">
        <v>5461</v>
      </c>
      <c r="G5" t="s">
        <v>5462</v>
      </c>
      <c r="H5" t="s">
        <v>312</v>
      </c>
      <c r="I5" t="s">
        <v>204</v>
      </c>
      <c r="J5" t="s">
        <v>204</v>
      </c>
      <c r="K5" t="s">
        <v>325</v>
      </c>
      <c r="L5" t="s">
        <v>340</v>
      </c>
      <c r="M5" t="s">
        <v>4533</v>
      </c>
      <c r="N5" t="s">
        <v>441</v>
      </c>
      <c r="O5" t="s">
        <v>3358</v>
      </c>
      <c r="P5" t="s">
        <v>339</v>
      </c>
      <c r="Q5" t="s">
        <v>1212</v>
      </c>
      <c r="R5" t="s">
        <v>5463</v>
      </c>
      <c r="S5" t="s">
        <v>5464</v>
      </c>
      <c r="T5" s="144">
        <v>5418</v>
      </c>
      <c r="U5" s="111"/>
      <c r="V5" t="s">
        <v>5465</v>
      </c>
      <c r="W5" s="144">
        <v>44.834000000000003</v>
      </c>
      <c r="X5" s="133">
        <v>0.13867920409069676</v>
      </c>
      <c r="Y5" s="133">
        <v>4.9703542283416314E-5</v>
      </c>
    </row>
    <row r="6" spans="1:25">
      <c r="A6" t="s">
        <v>1213</v>
      </c>
      <c r="B6" t="s">
        <v>1221</v>
      </c>
      <c r="C6" t="s">
        <v>5481</v>
      </c>
      <c r="D6" t="s">
        <v>5482</v>
      </c>
      <c r="E6" t="s">
        <v>309</v>
      </c>
      <c r="F6" t="s">
        <v>5483</v>
      </c>
      <c r="G6" t="s">
        <v>5484</v>
      </c>
      <c r="H6" t="s">
        <v>312</v>
      </c>
      <c r="I6" t="s">
        <v>204</v>
      </c>
      <c r="J6" t="s">
        <v>204</v>
      </c>
      <c r="K6" t="s">
        <v>325</v>
      </c>
      <c r="L6" t="s">
        <v>340</v>
      </c>
      <c r="M6" t="s">
        <v>5485</v>
      </c>
      <c r="N6" t="s">
        <v>480</v>
      </c>
      <c r="O6" t="s">
        <v>3244</v>
      </c>
      <c r="P6" t="s">
        <v>339</v>
      </c>
      <c r="Q6" t="s">
        <v>1212</v>
      </c>
      <c r="R6" t="s">
        <v>5486</v>
      </c>
      <c r="S6" t="s">
        <v>5464</v>
      </c>
      <c r="T6" s="144">
        <v>85800</v>
      </c>
      <c r="U6" s="111"/>
      <c r="V6" t="s">
        <v>5487</v>
      </c>
      <c r="W6" s="144">
        <v>41.098199999999999</v>
      </c>
      <c r="X6" s="133">
        <v>0.12712387968404018</v>
      </c>
      <c r="Y6" s="133">
        <v>4.5562037729718223E-5</v>
      </c>
    </row>
    <row r="7" spans="1:25">
      <c r="A7" t="s">
        <v>1213</v>
      </c>
      <c r="B7" t="s">
        <v>1221</v>
      </c>
      <c r="C7" t="s">
        <v>4027</v>
      </c>
      <c r="D7" t="s">
        <v>4028</v>
      </c>
      <c r="E7" t="s">
        <v>309</v>
      </c>
      <c r="F7" t="s">
        <v>5488</v>
      </c>
      <c r="G7" t="s">
        <v>5489</v>
      </c>
      <c r="H7" t="s">
        <v>312</v>
      </c>
      <c r="I7" t="s">
        <v>204</v>
      </c>
      <c r="J7" t="s">
        <v>204</v>
      </c>
      <c r="K7" t="s">
        <v>325</v>
      </c>
      <c r="L7" t="s">
        <v>340</v>
      </c>
      <c r="M7" t="s">
        <v>4029</v>
      </c>
      <c r="N7" t="s">
        <v>464</v>
      </c>
      <c r="O7" t="s">
        <v>5490</v>
      </c>
      <c r="P7" t="s">
        <v>339</v>
      </c>
      <c r="Q7" t="s">
        <v>1212</v>
      </c>
      <c r="R7" t="s">
        <v>5491</v>
      </c>
      <c r="S7" t="s">
        <v>5464</v>
      </c>
      <c r="T7" s="144">
        <v>134175</v>
      </c>
      <c r="U7" s="111"/>
      <c r="V7" t="s">
        <v>5492</v>
      </c>
      <c r="W7" s="144">
        <v>29.3843</v>
      </c>
      <c r="X7" s="133">
        <v>9.0890827235663219E-2</v>
      </c>
      <c r="Y7" s="133">
        <v>3.2575872527563308E-5</v>
      </c>
    </row>
    <row r="8" spans="1:25">
      <c r="A8" t="s">
        <v>1213</v>
      </c>
      <c r="B8" t="s">
        <v>1221</v>
      </c>
      <c r="C8" t="s">
        <v>5493</v>
      </c>
      <c r="D8" t="s">
        <v>5494</v>
      </c>
      <c r="E8" t="s">
        <v>309</v>
      </c>
      <c r="F8" t="s">
        <v>5495</v>
      </c>
      <c r="G8" t="s">
        <v>5496</v>
      </c>
      <c r="H8" t="s">
        <v>312</v>
      </c>
      <c r="I8" t="s">
        <v>204</v>
      </c>
      <c r="J8" t="s">
        <v>204</v>
      </c>
      <c r="K8" t="s">
        <v>325</v>
      </c>
      <c r="L8" t="s">
        <v>340</v>
      </c>
      <c r="M8" t="s">
        <v>5497</v>
      </c>
      <c r="N8" t="s">
        <v>480</v>
      </c>
      <c r="O8" t="s">
        <v>5498</v>
      </c>
      <c r="P8" t="s">
        <v>339</v>
      </c>
      <c r="Q8" t="s">
        <v>1212</v>
      </c>
      <c r="R8" t="s">
        <v>4161</v>
      </c>
      <c r="S8" t="s">
        <v>5464</v>
      </c>
      <c r="T8" s="144">
        <v>33507</v>
      </c>
      <c r="U8" s="111"/>
      <c r="V8" t="s">
        <v>5499</v>
      </c>
      <c r="W8" s="144">
        <v>12.0625</v>
      </c>
      <c r="X8" s="133">
        <v>3.731147206365068E-2</v>
      </c>
      <c r="Y8" s="133">
        <v>1.3372677911818051E-5</v>
      </c>
    </row>
    <row r="9" spans="1:25">
      <c r="A9" t="s">
        <v>1213</v>
      </c>
      <c r="B9" t="s">
        <v>1221</v>
      </c>
      <c r="C9" t="s">
        <v>5500</v>
      </c>
      <c r="D9" t="s">
        <v>5501</v>
      </c>
      <c r="E9" t="s">
        <v>309</v>
      </c>
      <c r="F9" t="s">
        <v>5502</v>
      </c>
      <c r="G9" t="s">
        <v>5503</v>
      </c>
      <c r="H9" t="s">
        <v>312</v>
      </c>
      <c r="I9" t="s">
        <v>204</v>
      </c>
      <c r="J9" t="s">
        <v>204</v>
      </c>
      <c r="K9" t="s">
        <v>325</v>
      </c>
      <c r="L9" t="s">
        <v>340</v>
      </c>
      <c r="M9" t="s">
        <v>5504</v>
      </c>
      <c r="N9" t="s">
        <v>480</v>
      </c>
      <c r="O9" t="s">
        <v>5505</v>
      </c>
      <c r="P9" t="s">
        <v>339</v>
      </c>
      <c r="Q9" t="s">
        <v>1212</v>
      </c>
      <c r="R9" t="s">
        <v>5506</v>
      </c>
      <c r="S9" t="s">
        <v>5464</v>
      </c>
      <c r="T9" s="144">
        <v>30000</v>
      </c>
      <c r="U9" s="111"/>
      <c r="V9" t="s">
        <v>5464</v>
      </c>
      <c r="W9" s="144">
        <v>0.3</v>
      </c>
      <c r="X9" s="133">
        <v>9.279521707814954E-4</v>
      </c>
      <c r="Y9" s="133">
        <v>3.325841841957912E-7</v>
      </c>
    </row>
    <row r="10" spans="1:25">
      <c r="A10" t="s">
        <v>1213</v>
      </c>
      <c r="B10" t="s">
        <v>1228</v>
      </c>
      <c r="C10" t="s">
        <v>5466</v>
      </c>
      <c r="D10" t="s">
        <v>5467</v>
      </c>
      <c r="E10" t="s">
        <v>309</v>
      </c>
      <c r="F10" t="s">
        <v>5468</v>
      </c>
      <c r="G10" t="s">
        <v>5469</v>
      </c>
      <c r="H10" t="s">
        <v>312</v>
      </c>
      <c r="I10" t="s">
        <v>204</v>
      </c>
      <c r="J10" t="s">
        <v>204</v>
      </c>
      <c r="K10" t="s">
        <v>325</v>
      </c>
      <c r="L10" t="s">
        <v>340</v>
      </c>
      <c r="M10" t="s">
        <v>5470</v>
      </c>
      <c r="N10" t="s">
        <v>480</v>
      </c>
      <c r="O10" t="s">
        <v>1609</v>
      </c>
      <c r="P10" t="s">
        <v>339</v>
      </c>
      <c r="Q10" t="s">
        <v>1212</v>
      </c>
      <c r="R10" t="s">
        <v>5471</v>
      </c>
      <c r="S10" t="s">
        <v>5464</v>
      </c>
      <c r="T10" s="144">
        <v>103425</v>
      </c>
      <c r="U10" s="111"/>
      <c r="V10" t="s">
        <v>5472</v>
      </c>
      <c r="W10" s="144">
        <v>51.505699999999997</v>
      </c>
      <c r="X10" s="133">
        <v>0.39997492067363843</v>
      </c>
      <c r="Y10" s="133">
        <v>2.8681727258996132E-4</v>
      </c>
    </row>
    <row r="11" spans="1:25">
      <c r="A11" t="s">
        <v>1213</v>
      </c>
      <c r="B11" t="s">
        <v>1228</v>
      </c>
      <c r="C11" t="s">
        <v>5473</v>
      </c>
      <c r="D11" t="s">
        <v>5474</v>
      </c>
      <c r="E11" t="s">
        <v>309</v>
      </c>
      <c r="F11" t="s">
        <v>5475</v>
      </c>
      <c r="G11" t="s">
        <v>5476</v>
      </c>
      <c r="H11" t="s">
        <v>312</v>
      </c>
      <c r="I11" t="s">
        <v>204</v>
      </c>
      <c r="J11" t="s">
        <v>204</v>
      </c>
      <c r="K11" t="s">
        <v>325</v>
      </c>
      <c r="L11" t="s">
        <v>340</v>
      </c>
      <c r="M11" t="s">
        <v>5477</v>
      </c>
      <c r="N11" t="s">
        <v>471</v>
      </c>
      <c r="O11" t="s">
        <v>5478</v>
      </c>
      <c r="P11" t="s">
        <v>339</v>
      </c>
      <c r="Q11" t="s">
        <v>1212</v>
      </c>
      <c r="R11" t="s">
        <v>5479</v>
      </c>
      <c r="S11" t="s">
        <v>5464</v>
      </c>
      <c r="T11" s="144">
        <v>12559.88</v>
      </c>
      <c r="U11" s="111"/>
      <c r="V11" t="s">
        <v>5480</v>
      </c>
      <c r="W11" s="144">
        <v>28.385300000000001</v>
      </c>
      <c r="X11" s="133">
        <v>0.22043056703633765</v>
      </c>
      <c r="Y11" s="133">
        <v>1.5806814568858522E-4</v>
      </c>
    </row>
    <row r="12" spans="1:25">
      <c r="A12" t="s">
        <v>1213</v>
      </c>
      <c r="B12" t="s">
        <v>1228</v>
      </c>
      <c r="C12" t="s">
        <v>5507</v>
      </c>
      <c r="D12" t="s">
        <v>5508</v>
      </c>
      <c r="E12" t="s">
        <v>309</v>
      </c>
      <c r="F12" t="s">
        <v>5509</v>
      </c>
      <c r="G12" t="s">
        <v>5510</v>
      </c>
      <c r="H12" t="s">
        <v>312</v>
      </c>
      <c r="I12" t="s">
        <v>204</v>
      </c>
      <c r="J12" t="s">
        <v>204</v>
      </c>
      <c r="K12" t="s">
        <v>325</v>
      </c>
      <c r="L12" t="s">
        <v>340</v>
      </c>
      <c r="M12" t="s">
        <v>5511</v>
      </c>
      <c r="N12" t="s">
        <v>480</v>
      </c>
      <c r="O12" t="s">
        <v>5512</v>
      </c>
      <c r="P12" t="s">
        <v>339</v>
      </c>
      <c r="Q12" t="s">
        <v>1212</v>
      </c>
      <c r="R12" t="s">
        <v>5513</v>
      </c>
      <c r="S12" t="s">
        <v>5464</v>
      </c>
      <c r="T12" s="144">
        <v>18000</v>
      </c>
      <c r="U12" s="111"/>
      <c r="V12" t="s">
        <v>5514</v>
      </c>
      <c r="W12" s="144">
        <v>17.172000000000001</v>
      </c>
      <c r="X12" s="133">
        <v>0.13335176505505161</v>
      </c>
      <c r="Y12" s="133">
        <v>9.5624969394907463E-5</v>
      </c>
    </row>
    <row r="13" spans="1:25">
      <c r="A13" t="s">
        <v>1213</v>
      </c>
      <c r="B13" t="s">
        <v>1228</v>
      </c>
      <c r="C13" t="s">
        <v>4027</v>
      </c>
      <c r="D13" t="s">
        <v>4028</v>
      </c>
      <c r="E13" t="s">
        <v>309</v>
      </c>
      <c r="F13" t="s">
        <v>5488</v>
      </c>
      <c r="G13" t="s">
        <v>5489</v>
      </c>
      <c r="H13" t="s">
        <v>312</v>
      </c>
      <c r="I13" t="s">
        <v>204</v>
      </c>
      <c r="J13" t="s">
        <v>204</v>
      </c>
      <c r="K13" t="s">
        <v>325</v>
      </c>
      <c r="L13" t="s">
        <v>340</v>
      </c>
      <c r="M13" t="s">
        <v>4029</v>
      </c>
      <c r="N13" t="s">
        <v>464</v>
      </c>
      <c r="O13" t="s">
        <v>5490</v>
      </c>
      <c r="P13" t="s">
        <v>339</v>
      </c>
      <c r="Q13" t="s">
        <v>1212</v>
      </c>
      <c r="R13" t="s">
        <v>5491</v>
      </c>
      <c r="S13" t="s">
        <v>5464</v>
      </c>
      <c r="T13" s="144">
        <v>61500</v>
      </c>
      <c r="U13" s="111"/>
      <c r="V13" t="s">
        <v>5492</v>
      </c>
      <c r="W13" s="144">
        <v>13.468500000000001</v>
      </c>
      <c r="X13" s="133">
        <v>0.10459167526461464</v>
      </c>
      <c r="Y13" s="133">
        <v>7.5001450052137859E-5</v>
      </c>
    </row>
    <row r="14" spans="1:25">
      <c r="A14" t="s">
        <v>1213</v>
      </c>
      <c r="B14" t="s">
        <v>1228</v>
      </c>
      <c r="C14" t="s">
        <v>5481</v>
      </c>
      <c r="D14" t="s">
        <v>5482</v>
      </c>
      <c r="E14" t="s">
        <v>309</v>
      </c>
      <c r="F14" t="s">
        <v>5483</v>
      </c>
      <c r="G14" t="s">
        <v>5484</v>
      </c>
      <c r="H14" t="s">
        <v>312</v>
      </c>
      <c r="I14" t="s">
        <v>204</v>
      </c>
      <c r="J14" t="s">
        <v>204</v>
      </c>
      <c r="K14" t="s">
        <v>325</v>
      </c>
      <c r="L14" t="s">
        <v>340</v>
      </c>
      <c r="M14" t="s">
        <v>5485</v>
      </c>
      <c r="N14" t="s">
        <v>480</v>
      </c>
      <c r="O14" t="s">
        <v>3244</v>
      </c>
      <c r="P14" t="s">
        <v>339</v>
      </c>
      <c r="Q14" t="s">
        <v>1212</v>
      </c>
      <c r="R14" t="s">
        <v>5486</v>
      </c>
      <c r="S14" t="s">
        <v>5464</v>
      </c>
      <c r="T14" s="144">
        <v>27650</v>
      </c>
      <c r="U14" s="111"/>
      <c r="V14" t="s">
        <v>5487</v>
      </c>
      <c r="W14" s="144">
        <v>13.244399999999999</v>
      </c>
      <c r="X14" s="133">
        <v>0.1028510045135612</v>
      </c>
      <c r="Y14" s="133">
        <v>7.3753235697964289E-5</v>
      </c>
    </row>
    <row r="15" spans="1:25">
      <c r="A15" t="s">
        <v>1213</v>
      </c>
      <c r="B15" t="s">
        <v>1228</v>
      </c>
      <c r="C15" t="s">
        <v>5493</v>
      </c>
      <c r="D15" t="s">
        <v>5494</v>
      </c>
      <c r="E15" t="s">
        <v>309</v>
      </c>
      <c r="F15" t="s">
        <v>5495</v>
      </c>
      <c r="G15" t="s">
        <v>5496</v>
      </c>
      <c r="H15" t="s">
        <v>312</v>
      </c>
      <c r="I15" t="s">
        <v>204</v>
      </c>
      <c r="J15" t="s">
        <v>204</v>
      </c>
      <c r="K15" t="s">
        <v>325</v>
      </c>
      <c r="L15" t="s">
        <v>340</v>
      </c>
      <c r="M15" t="s">
        <v>5497</v>
      </c>
      <c r="N15" t="s">
        <v>480</v>
      </c>
      <c r="O15" t="s">
        <v>5498</v>
      </c>
      <c r="P15" t="s">
        <v>339</v>
      </c>
      <c r="Q15" t="s">
        <v>1212</v>
      </c>
      <c r="R15" t="s">
        <v>4161</v>
      </c>
      <c r="S15" t="s">
        <v>5464</v>
      </c>
      <c r="T15" s="144">
        <v>11534</v>
      </c>
      <c r="U15" s="111"/>
      <c r="V15" t="s">
        <v>5499</v>
      </c>
      <c r="W15" s="144">
        <v>4.1521999999999997</v>
      </c>
      <c r="X15" s="133">
        <v>3.2244848179139737E-2</v>
      </c>
      <c r="Y15" s="133">
        <v>2.3122398259976159E-5</v>
      </c>
    </row>
    <row r="16" spans="1:25">
      <c r="A16" t="s">
        <v>1213</v>
      </c>
      <c r="B16" t="s">
        <v>1228</v>
      </c>
      <c r="C16" t="s">
        <v>5515</v>
      </c>
      <c r="D16" t="s">
        <v>5516</v>
      </c>
      <c r="E16" t="s">
        <v>309</v>
      </c>
      <c r="F16" t="s">
        <v>5517</v>
      </c>
      <c r="G16" t="s">
        <v>5518</v>
      </c>
      <c r="H16" t="s">
        <v>312</v>
      </c>
      <c r="I16" t="s">
        <v>204</v>
      </c>
      <c r="J16" t="s">
        <v>204</v>
      </c>
      <c r="K16" t="s">
        <v>325</v>
      </c>
      <c r="L16" t="s">
        <v>340</v>
      </c>
      <c r="M16" t="s">
        <v>5519</v>
      </c>
      <c r="N16" t="s">
        <v>480</v>
      </c>
      <c r="O16" t="s">
        <v>5520</v>
      </c>
      <c r="P16" t="s">
        <v>339</v>
      </c>
      <c r="Q16" t="s">
        <v>1212</v>
      </c>
      <c r="R16" t="s">
        <v>5521</v>
      </c>
      <c r="S16" t="s">
        <v>5464</v>
      </c>
      <c r="T16" s="144">
        <v>62830</v>
      </c>
      <c r="U16" s="111"/>
      <c r="V16" t="s">
        <v>5522</v>
      </c>
      <c r="W16" s="144">
        <v>0.69110000000000005</v>
      </c>
      <c r="X16" s="133">
        <v>5.3670746204575953E-3</v>
      </c>
      <c r="Y16" s="133">
        <v>3.8486655659155838E-6</v>
      </c>
    </row>
    <row r="17" spans="1:25">
      <c r="A17" t="s">
        <v>1213</v>
      </c>
      <c r="B17" t="s">
        <v>1228</v>
      </c>
      <c r="C17" t="s">
        <v>5500</v>
      </c>
      <c r="D17" t="s">
        <v>5501</v>
      </c>
      <c r="E17" t="s">
        <v>309</v>
      </c>
      <c r="F17" t="s">
        <v>5502</v>
      </c>
      <c r="G17" t="s">
        <v>5503</v>
      </c>
      <c r="H17" t="s">
        <v>312</v>
      </c>
      <c r="I17" t="s">
        <v>204</v>
      </c>
      <c r="J17" t="s">
        <v>204</v>
      </c>
      <c r="K17" t="s">
        <v>325</v>
      </c>
      <c r="L17" t="s">
        <v>340</v>
      </c>
      <c r="M17" t="s">
        <v>5504</v>
      </c>
      <c r="N17" t="s">
        <v>480</v>
      </c>
      <c r="O17" t="s">
        <v>5505</v>
      </c>
      <c r="P17" t="s">
        <v>339</v>
      </c>
      <c r="Q17" t="s">
        <v>1212</v>
      </c>
      <c r="R17" t="s">
        <v>5506</v>
      </c>
      <c r="S17" t="s">
        <v>5464</v>
      </c>
      <c r="T17" s="144">
        <v>15300</v>
      </c>
      <c r="U17" s="111"/>
      <c r="V17" t="s">
        <v>5464</v>
      </c>
      <c r="W17" s="144">
        <v>0.153</v>
      </c>
      <c r="X17" s="133">
        <v>1.1881446571990971E-3</v>
      </c>
      <c r="Y17" s="133">
        <v>8.5200444429424896E-7</v>
      </c>
    </row>
    <row r="18" spans="1:25">
      <c r="A18" t="s">
        <v>1213</v>
      </c>
      <c r="B18" t="s">
        <v>1240</v>
      </c>
      <c r="C18" t="s">
        <v>4322</v>
      </c>
      <c r="D18" t="s">
        <v>4323</v>
      </c>
      <c r="E18" t="s">
        <v>309</v>
      </c>
      <c r="F18" t="s">
        <v>5523</v>
      </c>
      <c r="G18" t="s">
        <v>5524</v>
      </c>
      <c r="H18" t="s">
        <v>312</v>
      </c>
      <c r="I18" t="s">
        <v>204</v>
      </c>
      <c r="J18" t="s">
        <v>204</v>
      </c>
      <c r="K18" t="s">
        <v>325</v>
      </c>
      <c r="L18" t="s">
        <v>340</v>
      </c>
      <c r="M18" t="s">
        <v>4324</v>
      </c>
      <c r="N18" t="s">
        <v>451</v>
      </c>
      <c r="O18" t="s">
        <v>5525</v>
      </c>
      <c r="P18" t="s">
        <v>339</v>
      </c>
      <c r="Q18" t="s">
        <v>1212</v>
      </c>
      <c r="R18" t="s">
        <v>5526</v>
      </c>
      <c r="S18" t="s">
        <v>5464</v>
      </c>
      <c r="T18" s="144">
        <v>182950</v>
      </c>
      <c r="U18" s="111"/>
      <c r="V18" t="s">
        <v>5527</v>
      </c>
      <c r="W18" s="144">
        <v>156.78820000000002</v>
      </c>
      <c r="X18" s="133">
        <v>1</v>
      </c>
      <c r="Y18" s="133">
        <v>6.2755073530951067E-5</v>
      </c>
    </row>
    <row r="19" spans="1:25">
      <c r="A19" t="s">
        <v>1213</v>
      </c>
      <c r="B19" t="s">
        <v>1244</v>
      </c>
      <c r="C19" t="s">
        <v>4322</v>
      </c>
      <c r="D19" t="s">
        <v>4323</v>
      </c>
      <c r="E19" t="s">
        <v>309</v>
      </c>
      <c r="F19" t="s">
        <v>5523</v>
      </c>
      <c r="G19" t="s">
        <v>5524</v>
      </c>
      <c r="H19" t="s">
        <v>312</v>
      </c>
      <c r="I19" t="s">
        <v>204</v>
      </c>
      <c r="J19" t="s">
        <v>204</v>
      </c>
      <c r="K19" t="s">
        <v>325</v>
      </c>
      <c r="L19" t="s">
        <v>340</v>
      </c>
      <c r="M19" t="s">
        <v>4324</v>
      </c>
      <c r="N19" t="s">
        <v>451</v>
      </c>
      <c r="O19" t="s">
        <v>5525</v>
      </c>
      <c r="P19" t="s">
        <v>339</v>
      </c>
      <c r="Q19" t="s">
        <v>1212</v>
      </c>
      <c r="R19" t="s">
        <v>5526</v>
      </c>
      <c r="S19" t="s">
        <v>5464</v>
      </c>
      <c r="T19" s="144">
        <v>10550</v>
      </c>
      <c r="U19" s="111"/>
      <c r="V19" t="s">
        <v>5527</v>
      </c>
      <c r="W19" s="144">
        <v>9.0413999999999994</v>
      </c>
      <c r="X19" s="133">
        <v>1</v>
      </c>
      <c r="Y19" s="133">
        <v>1.2893958885168828E-4</v>
      </c>
    </row>
    <row r="20" spans="1:25">
      <c r="A20" t="s">
        <v>1213</v>
      </c>
      <c r="B20" t="s">
        <v>1251</v>
      </c>
      <c r="C20" t="s">
        <v>4322</v>
      </c>
      <c r="D20" t="s">
        <v>4323</v>
      </c>
      <c r="E20" t="s">
        <v>309</v>
      </c>
      <c r="F20" t="s">
        <v>5523</v>
      </c>
      <c r="G20" t="s">
        <v>5524</v>
      </c>
      <c r="H20" t="s">
        <v>312</v>
      </c>
      <c r="I20" t="s">
        <v>204</v>
      </c>
      <c r="J20" t="s">
        <v>204</v>
      </c>
      <c r="K20" t="s">
        <v>325</v>
      </c>
      <c r="L20" t="s">
        <v>340</v>
      </c>
      <c r="M20" t="s">
        <v>4324</v>
      </c>
      <c r="N20" t="s">
        <v>451</v>
      </c>
      <c r="O20" t="s">
        <v>5525</v>
      </c>
      <c r="P20" t="s">
        <v>339</v>
      </c>
      <c r="Q20" t="s">
        <v>1212</v>
      </c>
      <c r="R20" t="s">
        <v>5526</v>
      </c>
      <c r="S20" t="s">
        <v>5464</v>
      </c>
      <c r="T20" s="144">
        <v>99450</v>
      </c>
      <c r="U20" s="110"/>
      <c r="V20" t="s">
        <v>5527</v>
      </c>
      <c r="W20" s="144">
        <v>85.228700000000003</v>
      </c>
      <c r="X20" s="133">
        <v>0.62386856609338115</v>
      </c>
      <c r="Y20" s="133">
        <v>2.3241831336128261E-4</v>
      </c>
    </row>
    <row r="21" spans="1:25" customFormat="1">
      <c r="A21" t="s">
        <v>1213</v>
      </c>
      <c r="B21" t="s">
        <v>1251</v>
      </c>
      <c r="C21" t="s">
        <v>5528</v>
      </c>
      <c r="D21" t="s">
        <v>5529</v>
      </c>
      <c r="E21" t="s">
        <v>309</v>
      </c>
      <c r="F21" t="s">
        <v>5530</v>
      </c>
      <c r="G21" t="s">
        <v>5531</v>
      </c>
      <c r="H21" t="s">
        <v>312</v>
      </c>
      <c r="I21" t="s">
        <v>204</v>
      </c>
      <c r="J21" t="s">
        <v>204</v>
      </c>
      <c r="K21" t="s">
        <v>325</v>
      </c>
      <c r="L21" t="s">
        <v>340</v>
      </c>
      <c r="M21" t="s">
        <v>5532</v>
      </c>
      <c r="N21" t="s">
        <v>480</v>
      </c>
      <c r="O21" t="s">
        <v>5533</v>
      </c>
      <c r="P21" t="s">
        <v>339</v>
      </c>
      <c r="Q21" t="s">
        <v>1215</v>
      </c>
      <c r="R21" t="s">
        <v>5534</v>
      </c>
      <c r="S21" t="s">
        <v>5464</v>
      </c>
      <c r="T21" s="144">
        <v>379108</v>
      </c>
      <c r="U21" t="s">
        <v>1216</v>
      </c>
      <c r="V21" t="s">
        <v>5535</v>
      </c>
      <c r="W21" s="144">
        <v>47.388500000000001</v>
      </c>
      <c r="X21" s="133">
        <v>0.34688095545706982</v>
      </c>
      <c r="Y21" s="133">
        <v>1.2922831985161259E-4</v>
      </c>
    </row>
    <row r="22" spans="1:25">
      <c r="A22" t="s">
        <v>1213</v>
      </c>
      <c r="B22" t="s">
        <v>1251</v>
      </c>
      <c r="C22" t="s">
        <v>5536</v>
      </c>
      <c r="D22" t="s">
        <v>5537</v>
      </c>
      <c r="E22" t="s">
        <v>309</v>
      </c>
      <c r="F22" t="s">
        <v>5538</v>
      </c>
      <c r="G22" t="s">
        <v>5539</v>
      </c>
      <c r="H22" t="s">
        <v>312</v>
      </c>
      <c r="I22" t="s">
        <v>204</v>
      </c>
      <c r="J22" t="s">
        <v>204</v>
      </c>
      <c r="K22" t="s">
        <v>325</v>
      </c>
      <c r="L22" t="s">
        <v>340</v>
      </c>
      <c r="M22" t="s">
        <v>5540</v>
      </c>
      <c r="N22" t="s">
        <v>439</v>
      </c>
      <c r="O22" t="s">
        <v>5490</v>
      </c>
      <c r="P22" t="s">
        <v>339</v>
      </c>
      <c r="Q22" t="s">
        <v>1215</v>
      </c>
      <c r="R22" t="s">
        <v>5541</v>
      </c>
      <c r="S22" t="s">
        <v>5464</v>
      </c>
      <c r="T22" s="144">
        <v>88800</v>
      </c>
      <c r="U22" t="s">
        <v>1216</v>
      </c>
      <c r="V22" t="s">
        <v>5542</v>
      </c>
      <c r="W22" s="144">
        <v>3.996</v>
      </c>
      <c r="X22" s="133">
        <v>2.9250478449548964E-2</v>
      </c>
      <c r="Y22" s="133">
        <v>1.0897081910738764E-5</v>
      </c>
    </row>
    <row r="23" spans="1:25">
      <c r="A23" t="s">
        <v>1213</v>
      </c>
      <c r="B23" t="s">
        <v>1252</v>
      </c>
      <c r="C23" t="s">
        <v>4322</v>
      </c>
      <c r="D23" t="s">
        <v>4323</v>
      </c>
      <c r="E23" t="s">
        <v>309</v>
      </c>
      <c r="F23" t="s">
        <v>5523</v>
      </c>
      <c r="G23" t="s">
        <v>5524</v>
      </c>
      <c r="H23" t="s">
        <v>312</v>
      </c>
      <c r="I23" t="s">
        <v>204</v>
      </c>
      <c r="J23" t="s">
        <v>204</v>
      </c>
      <c r="K23" t="s">
        <v>325</v>
      </c>
      <c r="L23" t="s">
        <v>340</v>
      </c>
      <c r="M23" t="s">
        <v>4324</v>
      </c>
      <c r="N23" t="s">
        <v>451</v>
      </c>
      <c r="O23" t="s">
        <v>5525</v>
      </c>
      <c r="P23" t="s">
        <v>339</v>
      </c>
      <c r="Q23" t="s">
        <v>1212</v>
      </c>
      <c r="R23" t="s">
        <v>5526</v>
      </c>
      <c r="S23" t="s">
        <v>5464</v>
      </c>
      <c r="T23" s="144">
        <v>422850</v>
      </c>
      <c r="V23" t="s">
        <v>5527</v>
      </c>
      <c r="W23" s="144">
        <v>362.38249999999999</v>
      </c>
      <c r="X23" s="133">
        <v>1</v>
      </c>
      <c r="Y23" s="133">
        <v>8.1895558490997956E-5</v>
      </c>
    </row>
    <row r="24" spans="1:25">
      <c r="A24" t="s">
        <v>1213</v>
      </c>
      <c r="B24" t="s">
        <v>1257</v>
      </c>
      <c r="C24" t="s">
        <v>2104</v>
      </c>
      <c r="D24" t="s">
        <v>2105</v>
      </c>
      <c r="E24" t="s">
        <v>309</v>
      </c>
      <c r="F24" t="s">
        <v>5543</v>
      </c>
      <c r="G24" t="s">
        <v>5544</v>
      </c>
      <c r="H24" t="s">
        <v>312</v>
      </c>
      <c r="I24" t="s">
        <v>204</v>
      </c>
      <c r="J24" t="s">
        <v>204</v>
      </c>
      <c r="K24" t="s">
        <v>325</v>
      </c>
      <c r="L24" t="s">
        <v>340</v>
      </c>
      <c r="M24" t="s">
        <v>4563</v>
      </c>
      <c r="N24" t="s">
        <v>464</v>
      </c>
      <c r="O24" t="s">
        <v>5545</v>
      </c>
      <c r="P24" t="s">
        <v>339</v>
      </c>
      <c r="Q24" t="s">
        <v>1212</v>
      </c>
      <c r="R24" t="s">
        <v>5546</v>
      </c>
      <c r="S24" t="s">
        <v>5464</v>
      </c>
      <c r="T24" s="144">
        <v>39000</v>
      </c>
      <c r="V24" t="s">
        <v>5547</v>
      </c>
      <c r="W24" s="144">
        <v>7.4489999999999998</v>
      </c>
      <c r="X24" s="133">
        <v>0.73847087258328992</v>
      </c>
      <c r="Y24" s="133">
        <v>2.4669923950468771E-5</v>
      </c>
    </row>
    <row r="25" spans="1:25">
      <c r="A25" t="s">
        <v>1213</v>
      </c>
      <c r="B25" t="s">
        <v>1257</v>
      </c>
      <c r="C25" t="s">
        <v>3280</v>
      </c>
      <c r="D25" t="s">
        <v>3281</v>
      </c>
      <c r="E25" t="s">
        <v>309</v>
      </c>
      <c r="F25" t="s">
        <v>5548</v>
      </c>
      <c r="G25" t="s">
        <v>5549</v>
      </c>
      <c r="H25" t="s">
        <v>312</v>
      </c>
      <c r="I25" t="s">
        <v>204</v>
      </c>
      <c r="J25" t="s">
        <v>204</v>
      </c>
      <c r="K25" t="s">
        <v>325</v>
      </c>
      <c r="L25" t="s">
        <v>340</v>
      </c>
      <c r="M25" t="s">
        <v>5550</v>
      </c>
      <c r="N25" t="s">
        <v>451</v>
      </c>
      <c r="O25" t="s">
        <v>3911</v>
      </c>
      <c r="P25" t="s">
        <v>339</v>
      </c>
      <c r="Q25" t="s">
        <v>1212</v>
      </c>
      <c r="R25" t="s">
        <v>4448</v>
      </c>
      <c r="S25" t="s">
        <v>5464</v>
      </c>
      <c r="T25" s="144">
        <v>104000</v>
      </c>
      <c r="V25" t="s">
        <v>5522</v>
      </c>
      <c r="W25" s="144">
        <v>1.1439999999999999</v>
      </c>
      <c r="X25" s="133">
        <v>0.11341262964629932</v>
      </c>
      <c r="Y25" s="133">
        <v>3.7887492279952038E-6</v>
      </c>
    </row>
    <row r="26" spans="1:25">
      <c r="A26" t="s">
        <v>1213</v>
      </c>
      <c r="B26" t="s">
        <v>1257</v>
      </c>
      <c r="C26" t="s">
        <v>1794</v>
      </c>
      <c r="D26" t="s">
        <v>1795</v>
      </c>
      <c r="E26" t="s">
        <v>309</v>
      </c>
      <c r="F26" t="s">
        <v>5551</v>
      </c>
      <c r="G26" t="s">
        <v>5552</v>
      </c>
      <c r="H26" t="s">
        <v>312</v>
      </c>
      <c r="I26" t="s">
        <v>204</v>
      </c>
      <c r="J26" t="s">
        <v>204</v>
      </c>
      <c r="K26" t="s">
        <v>325</v>
      </c>
      <c r="L26" t="s">
        <v>340</v>
      </c>
      <c r="M26" t="s">
        <v>4533</v>
      </c>
      <c r="N26" t="s">
        <v>441</v>
      </c>
      <c r="O26" t="s">
        <v>1609</v>
      </c>
      <c r="P26" t="s">
        <v>339</v>
      </c>
      <c r="Q26" t="s">
        <v>1212</v>
      </c>
      <c r="R26" t="s">
        <v>5553</v>
      </c>
      <c r="S26" t="s">
        <v>5464</v>
      </c>
      <c r="T26" s="144">
        <v>340</v>
      </c>
      <c r="V26" t="s">
        <v>5554</v>
      </c>
      <c r="W26" s="144">
        <v>0.99760000000000004</v>
      </c>
      <c r="X26" s="133">
        <v>9.8895019956260793E-2</v>
      </c>
      <c r="Y26" s="133">
        <v>3.3037628320619718E-6</v>
      </c>
    </row>
    <row r="27" spans="1:25">
      <c r="A27" t="s">
        <v>1213</v>
      </c>
      <c r="B27" t="s">
        <v>1257</v>
      </c>
      <c r="C27" t="s">
        <v>1794</v>
      </c>
      <c r="D27" t="s">
        <v>1795</v>
      </c>
      <c r="E27" t="s">
        <v>309</v>
      </c>
      <c r="F27" t="s">
        <v>5461</v>
      </c>
      <c r="G27" t="s">
        <v>5462</v>
      </c>
      <c r="H27" t="s">
        <v>312</v>
      </c>
      <c r="I27" t="s">
        <v>204</v>
      </c>
      <c r="J27" t="s">
        <v>204</v>
      </c>
      <c r="K27" t="s">
        <v>325</v>
      </c>
      <c r="L27" t="s">
        <v>340</v>
      </c>
      <c r="M27" t="s">
        <v>4533</v>
      </c>
      <c r="N27" t="s">
        <v>441</v>
      </c>
      <c r="O27" t="s">
        <v>3358</v>
      </c>
      <c r="P27" t="s">
        <v>339</v>
      </c>
      <c r="Q27" t="s">
        <v>1212</v>
      </c>
      <c r="R27" t="s">
        <v>5463</v>
      </c>
      <c r="S27" t="s">
        <v>5464</v>
      </c>
      <c r="T27" s="144">
        <v>60</v>
      </c>
      <c r="V27" t="s">
        <v>5465</v>
      </c>
      <c r="W27" s="144">
        <v>0.4965</v>
      </c>
      <c r="X27" s="133">
        <v>4.9221477814150011E-2</v>
      </c>
      <c r="Y27" s="133">
        <v>1.6443304123248414E-6</v>
      </c>
    </row>
    <row r="28" spans="1:25">
      <c r="A28" t="s">
        <v>1213</v>
      </c>
      <c r="B28" t="s">
        <v>1258</v>
      </c>
      <c r="C28" t="s">
        <v>5473</v>
      </c>
      <c r="D28" t="s">
        <v>5474</v>
      </c>
      <c r="E28" t="s">
        <v>309</v>
      </c>
      <c r="F28" t="s">
        <v>5475</v>
      </c>
      <c r="G28" t="s">
        <v>5476</v>
      </c>
      <c r="H28" t="s">
        <v>312</v>
      </c>
      <c r="I28" t="s">
        <v>204</v>
      </c>
      <c r="J28" t="s">
        <v>204</v>
      </c>
      <c r="K28" t="s">
        <v>325</v>
      </c>
      <c r="L28" t="s">
        <v>340</v>
      </c>
      <c r="M28" t="s">
        <v>5477</v>
      </c>
      <c r="N28" t="s">
        <v>471</v>
      </c>
      <c r="O28" t="s">
        <v>5478</v>
      </c>
      <c r="P28" t="s">
        <v>339</v>
      </c>
      <c r="Q28" t="s">
        <v>1212</v>
      </c>
      <c r="R28" t="s">
        <v>5479</v>
      </c>
      <c r="S28" t="s">
        <v>5464</v>
      </c>
      <c r="T28" s="144">
        <v>4787.5600000000004</v>
      </c>
      <c r="V28" t="s">
        <v>5480</v>
      </c>
      <c r="W28" s="144">
        <v>10.819900000000001</v>
      </c>
      <c r="X28" s="133">
        <v>0.63976143008555231</v>
      </c>
      <c r="Y28" s="133">
        <v>1.6795394402924695E-5</v>
      </c>
    </row>
    <row r="29" spans="1:25">
      <c r="A29" t="s">
        <v>1213</v>
      </c>
      <c r="B29" t="s">
        <v>1258</v>
      </c>
      <c r="C29" t="s">
        <v>2104</v>
      </c>
      <c r="D29" t="s">
        <v>2105</v>
      </c>
      <c r="E29" t="s">
        <v>309</v>
      </c>
      <c r="F29" t="s">
        <v>5543</v>
      </c>
      <c r="G29" t="s">
        <v>5544</v>
      </c>
      <c r="H29" t="s">
        <v>312</v>
      </c>
      <c r="I29" t="s">
        <v>204</v>
      </c>
      <c r="J29" t="s">
        <v>204</v>
      </c>
      <c r="K29" t="s">
        <v>325</v>
      </c>
      <c r="L29" t="s">
        <v>340</v>
      </c>
      <c r="M29" t="s">
        <v>4563</v>
      </c>
      <c r="N29" t="s">
        <v>464</v>
      </c>
      <c r="O29" t="s">
        <v>5545</v>
      </c>
      <c r="P29" t="s">
        <v>339</v>
      </c>
      <c r="Q29" t="s">
        <v>1212</v>
      </c>
      <c r="R29" t="s">
        <v>5546</v>
      </c>
      <c r="S29" t="s">
        <v>5464</v>
      </c>
      <c r="T29" s="144">
        <v>26000</v>
      </c>
      <c r="V29" t="s">
        <v>5547</v>
      </c>
      <c r="W29" s="144">
        <v>4.9660000000000002</v>
      </c>
      <c r="X29" s="133">
        <v>0.29363113245900241</v>
      </c>
      <c r="Y29" s="133">
        <v>7.7085776770989169E-6</v>
      </c>
    </row>
    <row r="30" spans="1:25">
      <c r="A30" t="s">
        <v>1213</v>
      </c>
      <c r="B30" t="s">
        <v>1258</v>
      </c>
      <c r="C30" t="s">
        <v>1794</v>
      </c>
      <c r="D30" t="s">
        <v>1795</v>
      </c>
      <c r="E30" t="s">
        <v>309</v>
      </c>
      <c r="F30" t="s">
        <v>5461</v>
      </c>
      <c r="G30" t="s">
        <v>5462</v>
      </c>
      <c r="H30" t="s">
        <v>312</v>
      </c>
      <c r="I30" t="s">
        <v>204</v>
      </c>
      <c r="J30" t="s">
        <v>204</v>
      </c>
      <c r="K30" t="s">
        <v>325</v>
      </c>
      <c r="L30" t="s">
        <v>340</v>
      </c>
      <c r="M30" t="s">
        <v>4533</v>
      </c>
      <c r="N30" t="s">
        <v>441</v>
      </c>
      <c r="O30" t="s">
        <v>3358</v>
      </c>
      <c r="P30" t="s">
        <v>339</v>
      </c>
      <c r="Q30" t="s">
        <v>1212</v>
      </c>
      <c r="R30" t="s">
        <v>5463</v>
      </c>
      <c r="S30" t="s">
        <v>5464</v>
      </c>
      <c r="T30" s="144">
        <v>60</v>
      </c>
      <c r="V30" t="s">
        <v>5465</v>
      </c>
      <c r="W30" s="144">
        <v>0.4965</v>
      </c>
      <c r="X30" s="133">
        <v>2.9357200416007791E-2</v>
      </c>
      <c r="Y30" s="133">
        <v>7.7070254061208474E-7</v>
      </c>
    </row>
    <row r="31" spans="1:25">
      <c r="A31" t="s">
        <v>1213</v>
      </c>
      <c r="B31" t="s">
        <v>1258</v>
      </c>
      <c r="C31" t="s">
        <v>3280</v>
      </c>
      <c r="D31" t="s">
        <v>3281</v>
      </c>
      <c r="E31" t="s">
        <v>309</v>
      </c>
      <c r="F31" t="s">
        <v>5548</v>
      </c>
      <c r="G31" t="s">
        <v>5549</v>
      </c>
      <c r="H31" t="s">
        <v>312</v>
      </c>
      <c r="I31" t="s">
        <v>204</v>
      </c>
      <c r="J31" t="s">
        <v>204</v>
      </c>
      <c r="K31" t="s">
        <v>325</v>
      </c>
      <c r="L31" t="s">
        <v>340</v>
      </c>
      <c r="M31" t="s">
        <v>5550</v>
      </c>
      <c r="N31" t="s">
        <v>451</v>
      </c>
      <c r="O31" t="s">
        <v>3911</v>
      </c>
      <c r="P31" t="s">
        <v>339</v>
      </c>
      <c r="Q31" t="s">
        <v>1212</v>
      </c>
      <c r="R31" t="s">
        <v>4448</v>
      </c>
      <c r="S31" t="s">
        <v>5464</v>
      </c>
      <c r="T31" s="144">
        <v>34600</v>
      </c>
      <c r="V31" t="s">
        <v>5522</v>
      </c>
      <c r="W31" s="144">
        <v>0.38060000000000005</v>
      </c>
      <c r="X31" s="133">
        <v>2.2504230570659749E-2</v>
      </c>
      <c r="Y31" s="133">
        <v>5.9079433425369474E-7</v>
      </c>
    </row>
    <row r="32" spans="1:25">
      <c r="A32" t="s">
        <v>1213</v>
      </c>
      <c r="B32" t="s">
        <v>1258</v>
      </c>
      <c r="C32" t="s">
        <v>1794</v>
      </c>
      <c r="D32" t="s">
        <v>1795</v>
      </c>
      <c r="E32" t="s">
        <v>309</v>
      </c>
      <c r="F32" t="s">
        <v>5551</v>
      </c>
      <c r="G32" t="s">
        <v>5552</v>
      </c>
      <c r="H32" t="s">
        <v>312</v>
      </c>
      <c r="I32" t="s">
        <v>204</v>
      </c>
      <c r="J32" t="s">
        <v>204</v>
      </c>
      <c r="K32" t="s">
        <v>325</v>
      </c>
      <c r="L32" t="s">
        <v>340</v>
      </c>
      <c r="M32" t="s">
        <v>4533</v>
      </c>
      <c r="N32" t="s">
        <v>441</v>
      </c>
      <c r="O32" t="s">
        <v>1609</v>
      </c>
      <c r="P32" t="s">
        <v>339</v>
      </c>
      <c r="Q32" t="s">
        <v>1212</v>
      </c>
      <c r="R32" t="s">
        <v>5553</v>
      </c>
      <c r="S32" t="s">
        <v>5464</v>
      </c>
      <c r="T32" s="144">
        <v>85</v>
      </c>
      <c r="V32" t="s">
        <v>5554</v>
      </c>
      <c r="W32" s="144">
        <v>0.24940000000000001</v>
      </c>
      <c r="X32" s="133">
        <v>1.4746006468777811E-2</v>
      </c>
      <c r="Y32" s="133">
        <v>3.8712085922104292E-7</v>
      </c>
    </row>
    <row r="33" spans="1:25">
      <c r="A33" t="s">
        <v>1213</v>
      </c>
      <c r="B33" t="s">
        <v>1261</v>
      </c>
      <c r="C33" t="s">
        <v>2104</v>
      </c>
      <c r="D33" t="s">
        <v>2105</v>
      </c>
      <c r="E33" t="s">
        <v>309</v>
      </c>
      <c r="F33" t="s">
        <v>5543</v>
      </c>
      <c r="G33" t="s">
        <v>5544</v>
      </c>
      <c r="H33" t="s">
        <v>312</v>
      </c>
      <c r="I33" t="s">
        <v>204</v>
      </c>
      <c r="J33" t="s">
        <v>204</v>
      </c>
      <c r="K33" t="s">
        <v>325</v>
      </c>
      <c r="L33" t="s">
        <v>340</v>
      </c>
      <c r="M33" t="s">
        <v>4563</v>
      </c>
      <c r="N33" t="s">
        <v>464</v>
      </c>
      <c r="O33" t="s">
        <v>5545</v>
      </c>
      <c r="P33" t="s">
        <v>339</v>
      </c>
      <c r="Q33" t="s">
        <v>1212</v>
      </c>
      <c r="R33" t="s">
        <v>5546</v>
      </c>
      <c r="S33" t="s">
        <v>5464</v>
      </c>
      <c r="T33" s="144">
        <v>1230250</v>
      </c>
      <c r="V33" t="s">
        <v>5547</v>
      </c>
      <c r="W33" s="144">
        <v>234.9778</v>
      </c>
      <c r="X33" s="133">
        <v>0.76377117943166317</v>
      </c>
      <c r="Y33" s="133">
        <v>7.7683405720550006E-5</v>
      </c>
    </row>
    <row r="34" spans="1:25">
      <c r="A34" t="s">
        <v>1213</v>
      </c>
      <c r="B34" t="s">
        <v>1261</v>
      </c>
      <c r="C34" t="s">
        <v>1794</v>
      </c>
      <c r="D34" t="s">
        <v>1795</v>
      </c>
      <c r="E34" t="s">
        <v>309</v>
      </c>
      <c r="F34" t="s">
        <v>5461</v>
      </c>
      <c r="G34" t="s">
        <v>5462</v>
      </c>
      <c r="H34" t="s">
        <v>312</v>
      </c>
      <c r="I34" t="s">
        <v>204</v>
      </c>
      <c r="J34" t="s">
        <v>204</v>
      </c>
      <c r="K34" t="s">
        <v>325</v>
      </c>
      <c r="L34" t="s">
        <v>340</v>
      </c>
      <c r="M34" t="s">
        <v>4533</v>
      </c>
      <c r="N34" t="s">
        <v>441</v>
      </c>
      <c r="O34" t="s">
        <v>3358</v>
      </c>
      <c r="P34" t="s">
        <v>339</v>
      </c>
      <c r="Q34" t="s">
        <v>1212</v>
      </c>
      <c r="R34" t="s">
        <v>5463</v>
      </c>
      <c r="S34" t="s">
        <v>5464</v>
      </c>
      <c r="T34" s="144">
        <v>2838</v>
      </c>
      <c r="V34" t="s">
        <v>5465</v>
      </c>
      <c r="W34" s="144">
        <v>23.484500000000001</v>
      </c>
      <c r="X34" s="133">
        <v>7.6333806391472914E-2</v>
      </c>
      <c r="Y34" s="133">
        <v>7.763935340575737E-6</v>
      </c>
    </row>
    <row r="35" spans="1:25">
      <c r="A35" t="s">
        <v>1213</v>
      </c>
      <c r="B35" t="s">
        <v>1261</v>
      </c>
      <c r="C35" t="s">
        <v>5473</v>
      </c>
      <c r="D35" t="s">
        <v>5474</v>
      </c>
      <c r="E35" t="s">
        <v>309</v>
      </c>
      <c r="F35" t="s">
        <v>5475</v>
      </c>
      <c r="G35" t="s">
        <v>5476</v>
      </c>
      <c r="H35" t="s">
        <v>312</v>
      </c>
      <c r="I35" t="s">
        <v>204</v>
      </c>
      <c r="J35" t="s">
        <v>204</v>
      </c>
      <c r="K35" t="s">
        <v>325</v>
      </c>
      <c r="L35" t="s">
        <v>340</v>
      </c>
      <c r="M35" t="s">
        <v>5477</v>
      </c>
      <c r="N35" t="s">
        <v>471</v>
      </c>
      <c r="O35" t="s">
        <v>5478</v>
      </c>
      <c r="P35" t="s">
        <v>339</v>
      </c>
      <c r="Q35" t="s">
        <v>1212</v>
      </c>
      <c r="R35" t="s">
        <v>5479</v>
      </c>
      <c r="S35" t="s">
        <v>5464</v>
      </c>
      <c r="T35" s="144">
        <v>9334.86</v>
      </c>
      <c r="V35" t="s">
        <v>5480</v>
      </c>
      <c r="W35" s="144">
        <v>21.096799999999998</v>
      </c>
      <c r="X35" s="133">
        <v>6.8572940597084492E-2</v>
      </c>
      <c r="Y35" s="133">
        <v>6.9745752514757049E-6</v>
      </c>
    </row>
    <row r="36" spans="1:25">
      <c r="A36" t="s">
        <v>1213</v>
      </c>
      <c r="B36" t="s">
        <v>1261</v>
      </c>
      <c r="C36" t="s">
        <v>3280</v>
      </c>
      <c r="D36" t="s">
        <v>3281</v>
      </c>
      <c r="E36" t="s">
        <v>309</v>
      </c>
      <c r="F36" t="s">
        <v>5548</v>
      </c>
      <c r="G36" t="s">
        <v>5549</v>
      </c>
      <c r="H36" t="s">
        <v>312</v>
      </c>
      <c r="I36" t="s">
        <v>204</v>
      </c>
      <c r="J36" t="s">
        <v>204</v>
      </c>
      <c r="K36" t="s">
        <v>325</v>
      </c>
      <c r="L36" t="s">
        <v>340</v>
      </c>
      <c r="M36" t="s">
        <v>5550</v>
      </c>
      <c r="N36" t="s">
        <v>451</v>
      </c>
      <c r="O36" t="s">
        <v>3911</v>
      </c>
      <c r="P36" t="s">
        <v>339</v>
      </c>
      <c r="Q36" t="s">
        <v>1212</v>
      </c>
      <c r="R36" t="s">
        <v>4448</v>
      </c>
      <c r="S36" t="s">
        <v>5464</v>
      </c>
      <c r="T36" s="144">
        <v>1596600</v>
      </c>
      <c r="V36" t="s">
        <v>5522</v>
      </c>
      <c r="W36" s="144">
        <v>17.5626</v>
      </c>
      <c r="X36" s="133">
        <v>5.7085437731387453E-2</v>
      </c>
      <c r="Y36" s="133">
        <v>5.8061777394146102E-6</v>
      </c>
    </row>
    <row r="37" spans="1:25">
      <c r="A37" t="s">
        <v>1213</v>
      </c>
      <c r="B37" t="s">
        <v>1261</v>
      </c>
      <c r="C37" t="s">
        <v>1794</v>
      </c>
      <c r="D37" t="s">
        <v>1795</v>
      </c>
      <c r="E37" t="s">
        <v>309</v>
      </c>
      <c r="F37" t="s">
        <v>5551</v>
      </c>
      <c r="G37" t="s">
        <v>5552</v>
      </c>
      <c r="H37" t="s">
        <v>312</v>
      </c>
      <c r="I37" t="s">
        <v>204</v>
      </c>
      <c r="J37" t="s">
        <v>204</v>
      </c>
      <c r="K37" t="s">
        <v>325</v>
      </c>
      <c r="L37" t="s">
        <v>340</v>
      </c>
      <c r="M37" t="s">
        <v>4533</v>
      </c>
      <c r="N37" t="s">
        <v>441</v>
      </c>
      <c r="O37" t="s">
        <v>1609</v>
      </c>
      <c r="P37" t="s">
        <v>339</v>
      </c>
      <c r="Q37" t="s">
        <v>1212</v>
      </c>
      <c r="R37" t="s">
        <v>5553</v>
      </c>
      <c r="S37" t="s">
        <v>5464</v>
      </c>
      <c r="T37" s="144">
        <v>3590</v>
      </c>
      <c r="V37" t="s">
        <v>5554</v>
      </c>
      <c r="W37" s="144">
        <v>10.533100000000001</v>
      </c>
      <c r="X37" s="133">
        <v>3.4236635848391921E-2</v>
      </c>
      <c r="Y37" s="133">
        <v>3.4822189482148685E-6</v>
      </c>
    </row>
    <row r="38" spans="1:25">
      <c r="A38" t="s">
        <v>1213</v>
      </c>
      <c r="B38" t="s">
        <v>1263</v>
      </c>
      <c r="C38" t="s">
        <v>4322</v>
      </c>
      <c r="D38" t="s">
        <v>4323</v>
      </c>
      <c r="E38" t="s">
        <v>309</v>
      </c>
      <c r="F38" t="s">
        <v>5523</v>
      </c>
      <c r="G38" t="s">
        <v>5524</v>
      </c>
      <c r="H38" t="s">
        <v>312</v>
      </c>
      <c r="I38" t="s">
        <v>204</v>
      </c>
      <c r="J38" t="s">
        <v>204</v>
      </c>
      <c r="K38" t="s">
        <v>325</v>
      </c>
      <c r="L38" t="s">
        <v>340</v>
      </c>
      <c r="M38" t="s">
        <v>4324</v>
      </c>
      <c r="N38" t="s">
        <v>451</v>
      </c>
      <c r="O38" t="s">
        <v>5525</v>
      </c>
      <c r="P38" t="s">
        <v>339</v>
      </c>
      <c r="Q38" t="s">
        <v>1212</v>
      </c>
      <c r="R38" t="s">
        <v>5526</v>
      </c>
      <c r="S38" t="s">
        <v>5464</v>
      </c>
      <c r="T38" s="144">
        <v>24500</v>
      </c>
      <c r="V38" t="s">
        <v>5527</v>
      </c>
      <c r="W38" s="144">
        <v>20.996500000000001</v>
      </c>
      <c r="X38" s="133">
        <v>1</v>
      </c>
      <c r="Y38" s="133">
        <v>1.2350305597486861E-4</v>
      </c>
    </row>
    <row r="39" spans="1:25">
      <c r="A39" t="s">
        <v>1213</v>
      </c>
      <c r="B39" t="s">
        <v>1264</v>
      </c>
      <c r="C39" t="s">
        <v>4322</v>
      </c>
      <c r="D39" t="s">
        <v>4323</v>
      </c>
      <c r="E39" t="s">
        <v>309</v>
      </c>
      <c r="F39" t="s">
        <v>5523</v>
      </c>
      <c r="G39" t="s">
        <v>5524</v>
      </c>
      <c r="H39" t="s">
        <v>312</v>
      </c>
      <c r="I39" t="s">
        <v>204</v>
      </c>
      <c r="J39" t="s">
        <v>204</v>
      </c>
      <c r="K39" t="s">
        <v>325</v>
      </c>
      <c r="L39" t="s">
        <v>340</v>
      </c>
      <c r="M39" t="s">
        <v>4324</v>
      </c>
      <c r="N39" t="s">
        <v>451</v>
      </c>
      <c r="O39" t="s">
        <v>5525</v>
      </c>
      <c r="P39" t="s">
        <v>339</v>
      </c>
      <c r="Q39" t="s">
        <v>1212</v>
      </c>
      <c r="R39" t="s">
        <v>5526</v>
      </c>
      <c r="S39" t="s">
        <v>5464</v>
      </c>
      <c r="T39" s="144">
        <v>11450</v>
      </c>
      <c r="V39" t="s">
        <v>5527</v>
      </c>
      <c r="W39" s="144">
        <v>9.8127000000000013</v>
      </c>
      <c r="X39" s="133">
        <v>1</v>
      </c>
      <c r="Y39" s="133">
        <v>8.01673345550563E-5</v>
      </c>
    </row>
    <row r="40" spans="1:25">
      <c r="A40" t="s">
        <v>1213</v>
      </c>
      <c r="B40" t="s">
        <v>1268</v>
      </c>
      <c r="C40" t="s">
        <v>4322</v>
      </c>
      <c r="D40" t="s">
        <v>4323</v>
      </c>
      <c r="E40" t="s">
        <v>309</v>
      </c>
      <c r="F40" t="s">
        <v>5523</v>
      </c>
      <c r="G40" t="s">
        <v>5524</v>
      </c>
      <c r="H40" t="s">
        <v>312</v>
      </c>
      <c r="I40" t="s">
        <v>204</v>
      </c>
      <c r="J40" t="s">
        <v>204</v>
      </c>
      <c r="K40" t="s">
        <v>325</v>
      </c>
      <c r="L40" t="s">
        <v>340</v>
      </c>
      <c r="M40" t="s">
        <v>4324</v>
      </c>
      <c r="N40" t="s">
        <v>451</v>
      </c>
      <c r="O40" t="s">
        <v>5525</v>
      </c>
      <c r="P40" t="s">
        <v>339</v>
      </c>
      <c r="Q40" t="s">
        <v>1212</v>
      </c>
      <c r="R40" t="s">
        <v>5526</v>
      </c>
      <c r="S40" t="s">
        <v>5464</v>
      </c>
      <c r="T40" s="144">
        <v>22850</v>
      </c>
      <c r="V40" t="s">
        <v>5527</v>
      </c>
      <c r="W40" s="144">
        <v>19.5825</v>
      </c>
      <c r="X40" s="133">
        <v>1</v>
      </c>
      <c r="Y40" s="133">
        <v>7.9661260931343842E-5</v>
      </c>
    </row>
  </sheetData>
  <autoFilter ref="A1:Y1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X30"/>
  <sheetViews>
    <sheetView rightToLeft="1" topLeftCell="M1" workbookViewId="0">
      <selection activeCell="AD26" sqref="AD26"/>
    </sheetView>
  </sheetViews>
  <sheetFormatPr defaultColWidth="9" defaultRowHeight="14.25"/>
  <cols>
    <col min="1" max="4" width="11.625" style="2" customWidth="1"/>
    <col min="5" max="5" width="11.625" style="3" customWidth="1"/>
    <col min="6" max="11" width="11.625" style="2" customWidth="1"/>
    <col min="12" max="12" width="11.625" style="2"/>
    <col min="13" max="22" width="11.625" style="2" customWidth="1"/>
    <col min="23" max="24" width="11.625" style="140" customWidth="1"/>
    <col min="25" max="25" width="11.625" style="2" customWidth="1"/>
    <col min="26" max="16384" width="9" style="2"/>
  </cols>
  <sheetData>
    <row r="1" spans="1:24" ht="66.75" customHeight="1">
      <c r="A1" s="16" t="s">
        <v>49</v>
      </c>
      <c r="B1" s="16" t="s">
        <v>50</v>
      </c>
      <c r="C1" s="16" t="s">
        <v>66</v>
      </c>
      <c r="D1" s="16" t="s">
        <v>80</v>
      </c>
      <c r="E1" s="16" t="s">
        <v>81</v>
      </c>
      <c r="F1" s="16" t="s">
        <v>67</v>
      </c>
      <c r="G1" s="16" t="s">
        <v>68</v>
      </c>
      <c r="H1" s="16" t="s">
        <v>82</v>
      </c>
      <c r="I1" s="16" t="s">
        <v>54</v>
      </c>
      <c r="J1" s="16" t="s">
        <v>55</v>
      </c>
      <c r="K1" s="16" t="s">
        <v>69</v>
      </c>
      <c r="L1" s="16" t="s">
        <v>70</v>
      </c>
      <c r="M1" s="16" t="s">
        <v>83</v>
      </c>
      <c r="N1" s="16" t="s">
        <v>96</v>
      </c>
      <c r="O1" s="16" t="s">
        <v>93</v>
      </c>
      <c r="P1" s="16" t="s">
        <v>56</v>
      </c>
      <c r="Q1" s="16" t="s">
        <v>59</v>
      </c>
      <c r="R1" s="16" t="s">
        <v>94</v>
      </c>
      <c r="S1" s="16" t="s">
        <v>76</v>
      </c>
      <c r="T1" s="16" t="s">
        <v>61</v>
      </c>
      <c r="U1" s="16" t="s">
        <v>77</v>
      </c>
      <c r="V1" s="16" t="s">
        <v>63</v>
      </c>
      <c r="W1" s="16" t="s">
        <v>64</v>
      </c>
      <c r="X1" s="16" t="s">
        <v>65</v>
      </c>
    </row>
    <row r="2" spans="1:24">
      <c r="A2" t="s">
        <v>1213</v>
      </c>
      <c r="B2" t="s">
        <v>1233</v>
      </c>
      <c r="C2" s="111"/>
      <c r="D2" s="111"/>
      <c r="E2" s="15"/>
      <c r="F2" t="s">
        <v>5555</v>
      </c>
      <c r="G2" t="s">
        <v>5556</v>
      </c>
      <c r="H2" t="s">
        <v>321</v>
      </c>
      <c r="I2" t="s">
        <v>971</v>
      </c>
      <c r="J2" t="s">
        <v>205</v>
      </c>
      <c r="K2" t="s">
        <v>224</v>
      </c>
      <c r="L2" t="s">
        <v>314</v>
      </c>
      <c r="M2" t="s">
        <v>569</v>
      </c>
      <c r="N2" t="s">
        <v>747</v>
      </c>
      <c r="O2" t="s">
        <v>5557</v>
      </c>
      <c r="P2" t="s">
        <v>339</v>
      </c>
      <c r="Q2" t="s">
        <v>1215</v>
      </c>
      <c r="R2" t="s">
        <v>5558</v>
      </c>
      <c r="S2" s="144">
        <v>10000</v>
      </c>
      <c r="T2" t="s">
        <v>1216</v>
      </c>
      <c r="U2" s="111"/>
      <c r="V2" s="132">
        <v>0</v>
      </c>
      <c r="W2" s="133">
        <v>-1.309164149043303</v>
      </c>
      <c r="X2" s="133">
        <v>1.7118715489686001E-11</v>
      </c>
    </row>
    <row r="3" spans="1:24">
      <c r="A3" t="s">
        <v>1213</v>
      </c>
      <c r="B3" t="s">
        <v>1233</v>
      </c>
      <c r="C3" s="111"/>
      <c r="D3" s="111"/>
      <c r="E3" s="15"/>
      <c r="F3" t="s">
        <v>5559</v>
      </c>
      <c r="G3" t="s">
        <v>5560</v>
      </c>
      <c r="H3" t="s">
        <v>321</v>
      </c>
      <c r="I3" t="s">
        <v>971</v>
      </c>
      <c r="J3" t="s">
        <v>205</v>
      </c>
      <c r="K3" t="s">
        <v>224</v>
      </c>
      <c r="L3" t="s">
        <v>314</v>
      </c>
      <c r="M3" t="s">
        <v>569</v>
      </c>
      <c r="N3" t="s">
        <v>747</v>
      </c>
      <c r="O3" t="s">
        <v>5557</v>
      </c>
      <c r="P3" t="s">
        <v>339</v>
      </c>
      <c r="Q3" t="s">
        <v>1215</v>
      </c>
      <c r="R3" t="s">
        <v>5561</v>
      </c>
      <c r="S3" s="144">
        <v>-700</v>
      </c>
      <c r="T3" t="s">
        <v>1216</v>
      </c>
      <c r="U3" t="s">
        <v>5562</v>
      </c>
      <c r="V3" s="132">
        <v>0</v>
      </c>
      <c r="W3" s="133">
        <v>2.309164149043303</v>
      </c>
      <c r="X3" s="133">
        <v>-3.019478047526923E-11</v>
      </c>
    </row>
    <row r="4" spans="1:24">
      <c r="A4" t="s">
        <v>1213</v>
      </c>
      <c r="B4" t="s">
        <v>1240</v>
      </c>
      <c r="C4" s="111"/>
      <c r="D4" s="111"/>
      <c r="E4" s="15"/>
      <c r="F4" t="s">
        <v>5555</v>
      </c>
      <c r="G4" t="s">
        <v>5556</v>
      </c>
      <c r="H4" t="s">
        <v>321</v>
      </c>
      <c r="I4" t="s">
        <v>971</v>
      </c>
      <c r="J4" t="s">
        <v>205</v>
      </c>
      <c r="K4" t="s">
        <v>224</v>
      </c>
      <c r="L4" t="s">
        <v>314</v>
      </c>
      <c r="M4" t="s">
        <v>569</v>
      </c>
      <c r="N4" t="s">
        <v>747</v>
      </c>
      <c r="O4" t="s">
        <v>5557</v>
      </c>
      <c r="P4" t="s">
        <v>339</v>
      </c>
      <c r="Q4" t="s">
        <v>1215</v>
      </c>
      <c r="R4" t="s">
        <v>5558</v>
      </c>
      <c r="S4" s="144">
        <v>25600</v>
      </c>
      <c r="T4" t="s">
        <v>1216</v>
      </c>
      <c r="U4" s="111"/>
      <c r="V4" s="132">
        <v>0</v>
      </c>
      <c r="W4" s="133">
        <v>-1.2958059850928914</v>
      </c>
      <c r="X4" s="133">
        <v>8.5807014311165575E-12</v>
      </c>
    </row>
    <row r="5" spans="1:24">
      <c r="A5" t="s">
        <v>1213</v>
      </c>
      <c r="B5" t="s">
        <v>1240</v>
      </c>
      <c r="C5" s="111"/>
      <c r="D5" s="111"/>
      <c r="E5" s="15"/>
      <c r="F5" t="s">
        <v>5559</v>
      </c>
      <c r="G5" t="s">
        <v>5560</v>
      </c>
      <c r="H5" t="s">
        <v>321</v>
      </c>
      <c r="I5" t="s">
        <v>971</v>
      </c>
      <c r="J5" t="s">
        <v>205</v>
      </c>
      <c r="K5" t="s">
        <v>224</v>
      </c>
      <c r="L5" t="s">
        <v>314</v>
      </c>
      <c r="M5" t="s">
        <v>569</v>
      </c>
      <c r="N5" t="s">
        <v>747</v>
      </c>
      <c r="O5" t="s">
        <v>5557</v>
      </c>
      <c r="P5" t="s">
        <v>339</v>
      </c>
      <c r="Q5" t="s">
        <v>1215</v>
      </c>
      <c r="R5" t="s">
        <v>5561</v>
      </c>
      <c r="S5" s="144">
        <v>-1800</v>
      </c>
      <c r="T5" t="s">
        <v>1216</v>
      </c>
      <c r="U5" t="s">
        <v>5562</v>
      </c>
      <c r="V5" s="132">
        <v>0</v>
      </c>
      <c r="W5" s="133">
        <v>2.2958059850928914</v>
      </c>
      <c r="X5" s="133">
        <v>-1.5202604347008274E-11</v>
      </c>
    </row>
    <row r="6" spans="1:24">
      <c r="A6" s="111"/>
      <c r="B6" s="111"/>
      <c r="C6" s="111"/>
      <c r="D6" s="111"/>
      <c r="E6" s="15"/>
      <c r="F6" s="111"/>
      <c r="G6" s="111"/>
      <c r="H6" s="15"/>
      <c r="I6" s="111"/>
      <c r="J6" s="15"/>
      <c r="K6" s="15"/>
      <c r="L6" s="15"/>
      <c r="M6" s="111"/>
      <c r="N6" s="111"/>
      <c r="O6" s="111"/>
      <c r="P6" s="111"/>
      <c r="Q6" s="15"/>
      <c r="R6" s="15"/>
      <c r="S6" s="111"/>
      <c r="T6" s="111"/>
      <c r="U6" s="111"/>
      <c r="V6" s="111"/>
      <c r="W6" s="151"/>
      <c r="X6" s="151"/>
    </row>
    <row r="7" spans="1:24">
      <c r="A7" s="111"/>
      <c r="B7" s="111"/>
      <c r="C7" s="111"/>
      <c r="D7" s="111"/>
      <c r="E7" s="15"/>
      <c r="F7" s="111"/>
      <c r="G7" s="111"/>
      <c r="H7" s="15"/>
      <c r="I7" s="111"/>
      <c r="J7" s="15"/>
      <c r="K7" s="15"/>
      <c r="L7" s="15"/>
      <c r="M7" s="111"/>
      <c r="N7" s="111"/>
      <c r="O7" s="111"/>
      <c r="P7" s="111"/>
      <c r="Q7" s="15"/>
      <c r="R7" s="15"/>
      <c r="S7" s="111"/>
      <c r="T7" s="111"/>
      <c r="U7" s="111"/>
      <c r="V7" s="111"/>
      <c r="W7" s="151"/>
      <c r="X7" s="151"/>
    </row>
    <row r="8" spans="1:24">
      <c r="A8" s="111"/>
      <c r="B8" s="111"/>
      <c r="C8" s="111"/>
      <c r="D8" s="111"/>
      <c r="E8" s="15"/>
      <c r="F8" s="111"/>
      <c r="G8" s="111"/>
      <c r="H8" s="15"/>
      <c r="I8" s="111"/>
      <c r="J8" s="15"/>
      <c r="K8" s="15"/>
      <c r="L8" s="15"/>
      <c r="M8" s="111"/>
      <c r="N8" s="111"/>
      <c r="O8" s="111"/>
      <c r="P8" s="111"/>
      <c r="Q8" s="15"/>
      <c r="R8" s="15"/>
      <c r="S8" s="111"/>
      <c r="T8" s="111"/>
      <c r="U8" s="111"/>
      <c r="V8" s="111"/>
      <c r="W8" s="151"/>
      <c r="X8" s="151"/>
    </row>
    <row r="9" spans="1:24">
      <c r="A9" s="111"/>
      <c r="B9" s="111"/>
      <c r="C9" s="111"/>
      <c r="D9" s="111"/>
      <c r="E9" s="15"/>
      <c r="F9" s="111"/>
      <c r="G9" s="111"/>
      <c r="H9" s="15"/>
      <c r="I9" s="111"/>
      <c r="J9" s="15"/>
      <c r="K9" s="15"/>
      <c r="L9" s="15"/>
      <c r="M9" s="111"/>
      <c r="N9" s="111"/>
      <c r="O9" s="111"/>
      <c r="P9" s="111"/>
      <c r="Q9" s="15"/>
      <c r="R9" s="15"/>
      <c r="S9" s="111"/>
      <c r="T9" s="111"/>
      <c r="U9" s="111"/>
      <c r="V9" s="111"/>
      <c r="W9" s="151"/>
      <c r="X9" s="151"/>
    </row>
    <row r="10" spans="1:24">
      <c r="A10" s="111"/>
      <c r="B10" s="111"/>
      <c r="C10" s="111"/>
      <c r="D10" s="111"/>
      <c r="E10" s="15"/>
      <c r="F10" s="111"/>
      <c r="G10" s="111"/>
      <c r="H10" s="15"/>
      <c r="I10" s="111"/>
      <c r="J10" s="15"/>
      <c r="K10" s="15"/>
      <c r="L10" s="15"/>
      <c r="M10" s="111"/>
      <c r="N10" s="111"/>
      <c r="O10" s="111"/>
      <c r="P10" s="111"/>
      <c r="Q10" s="15"/>
      <c r="R10" s="15"/>
      <c r="S10" s="111"/>
      <c r="T10" s="111"/>
      <c r="U10" s="111"/>
      <c r="V10" s="111"/>
      <c r="W10" s="151"/>
      <c r="X10" s="151"/>
    </row>
    <row r="11" spans="1:24">
      <c r="A11" s="111"/>
      <c r="B11" s="111"/>
      <c r="C11" s="111"/>
      <c r="D11" s="111"/>
      <c r="E11" s="15"/>
      <c r="F11" s="111"/>
      <c r="G11" s="111"/>
      <c r="H11" s="15"/>
      <c r="I11" s="111"/>
      <c r="J11" s="15"/>
      <c r="K11" s="15"/>
      <c r="L11" s="15"/>
      <c r="M11" s="111"/>
      <c r="N11" s="111"/>
      <c r="O11" s="111"/>
      <c r="P11" s="111"/>
      <c r="Q11" s="15"/>
      <c r="R11" s="15"/>
      <c r="S11" s="111"/>
      <c r="T11" s="111"/>
      <c r="U11" s="111"/>
      <c r="V11" s="111"/>
      <c r="W11" s="151"/>
      <c r="X11" s="151"/>
    </row>
    <row r="12" spans="1:24">
      <c r="A12" s="111"/>
      <c r="B12" s="111"/>
      <c r="C12" s="111"/>
      <c r="D12" s="111"/>
      <c r="E12" s="15"/>
      <c r="F12" s="111"/>
      <c r="G12" s="111"/>
      <c r="H12" s="15"/>
      <c r="I12" s="111"/>
      <c r="J12" s="15"/>
      <c r="K12" s="15"/>
      <c r="L12" s="15"/>
      <c r="M12" s="111"/>
      <c r="N12" s="111"/>
      <c r="O12" s="111"/>
      <c r="P12" s="111"/>
      <c r="Q12" s="15"/>
      <c r="R12" s="15"/>
      <c r="S12" s="111"/>
      <c r="T12" s="111"/>
      <c r="U12" s="111"/>
      <c r="V12" s="111"/>
      <c r="W12" s="151"/>
      <c r="X12" s="151"/>
    </row>
    <row r="13" spans="1:24">
      <c r="A13" s="111"/>
      <c r="B13" s="111"/>
      <c r="C13" s="111"/>
      <c r="D13" s="111"/>
      <c r="E13" s="15"/>
      <c r="F13" s="111"/>
      <c r="G13" s="111"/>
      <c r="H13" s="15"/>
      <c r="I13" s="111"/>
      <c r="J13" s="15"/>
      <c r="K13" s="15"/>
      <c r="L13" s="15"/>
      <c r="M13" s="111"/>
      <c r="N13" s="111"/>
      <c r="O13" s="111"/>
      <c r="P13" s="111"/>
      <c r="Q13" s="15"/>
      <c r="R13" s="15"/>
      <c r="S13" s="111"/>
      <c r="T13" s="111"/>
      <c r="U13" s="111"/>
      <c r="V13" s="111"/>
      <c r="W13" s="151"/>
      <c r="X13" s="151"/>
    </row>
    <row r="14" spans="1:24">
      <c r="A14" s="111"/>
      <c r="B14" s="111"/>
      <c r="C14" s="111"/>
      <c r="D14" s="111"/>
      <c r="E14" s="15"/>
      <c r="F14" s="111"/>
      <c r="G14" s="111"/>
      <c r="H14" s="15"/>
      <c r="I14" s="111"/>
      <c r="J14" s="15"/>
      <c r="K14" s="15"/>
      <c r="L14" s="15"/>
      <c r="M14" s="111"/>
      <c r="N14" s="111"/>
      <c r="O14" s="111"/>
      <c r="P14" s="111"/>
      <c r="Q14" s="15"/>
      <c r="R14" s="15"/>
      <c r="S14" s="111"/>
      <c r="T14" s="111"/>
      <c r="U14" s="111"/>
      <c r="V14" s="111"/>
      <c r="W14" s="151"/>
      <c r="X14" s="151"/>
    </row>
    <row r="15" spans="1:24">
      <c r="A15" s="111"/>
      <c r="B15" s="111"/>
      <c r="C15" s="111"/>
      <c r="D15" s="111"/>
      <c r="E15" s="15"/>
      <c r="F15" s="111"/>
      <c r="G15" s="111"/>
      <c r="H15" s="15"/>
      <c r="I15" s="111"/>
      <c r="J15" s="15"/>
      <c r="K15" s="15"/>
      <c r="L15" s="15"/>
      <c r="M15" s="111"/>
      <c r="N15" s="111"/>
      <c r="O15" s="111"/>
      <c r="P15" s="111"/>
      <c r="Q15" s="15"/>
      <c r="R15" s="15"/>
      <c r="S15" s="111"/>
      <c r="T15" s="111"/>
      <c r="U15" s="111"/>
      <c r="V15" s="111"/>
      <c r="W15" s="151"/>
      <c r="X15" s="151"/>
    </row>
    <row r="16" spans="1:24">
      <c r="A16" s="111"/>
      <c r="B16" s="111"/>
      <c r="C16" s="111"/>
      <c r="D16" s="111"/>
      <c r="E16" s="15"/>
      <c r="F16" s="111"/>
      <c r="G16" s="111"/>
      <c r="H16" s="15"/>
      <c r="I16" s="111"/>
      <c r="J16" s="15"/>
      <c r="K16" s="15"/>
      <c r="L16" s="15"/>
      <c r="M16" s="111"/>
      <c r="N16" s="111"/>
      <c r="O16" s="111"/>
      <c r="P16" s="111"/>
      <c r="Q16" s="15"/>
      <c r="R16" s="15"/>
      <c r="S16" s="111"/>
      <c r="T16" s="111"/>
      <c r="U16" s="111"/>
      <c r="V16" s="111"/>
      <c r="W16" s="151"/>
      <c r="X16" s="151"/>
    </row>
    <row r="17" spans="1:24">
      <c r="A17" s="111"/>
      <c r="B17" s="111"/>
      <c r="C17" s="111"/>
      <c r="D17" s="111"/>
      <c r="E17" s="15"/>
      <c r="F17" s="111"/>
      <c r="G17" s="111"/>
      <c r="H17" s="15"/>
      <c r="I17" s="111"/>
      <c r="J17" s="15"/>
      <c r="K17" s="15"/>
      <c r="L17" s="15"/>
      <c r="M17" s="111"/>
      <c r="N17" s="111"/>
      <c r="O17" s="111"/>
      <c r="P17" s="111"/>
      <c r="Q17" s="15"/>
      <c r="R17" s="15"/>
      <c r="S17" s="111"/>
      <c r="T17" s="111"/>
      <c r="U17" s="111"/>
      <c r="V17" s="111"/>
      <c r="W17" s="151"/>
      <c r="X17" s="151"/>
    </row>
    <row r="18" spans="1:24">
      <c r="A18" s="111"/>
      <c r="B18" s="111"/>
      <c r="C18" s="111"/>
      <c r="D18" s="111"/>
      <c r="E18" s="15"/>
      <c r="F18" s="111"/>
      <c r="G18" s="111"/>
      <c r="H18" s="15"/>
      <c r="I18" s="111"/>
      <c r="J18" s="15"/>
      <c r="K18" s="15"/>
      <c r="L18" s="15"/>
      <c r="M18" s="111"/>
      <c r="N18" s="111"/>
      <c r="O18" s="111"/>
      <c r="P18" s="111"/>
      <c r="Q18" s="15"/>
      <c r="R18" s="15"/>
      <c r="S18" s="111"/>
      <c r="T18" s="111"/>
      <c r="U18" s="111"/>
      <c r="V18" s="111"/>
      <c r="W18" s="151"/>
      <c r="X18" s="151"/>
    </row>
    <row r="19" spans="1:24">
      <c r="A19" s="111"/>
      <c r="B19" s="111"/>
      <c r="C19" s="111"/>
      <c r="D19" s="111"/>
      <c r="E19" s="15"/>
      <c r="F19" s="111"/>
      <c r="G19" s="111"/>
      <c r="H19" s="15"/>
      <c r="I19" s="111"/>
      <c r="J19" s="15"/>
      <c r="K19" s="15"/>
      <c r="L19" s="15"/>
      <c r="M19" s="111"/>
      <c r="N19" s="111"/>
      <c r="O19" s="111"/>
      <c r="P19" s="111"/>
      <c r="Q19" s="15"/>
      <c r="R19" s="15"/>
      <c r="S19" s="111"/>
      <c r="T19" s="111"/>
      <c r="U19" s="111"/>
      <c r="V19" s="111"/>
      <c r="W19" s="151"/>
      <c r="X19" s="151"/>
    </row>
    <row r="20" spans="1:24">
      <c r="A20" s="110"/>
      <c r="B20" s="110"/>
      <c r="C20" s="110"/>
      <c r="D20" s="110"/>
      <c r="E20" s="15"/>
      <c r="F20" s="110"/>
      <c r="G20" s="110"/>
      <c r="H20" s="15"/>
      <c r="I20" s="111"/>
      <c r="J20" s="15"/>
      <c r="K20" s="15"/>
      <c r="L20" s="15"/>
      <c r="M20" s="111"/>
      <c r="N20" s="110"/>
      <c r="O20" s="110"/>
      <c r="P20" s="111"/>
      <c r="Q20" s="110"/>
      <c r="R20" s="110"/>
      <c r="S20" s="110"/>
      <c r="T20" s="110"/>
      <c r="U20" s="110"/>
      <c r="V20" s="110"/>
    </row>
    <row r="21" spans="1:24">
      <c r="A21" s="110"/>
      <c r="B21" s="110"/>
      <c r="C21" s="110"/>
      <c r="D21" s="110"/>
      <c r="E21"/>
      <c r="F21" s="110"/>
      <c r="G21" s="110"/>
      <c r="H21" s="3"/>
      <c r="I21" s="110"/>
      <c r="J21" s="110"/>
      <c r="K21" s="110"/>
      <c r="L21" s="3"/>
      <c r="M21" s="110"/>
      <c r="N21" s="110"/>
      <c r="O21" s="110"/>
      <c r="P21" s="110"/>
      <c r="Q21" s="110"/>
      <c r="R21" s="110"/>
      <c r="S21" s="110"/>
      <c r="T21" s="110"/>
      <c r="U21" s="110"/>
      <c r="V21" s="110"/>
    </row>
    <row r="22" spans="1:24">
      <c r="A22" s="110"/>
      <c r="B22" s="110"/>
      <c r="C22" s="110"/>
      <c r="D22" s="110"/>
      <c r="F22" s="110"/>
      <c r="G22" s="110"/>
      <c r="H22" s="110"/>
      <c r="I22" s="110"/>
      <c r="J22" s="110"/>
      <c r="K22" s="110"/>
      <c r="L22" s="3"/>
      <c r="M22" s="110"/>
      <c r="N22" s="110"/>
      <c r="O22" s="110"/>
      <c r="P22" s="110"/>
      <c r="Q22" s="110"/>
      <c r="R22" s="110"/>
      <c r="S22" s="110"/>
      <c r="T22" s="110"/>
      <c r="U22" s="110"/>
      <c r="V22" s="110"/>
    </row>
    <row r="30" spans="1:24">
      <c r="A30" s="110"/>
      <c r="B30" s="110"/>
      <c r="C30" s="110"/>
      <c r="D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N2:N19">
      <formula1>Underlying_Asset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165"/>
  <sheetViews>
    <sheetView rightToLeft="1" topLeftCell="L1" workbookViewId="0">
      <selection activeCell="AD25" sqref="AD25"/>
    </sheetView>
  </sheetViews>
  <sheetFormatPr defaultColWidth="9" defaultRowHeight="14.25"/>
  <cols>
    <col min="1" max="4" width="11.625" style="2" customWidth="1"/>
    <col min="5" max="5" width="11.625" style="3" customWidth="1"/>
    <col min="6" max="10" width="11.625" style="2" customWidth="1"/>
    <col min="11" max="11" width="11.625" style="2"/>
    <col min="12" max="18" width="11.625" style="2" customWidth="1"/>
    <col min="19" max="20" width="11.625" style="140" customWidth="1"/>
    <col min="21" max="16384" width="9" style="2"/>
  </cols>
  <sheetData>
    <row r="1" spans="1:20" ht="66.75" customHeight="1">
      <c r="A1" s="16" t="s">
        <v>49</v>
      </c>
      <c r="B1" s="16" t="s">
        <v>50</v>
      </c>
      <c r="C1" s="16" t="s">
        <v>66</v>
      </c>
      <c r="D1" s="16" t="s">
        <v>80</v>
      </c>
      <c r="E1" s="16" t="s">
        <v>81</v>
      </c>
      <c r="F1" s="16" t="s">
        <v>67</v>
      </c>
      <c r="G1" s="16" t="s">
        <v>68</v>
      </c>
      <c r="H1" s="16" t="s">
        <v>82</v>
      </c>
      <c r="I1" s="16" t="s">
        <v>55</v>
      </c>
      <c r="J1" s="16" t="s">
        <v>69</v>
      </c>
      <c r="K1" s="16" t="s">
        <v>70</v>
      </c>
      <c r="L1" s="16" t="s">
        <v>96</v>
      </c>
      <c r="M1" s="16" t="s">
        <v>56</v>
      </c>
      <c r="N1" s="16" t="s">
        <v>59</v>
      </c>
      <c r="O1" s="16" t="s">
        <v>76</v>
      </c>
      <c r="P1" s="16" t="s">
        <v>61</v>
      </c>
      <c r="Q1" s="16" t="s">
        <v>77</v>
      </c>
      <c r="R1" s="16" t="s">
        <v>63</v>
      </c>
      <c r="S1" s="16" t="s">
        <v>64</v>
      </c>
      <c r="T1" s="16" t="s">
        <v>65</v>
      </c>
    </row>
    <row r="2" spans="1:20">
      <c r="A2" t="s">
        <v>1213</v>
      </c>
      <c r="B2" t="s">
        <v>1214</v>
      </c>
      <c r="C2" s="110"/>
      <c r="D2" s="110"/>
      <c r="E2" s="15"/>
      <c r="F2" t="s">
        <v>5563</v>
      </c>
      <c r="G2" t="s">
        <v>5564</v>
      </c>
      <c r="H2" t="s">
        <v>321</v>
      </c>
      <c r="I2" t="s">
        <v>205</v>
      </c>
      <c r="J2" t="s">
        <v>224</v>
      </c>
      <c r="K2" t="s">
        <v>314</v>
      </c>
      <c r="L2" t="s">
        <v>751</v>
      </c>
      <c r="M2" t="s">
        <v>339</v>
      </c>
      <c r="N2" t="s">
        <v>1215</v>
      </c>
      <c r="O2" s="144">
        <v>7</v>
      </c>
      <c r="P2" t="s">
        <v>1216</v>
      </c>
      <c r="Q2" t="s">
        <v>5565</v>
      </c>
      <c r="R2" s="144">
        <v>0</v>
      </c>
      <c r="S2" s="151"/>
      <c r="T2" s="151"/>
    </row>
    <row r="3" spans="1:20">
      <c r="A3" t="s">
        <v>1213</v>
      </c>
      <c r="B3" t="s">
        <v>1214</v>
      </c>
      <c r="C3" s="110"/>
      <c r="D3" s="110"/>
      <c r="E3" s="15"/>
      <c r="F3" t="s">
        <v>5566</v>
      </c>
      <c r="G3" t="s">
        <v>5567</v>
      </c>
      <c r="H3" t="s">
        <v>312</v>
      </c>
      <c r="I3" t="s">
        <v>205</v>
      </c>
      <c r="J3" t="s">
        <v>204</v>
      </c>
      <c r="K3" t="s">
        <v>314</v>
      </c>
      <c r="L3" s="111"/>
      <c r="M3" t="s">
        <v>339</v>
      </c>
      <c r="N3" t="s">
        <v>1215</v>
      </c>
      <c r="O3" s="144">
        <v>2187.5</v>
      </c>
      <c r="P3" t="s">
        <v>1216</v>
      </c>
      <c r="Q3" t="s">
        <v>4448</v>
      </c>
      <c r="R3" s="144">
        <v>8.0521999999999991</v>
      </c>
      <c r="S3" s="133">
        <v>1</v>
      </c>
      <c r="T3" s="133">
        <v>8.1846803412176822E-5</v>
      </c>
    </row>
    <row r="4" spans="1:20">
      <c r="A4" t="s">
        <v>1213</v>
      </c>
      <c r="B4" t="s">
        <v>1221</v>
      </c>
      <c r="C4" s="110"/>
      <c r="D4" s="110"/>
      <c r="E4" s="15"/>
      <c r="F4" t="s">
        <v>5568</v>
      </c>
      <c r="G4" t="s">
        <v>5569</v>
      </c>
      <c r="H4" t="s">
        <v>321</v>
      </c>
      <c r="I4" t="s">
        <v>205</v>
      </c>
      <c r="J4" t="s">
        <v>224</v>
      </c>
      <c r="K4" t="s">
        <v>314</v>
      </c>
      <c r="L4" t="s">
        <v>747</v>
      </c>
      <c r="M4" t="s">
        <v>339</v>
      </c>
      <c r="N4" t="s">
        <v>1215</v>
      </c>
      <c r="O4" s="144">
        <v>124</v>
      </c>
      <c r="P4" t="s">
        <v>1216</v>
      </c>
      <c r="Q4" t="s">
        <v>5570</v>
      </c>
      <c r="R4" s="144">
        <v>0</v>
      </c>
      <c r="S4" s="133">
        <v>7.1783135947200256E-9</v>
      </c>
      <c r="T4" s="133">
        <v>2.6862081497909725E-11</v>
      </c>
    </row>
    <row r="5" spans="1:20">
      <c r="A5" t="s">
        <v>1213</v>
      </c>
      <c r="B5" t="s">
        <v>1221</v>
      </c>
      <c r="C5" s="110"/>
      <c r="D5" s="110"/>
      <c r="E5" s="15"/>
      <c r="F5" t="s">
        <v>5571</v>
      </c>
      <c r="G5" t="s">
        <v>5572</v>
      </c>
      <c r="H5" t="s">
        <v>321</v>
      </c>
      <c r="I5" t="s">
        <v>205</v>
      </c>
      <c r="J5" t="s">
        <v>224</v>
      </c>
      <c r="K5" t="s">
        <v>314</v>
      </c>
      <c r="L5" t="s">
        <v>747</v>
      </c>
      <c r="M5" t="s">
        <v>339</v>
      </c>
      <c r="N5" t="s">
        <v>1215</v>
      </c>
      <c r="O5" s="144">
        <v>21</v>
      </c>
      <c r="P5" t="s">
        <v>1216</v>
      </c>
      <c r="Q5" t="s">
        <v>5573</v>
      </c>
      <c r="R5" s="144">
        <v>0</v>
      </c>
      <c r="S5" s="133">
        <v>4.2308990403575242E-9</v>
      </c>
      <c r="T5" s="133">
        <v>1.5832514605534529E-11</v>
      </c>
    </row>
    <row r="6" spans="1:20">
      <c r="A6" t="s">
        <v>1213</v>
      </c>
      <c r="B6" t="s">
        <v>1221</v>
      </c>
      <c r="C6" s="110"/>
      <c r="D6" s="110"/>
      <c r="E6" s="15"/>
      <c r="F6" t="s">
        <v>5574</v>
      </c>
      <c r="G6" t="s">
        <v>5575</v>
      </c>
      <c r="H6" t="s">
        <v>321</v>
      </c>
      <c r="I6" t="s">
        <v>205</v>
      </c>
      <c r="J6" t="s">
        <v>224</v>
      </c>
      <c r="K6" t="s">
        <v>314</v>
      </c>
      <c r="L6" t="s">
        <v>747</v>
      </c>
      <c r="M6" t="s">
        <v>339</v>
      </c>
      <c r="N6" t="s">
        <v>1215</v>
      </c>
      <c r="O6" s="144">
        <v>5</v>
      </c>
      <c r="P6" t="s">
        <v>1216</v>
      </c>
      <c r="Q6" t="s">
        <v>5576</v>
      </c>
      <c r="R6" s="144">
        <v>0</v>
      </c>
      <c r="S6" s="133">
        <v>2.1906127952239694E-9</v>
      </c>
      <c r="T6" s="133">
        <v>8.1975269900374403E-12</v>
      </c>
    </row>
    <row r="7" spans="1:20">
      <c r="A7" t="s">
        <v>1213</v>
      </c>
      <c r="B7" t="s">
        <v>1221</v>
      </c>
      <c r="C7" s="110"/>
      <c r="D7" s="110"/>
      <c r="E7" s="15"/>
      <c r="F7" t="s">
        <v>5577</v>
      </c>
      <c r="G7" t="s">
        <v>5578</v>
      </c>
      <c r="H7" t="s">
        <v>321</v>
      </c>
      <c r="I7" t="s">
        <v>205</v>
      </c>
      <c r="J7" t="s">
        <v>293</v>
      </c>
      <c r="K7" t="s">
        <v>314</v>
      </c>
      <c r="L7" t="s">
        <v>747</v>
      </c>
      <c r="M7" t="s">
        <v>339</v>
      </c>
      <c r="N7" t="s">
        <v>1217</v>
      </c>
      <c r="O7" s="144">
        <v>78</v>
      </c>
      <c r="P7" t="s">
        <v>1218</v>
      </c>
      <c r="Q7" t="s">
        <v>5579</v>
      </c>
      <c r="R7" s="144">
        <v>0</v>
      </c>
      <c r="S7" s="133">
        <v>4.6967067824821005E-10</v>
      </c>
      <c r="T7" s="133">
        <v>1.7575621167570386E-12</v>
      </c>
    </row>
    <row r="8" spans="1:20">
      <c r="A8" t="s">
        <v>1213</v>
      </c>
      <c r="B8" t="s">
        <v>1221</v>
      </c>
      <c r="C8" s="110"/>
      <c r="D8" s="110"/>
      <c r="E8" s="15"/>
      <c r="F8" t="s">
        <v>5580</v>
      </c>
      <c r="G8" t="s">
        <v>5581</v>
      </c>
      <c r="H8" t="s">
        <v>321</v>
      </c>
      <c r="I8" t="s">
        <v>205</v>
      </c>
      <c r="J8" t="s">
        <v>299</v>
      </c>
      <c r="K8" t="s">
        <v>314</v>
      </c>
      <c r="L8" t="s">
        <v>747</v>
      </c>
      <c r="M8" t="s">
        <v>339</v>
      </c>
      <c r="N8" t="s">
        <v>1215</v>
      </c>
      <c r="O8" s="144">
        <v>32</v>
      </c>
      <c r="P8" t="s">
        <v>1216</v>
      </c>
      <c r="Q8" t="s">
        <v>5582</v>
      </c>
      <c r="R8" s="144">
        <v>0</v>
      </c>
      <c r="S8" s="133">
        <v>3.660617797196247E-10</v>
      </c>
      <c r="T8" s="133">
        <v>1.3698456093268461E-12</v>
      </c>
    </row>
    <row r="9" spans="1:20">
      <c r="A9" t="s">
        <v>1213</v>
      </c>
      <c r="B9" t="s">
        <v>1221</v>
      </c>
      <c r="C9" s="110"/>
      <c r="D9" s="110"/>
      <c r="E9" s="15"/>
      <c r="F9" t="s">
        <v>5563</v>
      </c>
      <c r="G9" t="s">
        <v>5564</v>
      </c>
      <c r="H9" t="s">
        <v>321</v>
      </c>
      <c r="I9" t="s">
        <v>205</v>
      </c>
      <c r="J9" t="s">
        <v>224</v>
      </c>
      <c r="K9" t="s">
        <v>314</v>
      </c>
      <c r="L9" t="s">
        <v>751</v>
      </c>
      <c r="M9" t="s">
        <v>339</v>
      </c>
      <c r="N9" t="s">
        <v>1215</v>
      </c>
      <c r="O9" s="144">
        <v>13</v>
      </c>
      <c r="P9" t="s">
        <v>1216</v>
      </c>
      <c r="Q9" t="s">
        <v>5565</v>
      </c>
      <c r="R9" s="144">
        <v>0</v>
      </c>
      <c r="S9" s="151"/>
      <c r="T9" s="151"/>
    </row>
    <row r="10" spans="1:20">
      <c r="A10" t="s">
        <v>1213</v>
      </c>
      <c r="B10" t="s">
        <v>1221</v>
      </c>
      <c r="C10" s="110"/>
      <c r="D10" s="110"/>
      <c r="E10" s="15"/>
      <c r="F10" t="s">
        <v>5566</v>
      </c>
      <c r="G10" t="s">
        <v>5567</v>
      </c>
      <c r="H10" t="s">
        <v>312</v>
      </c>
      <c r="I10" t="s">
        <v>205</v>
      </c>
      <c r="J10" t="s">
        <v>204</v>
      </c>
      <c r="K10" t="s">
        <v>314</v>
      </c>
      <c r="L10" s="111"/>
      <c r="M10" t="s">
        <v>339</v>
      </c>
      <c r="N10" t="s">
        <v>1215</v>
      </c>
      <c r="O10" s="144">
        <v>877290.5</v>
      </c>
      <c r="P10" t="s">
        <v>1216</v>
      </c>
      <c r="Q10" t="s">
        <v>4448</v>
      </c>
      <c r="R10" s="144">
        <v>3229.3062999999997</v>
      </c>
      <c r="S10" s="133">
        <v>0.95669245043231466</v>
      </c>
      <c r="T10" s="133">
        <v>3.5800540381588221E-3</v>
      </c>
    </row>
    <row r="11" spans="1:20">
      <c r="A11" t="s">
        <v>1213</v>
      </c>
      <c r="B11" t="s">
        <v>1221</v>
      </c>
      <c r="C11" s="110"/>
      <c r="D11" s="110"/>
      <c r="E11" s="15"/>
      <c r="F11" t="s">
        <v>5583</v>
      </c>
      <c r="G11" t="s">
        <v>5584</v>
      </c>
      <c r="H11" t="s">
        <v>312</v>
      </c>
      <c r="I11" t="s">
        <v>205</v>
      </c>
      <c r="J11" t="s">
        <v>204</v>
      </c>
      <c r="K11" t="s">
        <v>314</v>
      </c>
      <c r="L11" s="111"/>
      <c r="M11" t="s">
        <v>339</v>
      </c>
      <c r="N11" t="s">
        <v>1217</v>
      </c>
      <c r="O11" s="144">
        <v>36738</v>
      </c>
      <c r="P11" t="s">
        <v>1218</v>
      </c>
      <c r="Q11" t="s">
        <v>4448</v>
      </c>
      <c r="R11" s="144">
        <v>146.1842</v>
      </c>
      <c r="S11" s="133">
        <v>4.3307535132127435E-2</v>
      </c>
      <c r="T11" s="133">
        <v>1.6206181616925709E-4</v>
      </c>
    </row>
    <row r="12" spans="1:20">
      <c r="A12" t="s">
        <v>1213</v>
      </c>
      <c r="B12" t="s">
        <v>1228</v>
      </c>
      <c r="C12" s="110"/>
      <c r="D12" s="110"/>
      <c r="E12" s="15"/>
      <c r="F12" t="s">
        <v>5568</v>
      </c>
      <c r="G12" t="s">
        <v>5569</v>
      </c>
      <c r="H12" t="s">
        <v>321</v>
      </c>
      <c r="I12" t="s">
        <v>205</v>
      </c>
      <c r="J12" t="s">
        <v>224</v>
      </c>
      <c r="K12" t="s">
        <v>314</v>
      </c>
      <c r="L12" t="s">
        <v>747</v>
      </c>
      <c r="M12" t="s">
        <v>339</v>
      </c>
      <c r="N12" t="s">
        <v>1215</v>
      </c>
      <c r="O12" s="144">
        <v>41</v>
      </c>
      <c r="P12" t="s">
        <v>1216</v>
      </c>
      <c r="Q12" t="s">
        <v>5570</v>
      </c>
      <c r="R12" s="144">
        <v>0</v>
      </c>
      <c r="S12" s="133">
        <v>6.6846999833110963E-9</v>
      </c>
      <c r="T12" s="133">
        <v>4.4614078306609723E-11</v>
      </c>
    </row>
    <row r="13" spans="1:20">
      <c r="A13" t="s">
        <v>1213</v>
      </c>
      <c r="B13" t="s">
        <v>1228</v>
      </c>
      <c r="C13" s="110"/>
      <c r="D13" s="110"/>
      <c r="E13" s="15"/>
      <c r="F13" t="s">
        <v>5574</v>
      </c>
      <c r="G13" t="s">
        <v>5575</v>
      </c>
      <c r="H13" t="s">
        <v>321</v>
      </c>
      <c r="I13" t="s">
        <v>205</v>
      </c>
      <c r="J13" t="s">
        <v>224</v>
      </c>
      <c r="K13" t="s">
        <v>314</v>
      </c>
      <c r="L13" t="s">
        <v>747</v>
      </c>
      <c r="M13" t="s">
        <v>339</v>
      </c>
      <c r="N13" t="s">
        <v>1215</v>
      </c>
      <c r="O13" s="144">
        <v>5</v>
      </c>
      <c r="P13" t="s">
        <v>1216</v>
      </c>
      <c r="Q13" t="s">
        <v>5576</v>
      </c>
      <c r="R13" s="144">
        <v>0</v>
      </c>
      <c r="S13" s="133">
        <v>6.1696842966872412E-9</v>
      </c>
      <c r="T13" s="133">
        <v>4.117683351932938E-11</v>
      </c>
    </row>
    <row r="14" spans="1:20">
      <c r="A14" t="s">
        <v>1213</v>
      </c>
      <c r="B14" t="s">
        <v>1228</v>
      </c>
      <c r="C14" s="110"/>
      <c r="D14" s="110"/>
      <c r="E14" s="15"/>
      <c r="F14" t="s">
        <v>5571</v>
      </c>
      <c r="G14" t="s">
        <v>5572</v>
      </c>
      <c r="H14" t="s">
        <v>321</v>
      </c>
      <c r="I14" t="s">
        <v>205</v>
      </c>
      <c r="J14" t="s">
        <v>224</v>
      </c>
      <c r="K14" t="s">
        <v>314</v>
      </c>
      <c r="L14" t="s">
        <v>747</v>
      </c>
      <c r="M14" t="s">
        <v>339</v>
      </c>
      <c r="N14" t="s">
        <v>1215</v>
      </c>
      <c r="O14" s="144">
        <v>5</v>
      </c>
      <c r="P14" t="s">
        <v>1216</v>
      </c>
      <c r="Q14" t="s">
        <v>5573</v>
      </c>
      <c r="R14" s="144">
        <v>0</v>
      </c>
      <c r="S14" s="133">
        <v>2.8371395206415964E-9</v>
      </c>
      <c r="T14" s="133">
        <v>1.8935234947969193E-11</v>
      </c>
    </row>
    <row r="15" spans="1:20">
      <c r="A15" t="s">
        <v>1213</v>
      </c>
      <c r="B15" t="s">
        <v>1228</v>
      </c>
      <c r="C15" s="110"/>
      <c r="D15" s="110"/>
      <c r="E15" s="15"/>
      <c r="F15" t="s">
        <v>5577</v>
      </c>
      <c r="G15" t="s">
        <v>5578</v>
      </c>
      <c r="H15" t="s">
        <v>321</v>
      </c>
      <c r="I15" t="s">
        <v>205</v>
      </c>
      <c r="J15" t="s">
        <v>293</v>
      </c>
      <c r="K15" t="s">
        <v>314</v>
      </c>
      <c r="L15" t="s">
        <v>747</v>
      </c>
      <c r="M15" t="s">
        <v>339</v>
      </c>
      <c r="N15" t="s">
        <v>1217</v>
      </c>
      <c r="O15" s="144">
        <v>56</v>
      </c>
      <c r="P15" t="s">
        <v>1218</v>
      </c>
      <c r="Q15" t="s">
        <v>5579</v>
      </c>
      <c r="R15" s="144">
        <v>0</v>
      </c>
      <c r="S15" s="133">
        <v>9.4969509253726195E-10</v>
      </c>
      <c r="T15" s="133">
        <v>6.3383205426780548E-12</v>
      </c>
    </row>
    <row r="16" spans="1:20">
      <c r="A16" t="s">
        <v>1213</v>
      </c>
      <c r="B16" t="s">
        <v>1228</v>
      </c>
      <c r="C16" s="110"/>
      <c r="D16" s="110"/>
      <c r="E16" s="15"/>
      <c r="F16" t="s">
        <v>5580</v>
      </c>
      <c r="G16" t="s">
        <v>5581</v>
      </c>
      <c r="H16" t="s">
        <v>321</v>
      </c>
      <c r="I16" t="s">
        <v>205</v>
      </c>
      <c r="J16" t="s">
        <v>299</v>
      </c>
      <c r="K16" t="s">
        <v>314</v>
      </c>
      <c r="L16" t="s">
        <v>747</v>
      </c>
      <c r="M16" t="s">
        <v>339</v>
      </c>
      <c r="N16" t="s">
        <v>1215</v>
      </c>
      <c r="O16" s="144">
        <v>6</v>
      </c>
      <c r="P16" t="s">
        <v>1216</v>
      </c>
      <c r="Q16" t="s">
        <v>5582</v>
      </c>
      <c r="R16" s="144">
        <v>0</v>
      </c>
      <c r="S16" s="133">
        <v>1.9330940344160441E-10</v>
      </c>
      <c r="T16" s="133">
        <v>1.2901582545333488E-12</v>
      </c>
    </row>
    <row r="17" spans="1:20">
      <c r="A17" t="s">
        <v>1213</v>
      </c>
      <c r="B17" t="s">
        <v>1228</v>
      </c>
      <c r="C17" s="110"/>
      <c r="D17" s="110"/>
      <c r="E17" s="15"/>
      <c r="F17" t="s">
        <v>5566</v>
      </c>
      <c r="G17" t="s">
        <v>5567</v>
      </c>
      <c r="H17" t="s">
        <v>312</v>
      </c>
      <c r="I17" t="s">
        <v>205</v>
      </c>
      <c r="J17" t="s">
        <v>204</v>
      </c>
      <c r="K17" t="s">
        <v>314</v>
      </c>
      <c r="L17" s="111"/>
      <c r="M17" t="s">
        <v>339</v>
      </c>
      <c r="N17" t="s">
        <v>1215</v>
      </c>
      <c r="O17" s="144">
        <v>297080</v>
      </c>
      <c r="P17" t="s">
        <v>1216</v>
      </c>
      <c r="Q17" t="s">
        <v>4448</v>
      </c>
      <c r="R17" s="144">
        <v>1093.5515</v>
      </c>
      <c r="S17" s="133">
        <v>0.91243021249494505</v>
      </c>
      <c r="T17" s="133">
        <v>6.089612555716036E-3</v>
      </c>
    </row>
    <row r="18" spans="1:20">
      <c r="A18" t="s">
        <v>1213</v>
      </c>
      <c r="B18" t="s">
        <v>1228</v>
      </c>
      <c r="C18" s="110"/>
      <c r="D18" s="110"/>
      <c r="E18" s="15"/>
      <c r="F18" t="s">
        <v>5583</v>
      </c>
      <c r="G18" t="s">
        <v>5584</v>
      </c>
      <c r="H18" t="s">
        <v>312</v>
      </c>
      <c r="I18" t="s">
        <v>205</v>
      </c>
      <c r="J18" t="s">
        <v>204</v>
      </c>
      <c r="K18" t="s">
        <v>314</v>
      </c>
      <c r="L18" s="111"/>
      <c r="M18" t="s">
        <v>339</v>
      </c>
      <c r="N18" t="s">
        <v>1217</v>
      </c>
      <c r="O18" s="144">
        <v>26376</v>
      </c>
      <c r="P18" t="s">
        <v>1218</v>
      </c>
      <c r="Q18" t="s">
        <v>4448</v>
      </c>
      <c r="R18" s="144">
        <v>104.95269999999999</v>
      </c>
      <c r="S18" s="133">
        <v>8.7569770670526695E-2</v>
      </c>
      <c r="T18" s="133">
        <v>5.8444576656252229E-4</v>
      </c>
    </row>
    <row r="19" spans="1:20">
      <c r="A19" t="s">
        <v>1213</v>
      </c>
      <c r="B19" t="s">
        <v>1229</v>
      </c>
      <c r="C19" s="110"/>
      <c r="D19" s="110"/>
      <c r="E19" s="15"/>
      <c r="F19" t="s">
        <v>5568</v>
      </c>
      <c r="G19" t="s">
        <v>5569</v>
      </c>
      <c r="H19" t="s">
        <v>321</v>
      </c>
      <c r="I19" t="s">
        <v>205</v>
      </c>
      <c r="J19" t="s">
        <v>224</v>
      </c>
      <c r="K19" t="s">
        <v>314</v>
      </c>
      <c r="L19" t="s">
        <v>747</v>
      </c>
      <c r="M19" t="s">
        <v>339</v>
      </c>
      <c r="N19" t="s">
        <v>1215</v>
      </c>
      <c r="O19" s="144">
        <v>23</v>
      </c>
      <c r="P19" t="s">
        <v>1216</v>
      </c>
      <c r="Q19" t="s">
        <v>5570</v>
      </c>
      <c r="R19" s="144">
        <v>0</v>
      </c>
      <c r="S19" s="133">
        <v>1.0087202475908622E-8</v>
      </c>
      <c r="T19" s="133">
        <v>7.0122054770314921E-12</v>
      </c>
    </row>
    <row r="20" spans="1:20">
      <c r="A20" t="s">
        <v>1213</v>
      </c>
      <c r="B20" t="s">
        <v>1229</v>
      </c>
      <c r="C20" s="110"/>
      <c r="D20" s="110"/>
      <c r="E20" s="15"/>
      <c r="F20" t="s">
        <v>5566</v>
      </c>
      <c r="G20" t="s">
        <v>5567</v>
      </c>
      <c r="H20" t="s">
        <v>312</v>
      </c>
      <c r="I20" t="s">
        <v>205</v>
      </c>
      <c r="J20" t="s">
        <v>204</v>
      </c>
      <c r="K20" t="s">
        <v>314</v>
      </c>
      <c r="L20" s="111"/>
      <c r="M20" t="s">
        <v>339</v>
      </c>
      <c r="N20" t="s">
        <v>1215</v>
      </c>
      <c r="O20" s="144">
        <v>121040</v>
      </c>
      <c r="P20" t="s">
        <v>1216</v>
      </c>
      <c r="Q20" t="s">
        <v>4448</v>
      </c>
      <c r="R20" s="144">
        <v>445.54820000000001</v>
      </c>
      <c r="S20" s="133">
        <v>0.99999998991279748</v>
      </c>
      <c r="T20" s="133">
        <v>6.9515858564803113E-4</v>
      </c>
    </row>
    <row r="21" spans="1:20">
      <c r="A21" t="s">
        <v>1213</v>
      </c>
      <c r="B21" t="s">
        <v>1231</v>
      </c>
      <c r="C21" s="110"/>
      <c r="D21" s="110"/>
      <c r="E21"/>
      <c r="F21" t="s">
        <v>5568</v>
      </c>
      <c r="G21" t="s">
        <v>5569</v>
      </c>
      <c r="H21" t="s">
        <v>321</v>
      </c>
      <c r="I21" t="s">
        <v>205</v>
      </c>
      <c r="J21" t="s">
        <v>224</v>
      </c>
      <c r="K21" t="s">
        <v>314</v>
      </c>
      <c r="L21" t="s">
        <v>747</v>
      </c>
      <c r="M21" t="s">
        <v>339</v>
      </c>
      <c r="N21" t="s">
        <v>1215</v>
      </c>
      <c r="O21" s="144">
        <v>19</v>
      </c>
      <c r="P21" t="s">
        <v>1216</v>
      </c>
      <c r="Q21" t="s">
        <v>5570</v>
      </c>
      <c r="R21" s="144">
        <v>0</v>
      </c>
      <c r="S21" s="133">
        <v>1.054071837354381E-8</v>
      </c>
      <c r="T21" s="133">
        <v>1.6947816563665746E-11</v>
      </c>
    </row>
    <row r="22" spans="1:20">
      <c r="A22" t="s">
        <v>1213</v>
      </c>
      <c r="B22" t="s">
        <v>1231</v>
      </c>
      <c r="C22" s="110"/>
      <c r="D22" s="110"/>
      <c r="F22" t="s">
        <v>5566</v>
      </c>
      <c r="G22" t="s">
        <v>5567</v>
      </c>
      <c r="H22" t="s">
        <v>312</v>
      </c>
      <c r="I22" t="s">
        <v>205</v>
      </c>
      <c r="J22" t="s">
        <v>204</v>
      </c>
      <c r="K22" t="s">
        <v>314</v>
      </c>
      <c r="L22" s="110"/>
      <c r="M22" t="s">
        <v>339</v>
      </c>
      <c r="N22" t="s">
        <v>1215</v>
      </c>
      <c r="O22" s="144">
        <v>95687.5</v>
      </c>
      <c r="P22" t="s">
        <v>1216</v>
      </c>
      <c r="Q22" t="s">
        <v>4448</v>
      </c>
      <c r="R22" s="144">
        <v>352.22570000000002</v>
      </c>
      <c r="S22" s="133">
        <v>0.99999998945928159</v>
      </c>
      <c r="T22" s="133">
        <v>1.6078426331511686E-3</v>
      </c>
    </row>
    <row r="23" spans="1:20">
      <c r="A23" t="s">
        <v>1213</v>
      </c>
      <c r="B23" t="s">
        <v>1232</v>
      </c>
      <c r="F23" t="s">
        <v>5563</v>
      </c>
      <c r="G23" t="s">
        <v>5564</v>
      </c>
      <c r="H23" t="s">
        <v>321</v>
      </c>
      <c r="I23" t="s">
        <v>205</v>
      </c>
      <c r="J23" t="s">
        <v>224</v>
      </c>
      <c r="K23" t="s">
        <v>314</v>
      </c>
      <c r="L23" t="s">
        <v>751</v>
      </c>
      <c r="M23" t="s">
        <v>339</v>
      </c>
      <c r="N23" t="s">
        <v>1215</v>
      </c>
      <c r="O23" s="144">
        <v>68</v>
      </c>
      <c r="P23" t="s">
        <v>1216</v>
      </c>
      <c r="Q23" t="s">
        <v>5565</v>
      </c>
      <c r="R23" s="144">
        <v>0</v>
      </c>
      <c r="S23" s="133">
        <v>1.3098217125700813E-9</v>
      </c>
      <c r="T23" s="133">
        <v>7.292164538109918E-13</v>
      </c>
    </row>
    <row r="24" spans="1:20">
      <c r="A24" t="s">
        <v>1213</v>
      </c>
      <c r="B24" t="s">
        <v>1232</v>
      </c>
      <c r="F24" t="s">
        <v>5566</v>
      </c>
      <c r="G24" t="s">
        <v>5567</v>
      </c>
      <c r="H24" t="s">
        <v>312</v>
      </c>
      <c r="I24" t="s">
        <v>205</v>
      </c>
      <c r="J24" t="s">
        <v>204</v>
      </c>
      <c r="K24" t="s">
        <v>314</v>
      </c>
      <c r="M24" t="s">
        <v>339</v>
      </c>
      <c r="N24" t="s">
        <v>1215</v>
      </c>
      <c r="O24" s="144">
        <v>59500</v>
      </c>
      <c r="P24" t="s">
        <v>1216</v>
      </c>
      <c r="Q24" t="s">
        <v>4448</v>
      </c>
      <c r="R24" s="144">
        <v>219.01949999999999</v>
      </c>
      <c r="S24" s="133">
        <v>0.9999999986901783</v>
      </c>
      <c r="T24" s="133">
        <v>5.5672955018054181E-4</v>
      </c>
    </row>
    <row r="25" spans="1:20">
      <c r="A25" t="s">
        <v>1213</v>
      </c>
      <c r="B25" t="s">
        <v>1233</v>
      </c>
      <c r="F25" t="s">
        <v>5571</v>
      </c>
      <c r="G25" t="s">
        <v>5572</v>
      </c>
      <c r="H25" t="s">
        <v>321</v>
      </c>
      <c r="I25" t="s">
        <v>205</v>
      </c>
      <c r="J25" t="s">
        <v>224</v>
      </c>
      <c r="K25" t="s">
        <v>314</v>
      </c>
      <c r="L25" t="s">
        <v>747</v>
      </c>
      <c r="M25" t="s">
        <v>339</v>
      </c>
      <c r="N25" t="s">
        <v>1215</v>
      </c>
      <c r="O25" s="144">
        <v>31</v>
      </c>
      <c r="P25" t="s">
        <v>1216</v>
      </c>
      <c r="Q25" t="s">
        <v>5573</v>
      </c>
      <c r="R25" s="144">
        <v>0</v>
      </c>
      <c r="S25" s="133">
        <v>9.7169740590874189E-9</v>
      </c>
      <c r="T25" s="133">
        <v>4.3095895950902922E-11</v>
      </c>
    </row>
    <row r="26" spans="1:20">
      <c r="A26" t="s">
        <v>1213</v>
      </c>
      <c r="B26" t="s">
        <v>1233</v>
      </c>
      <c r="F26" t="s">
        <v>5568</v>
      </c>
      <c r="G26" t="s">
        <v>5569</v>
      </c>
      <c r="H26" t="s">
        <v>321</v>
      </c>
      <c r="I26" t="s">
        <v>205</v>
      </c>
      <c r="J26" t="s">
        <v>224</v>
      </c>
      <c r="K26" t="s">
        <v>314</v>
      </c>
      <c r="L26" t="s">
        <v>747</v>
      </c>
      <c r="M26" t="s">
        <v>339</v>
      </c>
      <c r="N26" t="s">
        <v>1215</v>
      </c>
      <c r="O26" s="144">
        <v>75</v>
      </c>
      <c r="P26" t="s">
        <v>1216</v>
      </c>
      <c r="Q26" t="s">
        <v>5570</v>
      </c>
      <c r="R26" s="144">
        <v>0</v>
      </c>
      <c r="S26" s="133">
        <v>6.7548854327118903E-9</v>
      </c>
      <c r="T26" s="133">
        <v>2.995869269571367E-11</v>
      </c>
    </row>
    <row r="27" spans="1:20">
      <c r="A27" t="s">
        <v>1213</v>
      </c>
      <c r="B27" t="s">
        <v>1233</v>
      </c>
      <c r="F27" t="s">
        <v>5566</v>
      </c>
      <c r="G27" t="s">
        <v>5567</v>
      </c>
      <c r="H27" t="s">
        <v>312</v>
      </c>
      <c r="I27" t="s">
        <v>205</v>
      </c>
      <c r="J27" t="s">
        <v>204</v>
      </c>
      <c r="K27" t="s">
        <v>314</v>
      </c>
      <c r="M27" t="s">
        <v>339</v>
      </c>
      <c r="N27" t="s">
        <v>1215</v>
      </c>
      <c r="O27" s="144">
        <v>555911.73</v>
      </c>
      <c r="P27" t="s">
        <v>1216</v>
      </c>
      <c r="Q27" t="s">
        <v>4448</v>
      </c>
      <c r="R27" s="144">
        <v>2046.3111000000001</v>
      </c>
      <c r="S27" s="133">
        <v>0.94317165473000297</v>
      </c>
      <c r="T27" s="133">
        <v>4.1830746124172057E-3</v>
      </c>
    </row>
    <row r="28" spans="1:20">
      <c r="A28" t="s">
        <v>1213</v>
      </c>
      <c r="B28" t="s">
        <v>1233</v>
      </c>
      <c r="F28" t="s">
        <v>5585</v>
      </c>
      <c r="G28" t="s">
        <v>5586</v>
      </c>
      <c r="H28" t="s">
        <v>312</v>
      </c>
      <c r="I28" t="s">
        <v>205</v>
      </c>
      <c r="J28" t="s">
        <v>204</v>
      </c>
      <c r="K28" t="s">
        <v>314</v>
      </c>
      <c r="M28" t="s">
        <v>339</v>
      </c>
      <c r="N28" t="s">
        <v>1215</v>
      </c>
      <c r="O28" s="144">
        <v>33495</v>
      </c>
      <c r="P28" t="s">
        <v>1216</v>
      </c>
      <c r="Q28" t="s">
        <v>4448</v>
      </c>
      <c r="R28" s="144">
        <v>123.29510000000001</v>
      </c>
      <c r="S28" s="133">
        <v>5.6828328798137519E-2</v>
      </c>
      <c r="T28" s="133">
        <v>2.5204016497891544E-4</v>
      </c>
    </row>
    <row r="29" spans="1:20">
      <c r="A29" t="s">
        <v>1213</v>
      </c>
      <c r="B29" t="s">
        <v>1240</v>
      </c>
      <c r="F29" t="s">
        <v>5571</v>
      </c>
      <c r="G29" t="s">
        <v>5572</v>
      </c>
      <c r="H29" t="s">
        <v>321</v>
      </c>
      <c r="I29" t="s">
        <v>205</v>
      </c>
      <c r="J29" t="s">
        <v>224</v>
      </c>
      <c r="K29" t="s">
        <v>314</v>
      </c>
      <c r="L29" t="s">
        <v>747</v>
      </c>
      <c r="M29" t="s">
        <v>339</v>
      </c>
      <c r="N29" t="s">
        <v>1215</v>
      </c>
      <c r="O29" s="144">
        <v>135</v>
      </c>
      <c r="P29" t="s">
        <v>1216</v>
      </c>
      <c r="Q29" t="s">
        <v>5573</v>
      </c>
      <c r="R29" s="144">
        <v>1E-4</v>
      </c>
      <c r="S29" s="133">
        <v>2.687208856157747E-8</v>
      </c>
      <c r="T29" s="133">
        <v>3.6746809678714942E-11</v>
      </c>
    </row>
    <row r="30" spans="1:20">
      <c r="A30" t="s">
        <v>1213</v>
      </c>
      <c r="B30" t="s">
        <v>1240</v>
      </c>
      <c r="F30" t="s">
        <v>5568</v>
      </c>
      <c r="G30" t="s">
        <v>5569</v>
      </c>
      <c r="H30" t="s">
        <v>321</v>
      </c>
      <c r="I30" t="s">
        <v>205</v>
      </c>
      <c r="J30" t="s">
        <v>224</v>
      </c>
      <c r="K30" t="s">
        <v>314</v>
      </c>
      <c r="L30" t="s">
        <v>747</v>
      </c>
      <c r="M30" t="s">
        <v>339</v>
      </c>
      <c r="N30" t="s">
        <v>1215</v>
      </c>
      <c r="O30" s="144">
        <v>224</v>
      </c>
      <c r="P30" t="s">
        <v>1216</v>
      </c>
      <c r="Q30" t="s">
        <v>5570</v>
      </c>
      <c r="R30" s="144">
        <v>0</v>
      </c>
      <c r="S30" s="133">
        <v>1.28115904362957E-8</v>
      </c>
      <c r="T30" s="133">
        <v>1.7519482133493169E-11</v>
      </c>
    </row>
    <row r="31" spans="1:20">
      <c r="A31" t="s">
        <v>1213</v>
      </c>
      <c r="B31" t="s">
        <v>1240</v>
      </c>
      <c r="F31" t="s">
        <v>5587</v>
      </c>
      <c r="G31" t="s">
        <v>5588</v>
      </c>
      <c r="H31" t="s">
        <v>321</v>
      </c>
      <c r="I31" t="s">
        <v>205</v>
      </c>
      <c r="J31" t="s">
        <v>224</v>
      </c>
      <c r="K31" t="s">
        <v>314</v>
      </c>
      <c r="L31" t="s">
        <v>750</v>
      </c>
      <c r="M31" t="s">
        <v>339</v>
      </c>
      <c r="N31" t="s">
        <v>1215</v>
      </c>
      <c r="O31" s="144">
        <v>113</v>
      </c>
      <c r="P31" t="s">
        <v>1216</v>
      </c>
      <c r="Q31" t="s">
        <v>5589</v>
      </c>
      <c r="R31" s="144">
        <v>0</v>
      </c>
      <c r="S31" s="133">
        <v>1.4442350328661771E-9</v>
      </c>
      <c r="T31" s="133">
        <v>1.9749499471339417E-12</v>
      </c>
    </row>
    <row r="32" spans="1:20">
      <c r="A32" t="s">
        <v>1213</v>
      </c>
      <c r="B32" t="s">
        <v>1240</v>
      </c>
      <c r="F32" t="s">
        <v>5590</v>
      </c>
      <c r="G32" t="s">
        <v>5591</v>
      </c>
      <c r="H32" t="s">
        <v>321</v>
      </c>
      <c r="I32" t="s">
        <v>205</v>
      </c>
      <c r="J32" t="s">
        <v>224</v>
      </c>
      <c r="K32" t="s">
        <v>314</v>
      </c>
      <c r="L32" t="s">
        <v>750</v>
      </c>
      <c r="M32" t="s">
        <v>339</v>
      </c>
      <c r="N32" t="s">
        <v>1215</v>
      </c>
      <c r="O32" s="144">
        <v>133</v>
      </c>
      <c r="P32" t="s">
        <v>1216</v>
      </c>
      <c r="Q32" t="s">
        <v>5592</v>
      </c>
      <c r="R32" s="144">
        <v>0</v>
      </c>
      <c r="S32" s="133">
        <v>6.3336945749747634E-10</v>
      </c>
      <c r="T32" s="133">
        <v>8.6611455070332752E-13</v>
      </c>
    </row>
    <row r="33" spans="1:20">
      <c r="A33" t="s">
        <v>1213</v>
      </c>
      <c r="B33" t="s">
        <v>1240</v>
      </c>
      <c r="F33" t="s">
        <v>5593</v>
      </c>
      <c r="G33" t="s">
        <v>5594</v>
      </c>
      <c r="H33" t="s">
        <v>321</v>
      </c>
      <c r="I33" t="s">
        <v>205</v>
      </c>
      <c r="J33" t="s">
        <v>224</v>
      </c>
      <c r="K33" t="s">
        <v>314</v>
      </c>
      <c r="L33" t="s">
        <v>750</v>
      </c>
      <c r="M33" t="s">
        <v>339</v>
      </c>
      <c r="N33" t="s">
        <v>1215</v>
      </c>
      <c r="O33" s="144">
        <v>76</v>
      </c>
      <c r="P33" t="s">
        <v>1216</v>
      </c>
      <c r="Q33" t="s">
        <v>5562</v>
      </c>
      <c r="R33" s="144">
        <v>0</v>
      </c>
      <c r="S33" s="133">
        <v>4.7144468668929799E-10</v>
      </c>
      <c r="T33" s="133">
        <v>6.4468707507102876E-13</v>
      </c>
    </row>
    <row r="34" spans="1:20">
      <c r="A34" t="s">
        <v>1213</v>
      </c>
      <c r="B34" t="s">
        <v>1240</v>
      </c>
      <c r="F34" t="s">
        <v>5595</v>
      </c>
      <c r="G34" t="s">
        <v>5596</v>
      </c>
      <c r="H34" t="s">
        <v>321</v>
      </c>
      <c r="I34" t="s">
        <v>205</v>
      </c>
      <c r="J34" t="s">
        <v>224</v>
      </c>
      <c r="K34" t="s">
        <v>314</v>
      </c>
      <c r="L34" t="s">
        <v>750</v>
      </c>
      <c r="M34" t="s">
        <v>339</v>
      </c>
      <c r="N34" t="s">
        <v>1215</v>
      </c>
      <c r="O34" s="144">
        <v>69</v>
      </c>
      <c r="P34" t="s">
        <v>1216</v>
      </c>
      <c r="Q34" t="s">
        <v>5562</v>
      </c>
      <c r="R34" s="144">
        <v>0</v>
      </c>
      <c r="S34" s="133">
        <v>4.1649919131841451E-10</v>
      </c>
      <c r="T34" s="133">
        <v>5.695506874966183E-13</v>
      </c>
    </row>
    <row r="35" spans="1:20">
      <c r="A35" t="s">
        <v>1213</v>
      </c>
      <c r="B35" t="s">
        <v>1240</v>
      </c>
      <c r="F35" t="s">
        <v>5597</v>
      </c>
      <c r="G35" t="s">
        <v>5598</v>
      </c>
      <c r="H35" t="s">
        <v>321</v>
      </c>
      <c r="I35" t="s">
        <v>205</v>
      </c>
      <c r="J35" t="s">
        <v>224</v>
      </c>
      <c r="K35" t="s">
        <v>314</v>
      </c>
      <c r="L35" t="s">
        <v>750</v>
      </c>
      <c r="M35" t="s">
        <v>339</v>
      </c>
      <c r="N35" t="s">
        <v>1215</v>
      </c>
      <c r="O35" s="144">
        <v>59</v>
      </c>
      <c r="P35" t="s">
        <v>1216</v>
      </c>
      <c r="Q35" t="s">
        <v>5579</v>
      </c>
      <c r="R35" s="144">
        <v>0</v>
      </c>
      <c r="S35" s="133">
        <v>3.0369379173350353E-10</v>
      </c>
      <c r="T35" s="133">
        <v>4.1529254192005519E-13</v>
      </c>
    </row>
    <row r="36" spans="1:20">
      <c r="A36" t="s">
        <v>1213</v>
      </c>
      <c r="B36" t="s">
        <v>1240</v>
      </c>
      <c r="F36" t="s">
        <v>5563</v>
      </c>
      <c r="G36" t="s">
        <v>5564</v>
      </c>
      <c r="H36" t="s">
        <v>321</v>
      </c>
      <c r="I36" t="s">
        <v>205</v>
      </c>
      <c r="J36" t="s">
        <v>224</v>
      </c>
      <c r="K36" t="s">
        <v>314</v>
      </c>
      <c r="L36" t="s">
        <v>751</v>
      </c>
      <c r="M36" t="s">
        <v>339</v>
      </c>
      <c r="N36" t="s">
        <v>1215</v>
      </c>
      <c r="O36" s="144">
        <v>143</v>
      </c>
      <c r="P36" t="s">
        <v>1216</v>
      </c>
      <c r="Q36" t="s">
        <v>5565</v>
      </c>
      <c r="R36" s="144">
        <v>0</v>
      </c>
      <c r="S36" s="133">
        <v>1.7657917481716583E-10</v>
      </c>
      <c r="T36" s="133">
        <v>2.414669524239623E-13</v>
      </c>
    </row>
    <row r="37" spans="1:20">
      <c r="A37" t="s">
        <v>1213</v>
      </c>
      <c r="B37" t="s">
        <v>1240</v>
      </c>
      <c r="F37" t="s">
        <v>5599</v>
      </c>
      <c r="G37" t="s">
        <v>5600</v>
      </c>
      <c r="H37" t="s">
        <v>321</v>
      </c>
      <c r="I37" t="s">
        <v>205</v>
      </c>
      <c r="J37" t="s">
        <v>224</v>
      </c>
      <c r="K37" t="s">
        <v>314</v>
      </c>
      <c r="L37" t="s">
        <v>750</v>
      </c>
      <c r="M37" t="s">
        <v>339</v>
      </c>
      <c r="N37" t="s">
        <v>1215</v>
      </c>
      <c r="O37" s="144">
        <v>19</v>
      </c>
      <c r="P37" t="s">
        <v>1216</v>
      </c>
      <c r="Q37" t="s">
        <v>5579</v>
      </c>
      <c r="R37" s="144">
        <v>0</v>
      </c>
      <c r="S37" s="133">
        <v>9.5087302200251377E-11</v>
      </c>
      <c r="T37" s="133">
        <v>1.300291560445041E-13</v>
      </c>
    </row>
    <row r="38" spans="1:20">
      <c r="A38" t="s">
        <v>1213</v>
      </c>
      <c r="B38" t="s">
        <v>1240</v>
      </c>
      <c r="F38" t="s">
        <v>5601</v>
      </c>
      <c r="G38" t="s">
        <v>5602</v>
      </c>
      <c r="H38" t="s">
        <v>321</v>
      </c>
      <c r="I38" t="s">
        <v>205</v>
      </c>
      <c r="J38" t="s">
        <v>224</v>
      </c>
      <c r="K38" t="s">
        <v>314</v>
      </c>
      <c r="L38" t="s">
        <v>750</v>
      </c>
      <c r="M38" t="s">
        <v>339</v>
      </c>
      <c r="N38" t="s">
        <v>1215</v>
      </c>
      <c r="O38" s="144">
        <v>19</v>
      </c>
      <c r="P38" t="s">
        <v>1216</v>
      </c>
      <c r="Q38" t="s">
        <v>5579</v>
      </c>
      <c r="R38" s="144">
        <v>0</v>
      </c>
      <c r="S38" s="133">
        <v>9.3040212809503222E-11</v>
      </c>
      <c r="T38" s="133">
        <v>1.2722982006938019E-13</v>
      </c>
    </row>
    <row r="39" spans="1:20">
      <c r="A39" t="s">
        <v>1213</v>
      </c>
      <c r="B39" t="s">
        <v>1240</v>
      </c>
      <c r="F39" t="s">
        <v>5603</v>
      </c>
      <c r="G39" t="s">
        <v>5604</v>
      </c>
      <c r="H39" t="s">
        <v>321</v>
      </c>
      <c r="I39" t="s">
        <v>205</v>
      </c>
      <c r="J39" t="s">
        <v>224</v>
      </c>
      <c r="K39" t="s">
        <v>314</v>
      </c>
      <c r="L39" t="s">
        <v>750</v>
      </c>
      <c r="M39" t="s">
        <v>339</v>
      </c>
      <c r="N39" t="s">
        <v>1215</v>
      </c>
      <c r="O39" s="144">
        <v>8</v>
      </c>
      <c r="P39" t="s">
        <v>1216</v>
      </c>
      <c r="Q39" t="s">
        <v>5605</v>
      </c>
      <c r="R39" s="144">
        <v>0</v>
      </c>
    </row>
    <row r="40" spans="1:20">
      <c r="A40" t="s">
        <v>1213</v>
      </c>
      <c r="B40" t="s">
        <v>1240</v>
      </c>
      <c r="F40" t="s">
        <v>5606</v>
      </c>
      <c r="G40" t="s">
        <v>5607</v>
      </c>
      <c r="H40" t="s">
        <v>321</v>
      </c>
      <c r="I40" t="s">
        <v>205</v>
      </c>
      <c r="J40" t="s">
        <v>224</v>
      </c>
      <c r="K40" t="s">
        <v>314</v>
      </c>
      <c r="L40" t="s">
        <v>750</v>
      </c>
      <c r="M40" t="s">
        <v>339</v>
      </c>
      <c r="N40" t="s">
        <v>1215</v>
      </c>
      <c r="O40" s="144">
        <v>5</v>
      </c>
      <c r="P40" t="s">
        <v>1216</v>
      </c>
      <c r="Q40" t="s">
        <v>5605</v>
      </c>
      <c r="R40" s="144">
        <v>0</v>
      </c>
    </row>
    <row r="41" spans="1:20">
      <c r="A41" t="s">
        <v>1213</v>
      </c>
      <c r="B41" t="s">
        <v>1240</v>
      </c>
      <c r="F41" t="s">
        <v>5608</v>
      </c>
      <c r="G41" t="s">
        <v>5609</v>
      </c>
      <c r="H41" t="s">
        <v>321</v>
      </c>
      <c r="I41" t="s">
        <v>205</v>
      </c>
      <c r="J41" t="s">
        <v>224</v>
      </c>
      <c r="K41" t="s">
        <v>314</v>
      </c>
      <c r="L41" t="s">
        <v>750</v>
      </c>
      <c r="M41" t="s">
        <v>339</v>
      </c>
      <c r="N41" t="s">
        <v>1215</v>
      </c>
      <c r="O41" s="144">
        <v>9</v>
      </c>
      <c r="P41" t="s">
        <v>1216</v>
      </c>
      <c r="Q41" t="s">
        <v>5605</v>
      </c>
      <c r="R41" s="144">
        <v>0</v>
      </c>
    </row>
    <row r="42" spans="1:20">
      <c r="A42" t="s">
        <v>1213</v>
      </c>
      <c r="B42" t="s">
        <v>1240</v>
      </c>
      <c r="F42" t="s">
        <v>5566</v>
      </c>
      <c r="G42" t="s">
        <v>5567</v>
      </c>
      <c r="H42" t="s">
        <v>312</v>
      </c>
      <c r="I42" t="s">
        <v>205</v>
      </c>
      <c r="J42" t="s">
        <v>204</v>
      </c>
      <c r="K42" t="s">
        <v>314</v>
      </c>
      <c r="M42" t="s">
        <v>339</v>
      </c>
      <c r="N42" t="s">
        <v>1215</v>
      </c>
      <c r="O42" s="144">
        <v>843317.02</v>
      </c>
      <c r="P42" t="s">
        <v>1216</v>
      </c>
      <c r="Q42" t="s">
        <v>4448</v>
      </c>
      <c r="R42" s="144">
        <v>3104.25</v>
      </c>
      <c r="S42" s="133">
        <v>0.90860280246281155</v>
      </c>
      <c r="T42" s="133">
        <v>1.2424882486948747E-3</v>
      </c>
    </row>
    <row r="43" spans="1:20">
      <c r="A43" t="s">
        <v>1213</v>
      </c>
      <c r="B43" t="s">
        <v>1240</v>
      </c>
      <c r="F43" t="s">
        <v>5585</v>
      </c>
      <c r="G43" t="s">
        <v>5586</v>
      </c>
      <c r="H43" t="s">
        <v>312</v>
      </c>
      <c r="I43" t="s">
        <v>205</v>
      </c>
      <c r="J43" t="s">
        <v>204</v>
      </c>
      <c r="K43" t="s">
        <v>314</v>
      </c>
      <c r="M43" t="s">
        <v>339</v>
      </c>
      <c r="N43" t="s">
        <v>1215</v>
      </c>
      <c r="O43" s="144">
        <v>84830</v>
      </c>
      <c r="P43" t="s">
        <v>1216</v>
      </c>
      <c r="Q43" t="s">
        <v>4448</v>
      </c>
      <c r="R43" s="144">
        <v>312.25920000000002</v>
      </c>
      <c r="S43" s="133">
        <v>9.1397154219560642E-2</v>
      </c>
      <c r="T43" s="133">
        <v>1.2498298461566235E-4</v>
      </c>
    </row>
    <row r="44" spans="1:20">
      <c r="A44" t="s">
        <v>1213</v>
      </c>
      <c r="B44" t="s">
        <v>1243</v>
      </c>
      <c r="F44" t="s">
        <v>5568</v>
      </c>
      <c r="G44" t="s">
        <v>5569</v>
      </c>
      <c r="H44" t="s">
        <v>321</v>
      </c>
      <c r="I44" t="s">
        <v>205</v>
      </c>
      <c r="J44" t="s">
        <v>224</v>
      </c>
      <c r="K44" t="s">
        <v>314</v>
      </c>
      <c r="L44" t="s">
        <v>747</v>
      </c>
      <c r="M44" t="s">
        <v>339</v>
      </c>
      <c r="N44" t="s">
        <v>1215</v>
      </c>
      <c r="O44" s="144">
        <v>2</v>
      </c>
      <c r="P44" t="s">
        <v>1216</v>
      </c>
      <c r="Q44" t="s">
        <v>5570</v>
      </c>
      <c r="R44" s="144">
        <v>0</v>
      </c>
      <c r="S44" s="133">
        <v>8.0386021647256395E-9</v>
      </c>
      <c r="T44" s="133">
        <v>1.1789523684360485E-12</v>
      </c>
    </row>
    <row r="45" spans="1:20">
      <c r="A45" t="s">
        <v>1213</v>
      </c>
      <c r="B45" t="s">
        <v>1243</v>
      </c>
      <c r="F45" t="s">
        <v>5610</v>
      </c>
      <c r="G45" t="s">
        <v>5611</v>
      </c>
      <c r="H45" t="s">
        <v>321</v>
      </c>
      <c r="I45" t="s">
        <v>205</v>
      </c>
      <c r="J45" t="s">
        <v>224</v>
      </c>
      <c r="K45" t="s">
        <v>314</v>
      </c>
      <c r="L45" t="s">
        <v>751</v>
      </c>
      <c r="M45" t="s">
        <v>339</v>
      </c>
      <c r="N45" t="s">
        <v>1215</v>
      </c>
      <c r="O45" s="144">
        <v>33</v>
      </c>
      <c r="P45" t="s">
        <v>1216</v>
      </c>
      <c r="Q45" t="s">
        <v>5565</v>
      </c>
      <c r="R45" s="144">
        <v>0</v>
      </c>
      <c r="S45" s="133">
        <v>2.6738666775963675E-9</v>
      </c>
      <c r="T45" s="133">
        <v>3.921529375178448E-13</v>
      </c>
    </row>
    <row r="46" spans="1:20">
      <c r="A46" t="s">
        <v>1213</v>
      </c>
      <c r="B46" t="s">
        <v>1243</v>
      </c>
      <c r="F46" t="s">
        <v>5563</v>
      </c>
      <c r="G46" t="s">
        <v>5564</v>
      </c>
      <c r="H46" t="s">
        <v>321</v>
      </c>
      <c r="I46" t="s">
        <v>205</v>
      </c>
      <c r="J46" t="s">
        <v>224</v>
      </c>
      <c r="K46" t="s">
        <v>314</v>
      </c>
      <c r="L46" t="s">
        <v>751</v>
      </c>
      <c r="M46" t="s">
        <v>339</v>
      </c>
      <c r="N46" t="s">
        <v>1215</v>
      </c>
      <c r="O46" s="144">
        <v>3</v>
      </c>
      <c r="P46" t="s">
        <v>1216</v>
      </c>
      <c r="Q46" t="s">
        <v>5565</v>
      </c>
      <c r="R46" s="144">
        <v>0</v>
      </c>
    </row>
    <row r="47" spans="1:20">
      <c r="A47" t="s">
        <v>1213</v>
      </c>
      <c r="B47" t="s">
        <v>1243</v>
      </c>
      <c r="F47" t="s">
        <v>5566</v>
      </c>
      <c r="G47" t="s">
        <v>5567</v>
      </c>
      <c r="H47" t="s">
        <v>312</v>
      </c>
      <c r="I47" t="s">
        <v>205</v>
      </c>
      <c r="J47" t="s">
        <v>204</v>
      </c>
      <c r="K47" t="s">
        <v>314</v>
      </c>
      <c r="M47" t="s">
        <v>339</v>
      </c>
      <c r="N47" t="s">
        <v>1215</v>
      </c>
      <c r="O47" s="144">
        <v>13207.52</v>
      </c>
      <c r="P47" t="s">
        <v>1216</v>
      </c>
      <c r="Q47" t="s">
        <v>4448</v>
      </c>
      <c r="R47" s="144">
        <v>48.616900000000001</v>
      </c>
      <c r="S47" s="133">
        <v>0.9999999892875312</v>
      </c>
      <c r="T47" s="133">
        <v>1.4666136371071375E-4</v>
      </c>
    </row>
    <row r="48" spans="1:20">
      <c r="A48" t="s">
        <v>1213</v>
      </c>
      <c r="B48" t="s">
        <v>1244</v>
      </c>
      <c r="F48" t="s">
        <v>5612</v>
      </c>
      <c r="G48" t="s">
        <v>5613</v>
      </c>
      <c r="H48" t="s">
        <v>321</v>
      </c>
      <c r="I48" t="s">
        <v>205</v>
      </c>
      <c r="J48" t="s">
        <v>238</v>
      </c>
      <c r="K48" t="s">
        <v>314</v>
      </c>
      <c r="L48" t="s">
        <v>747</v>
      </c>
      <c r="M48" t="s">
        <v>339</v>
      </c>
      <c r="N48" t="s">
        <v>1217</v>
      </c>
      <c r="O48" s="144">
        <v>2</v>
      </c>
      <c r="P48" t="s">
        <v>1218</v>
      </c>
      <c r="Q48" t="s">
        <v>5614</v>
      </c>
      <c r="R48" s="144">
        <v>0</v>
      </c>
      <c r="S48" s="133">
        <v>2.0216080124982186E-8</v>
      </c>
      <c r="T48" s="133">
        <v>2.1309385465585027E-11</v>
      </c>
    </row>
    <row r="49" spans="1:20">
      <c r="A49" t="s">
        <v>1213</v>
      </c>
      <c r="B49" t="s">
        <v>1244</v>
      </c>
      <c r="F49" t="s">
        <v>5568</v>
      </c>
      <c r="G49" t="s">
        <v>5569</v>
      </c>
      <c r="H49" t="s">
        <v>321</v>
      </c>
      <c r="I49" t="s">
        <v>205</v>
      </c>
      <c r="J49" t="s">
        <v>224</v>
      </c>
      <c r="K49" t="s">
        <v>314</v>
      </c>
      <c r="L49" t="s">
        <v>747</v>
      </c>
      <c r="M49" t="s">
        <v>339</v>
      </c>
      <c r="N49" t="s">
        <v>1215</v>
      </c>
      <c r="O49" s="144">
        <v>2</v>
      </c>
      <c r="P49" t="s">
        <v>1216</v>
      </c>
      <c r="Q49" t="s">
        <v>5570</v>
      </c>
      <c r="R49" s="144">
        <v>0</v>
      </c>
      <c r="S49" s="133">
        <v>5.287454693708498E-9</v>
      </c>
      <c r="T49" s="133">
        <v>5.5734054031975938E-12</v>
      </c>
    </row>
    <row r="50" spans="1:20">
      <c r="A50" t="s">
        <v>1213</v>
      </c>
      <c r="B50" t="s">
        <v>1244</v>
      </c>
      <c r="F50" t="s">
        <v>5615</v>
      </c>
      <c r="G50" t="s">
        <v>5616</v>
      </c>
      <c r="H50" t="s">
        <v>321</v>
      </c>
      <c r="I50" t="s">
        <v>205</v>
      </c>
      <c r="J50" t="s">
        <v>224</v>
      </c>
      <c r="K50" t="s">
        <v>314</v>
      </c>
      <c r="L50" t="s">
        <v>747</v>
      </c>
      <c r="M50" t="s">
        <v>339</v>
      </c>
      <c r="N50" t="s">
        <v>1215</v>
      </c>
      <c r="O50" s="144">
        <v>2</v>
      </c>
      <c r="P50" t="s">
        <v>1216</v>
      </c>
      <c r="Q50" t="s">
        <v>5617</v>
      </c>
      <c r="R50" s="144">
        <v>0</v>
      </c>
      <c r="S50" s="133">
        <v>2.137392677258937E-9</v>
      </c>
      <c r="T50" s="133">
        <v>2.2529849589755518E-12</v>
      </c>
    </row>
    <row r="51" spans="1:20">
      <c r="A51" t="s">
        <v>1213</v>
      </c>
      <c r="B51" t="s">
        <v>1244</v>
      </c>
      <c r="F51" t="s">
        <v>5577</v>
      </c>
      <c r="G51" t="s">
        <v>5578</v>
      </c>
      <c r="H51" t="s">
        <v>321</v>
      </c>
      <c r="I51" t="s">
        <v>205</v>
      </c>
      <c r="J51" t="s">
        <v>293</v>
      </c>
      <c r="K51" t="s">
        <v>314</v>
      </c>
      <c r="L51" t="s">
        <v>747</v>
      </c>
      <c r="M51" t="s">
        <v>339</v>
      </c>
      <c r="N51" t="s">
        <v>1217</v>
      </c>
      <c r="O51" s="144">
        <v>6</v>
      </c>
      <c r="P51" t="s">
        <v>1218</v>
      </c>
      <c r="Q51" t="s">
        <v>5579</v>
      </c>
      <c r="R51" s="144">
        <v>0</v>
      </c>
      <c r="S51" s="133">
        <v>1.649931890899164E-9</v>
      </c>
      <c r="T51" s="133">
        <v>1.7391618176109128E-12</v>
      </c>
    </row>
    <row r="52" spans="1:20">
      <c r="A52" t="s">
        <v>1213</v>
      </c>
      <c r="B52" t="s">
        <v>1244</v>
      </c>
      <c r="F52" t="s">
        <v>5610</v>
      </c>
      <c r="G52" t="s">
        <v>5611</v>
      </c>
      <c r="H52" t="s">
        <v>321</v>
      </c>
      <c r="I52" t="s">
        <v>205</v>
      </c>
      <c r="J52" t="s">
        <v>224</v>
      </c>
      <c r="K52" t="s">
        <v>314</v>
      </c>
      <c r="L52" t="s">
        <v>751</v>
      </c>
      <c r="M52" t="s">
        <v>339</v>
      </c>
      <c r="N52" t="s">
        <v>1215</v>
      </c>
      <c r="O52" s="144">
        <v>5</v>
      </c>
      <c r="P52" t="s">
        <v>1216</v>
      </c>
      <c r="Q52" t="s">
        <v>5565</v>
      </c>
      <c r="R52" s="144">
        <v>0</v>
      </c>
    </row>
    <row r="53" spans="1:20">
      <c r="A53" t="s">
        <v>1213</v>
      </c>
      <c r="B53" t="s">
        <v>1244</v>
      </c>
      <c r="F53" t="s">
        <v>5566</v>
      </c>
      <c r="G53" t="s">
        <v>5567</v>
      </c>
      <c r="H53" t="s">
        <v>312</v>
      </c>
      <c r="I53" t="s">
        <v>205</v>
      </c>
      <c r="J53" t="s">
        <v>204</v>
      </c>
      <c r="K53" t="s">
        <v>314</v>
      </c>
      <c r="M53" t="s">
        <v>339</v>
      </c>
      <c r="N53" t="s">
        <v>1215</v>
      </c>
      <c r="O53" s="144">
        <v>12842.82</v>
      </c>
      <c r="P53" t="s">
        <v>1216</v>
      </c>
      <c r="Q53" t="s">
        <v>4448</v>
      </c>
      <c r="R53" s="144">
        <v>47.2744</v>
      </c>
      <c r="S53" s="133">
        <v>0.63959526127393218</v>
      </c>
      <c r="T53" s="133">
        <v>6.7418519713943791E-4</v>
      </c>
    </row>
    <row r="54" spans="1:20">
      <c r="A54" t="s">
        <v>1213</v>
      </c>
      <c r="B54" t="s">
        <v>1244</v>
      </c>
      <c r="F54" t="s">
        <v>5583</v>
      </c>
      <c r="G54" t="s">
        <v>5584</v>
      </c>
      <c r="H54" t="s">
        <v>312</v>
      </c>
      <c r="I54" t="s">
        <v>205</v>
      </c>
      <c r="J54" t="s">
        <v>204</v>
      </c>
      <c r="K54" t="s">
        <v>314</v>
      </c>
      <c r="M54" t="s">
        <v>339</v>
      </c>
      <c r="N54" t="s">
        <v>1217</v>
      </c>
      <c r="O54" s="144">
        <v>6694.63</v>
      </c>
      <c r="P54" t="s">
        <v>1218</v>
      </c>
      <c r="Q54" t="s">
        <v>4448</v>
      </c>
      <c r="R54" s="144">
        <v>26.6386</v>
      </c>
      <c r="S54" s="133">
        <v>0.36040470943520847</v>
      </c>
      <c r="T54" s="133">
        <v>3.7989574781494858E-4</v>
      </c>
    </row>
    <row r="55" spans="1:20">
      <c r="A55" t="s">
        <v>1213</v>
      </c>
      <c r="B55" t="s">
        <v>1247</v>
      </c>
      <c r="F55" t="s">
        <v>5612</v>
      </c>
      <c r="G55" t="s">
        <v>5613</v>
      </c>
      <c r="H55" t="s">
        <v>321</v>
      </c>
      <c r="I55" t="s">
        <v>205</v>
      </c>
      <c r="J55" t="s">
        <v>238</v>
      </c>
      <c r="K55" t="s">
        <v>314</v>
      </c>
      <c r="L55" t="s">
        <v>747</v>
      </c>
      <c r="M55" t="s">
        <v>339</v>
      </c>
      <c r="N55" t="s">
        <v>1217</v>
      </c>
      <c r="O55" s="144">
        <v>86</v>
      </c>
      <c r="P55" t="s">
        <v>1218</v>
      </c>
      <c r="Q55" t="s">
        <v>5614</v>
      </c>
      <c r="R55" s="144">
        <v>1E-4</v>
      </c>
      <c r="S55" s="133">
        <v>1.5395893811901415E-8</v>
      </c>
      <c r="T55" s="133">
        <v>3.5553979848800625E-11</v>
      </c>
    </row>
    <row r="56" spans="1:20">
      <c r="A56" t="s">
        <v>1213</v>
      </c>
      <c r="B56" t="s">
        <v>1247</v>
      </c>
      <c r="F56" t="s">
        <v>5568</v>
      </c>
      <c r="G56" t="s">
        <v>5569</v>
      </c>
      <c r="H56" t="s">
        <v>321</v>
      </c>
      <c r="I56" t="s">
        <v>205</v>
      </c>
      <c r="J56" t="s">
        <v>224</v>
      </c>
      <c r="K56" t="s">
        <v>314</v>
      </c>
      <c r="L56" t="s">
        <v>747</v>
      </c>
      <c r="M56" t="s">
        <v>339</v>
      </c>
      <c r="N56" t="s">
        <v>1215</v>
      </c>
      <c r="O56" s="144">
        <v>210</v>
      </c>
      <c r="P56" t="s">
        <v>1216</v>
      </c>
      <c r="Q56" t="s">
        <v>5570</v>
      </c>
      <c r="R56" s="144">
        <v>0</v>
      </c>
      <c r="S56" s="133">
        <v>9.8327604630639165E-9</v>
      </c>
      <c r="T56" s="133">
        <v>2.2706948465155897E-11</v>
      </c>
    </row>
    <row r="57" spans="1:20">
      <c r="A57" t="s">
        <v>1213</v>
      </c>
      <c r="B57" t="s">
        <v>1247</v>
      </c>
      <c r="F57" t="s">
        <v>5571</v>
      </c>
      <c r="G57" t="s">
        <v>5572</v>
      </c>
      <c r="H57" t="s">
        <v>321</v>
      </c>
      <c r="I57" t="s">
        <v>205</v>
      </c>
      <c r="J57" t="s">
        <v>224</v>
      </c>
      <c r="K57" t="s">
        <v>314</v>
      </c>
      <c r="L57" t="s">
        <v>747</v>
      </c>
      <c r="M57" t="s">
        <v>339</v>
      </c>
      <c r="N57" t="s">
        <v>1215</v>
      </c>
      <c r="O57" s="144">
        <v>33</v>
      </c>
      <c r="P57" t="s">
        <v>1216</v>
      </c>
      <c r="Q57" t="s">
        <v>5573</v>
      </c>
      <c r="R57" s="144">
        <v>0</v>
      </c>
      <c r="S57" s="133">
        <v>5.3775286134263496E-9</v>
      </c>
      <c r="T57" s="133">
        <v>1.2418411447493392E-11</v>
      </c>
    </row>
    <row r="58" spans="1:20">
      <c r="A58" t="s">
        <v>1213</v>
      </c>
      <c r="B58" t="s">
        <v>1247</v>
      </c>
      <c r="F58" t="s">
        <v>5618</v>
      </c>
      <c r="G58" t="s">
        <v>5619</v>
      </c>
      <c r="H58" t="s">
        <v>321</v>
      </c>
      <c r="I58" t="s">
        <v>205</v>
      </c>
      <c r="J58" t="s">
        <v>233</v>
      </c>
      <c r="K58" t="s">
        <v>314</v>
      </c>
      <c r="L58" t="s">
        <v>747</v>
      </c>
      <c r="M58" t="s">
        <v>339</v>
      </c>
      <c r="N58" t="s">
        <v>1224</v>
      </c>
      <c r="O58" s="144">
        <v>12</v>
      </c>
      <c r="P58" t="s">
        <v>1225</v>
      </c>
      <c r="Q58" t="s">
        <v>5620</v>
      </c>
      <c r="R58" s="144">
        <v>0</v>
      </c>
      <c r="S58" s="133">
        <v>1.0688519306048977E-9</v>
      </c>
      <c r="T58" s="133">
        <v>2.4683165827437516E-12</v>
      </c>
    </row>
    <row r="59" spans="1:20">
      <c r="A59" t="s">
        <v>1213</v>
      </c>
      <c r="B59" t="s">
        <v>1247</v>
      </c>
      <c r="F59" t="s">
        <v>5615</v>
      </c>
      <c r="G59" t="s">
        <v>5616</v>
      </c>
      <c r="H59" t="s">
        <v>321</v>
      </c>
      <c r="I59" t="s">
        <v>205</v>
      </c>
      <c r="J59" t="s">
        <v>224</v>
      </c>
      <c r="K59" t="s">
        <v>314</v>
      </c>
      <c r="L59" t="s">
        <v>747</v>
      </c>
      <c r="M59" t="s">
        <v>339</v>
      </c>
      <c r="N59" t="s">
        <v>1215</v>
      </c>
      <c r="O59" s="144">
        <v>45</v>
      </c>
      <c r="P59" t="s">
        <v>1216</v>
      </c>
      <c r="Q59" t="s">
        <v>5617</v>
      </c>
      <c r="R59" s="144">
        <v>0</v>
      </c>
      <c r="S59" s="133">
        <v>8.5173861372013314E-10</v>
      </c>
      <c r="T59" s="133">
        <v>1.9669333835780099E-12</v>
      </c>
    </row>
    <row r="60" spans="1:20">
      <c r="A60" t="s">
        <v>1213</v>
      </c>
      <c r="B60" t="s">
        <v>1247</v>
      </c>
      <c r="F60" t="s">
        <v>5577</v>
      </c>
      <c r="G60" t="s">
        <v>5578</v>
      </c>
      <c r="H60" t="s">
        <v>321</v>
      </c>
      <c r="I60" t="s">
        <v>205</v>
      </c>
      <c r="J60" t="s">
        <v>293</v>
      </c>
      <c r="K60" t="s">
        <v>314</v>
      </c>
      <c r="L60" t="s">
        <v>747</v>
      </c>
      <c r="M60" t="s">
        <v>339</v>
      </c>
      <c r="N60" t="s">
        <v>1217</v>
      </c>
      <c r="O60" s="144">
        <v>109</v>
      </c>
      <c r="P60" t="s">
        <v>1218</v>
      </c>
      <c r="Q60" t="s">
        <v>5579</v>
      </c>
      <c r="R60" s="144">
        <v>0</v>
      </c>
      <c r="S60" s="133">
        <v>5.3086093265028924E-10</v>
      </c>
      <c r="T60" s="133">
        <v>1.2259255053690771E-12</v>
      </c>
    </row>
    <row r="61" spans="1:20">
      <c r="A61" t="s">
        <v>1213</v>
      </c>
      <c r="B61" t="s">
        <v>1247</v>
      </c>
      <c r="F61" t="s">
        <v>5610</v>
      </c>
      <c r="G61" t="s">
        <v>5611</v>
      </c>
      <c r="H61" t="s">
        <v>321</v>
      </c>
      <c r="I61" t="s">
        <v>205</v>
      </c>
      <c r="J61" t="s">
        <v>224</v>
      </c>
      <c r="K61" t="s">
        <v>314</v>
      </c>
      <c r="L61" t="s">
        <v>751</v>
      </c>
      <c r="M61" t="s">
        <v>339</v>
      </c>
      <c r="N61" t="s">
        <v>1215</v>
      </c>
      <c r="O61" s="144">
        <v>128</v>
      </c>
      <c r="P61" t="s">
        <v>1216</v>
      </c>
      <c r="Q61" t="s">
        <v>5565</v>
      </c>
      <c r="R61" s="144">
        <v>0</v>
      </c>
      <c r="S61" s="133">
        <v>1.2082071552650605E-10</v>
      </c>
      <c r="T61" s="133">
        <v>2.7901317959379641E-13</v>
      </c>
    </row>
    <row r="62" spans="1:20">
      <c r="A62" t="s">
        <v>1213</v>
      </c>
      <c r="B62" t="s">
        <v>1247</v>
      </c>
      <c r="F62" t="s">
        <v>5621</v>
      </c>
      <c r="G62" t="s">
        <v>5622</v>
      </c>
      <c r="H62" t="s">
        <v>321</v>
      </c>
      <c r="I62" t="s">
        <v>205</v>
      </c>
      <c r="J62" t="s">
        <v>224</v>
      </c>
      <c r="K62" t="s">
        <v>314</v>
      </c>
      <c r="L62" t="s">
        <v>751</v>
      </c>
      <c r="M62" t="s">
        <v>339</v>
      </c>
      <c r="N62" t="s">
        <v>1215</v>
      </c>
      <c r="O62" s="144">
        <v>60</v>
      </c>
      <c r="P62" t="s">
        <v>1216</v>
      </c>
      <c r="Q62" t="s">
        <v>5565</v>
      </c>
      <c r="R62" s="144">
        <v>0</v>
      </c>
      <c r="S62" s="133">
        <v>5.4108535465583424E-11</v>
      </c>
      <c r="T62" s="133">
        <v>1.2495369239974501E-13</v>
      </c>
    </row>
    <row r="63" spans="1:20">
      <c r="A63" t="s">
        <v>1213</v>
      </c>
      <c r="B63" t="s">
        <v>1247</v>
      </c>
      <c r="F63" t="s">
        <v>5563</v>
      </c>
      <c r="G63" t="s">
        <v>5564</v>
      </c>
      <c r="H63" t="s">
        <v>321</v>
      </c>
      <c r="I63" t="s">
        <v>205</v>
      </c>
      <c r="J63" t="s">
        <v>224</v>
      </c>
      <c r="K63" t="s">
        <v>314</v>
      </c>
      <c r="L63" t="s">
        <v>751</v>
      </c>
      <c r="M63" t="s">
        <v>339</v>
      </c>
      <c r="N63" t="s">
        <v>1215</v>
      </c>
      <c r="O63" s="144">
        <v>20</v>
      </c>
      <c r="P63" t="s">
        <v>1216</v>
      </c>
      <c r="Q63" t="s">
        <v>5565</v>
      </c>
      <c r="R63" s="144">
        <v>0</v>
      </c>
    </row>
    <row r="64" spans="1:20">
      <c r="A64" t="s">
        <v>1213</v>
      </c>
      <c r="B64" t="s">
        <v>1247</v>
      </c>
      <c r="F64" t="s">
        <v>5566</v>
      </c>
      <c r="G64" t="s">
        <v>5567</v>
      </c>
      <c r="H64" t="s">
        <v>312</v>
      </c>
      <c r="I64" t="s">
        <v>205</v>
      </c>
      <c r="J64" t="s">
        <v>204</v>
      </c>
      <c r="K64" t="s">
        <v>314</v>
      </c>
      <c r="M64" t="s">
        <v>339</v>
      </c>
      <c r="N64" t="s">
        <v>1215</v>
      </c>
      <c r="O64" s="144">
        <v>837419.85</v>
      </c>
      <c r="P64" t="s">
        <v>1216</v>
      </c>
      <c r="Q64" t="s">
        <v>4448</v>
      </c>
      <c r="R64" s="144">
        <v>3082.5425</v>
      </c>
      <c r="S64" s="133">
        <v>0.73863110752879846</v>
      </c>
      <c r="T64" s="133">
        <v>1.7057324396765816E-3</v>
      </c>
    </row>
    <row r="65" spans="1:20">
      <c r="A65" t="s">
        <v>1213</v>
      </c>
      <c r="B65" t="s">
        <v>1247</v>
      </c>
      <c r="F65" t="s">
        <v>5583</v>
      </c>
      <c r="G65" t="s">
        <v>5584</v>
      </c>
      <c r="H65" t="s">
        <v>312</v>
      </c>
      <c r="I65" t="s">
        <v>205</v>
      </c>
      <c r="J65" t="s">
        <v>204</v>
      </c>
      <c r="K65" t="s">
        <v>314</v>
      </c>
      <c r="M65" t="s">
        <v>339</v>
      </c>
      <c r="N65" t="s">
        <v>1217</v>
      </c>
      <c r="O65" s="144">
        <v>246409.34</v>
      </c>
      <c r="P65" t="s">
        <v>1218</v>
      </c>
      <c r="Q65" t="s">
        <v>4448</v>
      </c>
      <c r="R65" s="144">
        <v>980.48739999999998</v>
      </c>
      <c r="S65" s="133">
        <v>0.23494193681819889</v>
      </c>
      <c r="T65" s="133">
        <v>5.4255511172824917E-4</v>
      </c>
    </row>
    <row r="66" spans="1:20">
      <c r="A66" t="s">
        <v>1213</v>
      </c>
      <c r="B66" t="s">
        <v>1247</v>
      </c>
      <c r="F66" t="s">
        <v>5623</v>
      </c>
      <c r="G66" t="s">
        <v>5624</v>
      </c>
      <c r="H66" t="s">
        <v>312</v>
      </c>
      <c r="I66" t="s">
        <v>205</v>
      </c>
      <c r="J66" t="s">
        <v>204</v>
      </c>
      <c r="K66" t="s">
        <v>314</v>
      </c>
      <c r="M66" t="s">
        <v>339</v>
      </c>
      <c r="N66" t="s">
        <v>1224</v>
      </c>
      <c r="O66" s="144">
        <v>23700</v>
      </c>
      <c r="P66" t="s">
        <v>1225</v>
      </c>
      <c r="Q66" t="s">
        <v>4448</v>
      </c>
      <c r="R66" s="144">
        <v>110.288</v>
      </c>
      <c r="S66" s="133">
        <v>2.6426922420439071E-2</v>
      </c>
      <c r="T66" s="133">
        <v>6.1028107798183648E-5</v>
      </c>
    </row>
    <row r="67" spans="1:20">
      <c r="A67" t="s">
        <v>1213</v>
      </c>
      <c r="B67" t="s">
        <v>1250</v>
      </c>
      <c r="F67" t="s">
        <v>5568</v>
      </c>
      <c r="G67" t="s">
        <v>5569</v>
      </c>
      <c r="H67" t="s">
        <v>321</v>
      </c>
      <c r="I67" t="s">
        <v>205</v>
      </c>
      <c r="J67" t="s">
        <v>224</v>
      </c>
      <c r="K67" t="s">
        <v>314</v>
      </c>
      <c r="L67" t="s">
        <v>747</v>
      </c>
      <c r="M67" t="s">
        <v>339</v>
      </c>
      <c r="N67" t="s">
        <v>1215</v>
      </c>
      <c r="O67" s="144">
        <v>2</v>
      </c>
      <c r="P67" t="s">
        <v>1216</v>
      </c>
      <c r="Q67" t="s">
        <v>5570</v>
      </c>
      <c r="R67" s="144">
        <v>0</v>
      </c>
      <c r="S67" s="133">
        <v>2.7585077864173134E-9</v>
      </c>
      <c r="T67" s="133">
        <v>9.6335432480103964E-13</v>
      </c>
    </row>
    <row r="68" spans="1:20">
      <c r="A68" t="s">
        <v>1213</v>
      </c>
      <c r="B68" t="s">
        <v>1250</v>
      </c>
      <c r="F68" t="s">
        <v>5610</v>
      </c>
      <c r="G68" t="s">
        <v>5611</v>
      </c>
      <c r="H68" t="s">
        <v>321</v>
      </c>
      <c r="I68" t="s">
        <v>205</v>
      </c>
      <c r="J68" t="s">
        <v>224</v>
      </c>
      <c r="K68" t="s">
        <v>314</v>
      </c>
      <c r="L68" t="s">
        <v>751</v>
      </c>
      <c r="M68" t="s">
        <v>339</v>
      </c>
      <c r="N68" t="s">
        <v>1215</v>
      </c>
      <c r="O68" s="144">
        <v>78</v>
      </c>
      <c r="P68" t="s">
        <v>1216</v>
      </c>
      <c r="Q68" t="s">
        <v>5565</v>
      </c>
      <c r="R68" s="144">
        <v>0</v>
      </c>
      <c r="S68" s="133">
        <v>2.1687729620150146E-9</v>
      </c>
      <c r="T68" s="133">
        <v>7.5740109299537491E-13</v>
      </c>
    </row>
    <row r="69" spans="1:20">
      <c r="A69" t="s">
        <v>1213</v>
      </c>
      <c r="B69" t="s">
        <v>1250</v>
      </c>
      <c r="F69" t="s">
        <v>5563</v>
      </c>
      <c r="G69" t="s">
        <v>5564</v>
      </c>
      <c r="H69" t="s">
        <v>321</v>
      </c>
      <c r="I69" t="s">
        <v>205</v>
      </c>
      <c r="J69" t="s">
        <v>224</v>
      </c>
      <c r="K69" t="s">
        <v>314</v>
      </c>
      <c r="L69" t="s">
        <v>751</v>
      </c>
      <c r="M69" t="s">
        <v>339</v>
      </c>
      <c r="N69" t="s">
        <v>1215</v>
      </c>
      <c r="O69" s="144">
        <v>29</v>
      </c>
      <c r="P69" t="s">
        <v>1216</v>
      </c>
      <c r="Q69" t="s">
        <v>5565</v>
      </c>
      <c r="R69" s="144">
        <v>0</v>
      </c>
      <c r="S69" s="133">
        <v>8.6355625380068534E-10</v>
      </c>
      <c r="T69" s="133">
        <v>3.0157995417092549E-13</v>
      </c>
    </row>
    <row r="70" spans="1:20">
      <c r="A70" t="s">
        <v>1213</v>
      </c>
      <c r="B70" t="s">
        <v>1250</v>
      </c>
      <c r="F70" t="s">
        <v>5566</v>
      </c>
      <c r="G70" t="s">
        <v>5567</v>
      </c>
      <c r="H70" t="s">
        <v>312</v>
      </c>
      <c r="I70" t="s">
        <v>205</v>
      </c>
      <c r="J70" t="s">
        <v>204</v>
      </c>
      <c r="K70" t="s">
        <v>314</v>
      </c>
      <c r="M70" t="s">
        <v>339</v>
      </c>
      <c r="N70" t="s">
        <v>1215</v>
      </c>
      <c r="O70" s="144">
        <v>38488.199999999997</v>
      </c>
      <c r="P70" t="s">
        <v>1216</v>
      </c>
      <c r="Q70" t="s">
        <v>4448</v>
      </c>
      <c r="R70" s="144">
        <v>141.67510000000001</v>
      </c>
      <c r="S70" s="133">
        <v>0.99999999420916297</v>
      </c>
      <c r="T70" s="133">
        <v>3.4923023381188073E-4</v>
      </c>
    </row>
    <row r="71" spans="1:20">
      <c r="A71" t="s">
        <v>1213</v>
      </c>
      <c r="B71" t="s">
        <v>1251</v>
      </c>
      <c r="F71" t="s">
        <v>5574</v>
      </c>
      <c r="G71" t="s">
        <v>5575</v>
      </c>
      <c r="H71" t="s">
        <v>321</v>
      </c>
      <c r="I71" t="s">
        <v>205</v>
      </c>
      <c r="J71" t="s">
        <v>224</v>
      </c>
      <c r="K71" t="s">
        <v>314</v>
      </c>
      <c r="L71" t="s">
        <v>747</v>
      </c>
      <c r="M71" t="s">
        <v>339</v>
      </c>
      <c r="N71" t="s">
        <v>1215</v>
      </c>
      <c r="O71" s="144">
        <v>11</v>
      </c>
      <c r="P71" t="s">
        <v>1216</v>
      </c>
      <c r="Q71" t="s">
        <v>5576</v>
      </c>
      <c r="R71" s="144">
        <v>0</v>
      </c>
      <c r="S71" s="133">
        <v>1.554017091429045E-8</v>
      </c>
      <c r="T71" s="133">
        <v>4.4361879091068393E-11</v>
      </c>
    </row>
    <row r="72" spans="1:20">
      <c r="A72" t="s">
        <v>1213</v>
      </c>
      <c r="B72" t="s">
        <v>1251</v>
      </c>
      <c r="F72" t="s">
        <v>5568</v>
      </c>
      <c r="G72" t="s">
        <v>5569</v>
      </c>
      <c r="H72" t="s">
        <v>321</v>
      </c>
      <c r="I72" t="s">
        <v>205</v>
      </c>
      <c r="J72" t="s">
        <v>224</v>
      </c>
      <c r="K72" t="s">
        <v>314</v>
      </c>
      <c r="L72" t="s">
        <v>747</v>
      </c>
      <c r="M72" t="s">
        <v>339</v>
      </c>
      <c r="N72" t="s">
        <v>1215</v>
      </c>
      <c r="O72" s="144">
        <v>38</v>
      </c>
      <c r="P72" t="s">
        <v>1216</v>
      </c>
      <c r="Q72" t="s">
        <v>5570</v>
      </c>
      <c r="R72" s="144">
        <v>0</v>
      </c>
      <c r="S72" s="133">
        <v>7.0933571769292668E-9</v>
      </c>
      <c r="T72" s="133">
        <v>2.0249111491002293E-11</v>
      </c>
    </row>
    <row r="73" spans="1:20">
      <c r="A73" t="s">
        <v>1213</v>
      </c>
      <c r="B73" t="s">
        <v>1251</v>
      </c>
      <c r="F73" t="s">
        <v>5615</v>
      </c>
      <c r="G73" t="s">
        <v>5616</v>
      </c>
      <c r="H73" t="s">
        <v>321</v>
      </c>
      <c r="I73" t="s">
        <v>205</v>
      </c>
      <c r="J73" t="s">
        <v>224</v>
      </c>
      <c r="K73" t="s">
        <v>314</v>
      </c>
      <c r="L73" t="s">
        <v>747</v>
      </c>
      <c r="M73" t="s">
        <v>339</v>
      </c>
      <c r="N73" t="s">
        <v>1215</v>
      </c>
      <c r="O73" s="144">
        <v>34</v>
      </c>
      <c r="P73" t="s">
        <v>1216</v>
      </c>
      <c r="Q73" t="s">
        <v>5617</v>
      </c>
      <c r="R73" s="144">
        <v>0</v>
      </c>
      <c r="S73" s="133">
        <v>2.5655755448960479E-9</v>
      </c>
      <c r="T73" s="133">
        <v>7.3238417228101013E-12</v>
      </c>
    </row>
    <row r="74" spans="1:20">
      <c r="A74" t="s">
        <v>1213</v>
      </c>
      <c r="B74" t="s">
        <v>1251</v>
      </c>
      <c r="F74" t="s">
        <v>5618</v>
      </c>
      <c r="G74" t="s">
        <v>5619</v>
      </c>
      <c r="H74" t="s">
        <v>321</v>
      </c>
      <c r="I74" t="s">
        <v>205</v>
      </c>
      <c r="J74" t="s">
        <v>233</v>
      </c>
      <c r="K74" t="s">
        <v>314</v>
      </c>
      <c r="L74" t="s">
        <v>747</v>
      </c>
      <c r="M74" t="s">
        <v>339</v>
      </c>
      <c r="N74" t="s">
        <v>1224</v>
      </c>
      <c r="O74" s="144">
        <v>5</v>
      </c>
      <c r="P74" t="s">
        <v>1225</v>
      </c>
      <c r="Q74" t="s">
        <v>5620</v>
      </c>
      <c r="R74" s="144">
        <v>0</v>
      </c>
      <c r="S74" s="133">
        <v>1.7754905771702661E-9</v>
      </c>
      <c r="T74" s="133">
        <v>5.0684190506121526E-12</v>
      </c>
    </row>
    <row r="75" spans="1:20">
      <c r="A75" t="s">
        <v>1213</v>
      </c>
      <c r="B75" t="s">
        <v>1251</v>
      </c>
      <c r="F75" t="s">
        <v>5577</v>
      </c>
      <c r="G75" t="s">
        <v>5578</v>
      </c>
      <c r="H75" t="s">
        <v>321</v>
      </c>
      <c r="I75" t="s">
        <v>205</v>
      </c>
      <c r="J75" t="s">
        <v>293</v>
      </c>
      <c r="K75" t="s">
        <v>314</v>
      </c>
      <c r="L75" t="s">
        <v>747</v>
      </c>
      <c r="M75" t="s">
        <v>339</v>
      </c>
      <c r="N75" t="s">
        <v>1217</v>
      </c>
      <c r="O75" s="144">
        <v>85</v>
      </c>
      <c r="P75" t="s">
        <v>1218</v>
      </c>
      <c r="Q75" t="s">
        <v>5579</v>
      </c>
      <c r="R75" s="144">
        <v>0</v>
      </c>
      <c r="S75" s="133">
        <v>1.6503849741294614E-9</v>
      </c>
      <c r="T75" s="133">
        <v>4.7112852927969293E-12</v>
      </c>
    </row>
    <row r="76" spans="1:20">
      <c r="A76" t="s">
        <v>1213</v>
      </c>
      <c r="B76" t="s">
        <v>1251</v>
      </c>
      <c r="F76" t="s">
        <v>5571</v>
      </c>
      <c r="G76" t="s">
        <v>5572</v>
      </c>
      <c r="H76" t="s">
        <v>321</v>
      </c>
      <c r="I76" t="s">
        <v>205</v>
      </c>
      <c r="J76" t="s">
        <v>224</v>
      </c>
      <c r="K76" t="s">
        <v>314</v>
      </c>
      <c r="L76" t="s">
        <v>747</v>
      </c>
      <c r="M76" t="s">
        <v>339</v>
      </c>
      <c r="N76" t="s">
        <v>1215</v>
      </c>
      <c r="O76" s="144">
        <v>2</v>
      </c>
      <c r="P76" t="s">
        <v>1216</v>
      </c>
      <c r="Q76" t="s">
        <v>5573</v>
      </c>
      <c r="R76" s="144">
        <v>0</v>
      </c>
      <c r="S76" s="133">
        <v>1.2993042324749106E-9</v>
      </c>
      <c r="T76" s="133">
        <v>3.70906971239043E-12</v>
      </c>
    </row>
    <row r="77" spans="1:20">
      <c r="A77" t="s">
        <v>1213</v>
      </c>
      <c r="B77" t="s">
        <v>1251</v>
      </c>
      <c r="F77" t="s">
        <v>5566</v>
      </c>
      <c r="G77" t="s">
        <v>5567</v>
      </c>
      <c r="H77" t="s">
        <v>312</v>
      </c>
      <c r="I77" t="s">
        <v>205</v>
      </c>
      <c r="J77" t="s">
        <v>204</v>
      </c>
      <c r="K77" t="s">
        <v>314</v>
      </c>
      <c r="M77" t="s">
        <v>339</v>
      </c>
      <c r="N77" t="s">
        <v>1215</v>
      </c>
      <c r="O77" s="144">
        <v>246331.98</v>
      </c>
      <c r="P77" t="s">
        <v>1216</v>
      </c>
      <c r="Q77" t="s">
        <v>4448</v>
      </c>
      <c r="R77" s="144">
        <v>906.74800000000005</v>
      </c>
      <c r="S77" s="133">
        <v>0.8661980628089988</v>
      </c>
      <c r="T77" s="133">
        <v>2.4726995567284581E-3</v>
      </c>
    </row>
    <row r="78" spans="1:20">
      <c r="A78" t="s">
        <v>1213</v>
      </c>
      <c r="B78" t="s">
        <v>1251</v>
      </c>
      <c r="F78" t="s">
        <v>5583</v>
      </c>
      <c r="G78" t="s">
        <v>5584</v>
      </c>
      <c r="H78" t="s">
        <v>312</v>
      </c>
      <c r="I78" t="s">
        <v>205</v>
      </c>
      <c r="J78" t="s">
        <v>204</v>
      </c>
      <c r="K78" t="s">
        <v>314</v>
      </c>
      <c r="M78" t="s">
        <v>339</v>
      </c>
      <c r="N78" t="s">
        <v>1217</v>
      </c>
      <c r="O78" s="144">
        <v>23651.67</v>
      </c>
      <c r="P78" t="s">
        <v>1218</v>
      </c>
      <c r="Q78" t="s">
        <v>4448</v>
      </c>
      <c r="R78" s="144">
        <v>94.112399999999994</v>
      </c>
      <c r="S78" s="133">
        <v>8.990363623628117E-2</v>
      </c>
      <c r="T78" s="133">
        <v>2.5664416836585369E-4</v>
      </c>
    </row>
    <row r="79" spans="1:20">
      <c r="A79" t="s">
        <v>1213</v>
      </c>
      <c r="B79" t="s">
        <v>1251</v>
      </c>
      <c r="F79" t="s">
        <v>5623</v>
      </c>
      <c r="G79" t="s">
        <v>5624</v>
      </c>
      <c r="H79" t="s">
        <v>312</v>
      </c>
      <c r="I79" t="s">
        <v>205</v>
      </c>
      <c r="J79" t="s">
        <v>204</v>
      </c>
      <c r="K79" t="s">
        <v>314</v>
      </c>
      <c r="M79" t="s">
        <v>339</v>
      </c>
      <c r="N79" t="s">
        <v>1224</v>
      </c>
      <c r="O79" s="144">
        <v>9875</v>
      </c>
      <c r="P79" t="s">
        <v>1225</v>
      </c>
      <c r="Q79" t="s">
        <v>4448</v>
      </c>
      <c r="R79" s="144">
        <v>45.953300000000006</v>
      </c>
      <c r="S79" s="133">
        <v>4.38982710304366E-2</v>
      </c>
      <c r="T79" s="133">
        <v>1.2531456716273162E-4</v>
      </c>
    </row>
    <row r="80" spans="1:20">
      <c r="A80" t="s">
        <v>1213</v>
      </c>
      <c r="B80" t="s">
        <v>1252</v>
      </c>
      <c r="F80" t="s">
        <v>5568</v>
      </c>
      <c r="G80" t="s">
        <v>5569</v>
      </c>
      <c r="H80" t="s">
        <v>321</v>
      </c>
      <c r="I80" t="s">
        <v>205</v>
      </c>
      <c r="J80" t="s">
        <v>224</v>
      </c>
      <c r="K80" t="s">
        <v>314</v>
      </c>
      <c r="L80" t="s">
        <v>747</v>
      </c>
      <c r="M80" t="s">
        <v>339</v>
      </c>
      <c r="N80" t="s">
        <v>1215</v>
      </c>
      <c r="O80" s="144">
        <v>671</v>
      </c>
      <c r="P80" t="s">
        <v>1216</v>
      </c>
      <c r="Q80" t="s">
        <v>5570</v>
      </c>
      <c r="R80" s="144">
        <v>1E-4</v>
      </c>
      <c r="S80" s="133">
        <v>1.2437558480730712E-8</v>
      </c>
      <c r="T80" s="133">
        <v>2.9631480527551283E-11</v>
      </c>
    </row>
    <row r="81" spans="1:20">
      <c r="A81" t="s">
        <v>1213</v>
      </c>
      <c r="B81" t="s">
        <v>1252</v>
      </c>
      <c r="F81" t="s">
        <v>5612</v>
      </c>
      <c r="G81" t="s">
        <v>5613</v>
      </c>
      <c r="H81" t="s">
        <v>321</v>
      </c>
      <c r="I81" t="s">
        <v>205</v>
      </c>
      <c r="J81" t="s">
        <v>238</v>
      </c>
      <c r="K81" t="s">
        <v>314</v>
      </c>
      <c r="L81" t="s">
        <v>747</v>
      </c>
      <c r="M81" t="s">
        <v>339</v>
      </c>
      <c r="N81" t="s">
        <v>1217</v>
      </c>
      <c r="O81" s="144">
        <v>90</v>
      </c>
      <c r="P81" t="s">
        <v>1218</v>
      </c>
      <c r="Q81" t="s">
        <v>5614</v>
      </c>
      <c r="R81" s="144">
        <v>1E-4</v>
      </c>
      <c r="S81" s="133">
        <v>6.3783069611674109E-9</v>
      </c>
      <c r="T81" s="133">
        <v>1.5195802199554615E-11</v>
      </c>
    </row>
    <row r="82" spans="1:20">
      <c r="A82" t="s">
        <v>1213</v>
      </c>
      <c r="B82" t="s">
        <v>1252</v>
      </c>
      <c r="F82" t="s">
        <v>5571</v>
      </c>
      <c r="G82" t="s">
        <v>5572</v>
      </c>
      <c r="H82" t="s">
        <v>321</v>
      </c>
      <c r="I82" t="s">
        <v>205</v>
      </c>
      <c r="J82" t="s">
        <v>224</v>
      </c>
      <c r="K82" t="s">
        <v>314</v>
      </c>
      <c r="L82" t="s">
        <v>747</v>
      </c>
      <c r="M82" t="s">
        <v>339</v>
      </c>
      <c r="N82" t="s">
        <v>1215</v>
      </c>
      <c r="O82" s="144">
        <v>85</v>
      </c>
      <c r="P82" t="s">
        <v>1216</v>
      </c>
      <c r="Q82" t="s">
        <v>5573</v>
      </c>
      <c r="R82" s="144">
        <v>1E-4</v>
      </c>
      <c r="S82" s="133">
        <v>5.4833272620808747E-9</v>
      </c>
      <c r="T82" s="133">
        <v>1.3063585208002559E-11</v>
      </c>
    </row>
    <row r="83" spans="1:20">
      <c r="A83" t="s">
        <v>1213</v>
      </c>
      <c r="B83" t="s">
        <v>1252</v>
      </c>
      <c r="F83" t="s">
        <v>5618</v>
      </c>
      <c r="G83" t="s">
        <v>5619</v>
      </c>
      <c r="H83" t="s">
        <v>321</v>
      </c>
      <c r="I83" t="s">
        <v>205</v>
      </c>
      <c r="J83" t="s">
        <v>233</v>
      </c>
      <c r="K83" t="s">
        <v>314</v>
      </c>
      <c r="L83" t="s">
        <v>747</v>
      </c>
      <c r="M83" t="s">
        <v>339</v>
      </c>
      <c r="N83" t="s">
        <v>1224</v>
      </c>
      <c r="O83" s="144">
        <v>35</v>
      </c>
      <c r="P83" t="s">
        <v>1225</v>
      </c>
      <c r="Q83" t="s">
        <v>5620</v>
      </c>
      <c r="R83" s="144">
        <v>0</v>
      </c>
      <c r="S83" s="133">
        <v>1.2341296752927645E-9</v>
      </c>
      <c r="T83" s="133">
        <v>2.940214472041806E-12</v>
      </c>
    </row>
    <row r="84" spans="1:20">
      <c r="A84" t="s">
        <v>1213</v>
      </c>
      <c r="B84" t="s">
        <v>1252</v>
      </c>
      <c r="F84" t="s">
        <v>5577</v>
      </c>
      <c r="G84" t="s">
        <v>5578</v>
      </c>
      <c r="H84" t="s">
        <v>321</v>
      </c>
      <c r="I84" t="s">
        <v>205</v>
      </c>
      <c r="J84" t="s">
        <v>293</v>
      </c>
      <c r="K84" t="s">
        <v>314</v>
      </c>
      <c r="L84" t="s">
        <v>747</v>
      </c>
      <c r="M84" t="s">
        <v>339</v>
      </c>
      <c r="N84" t="s">
        <v>1217</v>
      </c>
      <c r="O84" s="144">
        <v>287</v>
      </c>
      <c r="P84" t="s">
        <v>1218</v>
      </c>
      <c r="Q84" t="s">
        <v>5579</v>
      </c>
      <c r="R84" s="144">
        <v>0</v>
      </c>
      <c r="S84" s="133">
        <v>5.5334070041208514E-10</v>
      </c>
      <c r="T84" s="133">
        <v>1.3182896156641024E-12</v>
      </c>
    </row>
    <row r="85" spans="1:20">
      <c r="A85" t="s">
        <v>1213</v>
      </c>
      <c r="B85" t="s">
        <v>1252</v>
      </c>
      <c r="F85" t="s">
        <v>5615</v>
      </c>
      <c r="G85" t="s">
        <v>5616</v>
      </c>
      <c r="H85" t="s">
        <v>321</v>
      </c>
      <c r="I85" t="s">
        <v>205</v>
      </c>
      <c r="J85" t="s">
        <v>224</v>
      </c>
      <c r="K85" t="s">
        <v>314</v>
      </c>
      <c r="L85" t="s">
        <v>747</v>
      </c>
      <c r="M85" t="s">
        <v>339</v>
      </c>
      <c r="N85" t="s">
        <v>1215</v>
      </c>
      <c r="O85" s="144">
        <v>48</v>
      </c>
      <c r="P85" t="s">
        <v>1216</v>
      </c>
      <c r="Q85" t="s">
        <v>5617</v>
      </c>
      <c r="R85" s="144">
        <v>0</v>
      </c>
      <c r="S85" s="133">
        <v>3.5965947919545889E-10</v>
      </c>
      <c r="T85" s="133">
        <v>8.5685971815453577E-13</v>
      </c>
    </row>
    <row r="86" spans="1:20">
      <c r="A86" t="s">
        <v>1213</v>
      </c>
      <c r="B86" t="s">
        <v>1252</v>
      </c>
      <c r="F86" t="s">
        <v>5610</v>
      </c>
      <c r="G86" t="s">
        <v>5611</v>
      </c>
      <c r="H86" t="s">
        <v>321</v>
      </c>
      <c r="I86" t="s">
        <v>205</v>
      </c>
      <c r="J86" t="s">
        <v>224</v>
      </c>
      <c r="K86" t="s">
        <v>314</v>
      </c>
      <c r="L86" t="s">
        <v>751</v>
      </c>
      <c r="M86" t="s">
        <v>339</v>
      </c>
      <c r="N86" t="s">
        <v>1215</v>
      </c>
      <c r="O86" s="144">
        <v>333</v>
      </c>
      <c r="P86" t="s">
        <v>1216</v>
      </c>
      <c r="Q86" t="s">
        <v>5565</v>
      </c>
      <c r="R86" s="144">
        <v>0</v>
      </c>
      <c r="S86" s="133">
        <v>1.2443201048390651E-10</v>
      </c>
      <c r="T86" s="133">
        <v>2.9644923490171309E-13</v>
      </c>
    </row>
    <row r="87" spans="1:20">
      <c r="A87" t="s">
        <v>1213</v>
      </c>
      <c r="B87" t="s">
        <v>1252</v>
      </c>
      <c r="F87" t="s">
        <v>5563</v>
      </c>
      <c r="G87" t="s">
        <v>5564</v>
      </c>
      <c r="H87" t="s">
        <v>321</v>
      </c>
      <c r="I87" t="s">
        <v>205</v>
      </c>
      <c r="J87" t="s">
        <v>224</v>
      </c>
      <c r="K87" t="s">
        <v>314</v>
      </c>
      <c r="L87" t="s">
        <v>751</v>
      </c>
      <c r="M87" t="s">
        <v>339</v>
      </c>
      <c r="N87" t="s">
        <v>1215</v>
      </c>
      <c r="O87" s="144">
        <v>52</v>
      </c>
      <c r="P87" t="s">
        <v>1216</v>
      </c>
      <c r="Q87" t="s">
        <v>5565</v>
      </c>
      <c r="R87" s="144">
        <v>0</v>
      </c>
      <c r="S87" s="133">
        <v>2.0809630865594557E-11</v>
      </c>
      <c r="T87" s="133">
        <v>4.9577268137851501E-14</v>
      </c>
    </row>
    <row r="88" spans="1:20">
      <c r="A88" t="s">
        <v>1213</v>
      </c>
      <c r="B88" t="s">
        <v>1252</v>
      </c>
      <c r="F88" t="s">
        <v>5566</v>
      </c>
      <c r="G88" t="s">
        <v>5567</v>
      </c>
      <c r="H88" t="s">
        <v>312</v>
      </c>
      <c r="I88" t="s">
        <v>205</v>
      </c>
      <c r="J88" t="s">
        <v>204</v>
      </c>
      <c r="K88" t="s">
        <v>314</v>
      </c>
      <c r="M88" t="s">
        <v>339</v>
      </c>
      <c r="N88" t="s">
        <v>1215</v>
      </c>
      <c r="O88" s="144">
        <v>2445752.44</v>
      </c>
      <c r="P88" t="s">
        <v>1216</v>
      </c>
      <c r="Q88" t="s">
        <v>4448</v>
      </c>
      <c r="R88" s="144">
        <v>9002.814699999999</v>
      </c>
      <c r="S88" s="133">
        <v>0.85399099135893131</v>
      </c>
      <c r="T88" s="133">
        <v>2.0345646993629013E-3</v>
      </c>
    </row>
    <row r="89" spans="1:20">
      <c r="A89" t="s">
        <v>1213</v>
      </c>
      <c r="B89" t="s">
        <v>1252</v>
      </c>
      <c r="F89" t="s">
        <v>5583</v>
      </c>
      <c r="G89" t="s">
        <v>5584</v>
      </c>
      <c r="H89" t="s">
        <v>312</v>
      </c>
      <c r="I89" t="s">
        <v>205</v>
      </c>
      <c r="J89" t="s">
        <v>204</v>
      </c>
      <c r="K89" t="s">
        <v>314</v>
      </c>
      <c r="M89" t="s">
        <v>339</v>
      </c>
      <c r="N89" t="s">
        <v>1217</v>
      </c>
      <c r="O89" s="144">
        <v>305988.95</v>
      </c>
      <c r="P89" t="s">
        <v>1218</v>
      </c>
      <c r="Q89" t="s">
        <v>4448</v>
      </c>
      <c r="R89" s="144">
        <v>1217.5606</v>
      </c>
      <c r="S89" s="133">
        <v>0.11549563567114678</v>
      </c>
      <c r="T89" s="133">
        <v>2.751590422436093E-4</v>
      </c>
    </row>
    <row r="90" spans="1:20">
      <c r="A90" t="s">
        <v>1213</v>
      </c>
      <c r="B90" t="s">
        <v>1252</v>
      </c>
      <c r="F90" t="s">
        <v>5623</v>
      </c>
      <c r="G90" t="s">
        <v>5624</v>
      </c>
      <c r="H90" t="s">
        <v>312</v>
      </c>
      <c r="I90" t="s">
        <v>205</v>
      </c>
      <c r="J90" t="s">
        <v>204</v>
      </c>
      <c r="K90" t="s">
        <v>314</v>
      </c>
      <c r="M90" t="s">
        <v>339</v>
      </c>
      <c r="N90" t="s">
        <v>1224</v>
      </c>
      <c r="O90" s="144">
        <v>69125</v>
      </c>
      <c r="P90" t="s">
        <v>1225</v>
      </c>
      <c r="Q90" t="s">
        <v>4448</v>
      </c>
      <c r="R90" s="144">
        <v>321.67320000000001</v>
      </c>
      <c r="S90" s="133">
        <v>3.0513346378357661E-2</v>
      </c>
      <c r="T90" s="133">
        <v>7.2695588160773253E-5</v>
      </c>
    </row>
    <row r="91" spans="1:20">
      <c r="A91" t="s">
        <v>1213</v>
      </c>
      <c r="B91" t="s">
        <v>1256</v>
      </c>
      <c r="F91" t="s">
        <v>5568</v>
      </c>
      <c r="G91" t="s">
        <v>5569</v>
      </c>
      <c r="H91" t="s">
        <v>321</v>
      </c>
      <c r="I91" t="s">
        <v>205</v>
      </c>
      <c r="J91" t="s">
        <v>224</v>
      </c>
      <c r="K91" t="s">
        <v>314</v>
      </c>
      <c r="L91" t="s">
        <v>747</v>
      </c>
      <c r="M91" t="s">
        <v>339</v>
      </c>
      <c r="N91" t="s">
        <v>1215</v>
      </c>
      <c r="O91" s="144">
        <v>256</v>
      </c>
      <c r="P91" t="s">
        <v>1216</v>
      </c>
      <c r="Q91" t="s">
        <v>5570</v>
      </c>
      <c r="R91" s="144">
        <v>1E-4</v>
      </c>
      <c r="S91" s="133">
        <v>9.6456919097493378E-9</v>
      </c>
      <c r="T91" s="133">
        <v>1.2673737625907579E-10</v>
      </c>
    </row>
    <row r="92" spans="1:20">
      <c r="A92" t="s">
        <v>1213</v>
      </c>
      <c r="B92" t="s">
        <v>1256</v>
      </c>
      <c r="F92" t="s">
        <v>5566</v>
      </c>
      <c r="G92" t="s">
        <v>5567</v>
      </c>
      <c r="H92" t="s">
        <v>312</v>
      </c>
      <c r="I92" t="s">
        <v>205</v>
      </c>
      <c r="J92" t="s">
        <v>204</v>
      </c>
      <c r="K92" t="s">
        <v>314</v>
      </c>
      <c r="M92" t="s">
        <v>339</v>
      </c>
      <c r="N92" t="s">
        <v>1215</v>
      </c>
      <c r="O92" s="144">
        <v>1408894.25</v>
      </c>
      <c r="P92" t="s">
        <v>1216</v>
      </c>
      <c r="Q92" t="s">
        <v>4448</v>
      </c>
      <c r="R92" s="144">
        <v>5186.1397000000006</v>
      </c>
      <c r="S92" s="133">
        <v>0.99999999035430809</v>
      </c>
      <c r="T92" s="133">
        <v>1.3139272560479242E-2</v>
      </c>
    </row>
    <row r="93" spans="1:20">
      <c r="A93" t="s">
        <v>1213</v>
      </c>
      <c r="B93" t="s">
        <v>1257</v>
      </c>
      <c r="F93" t="s">
        <v>5625</v>
      </c>
      <c r="G93" t="s">
        <v>5626</v>
      </c>
      <c r="H93" t="s">
        <v>321</v>
      </c>
      <c r="I93" t="s">
        <v>205</v>
      </c>
      <c r="J93" t="s">
        <v>224</v>
      </c>
      <c r="K93" t="s">
        <v>314</v>
      </c>
      <c r="L93" t="s">
        <v>751</v>
      </c>
      <c r="M93" t="s">
        <v>339</v>
      </c>
      <c r="N93" t="s">
        <v>1215</v>
      </c>
      <c r="O93" s="144">
        <v>4</v>
      </c>
      <c r="P93" t="s">
        <v>1216</v>
      </c>
      <c r="Q93" t="s">
        <v>5627</v>
      </c>
      <c r="R93" s="144">
        <v>0</v>
      </c>
      <c r="S93" s="133">
        <v>5.8142151935666108E-8</v>
      </c>
      <c r="T93" s="133">
        <v>6.2905027348401909E-12</v>
      </c>
    </row>
    <row r="94" spans="1:20">
      <c r="A94" t="s">
        <v>1213</v>
      </c>
      <c r="B94" t="s">
        <v>1257</v>
      </c>
      <c r="F94" t="s">
        <v>5566</v>
      </c>
      <c r="G94" t="s">
        <v>5567</v>
      </c>
      <c r="H94" t="s">
        <v>312</v>
      </c>
      <c r="I94" t="s">
        <v>205</v>
      </c>
      <c r="J94" t="s">
        <v>204</v>
      </c>
      <c r="K94" t="s">
        <v>314</v>
      </c>
      <c r="M94" t="s">
        <v>339</v>
      </c>
      <c r="N94" t="s">
        <v>1215</v>
      </c>
      <c r="O94" s="144">
        <v>8874.7999999999993</v>
      </c>
      <c r="P94" t="s">
        <v>1216</v>
      </c>
      <c r="Q94" t="s">
        <v>4448</v>
      </c>
      <c r="R94" s="144">
        <v>32.668099999999995</v>
      </c>
      <c r="S94" s="133">
        <v>0.99999994185784802</v>
      </c>
      <c r="T94" s="133">
        <v>1.081917706805421E-4</v>
      </c>
    </row>
    <row r="95" spans="1:20">
      <c r="A95" t="s">
        <v>1213</v>
      </c>
      <c r="B95" t="s">
        <v>1258</v>
      </c>
      <c r="F95" t="s">
        <v>5574</v>
      </c>
      <c r="G95" t="s">
        <v>5575</v>
      </c>
      <c r="H95" t="s">
        <v>321</v>
      </c>
      <c r="I95" t="s">
        <v>205</v>
      </c>
      <c r="J95" t="s">
        <v>224</v>
      </c>
      <c r="K95" t="s">
        <v>314</v>
      </c>
      <c r="L95" t="s">
        <v>747</v>
      </c>
      <c r="M95" t="s">
        <v>339</v>
      </c>
      <c r="N95" t="s">
        <v>1215</v>
      </c>
      <c r="O95" s="144">
        <v>25</v>
      </c>
      <c r="P95" t="s">
        <v>1216</v>
      </c>
      <c r="Q95" t="s">
        <v>5576</v>
      </c>
      <c r="R95" s="144">
        <v>0</v>
      </c>
      <c r="S95" s="133">
        <v>1.0166619665881247E-8</v>
      </c>
      <c r="T95" s="133">
        <v>5.7390506719473383E-11</v>
      </c>
    </row>
    <row r="96" spans="1:20">
      <c r="A96" t="s">
        <v>1213</v>
      </c>
      <c r="B96" t="s">
        <v>1258</v>
      </c>
      <c r="F96" t="s">
        <v>5568</v>
      </c>
      <c r="G96" t="s">
        <v>5569</v>
      </c>
      <c r="H96" t="s">
        <v>321</v>
      </c>
      <c r="I96" t="s">
        <v>205</v>
      </c>
      <c r="J96" t="s">
        <v>224</v>
      </c>
      <c r="K96" t="s">
        <v>314</v>
      </c>
      <c r="L96" t="s">
        <v>747</v>
      </c>
      <c r="M96" t="s">
        <v>339</v>
      </c>
      <c r="N96" t="s">
        <v>1215</v>
      </c>
      <c r="O96" s="144">
        <v>78</v>
      </c>
      <c r="P96" t="s">
        <v>1216</v>
      </c>
      <c r="Q96" t="s">
        <v>5570</v>
      </c>
      <c r="R96" s="144">
        <v>0</v>
      </c>
      <c r="S96" s="133">
        <v>4.1911798473852915E-9</v>
      </c>
      <c r="T96" s="133">
        <v>2.3659184969917668E-11</v>
      </c>
    </row>
    <row r="97" spans="1:20">
      <c r="A97" t="s">
        <v>1213</v>
      </c>
      <c r="B97" t="s">
        <v>1258</v>
      </c>
      <c r="F97" t="s">
        <v>5628</v>
      </c>
      <c r="G97" t="s">
        <v>5629</v>
      </c>
      <c r="H97" t="s">
        <v>321</v>
      </c>
      <c r="I97" t="s">
        <v>205</v>
      </c>
      <c r="J97" t="s">
        <v>293</v>
      </c>
      <c r="K97" t="s">
        <v>314</v>
      </c>
      <c r="L97" t="s">
        <v>747</v>
      </c>
      <c r="M97" t="s">
        <v>339</v>
      </c>
      <c r="N97" t="s">
        <v>1217</v>
      </c>
      <c r="O97" s="144">
        <v>56</v>
      </c>
      <c r="P97" t="s">
        <v>1218</v>
      </c>
      <c r="Q97" t="s">
        <v>5630</v>
      </c>
      <c r="R97" s="144">
        <v>0</v>
      </c>
      <c r="S97" s="133">
        <v>3.0912783097510805E-9</v>
      </c>
      <c r="T97" s="133">
        <v>1.7450247421265533E-11</v>
      </c>
    </row>
    <row r="98" spans="1:20">
      <c r="A98" t="s">
        <v>1213</v>
      </c>
      <c r="B98" t="s">
        <v>1258</v>
      </c>
      <c r="F98" t="s">
        <v>5631</v>
      </c>
      <c r="G98" t="s">
        <v>5632</v>
      </c>
      <c r="H98" t="s">
        <v>321</v>
      </c>
      <c r="I98" t="s">
        <v>205</v>
      </c>
      <c r="J98" t="s">
        <v>208</v>
      </c>
      <c r="K98" t="s">
        <v>314</v>
      </c>
      <c r="L98" t="s">
        <v>747</v>
      </c>
      <c r="M98" t="s">
        <v>339</v>
      </c>
      <c r="N98" t="s">
        <v>1259</v>
      </c>
      <c r="O98" s="144">
        <v>40</v>
      </c>
      <c r="P98" t="s">
        <v>1260</v>
      </c>
      <c r="Q98" t="s">
        <v>5620</v>
      </c>
      <c r="R98" s="144">
        <v>0</v>
      </c>
      <c r="S98" s="133">
        <v>2.0956022882522693E-9</v>
      </c>
      <c r="T98" s="133">
        <v>1.1829662282823364E-11</v>
      </c>
    </row>
    <row r="99" spans="1:20">
      <c r="A99" t="s">
        <v>1213</v>
      </c>
      <c r="B99" t="s">
        <v>1258</v>
      </c>
      <c r="F99" t="s">
        <v>5633</v>
      </c>
      <c r="G99" t="s">
        <v>5634</v>
      </c>
      <c r="H99" t="s">
        <v>321</v>
      </c>
      <c r="I99" t="s">
        <v>205</v>
      </c>
      <c r="J99" t="s">
        <v>238</v>
      </c>
      <c r="K99" t="s">
        <v>314</v>
      </c>
      <c r="L99" t="s">
        <v>747</v>
      </c>
      <c r="M99" t="s">
        <v>339</v>
      </c>
      <c r="N99" t="s">
        <v>1217</v>
      </c>
      <c r="O99" s="144">
        <v>6</v>
      </c>
      <c r="P99" t="s">
        <v>1218</v>
      </c>
      <c r="Q99" t="s">
        <v>5614</v>
      </c>
      <c r="R99" s="144">
        <v>0</v>
      </c>
      <c r="S99" s="133">
        <v>1.232659809087207E-9</v>
      </c>
      <c r="T99" s="133">
        <v>6.9583571906062933E-12</v>
      </c>
    </row>
    <row r="100" spans="1:20">
      <c r="A100" t="s">
        <v>1213</v>
      </c>
      <c r="B100" t="s">
        <v>1258</v>
      </c>
      <c r="F100" t="s">
        <v>5618</v>
      </c>
      <c r="G100" t="s">
        <v>5619</v>
      </c>
      <c r="H100" t="s">
        <v>321</v>
      </c>
      <c r="I100" t="s">
        <v>205</v>
      </c>
      <c r="J100" t="s">
        <v>233</v>
      </c>
      <c r="K100" t="s">
        <v>314</v>
      </c>
      <c r="L100" t="s">
        <v>747</v>
      </c>
      <c r="M100" t="s">
        <v>339</v>
      </c>
      <c r="N100" t="s">
        <v>1224</v>
      </c>
      <c r="O100" s="144">
        <v>6</v>
      </c>
      <c r="P100" t="s">
        <v>1225</v>
      </c>
      <c r="Q100" t="s">
        <v>5620</v>
      </c>
      <c r="R100" s="144">
        <v>0</v>
      </c>
      <c r="S100" s="133">
        <v>6.133001631388231E-10</v>
      </c>
      <c r="T100" s="133">
        <v>3.4620757233394354E-12</v>
      </c>
    </row>
    <row r="101" spans="1:20">
      <c r="A101" t="s">
        <v>1213</v>
      </c>
      <c r="B101" t="s">
        <v>1258</v>
      </c>
      <c r="F101" t="s">
        <v>5615</v>
      </c>
      <c r="G101" t="s">
        <v>5616</v>
      </c>
      <c r="H101" t="s">
        <v>321</v>
      </c>
      <c r="I101" t="s">
        <v>205</v>
      </c>
      <c r="J101" t="s">
        <v>224</v>
      </c>
      <c r="K101" t="s">
        <v>314</v>
      </c>
      <c r="L101" t="s">
        <v>747</v>
      </c>
      <c r="M101" t="s">
        <v>339</v>
      </c>
      <c r="N101" t="s">
        <v>1215</v>
      </c>
      <c r="O101" s="144">
        <v>20</v>
      </c>
      <c r="P101" t="s">
        <v>1216</v>
      </c>
      <c r="Q101" t="s">
        <v>5617</v>
      </c>
      <c r="R101" s="144">
        <v>0</v>
      </c>
      <c r="S101" s="133">
        <v>4.3441953685811564E-10</v>
      </c>
      <c r="T101" s="133">
        <v>2.4522956664539612E-12</v>
      </c>
    </row>
    <row r="102" spans="1:20">
      <c r="A102" t="s">
        <v>1213</v>
      </c>
      <c r="B102" t="s">
        <v>1258</v>
      </c>
      <c r="F102" t="s">
        <v>5635</v>
      </c>
      <c r="G102" t="s">
        <v>5636</v>
      </c>
      <c r="H102" t="s">
        <v>321</v>
      </c>
      <c r="I102" t="s">
        <v>205</v>
      </c>
      <c r="J102" t="s">
        <v>246</v>
      </c>
      <c r="K102" t="s">
        <v>314</v>
      </c>
      <c r="L102" t="s">
        <v>747</v>
      </c>
      <c r="M102" t="s">
        <v>339</v>
      </c>
      <c r="N102" t="s">
        <v>1226</v>
      </c>
      <c r="O102" s="144">
        <v>9</v>
      </c>
      <c r="P102" t="s">
        <v>1227</v>
      </c>
      <c r="Q102" t="s">
        <v>5637</v>
      </c>
      <c r="R102" s="144">
        <v>0</v>
      </c>
      <c r="S102" s="133">
        <v>1.9290184715628258E-10</v>
      </c>
      <c r="T102" s="133">
        <v>1.088929764194326E-12</v>
      </c>
    </row>
    <row r="103" spans="1:20">
      <c r="A103" t="s">
        <v>1213</v>
      </c>
      <c r="B103" t="s">
        <v>1258</v>
      </c>
      <c r="F103" t="s">
        <v>5566</v>
      </c>
      <c r="G103" t="s">
        <v>5567</v>
      </c>
      <c r="H103" t="s">
        <v>312</v>
      </c>
      <c r="I103" t="s">
        <v>205</v>
      </c>
      <c r="J103" t="s">
        <v>204</v>
      </c>
      <c r="K103" t="s">
        <v>314</v>
      </c>
      <c r="M103" t="s">
        <v>339</v>
      </c>
      <c r="N103" t="s">
        <v>1215</v>
      </c>
      <c r="O103" s="144">
        <v>612519</v>
      </c>
      <c r="P103" t="s">
        <v>1216</v>
      </c>
      <c r="Q103" t="s">
        <v>4448</v>
      </c>
      <c r="R103" s="144">
        <v>2254.6823999999997</v>
      </c>
      <c r="S103" s="133">
        <v>0.61999678525745872</v>
      </c>
      <c r="T103" s="133">
        <v>3.4998781148252805E-3</v>
      </c>
    </row>
    <row r="104" spans="1:20">
      <c r="A104" t="s">
        <v>1213</v>
      </c>
      <c r="B104" t="s">
        <v>1258</v>
      </c>
      <c r="F104" t="s">
        <v>5583</v>
      </c>
      <c r="G104" t="s">
        <v>5584</v>
      </c>
      <c r="H104" t="s">
        <v>312</v>
      </c>
      <c r="I104" t="s">
        <v>205</v>
      </c>
      <c r="J104" t="s">
        <v>204</v>
      </c>
      <c r="K104" t="s">
        <v>314</v>
      </c>
      <c r="M104" t="s">
        <v>339</v>
      </c>
      <c r="N104" t="s">
        <v>1217</v>
      </c>
      <c r="O104" s="144">
        <v>197560</v>
      </c>
      <c r="P104" t="s">
        <v>1218</v>
      </c>
      <c r="Q104" t="s">
        <v>4448</v>
      </c>
      <c r="R104" s="144">
        <v>786.11099999999999</v>
      </c>
      <c r="S104" s="133">
        <v>0.21616626889226373</v>
      </c>
      <c r="T104" s="133">
        <v>1.2202572846330239E-3</v>
      </c>
    </row>
    <row r="105" spans="1:20">
      <c r="A105" t="s">
        <v>1213</v>
      </c>
      <c r="B105" t="s">
        <v>1258</v>
      </c>
      <c r="F105" t="s">
        <v>5638</v>
      </c>
      <c r="G105" t="s">
        <v>5639</v>
      </c>
      <c r="H105" t="s">
        <v>312</v>
      </c>
      <c r="I105" t="s">
        <v>205</v>
      </c>
      <c r="J105" t="s">
        <v>204</v>
      </c>
      <c r="M105" t="s">
        <v>339</v>
      </c>
      <c r="N105" t="s">
        <v>1259</v>
      </c>
      <c r="O105" s="144">
        <v>209000</v>
      </c>
      <c r="P105" t="s">
        <v>1260</v>
      </c>
      <c r="Q105" t="s">
        <v>4448</v>
      </c>
      <c r="R105" s="144">
        <v>500.80579999999998</v>
      </c>
      <c r="S105" s="133">
        <v>0.13771251359725956</v>
      </c>
      <c r="T105" s="133">
        <v>7.7738630898946132E-4</v>
      </c>
    </row>
    <row r="106" spans="1:20">
      <c r="A106" t="s">
        <v>1213</v>
      </c>
      <c r="B106" t="s">
        <v>1258</v>
      </c>
      <c r="F106" t="s">
        <v>5623</v>
      </c>
      <c r="G106" t="s">
        <v>5624</v>
      </c>
      <c r="H106" t="s">
        <v>312</v>
      </c>
      <c r="I106" t="s">
        <v>205</v>
      </c>
      <c r="J106" t="s">
        <v>204</v>
      </c>
      <c r="K106" t="s">
        <v>314</v>
      </c>
      <c r="M106" t="s">
        <v>339</v>
      </c>
      <c r="N106" t="s">
        <v>1224</v>
      </c>
      <c r="O106" s="144">
        <v>18960</v>
      </c>
      <c r="P106" t="s">
        <v>1225</v>
      </c>
      <c r="Q106" t="s">
        <v>4448</v>
      </c>
      <c r="R106" s="144">
        <v>88.230399999999989</v>
      </c>
      <c r="S106" s="133">
        <v>2.4261749067584892E-2</v>
      </c>
      <c r="T106" s="133">
        <v>1.3695742721272678E-4</v>
      </c>
    </row>
    <row r="107" spans="1:20">
      <c r="A107" t="s">
        <v>1213</v>
      </c>
      <c r="B107" t="s">
        <v>1258</v>
      </c>
      <c r="F107" t="s">
        <v>5640</v>
      </c>
      <c r="G107" t="s">
        <v>5641</v>
      </c>
      <c r="H107" t="s">
        <v>312</v>
      </c>
      <c r="I107" t="s">
        <v>205</v>
      </c>
      <c r="J107" t="s">
        <v>204</v>
      </c>
      <c r="M107" t="s">
        <v>339</v>
      </c>
      <c r="N107" t="s">
        <v>1226</v>
      </c>
      <c r="O107" s="144">
        <v>14400</v>
      </c>
      <c r="P107" t="s">
        <v>1227</v>
      </c>
      <c r="Q107" t="s">
        <v>4448</v>
      </c>
      <c r="R107" s="144">
        <v>6.7738000000000005</v>
      </c>
      <c r="S107" s="133">
        <v>1.8626611674716484E-3</v>
      </c>
      <c r="T107" s="133">
        <v>1.0514711060415941E-5</v>
      </c>
    </row>
    <row r="108" spans="1:20">
      <c r="A108" t="s">
        <v>1213</v>
      </c>
      <c r="B108" t="s">
        <v>1261</v>
      </c>
      <c r="F108" t="s">
        <v>5574</v>
      </c>
      <c r="G108" t="s">
        <v>5575</v>
      </c>
      <c r="H108" t="s">
        <v>321</v>
      </c>
      <c r="I108" t="s">
        <v>205</v>
      </c>
      <c r="J108" t="s">
        <v>224</v>
      </c>
      <c r="K108" t="s">
        <v>314</v>
      </c>
      <c r="L108" t="s">
        <v>747</v>
      </c>
      <c r="M108" t="s">
        <v>339</v>
      </c>
      <c r="N108" t="s">
        <v>1215</v>
      </c>
      <c r="O108" s="144">
        <v>62</v>
      </c>
      <c r="P108" t="s">
        <v>1216</v>
      </c>
      <c r="Q108" t="s">
        <v>5576</v>
      </c>
      <c r="R108" s="144">
        <v>1E-4</v>
      </c>
      <c r="S108" s="133">
        <v>6.8318019672919652E-9</v>
      </c>
      <c r="T108" s="133">
        <v>3.0312776582676321E-11</v>
      </c>
    </row>
    <row r="109" spans="1:20">
      <c r="A109" t="s">
        <v>1213</v>
      </c>
      <c r="B109" t="s">
        <v>1261</v>
      </c>
      <c r="F109" t="s">
        <v>5568</v>
      </c>
      <c r="G109" t="s">
        <v>5569</v>
      </c>
      <c r="H109" t="s">
        <v>321</v>
      </c>
      <c r="I109" t="s">
        <v>205</v>
      </c>
      <c r="J109" t="s">
        <v>224</v>
      </c>
      <c r="K109" t="s">
        <v>314</v>
      </c>
      <c r="L109" t="s">
        <v>747</v>
      </c>
      <c r="M109" t="s">
        <v>339</v>
      </c>
      <c r="N109" t="s">
        <v>1215</v>
      </c>
      <c r="O109" s="144">
        <v>374</v>
      </c>
      <c r="P109" t="s">
        <v>1216</v>
      </c>
      <c r="Q109" t="s">
        <v>5570</v>
      </c>
      <c r="R109" s="144">
        <v>1E-4</v>
      </c>
      <c r="S109" s="133">
        <v>5.4452811492417851E-9</v>
      </c>
      <c r="T109" s="133">
        <v>2.4160769251959652E-11</v>
      </c>
    </row>
    <row r="110" spans="1:20">
      <c r="A110" t="s">
        <v>1213</v>
      </c>
      <c r="B110" t="s">
        <v>1261</v>
      </c>
      <c r="F110" t="s">
        <v>5628</v>
      </c>
      <c r="G110" t="s">
        <v>5629</v>
      </c>
      <c r="H110" t="s">
        <v>321</v>
      </c>
      <c r="I110" t="s">
        <v>205</v>
      </c>
      <c r="J110" t="s">
        <v>293</v>
      </c>
      <c r="K110" t="s">
        <v>314</v>
      </c>
      <c r="L110" t="s">
        <v>747</v>
      </c>
      <c r="M110" t="s">
        <v>339</v>
      </c>
      <c r="N110" t="s">
        <v>1217</v>
      </c>
      <c r="O110" s="144">
        <v>136</v>
      </c>
      <c r="P110" t="s">
        <v>1218</v>
      </c>
      <c r="Q110" t="s">
        <v>5630</v>
      </c>
      <c r="R110" s="144">
        <v>0</v>
      </c>
      <c r="S110" s="133">
        <v>2.0342110041583466E-9</v>
      </c>
      <c r="T110" s="133">
        <v>9.0258154417078082E-12</v>
      </c>
    </row>
    <row r="111" spans="1:20">
      <c r="A111" t="s">
        <v>1213</v>
      </c>
      <c r="B111" t="s">
        <v>1261</v>
      </c>
      <c r="F111" t="s">
        <v>5571</v>
      </c>
      <c r="G111" t="s">
        <v>5572</v>
      </c>
      <c r="H111" t="s">
        <v>321</v>
      </c>
      <c r="I111" t="s">
        <v>205</v>
      </c>
      <c r="J111" t="s">
        <v>224</v>
      </c>
      <c r="K111" t="s">
        <v>314</v>
      </c>
      <c r="L111" t="s">
        <v>747</v>
      </c>
      <c r="M111" t="s">
        <v>339</v>
      </c>
      <c r="N111" t="s">
        <v>1215</v>
      </c>
      <c r="O111" s="144">
        <v>30</v>
      </c>
      <c r="P111" t="s">
        <v>1216</v>
      </c>
      <c r="Q111" t="s">
        <v>5573</v>
      </c>
      <c r="R111" s="144">
        <v>0</v>
      </c>
      <c r="S111" s="133">
        <v>1.5201364963401243E-9</v>
      </c>
      <c r="T111" s="133">
        <v>6.744861488863657E-12</v>
      </c>
    </row>
    <row r="112" spans="1:20">
      <c r="A112" t="s">
        <v>1213</v>
      </c>
      <c r="B112" t="s">
        <v>1261</v>
      </c>
      <c r="F112" t="s">
        <v>5631</v>
      </c>
      <c r="G112" t="s">
        <v>5632</v>
      </c>
      <c r="H112" t="s">
        <v>321</v>
      </c>
      <c r="I112" t="s">
        <v>205</v>
      </c>
      <c r="J112" t="s">
        <v>208</v>
      </c>
      <c r="K112" t="s">
        <v>314</v>
      </c>
      <c r="L112" t="s">
        <v>747</v>
      </c>
      <c r="M112" t="s">
        <v>339</v>
      </c>
      <c r="N112" t="s">
        <v>1259</v>
      </c>
      <c r="O112" s="144">
        <v>90</v>
      </c>
      <c r="P112" t="s">
        <v>1260</v>
      </c>
      <c r="Q112" t="s">
        <v>5620</v>
      </c>
      <c r="R112" s="144">
        <v>0</v>
      </c>
      <c r="S112" s="133">
        <v>1.2776102677438141E-9</v>
      </c>
      <c r="T112" s="133">
        <v>5.6687700831004528E-12</v>
      </c>
    </row>
    <row r="113" spans="1:20">
      <c r="A113" t="s">
        <v>1213</v>
      </c>
      <c r="B113" t="s">
        <v>1261</v>
      </c>
      <c r="F113" t="s">
        <v>5633</v>
      </c>
      <c r="G113" t="s">
        <v>5634</v>
      </c>
      <c r="H113" t="s">
        <v>321</v>
      </c>
      <c r="I113" t="s">
        <v>205</v>
      </c>
      <c r="J113" t="s">
        <v>238</v>
      </c>
      <c r="K113" t="s">
        <v>314</v>
      </c>
      <c r="L113" t="s">
        <v>747</v>
      </c>
      <c r="M113" t="s">
        <v>339</v>
      </c>
      <c r="N113" t="s">
        <v>1217</v>
      </c>
      <c r="O113" s="144">
        <v>13</v>
      </c>
      <c r="P113" t="s">
        <v>1218</v>
      </c>
      <c r="Q113" t="s">
        <v>5614</v>
      </c>
      <c r="R113" s="144">
        <v>0</v>
      </c>
      <c r="S113" s="133">
        <v>7.2367296622019834E-10</v>
      </c>
      <c r="T113" s="133">
        <v>3.2109444988275747E-12</v>
      </c>
    </row>
    <row r="114" spans="1:20">
      <c r="A114" t="s">
        <v>1213</v>
      </c>
      <c r="B114" t="s">
        <v>1261</v>
      </c>
      <c r="F114" t="s">
        <v>5615</v>
      </c>
      <c r="G114" t="s">
        <v>5616</v>
      </c>
      <c r="H114" t="s">
        <v>321</v>
      </c>
      <c r="I114" t="s">
        <v>205</v>
      </c>
      <c r="J114" t="s">
        <v>224</v>
      </c>
      <c r="K114" t="s">
        <v>314</v>
      </c>
      <c r="L114" t="s">
        <v>747</v>
      </c>
      <c r="M114" t="s">
        <v>339</v>
      </c>
      <c r="N114" t="s">
        <v>1215</v>
      </c>
      <c r="O114" s="144">
        <v>111</v>
      </c>
      <c r="P114" t="s">
        <v>1216</v>
      </c>
      <c r="Q114" t="s">
        <v>5617</v>
      </c>
      <c r="R114" s="144">
        <v>0</v>
      </c>
      <c r="S114" s="133">
        <v>6.5329501259735913E-10</v>
      </c>
      <c r="T114" s="133">
        <v>2.8986767845804778E-12</v>
      </c>
    </row>
    <row r="115" spans="1:20">
      <c r="A115" t="s">
        <v>1213</v>
      </c>
      <c r="B115" t="s">
        <v>1261</v>
      </c>
      <c r="F115" t="s">
        <v>5618</v>
      </c>
      <c r="G115" t="s">
        <v>5619</v>
      </c>
      <c r="H115" t="s">
        <v>321</v>
      </c>
      <c r="I115" t="s">
        <v>205</v>
      </c>
      <c r="J115" t="s">
        <v>233</v>
      </c>
      <c r="K115" t="s">
        <v>314</v>
      </c>
      <c r="L115" t="s">
        <v>747</v>
      </c>
      <c r="M115" t="s">
        <v>339</v>
      </c>
      <c r="N115" t="s">
        <v>1224</v>
      </c>
      <c r="O115" s="144">
        <v>15</v>
      </c>
      <c r="P115" t="s">
        <v>1225</v>
      </c>
      <c r="Q115" t="s">
        <v>5620</v>
      </c>
      <c r="R115" s="144">
        <v>0</v>
      </c>
      <c r="S115" s="133">
        <v>4.1545127889308718E-10</v>
      </c>
      <c r="T115" s="133">
        <v>1.8433616574903722E-12</v>
      </c>
    </row>
    <row r="116" spans="1:20">
      <c r="A116" t="s">
        <v>1213</v>
      </c>
      <c r="B116" t="s">
        <v>1261</v>
      </c>
      <c r="F116" t="s">
        <v>5635</v>
      </c>
      <c r="G116" t="s">
        <v>5636</v>
      </c>
      <c r="H116" t="s">
        <v>321</v>
      </c>
      <c r="I116" t="s">
        <v>205</v>
      </c>
      <c r="J116" t="s">
        <v>246</v>
      </c>
      <c r="K116" t="s">
        <v>314</v>
      </c>
      <c r="L116" t="s">
        <v>747</v>
      </c>
      <c r="M116" t="s">
        <v>339</v>
      </c>
      <c r="N116" t="s">
        <v>1226</v>
      </c>
      <c r="O116" s="144">
        <v>22</v>
      </c>
      <c r="P116" t="s">
        <v>1227</v>
      </c>
      <c r="Q116" t="s">
        <v>5637</v>
      </c>
      <c r="R116" s="144">
        <v>0</v>
      </c>
      <c r="S116" s="133">
        <v>1.2776843315776912E-10</v>
      </c>
      <c r="T116" s="133">
        <v>5.669098705103831E-13</v>
      </c>
    </row>
    <row r="117" spans="1:20">
      <c r="A117" t="s">
        <v>1213</v>
      </c>
      <c r="B117" t="s">
        <v>1261</v>
      </c>
      <c r="F117" t="s">
        <v>5566</v>
      </c>
      <c r="G117" t="s">
        <v>5567</v>
      </c>
      <c r="H117" t="s">
        <v>312</v>
      </c>
      <c r="I117" t="s">
        <v>205</v>
      </c>
      <c r="J117" t="s">
        <v>204</v>
      </c>
      <c r="K117" t="s">
        <v>314</v>
      </c>
      <c r="M117" t="s">
        <v>339</v>
      </c>
      <c r="N117" t="s">
        <v>1215</v>
      </c>
      <c r="O117" s="144">
        <v>2789063.65</v>
      </c>
      <c r="P117" t="s">
        <v>1216</v>
      </c>
      <c r="Q117" t="s">
        <v>4448</v>
      </c>
      <c r="R117" s="144">
        <v>10266.543300000001</v>
      </c>
      <c r="S117" s="133">
        <v>0.76495398195409992</v>
      </c>
      <c r="T117" s="133">
        <v>3.394108796188454E-3</v>
      </c>
    </row>
    <row r="118" spans="1:20">
      <c r="A118" t="s">
        <v>1213</v>
      </c>
      <c r="B118" t="s">
        <v>1261</v>
      </c>
      <c r="F118" t="s">
        <v>5583</v>
      </c>
      <c r="G118" t="s">
        <v>5584</v>
      </c>
      <c r="H118" t="s">
        <v>312</v>
      </c>
      <c r="I118" t="s">
        <v>205</v>
      </c>
      <c r="J118" t="s">
        <v>204</v>
      </c>
      <c r="K118" t="s">
        <v>314</v>
      </c>
      <c r="M118" t="s">
        <v>339</v>
      </c>
      <c r="N118" t="s">
        <v>1217</v>
      </c>
      <c r="O118" s="144">
        <v>450010</v>
      </c>
      <c r="P118" t="s">
        <v>1218</v>
      </c>
      <c r="Q118" t="s">
        <v>4448</v>
      </c>
      <c r="R118" s="144">
        <v>1790.6348</v>
      </c>
      <c r="S118" s="133">
        <v>0.13341912405720538</v>
      </c>
      <c r="T118" s="133">
        <v>5.9198204496632234E-4</v>
      </c>
    </row>
    <row r="119" spans="1:20">
      <c r="A119" t="s">
        <v>1213</v>
      </c>
      <c r="B119" t="s">
        <v>1261</v>
      </c>
      <c r="F119" t="s">
        <v>5638</v>
      </c>
      <c r="G119" t="s">
        <v>5639</v>
      </c>
      <c r="H119" t="s">
        <v>312</v>
      </c>
      <c r="I119" t="s">
        <v>205</v>
      </c>
      <c r="J119" t="s">
        <v>204</v>
      </c>
      <c r="M119" t="s">
        <v>339</v>
      </c>
      <c r="N119" t="s">
        <v>1259</v>
      </c>
      <c r="O119" s="144">
        <v>470250</v>
      </c>
      <c r="P119" t="s">
        <v>1260</v>
      </c>
      <c r="Q119" t="s">
        <v>4448</v>
      </c>
      <c r="R119" s="144">
        <v>1126.8131000000001</v>
      </c>
      <c r="S119" s="133">
        <v>8.3958164368776608E-2</v>
      </c>
      <c r="T119" s="133">
        <v>3.7252325096465681E-4</v>
      </c>
    </row>
    <row r="120" spans="1:20">
      <c r="A120" t="s">
        <v>1213</v>
      </c>
      <c r="B120" t="s">
        <v>1261</v>
      </c>
      <c r="F120" t="s">
        <v>5623</v>
      </c>
      <c r="G120" t="s">
        <v>5624</v>
      </c>
      <c r="H120" t="s">
        <v>312</v>
      </c>
      <c r="I120" t="s">
        <v>205</v>
      </c>
      <c r="J120" t="s">
        <v>204</v>
      </c>
      <c r="K120" t="s">
        <v>314</v>
      </c>
      <c r="M120" t="s">
        <v>339</v>
      </c>
      <c r="N120" t="s">
        <v>1224</v>
      </c>
      <c r="O120" s="144">
        <v>47400</v>
      </c>
      <c r="P120" t="s">
        <v>1225</v>
      </c>
      <c r="Q120" t="s">
        <v>4448</v>
      </c>
      <c r="R120" s="144">
        <v>220.57589999999999</v>
      </c>
      <c r="S120" s="133">
        <v>1.643497798325182E-2</v>
      </c>
      <c r="T120" s="133">
        <v>7.2922168723955628E-5</v>
      </c>
    </row>
    <row r="121" spans="1:20">
      <c r="A121" t="s">
        <v>1213</v>
      </c>
      <c r="B121" t="s">
        <v>1261</v>
      </c>
      <c r="F121" t="s">
        <v>5640</v>
      </c>
      <c r="G121" t="s">
        <v>5641</v>
      </c>
      <c r="H121" t="s">
        <v>312</v>
      </c>
      <c r="I121" t="s">
        <v>205</v>
      </c>
      <c r="J121" t="s">
        <v>204</v>
      </c>
      <c r="M121" t="s">
        <v>339</v>
      </c>
      <c r="N121" t="s">
        <v>1226</v>
      </c>
      <c r="O121" s="144">
        <v>35200</v>
      </c>
      <c r="P121" t="s">
        <v>1227</v>
      </c>
      <c r="Q121" t="s">
        <v>4448</v>
      </c>
      <c r="R121" s="144">
        <v>16.5581</v>
      </c>
      <c r="S121" s="133">
        <v>1.2337326074377225E-3</v>
      </c>
      <c r="T121" s="133">
        <v>5.4740844466904821E-6</v>
      </c>
    </row>
    <row r="122" spans="1:20">
      <c r="A122" t="s">
        <v>1213</v>
      </c>
      <c r="B122" t="s">
        <v>1262</v>
      </c>
      <c r="F122" t="s">
        <v>5568</v>
      </c>
      <c r="G122" t="s">
        <v>5569</v>
      </c>
      <c r="H122" t="s">
        <v>321</v>
      </c>
      <c r="I122" t="s">
        <v>205</v>
      </c>
      <c r="J122" t="s">
        <v>224</v>
      </c>
      <c r="K122" t="s">
        <v>314</v>
      </c>
      <c r="L122" t="s">
        <v>747</v>
      </c>
      <c r="M122" t="s">
        <v>339</v>
      </c>
      <c r="N122" t="s">
        <v>1215</v>
      </c>
      <c r="O122" s="144">
        <v>35</v>
      </c>
      <c r="P122" t="s">
        <v>1216</v>
      </c>
      <c r="Q122" t="s">
        <v>5570</v>
      </c>
      <c r="R122" s="144">
        <v>0</v>
      </c>
      <c r="S122" s="133">
        <v>1.1028640848456029E-8</v>
      </c>
      <c r="T122" s="133">
        <v>2.4559567364306768E-11</v>
      </c>
    </row>
    <row r="123" spans="1:20">
      <c r="A123" t="s">
        <v>1213</v>
      </c>
      <c r="B123" t="s">
        <v>1262</v>
      </c>
      <c r="F123" t="s">
        <v>5612</v>
      </c>
      <c r="G123" t="s">
        <v>5613</v>
      </c>
      <c r="H123" t="s">
        <v>321</v>
      </c>
      <c r="I123" t="s">
        <v>205</v>
      </c>
      <c r="J123" t="s">
        <v>238</v>
      </c>
      <c r="K123" t="s">
        <v>314</v>
      </c>
      <c r="L123" t="s">
        <v>747</v>
      </c>
      <c r="M123" t="s">
        <v>339</v>
      </c>
      <c r="N123" t="s">
        <v>1217</v>
      </c>
      <c r="O123" s="144">
        <v>6</v>
      </c>
      <c r="P123" t="s">
        <v>1218</v>
      </c>
      <c r="Q123" t="s">
        <v>5614</v>
      </c>
      <c r="R123" s="144">
        <v>0</v>
      </c>
      <c r="S123" s="133">
        <v>7.2286216005054511E-9</v>
      </c>
      <c r="T123" s="133">
        <v>1.6097343415943269E-11</v>
      </c>
    </row>
    <row r="124" spans="1:20">
      <c r="A124" t="s">
        <v>1213</v>
      </c>
      <c r="B124" t="s">
        <v>1262</v>
      </c>
      <c r="F124" t="s">
        <v>5571</v>
      </c>
      <c r="G124" t="s">
        <v>5572</v>
      </c>
      <c r="H124" t="s">
        <v>321</v>
      </c>
      <c r="I124" t="s">
        <v>205</v>
      </c>
      <c r="J124" t="s">
        <v>224</v>
      </c>
      <c r="K124" t="s">
        <v>314</v>
      </c>
      <c r="L124" t="s">
        <v>747</v>
      </c>
      <c r="M124" t="s">
        <v>339</v>
      </c>
      <c r="N124" t="s">
        <v>1215</v>
      </c>
      <c r="O124" s="144">
        <v>2</v>
      </c>
      <c r="P124" t="s">
        <v>1216</v>
      </c>
      <c r="Q124" t="s">
        <v>5573</v>
      </c>
      <c r="R124" s="144">
        <v>0</v>
      </c>
      <c r="S124" s="133">
        <v>2.1932925865549873E-9</v>
      </c>
      <c r="T124" s="133">
        <v>4.8842208001245178E-12</v>
      </c>
    </row>
    <row r="125" spans="1:20">
      <c r="A125" t="s">
        <v>1213</v>
      </c>
      <c r="B125" t="s">
        <v>1262</v>
      </c>
      <c r="F125" t="s">
        <v>5618</v>
      </c>
      <c r="G125" t="s">
        <v>5619</v>
      </c>
      <c r="H125" t="s">
        <v>321</v>
      </c>
      <c r="I125" t="s">
        <v>205</v>
      </c>
      <c r="J125" t="s">
        <v>233</v>
      </c>
      <c r="K125" t="s">
        <v>314</v>
      </c>
      <c r="L125" t="s">
        <v>747</v>
      </c>
      <c r="M125" t="s">
        <v>339</v>
      </c>
      <c r="N125" t="s">
        <v>1224</v>
      </c>
      <c r="O125" s="144">
        <v>2</v>
      </c>
      <c r="P125" t="s">
        <v>1225</v>
      </c>
      <c r="Q125" t="s">
        <v>5620</v>
      </c>
      <c r="R125" s="144">
        <v>0</v>
      </c>
      <c r="S125" s="133">
        <v>1.1988478827589676E-9</v>
      </c>
      <c r="T125" s="133">
        <v>2.6697020730616458E-12</v>
      </c>
    </row>
    <row r="126" spans="1:20">
      <c r="A126" t="s">
        <v>1213</v>
      </c>
      <c r="B126" t="s">
        <v>1262</v>
      </c>
      <c r="F126" t="s">
        <v>5615</v>
      </c>
      <c r="G126" t="s">
        <v>5616</v>
      </c>
      <c r="H126" t="s">
        <v>321</v>
      </c>
      <c r="I126" t="s">
        <v>205</v>
      </c>
      <c r="J126" t="s">
        <v>224</v>
      </c>
      <c r="K126" t="s">
        <v>314</v>
      </c>
      <c r="L126" t="s">
        <v>747</v>
      </c>
      <c r="M126" t="s">
        <v>339</v>
      </c>
      <c r="N126" t="s">
        <v>1215</v>
      </c>
      <c r="O126" s="144">
        <v>8</v>
      </c>
      <c r="P126" t="s">
        <v>1216</v>
      </c>
      <c r="Q126" t="s">
        <v>5617</v>
      </c>
      <c r="R126" s="144">
        <v>0</v>
      </c>
      <c r="S126" s="133">
        <v>1.0190173881436204E-9</v>
      </c>
      <c r="T126" s="133">
        <v>2.2692393861947936E-12</v>
      </c>
    </row>
    <row r="127" spans="1:20">
      <c r="A127" t="s">
        <v>1213</v>
      </c>
      <c r="B127" t="s">
        <v>1262</v>
      </c>
      <c r="F127" t="s">
        <v>5577</v>
      </c>
      <c r="G127" t="s">
        <v>5578</v>
      </c>
      <c r="H127" t="s">
        <v>321</v>
      </c>
      <c r="I127" t="s">
        <v>205</v>
      </c>
      <c r="J127" t="s">
        <v>293</v>
      </c>
      <c r="K127" t="s">
        <v>314</v>
      </c>
      <c r="L127" t="s">
        <v>747</v>
      </c>
      <c r="M127" t="s">
        <v>339</v>
      </c>
      <c r="N127" t="s">
        <v>1217</v>
      </c>
      <c r="O127" s="144">
        <v>18</v>
      </c>
      <c r="P127" t="s">
        <v>1218</v>
      </c>
      <c r="Q127" t="s">
        <v>5579</v>
      </c>
      <c r="R127" s="144">
        <v>0</v>
      </c>
      <c r="S127" s="133">
        <v>5.8996270454913471E-10</v>
      </c>
      <c r="T127" s="133">
        <v>1.3137819051231075E-12</v>
      </c>
    </row>
    <row r="128" spans="1:20">
      <c r="A128" t="s">
        <v>1213</v>
      </c>
      <c r="B128" t="s">
        <v>1262</v>
      </c>
      <c r="F128" t="s">
        <v>5563</v>
      </c>
      <c r="G128" t="s">
        <v>5564</v>
      </c>
      <c r="H128" t="s">
        <v>321</v>
      </c>
      <c r="I128" t="s">
        <v>205</v>
      </c>
      <c r="J128" t="s">
        <v>224</v>
      </c>
      <c r="K128" t="s">
        <v>314</v>
      </c>
      <c r="L128" t="s">
        <v>751</v>
      </c>
      <c r="M128" t="s">
        <v>339</v>
      </c>
      <c r="N128" t="s">
        <v>1215</v>
      </c>
      <c r="O128" s="144">
        <v>3</v>
      </c>
      <c r="P128" t="s">
        <v>1216</v>
      </c>
      <c r="Q128" t="s">
        <v>5565</v>
      </c>
      <c r="R128" s="144">
        <v>0</v>
      </c>
    </row>
    <row r="129" spans="1:20">
      <c r="A129" t="s">
        <v>1213</v>
      </c>
      <c r="B129" t="s">
        <v>1262</v>
      </c>
      <c r="F129" t="s">
        <v>5566</v>
      </c>
      <c r="G129" t="s">
        <v>5567</v>
      </c>
      <c r="H129" t="s">
        <v>312</v>
      </c>
      <c r="I129" t="s">
        <v>205</v>
      </c>
      <c r="J129" t="s">
        <v>204</v>
      </c>
      <c r="K129" t="s">
        <v>314</v>
      </c>
      <c r="M129" t="s">
        <v>339</v>
      </c>
      <c r="N129" t="s">
        <v>1215</v>
      </c>
      <c r="O129" s="144">
        <v>141764.24</v>
      </c>
      <c r="P129" t="s">
        <v>1216</v>
      </c>
      <c r="Q129" t="s">
        <v>4448</v>
      </c>
      <c r="R129" s="144">
        <v>521.83420000000001</v>
      </c>
      <c r="S129" s="133">
        <v>0.84148973377700131</v>
      </c>
      <c r="T129" s="133">
        <v>1.8739048706951128E-3</v>
      </c>
    </row>
    <row r="130" spans="1:20">
      <c r="A130" t="s">
        <v>1213</v>
      </c>
      <c r="B130" t="s">
        <v>1262</v>
      </c>
      <c r="F130" t="s">
        <v>5583</v>
      </c>
      <c r="G130" t="s">
        <v>5584</v>
      </c>
      <c r="H130" t="s">
        <v>312</v>
      </c>
      <c r="I130" t="s">
        <v>205</v>
      </c>
      <c r="J130" t="s">
        <v>204</v>
      </c>
      <c r="K130" t="s">
        <v>314</v>
      </c>
      <c r="M130" t="s">
        <v>339</v>
      </c>
      <c r="N130" t="s">
        <v>1217</v>
      </c>
      <c r="O130" s="144">
        <v>20083.900000000001</v>
      </c>
      <c r="P130" t="s">
        <v>1218</v>
      </c>
      <c r="Q130" t="s">
        <v>4448</v>
      </c>
      <c r="R130" s="144">
        <v>79.915800000000004</v>
      </c>
      <c r="S130" s="133">
        <v>0.12886922433105333</v>
      </c>
      <c r="T130" s="133">
        <v>2.8697755595038263E-4</v>
      </c>
    </row>
    <row r="131" spans="1:20">
      <c r="A131" t="s">
        <v>1213</v>
      </c>
      <c r="B131" t="s">
        <v>1262</v>
      </c>
      <c r="F131" t="s">
        <v>5623</v>
      </c>
      <c r="G131" t="s">
        <v>5624</v>
      </c>
      <c r="H131" t="s">
        <v>312</v>
      </c>
      <c r="I131" t="s">
        <v>205</v>
      </c>
      <c r="J131" t="s">
        <v>204</v>
      </c>
      <c r="K131" t="s">
        <v>314</v>
      </c>
      <c r="M131" t="s">
        <v>339</v>
      </c>
      <c r="N131" t="s">
        <v>1224</v>
      </c>
      <c r="O131" s="144">
        <v>3950</v>
      </c>
      <c r="P131" t="s">
        <v>1225</v>
      </c>
      <c r="Q131" t="s">
        <v>4448</v>
      </c>
      <c r="R131" s="144">
        <v>18.3813</v>
      </c>
      <c r="S131" s="133">
        <v>2.9641018633562357E-2</v>
      </c>
      <c r="T131" s="133">
        <v>6.6007280849984362E-5</v>
      </c>
    </row>
    <row r="132" spans="1:20">
      <c r="A132" t="s">
        <v>1213</v>
      </c>
      <c r="B132" t="s">
        <v>1263</v>
      </c>
      <c r="F132" t="s">
        <v>5568</v>
      </c>
      <c r="G132" t="s">
        <v>5569</v>
      </c>
      <c r="H132" t="s">
        <v>321</v>
      </c>
      <c r="I132" t="s">
        <v>205</v>
      </c>
      <c r="J132" t="s">
        <v>224</v>
      </c>
      <c r="K132" t="s">
        <v>314</v>
      </c>
      <c r="L132" t="s">
        <v>747</v>
      </c>
      <c r="M132" t="s">
        <v>339</v>
      </c>
      <c r="N132" t="s">
        <v>1215</v>
      </c>
      <c r="O132" s="144">
        <v>10</v>
      </c>
      <c r="P132" t="s">
        <v>1216</v>
      </c>
      <c r="Q132" t="s">
        <v>5570</v>
      </c>
      <c r="R132" s="144">
        <v>0</v>
      </c>
      <c r="S132" s="133">
        <v>1.1282222857760435E-8</v>
      </c>
      <c r="T132" s="133">
        <v>1.1493927060688084E-11</v>
      </c>
    </row>
    <row r="133" spans="1:20">
      <c r="A133" t="s">
        <v>1213</v>
      </c>
      <c r="B133" t="s">
        <v>1263</v>
      </c>
      <c r="F133" t="s">
        <v>5612</v>
      </c>
      <c r="G133" t="s">
        <v>5613</v>
      </c>
      <c r="H133" t="s">
        <v>321</v>
      </c>
      <c r="I133" t="s">
        <v>205</v>
      </c>
      <c r="J133" t="s">
        <v>238</v>
      </c>
      <c r="K133" t="s">
        <v>314</v>
      </c>
      <c r="L133" t="s">
        <v>747</v>
      </c>
      <c r="M133" t="s">
        <v>339</v>
      </c>
      <c r="N133" t="s">
        <v>1217</v>
      </c>
      <c r="O133" s="144">
        <v>1</v>
      </c>
      <c r="P133" t="s">
        <v>1218</v>
      </c>
      <c r="Q133" t="s">
        <v>5614</v>
      </c>
      <c r="R133" s="144">
        <v>0</v>
      </c>
      <c r="S133" s="133">
        <v>4.3136506030355941E-9</v>
      </c>
      <c r="T133" s="133">
        <v>4.3945936914798954E-12</v>
      </c>
    </row>
    <row r="134" spans="1:20">
      <c r="A134" t="s">
        <v>1213</v>
      </c>
      <c r="B134" t="s">
        <v>1263</v>
      </c>
      <c r="F134" t="s">
        <v>5571</v>
      </c>
      <c r="G134" t="s">
        <v>5572</v>
      </c>
      <c r="H134" t="s">
        <v>321</v>
      </c>
      <c r="I134" t="s">
        <v>205</v>
      </c>
      <c r="J134" t="s">
        <v>224</v>
      </c>
      <c r="K134" t="s">
        <v>314</v>
      </c>
      <c r="L134" t="s">
        <v>747</v>
      </c>
      <c r="M134" t="s">
        <v>339</v>
      </c>
      <c r="N134" t="s">
        <v>1215</v>
      </c>
      <c r="O134" s="144">
        <v>1</v>
      </c>
      <c r="P134" t="s">
        <v>1216</v>
      </c>
      <c r="Q134" t="s">
        <v>5573</v>
      </c>
      <c r="R134" s="144">
        <v>0</v>
      </c>
      <c r="S134" s="133">
        <v>3.926515348914459E-9</v>
      </c>
      <c r="T134" s="133">
        <v>4.0001940745259937E-12</v>
      </c>
    </row>
    <row r="135" spans="1:20">
      <c r="A135" t="s">
        <v>1213</v>
      </c>
      <c r="B135" t="s">
        <v>1263</v>
      </c>
      <c r="F135" t="s">
        <v>5618</v>
      </c>
      <c r="G135" t="s">
        <v>5619</v>
      </c>
      <c r="H135" t="s">
        <v>321</v>
      </c>
      <c r="I135" t="s">
        <v>205</v>
      </c>
      <c r="J135" t="s">
        <v>233</v>
      </c>
      <c r="K135" t="s">
        <v>314</v>
      </c>
      <c r="L135" t="s">
        <v>747</v>
      </c>
      <c r="M135" t="s">
        <v>339</v>
      </c>
      <c r="N135" t="s">
        <v>1224</v>
      </c>
      <c r="O135" s="144">
        <v>1</v>
      </c>
      <c r="P135" t="s">
        <v>1225</v>
      </c>
      <c r="Q135" t="s">
        <v>5620</v>
      </c>
      <c r="R135" s="144">
        <v>0</v>
      </c>
      <c r="S135" s="133">
        <v>2.1462228256834867E-9</v>
      </c>
      <c r="T135" s="133">
        <v>2.1864954207513918E-12</v>
      </c>
    </row>
    <row r="136" spans="1:20">
      <c r="A136" t="s">
        <v>1213</v>
      </c>
      <c r="B136" t="s">
        <v>1263</v>
      </c>
      <c r="F136" t="s">
        <v>5615</v>
      </c>
      <c r="G136" t="s">
        <v>5616</v>
      </c>
      <c r="H136" t="s">
        <v>321</v>
      </c>
      <c r="I136" t="s">
        <v>205</v>
      </c>
      <c r="J136" t="s">
        <v>224</v>
      </c>
      <c r="K136" t="s">
        <v>314</v>
      </c>
      <c r="L136" t="s">
        <v>747</v>
      </c>
      <c r="M136" t="s">
        <v>339</v>
      </c>
      <c r="N136" t="s">
        <v>1215</v>
      </c>
      <c r="O136" s="144">
        <v>2</v>
      </c>
      <c r="P136" t="s">
        <v>1216</v>
      </c>
      <c r="Q136" t="s">
        <v>5617</v>
      </c>
      <c r="R136" s="144">
        <v>0</v>
      </c>
      <c r="S136" s="133">
        <v>9.12141736101276E-10</v>
      </c>
      <c r="T136" s="133">
        <v>9.2925753337216014E-13</v>
      </c>
    </row>
    <row r="137" spans="1:20">
      <c r="A137" t="s">
        <v>1213</v>
      </c>
      <c r="B137" t="s">
        <v>1263</v>
      </c>
      <c r="F137" t="s">
        <v>5577</v>
      </c>
      <c r="G137" t="s">
        <v>5578</v>
      </c>
      <c r="H137" t="s">
        <v>321</v>
      </c>
      <c r="I137" t="s">
        <v>205</v>
      </c>
      <c r="J137" t="s">
        <v>293</v>
      </c>
      <c r="K137" t="s">
        <v>314</v>
      </c>
      <c r="L137" t="s">
        <v>747</v>
      </c>
      <c r="M137" t="s">
        <v>339</v>
      </c>
      <c r="N137" t="s">
        <v>1217</v>
      </c>
      <c r="O137" s="144">
        <v>7</v>
      </c>
      <c r="P137" t="s">
        <v>1218</v>
      </c>
      <c r="Q137" t="s">
        <v>5579</v>
      </c>
      <c r="R137" s="144">
        <v>0</v>
      </c>
      <c r="S137" s="133">
        <v>8.2146831573359981E-10</v>
      </c>
      <c r="T137" s="133">
        <v>8.368826801904301E-13</v>
      </c>
    </row>
    <row r="138" spans="1:20">
      <c r="A138" t="s">
        <v>1213</v>
      </c>
      <c r="B138" t="s">
        <v>1263</v>
      </c>
      <c r="F138" t="s">
        <v>5563</v>
      </c>
      <c r="G138" t="s">
        <v>5564</v>
      </c>
      <c r="H138" t="s">
        <v>321</v>
      </c>
      <c r="I138" t="s">
        <v>205</v>
      </c>
      <c r="J138" t="s">
        <v>224</v>
      </c>
      <c r="K138" t="s">
        <v>314</v>
      </c>
      <c r="L138" t="s">
        <v>751</v>
      </c>
      <c r="M138" t="s">
        <v>339</v>
      </c>
      <c r="N138" t="s">
        <v>1215</v>
      </c>
      <c r="O138" s="144">
        <v>1</v>
      </c>
      <c r="P138" t="s">
        <v>1216</v>
      </c>
      <c r="Q138" t="s">
        <v>5565</v>
      </c>
      <c r="R138" s="144">
        <v>0</v>
      </c>
    </row>
    <row r="139" spans="1:20">
      <c r="A139" t="s">
        <v>1213</v>
      </c>
      <c r="B139" t="s">
        <v>1263</v>
      </c>
      <c r="F139" t="s">
        <v>5566</v>
      </c>
      <c r="G139" t="s">
        <v>5567</v>
      </c>
      <c r="H139" t="s">
        <v>312</v>
      </c>
      <c r="I139" t="s">
        <v>205</v>
      </c>
      <c r="J139" t="s">
        <v>204</v>
      </c>
      <c r="K139" t="s">
        <v>314</v>
      </c>
      <c r="M139" t="s">
        <v>339</v>
      </c>
      <c r="N139" t="s">
        <v>1215</v>
      </c>
      <c r="O139" s="144">
        <v>39733.57</v>
      </c>
      <c r="P139" t="s">
        <v>1216</v>
      </c>
      <c r="Q139" t="s">
        <v>4448</v>
      </c>
      <c r="R139" s="144">
        <v>146.2593</v>
      </c>
      <c r="S139" s="133">
        <v>0.84446263855029535</v>
      </c>
      <c r="T139" s="133">
        <v>8.603084778011571E-4</v>
      </c>
    </row>
    <row r="140" spans="1:20">
      <c r="A140" t="s">
        <v>1213</v>
      </c>
      <c r="B140" t="s">
        <v>1263</v>
      </c>
      <c r="F140" t="s">
        <v>5583</v>
      </c>
      <c r="G140" t="s">
        <v>5584</v>
      </c>
      <c r="H140" t="s">
        <v>312</v>
      </c>
      <c r="I140" t="s">
        <v>205</v>
      </c>
      <c r="J140" t="s">
        <v>204</v>
      </c>
      <c r="K140" t="s">
        <v>314</v>
      </c>
      <c r="M140" t="s">
        <v>339</v>
      </c>
      <c r="N140" t="s">
        <v>1217</v>
      </c>
      <c r="O140" s="144">
        <v>4460.33</v>
      </c>
      <c r="P140" t="s">
        <v>1218</v>
      </c>
      <c r="Q140" t="s">
        <v>4448</v>
      </c>
      <c r="R140" s="144">
        <v>17.748099999999997</v>
      </c>
      <c r="S140" s="133">
        <v>0.10247286532934465</v>
      </c>
      <c r="T140" s="133">
        <v>1.0439570771153879E-4</v>
      </c>
    </row>
    <row r="141" spans="1:20">
      <c r="A141" t="s">
        <v>1213</v>
      </c>
      <c r="B141" t="s">
        <v>1263</v>
      </c>
      <c r="F141" t="s">
        <v>5623</v>
      </c>
      <c r="G141" t="s">
        <v>5624</v>
      </c>
      <c r="H141" t="s">
        <v>312</v>
      </c>
      <c r="I141" t="s">
        <v>205</v>
      </c>
      <c r="J141" t="s">
        <v>204</v>
      </c>
      <c r="K141" t="s">
        <v>314</v>
      </c>
      <c r="M141" t="s">
        <v>339</v>
      </c>
      <c r="N141" t="s">
        <v>1224</v>
      </c>
      <c r="O141" s="144">
        <v>1975</v>
      </c>
      <c r="P141" t="s">
        <v>1225</v>
      </c>
      <c r="Q141" t="s">
        <v>4448</v>
      </c>
      <c r="R141" s="144">
        <v>9.1907000000000014</v>
      </c>
      <c r="S141" s="133">
        <v>5.3064472718138286E-2</v>
      </c>
      <c r="T141" s="133">
        <v>5.4060195993790669E-5</v>
      </c>
    </row>
    <row r="142" spans="1:20">
      <c r="A142" t="s">
        <v>1213</v>
      </c>
      <c r="B142" t="s">
        <v>1264</v>
      </c>
      <c r="F142" t="s">
        <v>5612</v>
      </c>
      <c r="G142" t="s">
        <v>5613</v>
      </c>
      <c r="H142" t="s">
        <v>321</v>
      </c>
      <c r="I142" t="s">
        <v>205</v>
      </c>
      <c r="J142" t="s">
        <v>238</v>
      </c>
      <c r="K142" t="s">
        <v>314</v>
      </c>
      <c r="L142" t="s">
        <v>747</v>
      </c>
      <c r="M142" t="s">
        <v>339</v>
      </c>
      <c r="N142" t="s">
        <v>1217</v>
      </c>
      <c r="O142" s="144">
        <v>1</v>
      </c>
      <c r="P142" t="s">
        <v>1218</v>
      </c>
      <c r="Q142" t="s">
        <v>5614</v>
      </c>
      <c r="R142" s="144">
        <v>0</v>
      </c>
      <c r="S142" s="133">
        <v>1.1605224106585478E-8</v>
      </c>
      <c r="T142" s="133">
        <v>6.1037827266483452E-12</v>
      </c>
    </row>
    <row r="143" spans="1:20">
      <c r="A143" t="s">
        <v>1213</v>
      </c>
      <c r="B143" t="s">
        <v>1264</v>
      </c>
      <c r="F143" t="s">
        <v>5568</v>
      </c>
      <c r="G143" t="s">
        <v>5569</v>
      </c>
      <c r="H143" t="s">
        <v>321</v>
      </c>
      <c r="I143" t="s">
        <v>205</v>
      </c>
      <c r="J143" t="s">
        <v>224</v>
      </c>
      <c r="K143" t="s">
        <v>314</v>
      </c>
      <c r="L143" t="s">
        <v>747</v>
      </c>
      <c r="M143" t="s">
        <v>339</v>
      </c>
      <c r="N143" t="s">
        <v>1215</v>
      </c>
      <c r="O143" s="144">
        <v>3</v>
      </c>
      <c r="P143" t="s">
        <v>1216</v>
      </c>
      <c r="Q143" t="s">
        <v>5570</v>
      </c>
      <c r="R143" s="144">
        <v>0</v>
      </c>
      <c r="S143" s="133">
        <v>9.1059339339591881E-9</v>
      </c>
      <c r="T143" s="133">
        <v>4.7892778067561337E-12</v>
      </c>
    </row>
    <row r="144" spans="1:20">
      <c r="A144" t="s">
        <v>1213</v>
      </c>
      <c r="B144" t="s">
        <v>1264</v>
      </c>
      <c r="F144" t="s">
        <v>5577</v>
      </c>
      <c r="G144" t="s">
        <v>5578</v>
      </c>
      <c r="H144" t="s">
        <v>321</v>
      </c>
      <c r="I144" t="s">
        <v>205</v>
      </c>
      <c r="J144" t="s">
        <v>293</v>
      </c>
      <c r="K144" t="s">
        <v>314</v>
      </c>
      <c r="L144" t="s">
        <v>747</v>
      </c>
      <c r="M144" t="s">
        <v>339</v>
      </c>
      <c r="N144" t="s">
        <v>1217</v>
      </c>
      <c r="O144" s="144">
        <v>5</v>
      </c>
      <c r="P144" t="s">
        <v>1218</v>
      </c>
      <c r="Q144" t="s">
        <v>5579</v>
      </c>
      <c r="R144" s="144">
        <v>0</v>
      </c>
      <c r="S144" s="133">
        <v>1.5785972714219915E-9</v>
      </c>
      <c r="T144" s="133">
        <v>8.3026528993714708E-13</v>
      </c>
    </row>
    <row r="145" spans="1:20">
      <c r="A145" t="s">
        <v>1213</v>
      </c>
      <c r="B145" t="s">
        <v>1264</v>
      </c>
      <c r="F145" t="s">
        <v>5615</v>
      </c>
      <c r="G145" t="s">
        <v>5616</v>
      </c>
      <c r="H145" t="s">
        <v>321</v>
      </c>
      <c r="I145" t="s">
        <v>205</v>
      </c>
      <c r="J145" t="s">
        <v>224</v>
      </c>
      <c r="K145" t="s">
        <v>314</v>
      </c>
      <c r="L145" t="s">
        <v>747</v>
      </c>
      <c r="M145" t="s">
        <v>339</v>
      </c>
      <c r="N145" t="s">
        <v>1215</v>
      </c>
      <c r="O145" s="144">
        <v>1</v>
      </c>
      <c r="P145" t="s">
        <v>1216</v>
      </c>
      <c r="Q145" t="s">
        <v>5617</v>
      </c>
      <c r="R145" s="144">
        <v>0</v>
      </c>
    </row>
    <row r="146" spans="1:20">
      <c r="A146" t="s">
        <v>1213</v>
      </c>
      <c r="B146" t="s">
        <v>1264</v>
      </c>
      <c r="F146" t="s">
        <v>5563</v>
      </c>
      <c r="G146" t="s">
        <v>5564</v>
      </c>
      <c r="H146" t="s">
        <v>321</v>
      </c>
      <c r="I146" t="s">
        <v>205</v>
      </c>
      <c r="J146" t="s">
        <v>224</v>
      </c>
      <c r="K146" t="s">
        <v>314</v>
      </c>
      <c r="L146" t="s">
        <v>751</v>
      </c>
      <c r="M146" t="s">
        <v>339</v>
      </c>
      <c r="N146" t="s">
        <v>1215</v>
      </c>
      <c r="O146" s="144">
        <v>1</v>
      </c>
      <c r="P146" t="s">
        <v>1216</v>
      </c>
      <c r="Q146" t="s">
        <v>5565</v>
      </c>
      <c r="R146" s="144">
        <v>0</v>
      </c>
    </row>
    <row r="147" spans="1:20">
      <c r="A147" t="s">
        <v>1213</v>
      </c>
      <c r="B147" t="s">
        <v>1264</v>
      </c>
      <c r="F147" t="s">
        <v>5566</v>
      </c>
      <c r="G147" t="s">
        <v>5567</v>
      </c>
      <c r="H147" t="s">
        <v>312</v>
      </c>
      <c r="I147" t="s">
        <v>205</v>
      </c>
      <c r="J147" t="s">
        <v>204</v>
      </c>
      <c r="K147" t="s">
        <v>314</v>
      </c>
      <c r="M147" t="s">
        <v>339</v>
      </c>
      <c r="N147" t="s">
        <v>1215</v>
      </c>
      <c r="O147" s="144">
        <v>13269.18</v>
      </c>
      <c r="P147" t="s">
        <v>1216</v>
      </c>
      <c r="Q147" t="s">
        <v>4448</v>
      </c>
      <c r="R147" s="144">
        <v>48.843900000000005</v>
      </c>
      <c r="S147" s="133">
        <v>0.75870946869996281</v>
      </c>
      <c r="T147" s="133">
        <v>3.9904423275785594E-4</v>
      </c>
    </row>
    <row r="148" spans="1:20">
      <c r="A148" t="s">
        <v>1213</v>
      </c>
      <c r="B148" t="s">
        <v>1264</v>
      </c>
      <c r="F148" t="s">
        <v>5583</v>
      </c>
      <c r="G148" t="s">
        <v>5584</v>
      </c>
      <c r="H148" t="s">
        <v>312</v>
      </c>
      <c r="I148" t="s">
        <v>205</v>
      </c>
      <c r="J148" t="s">
        <v>204</v>
      </c>
      <c r="K148" t="s">
        <v>314</v>
      </c>
      <c r="M148" t="s">
        <v>339</v>
      </c>
      <c r="N148" t="s">
        <v>1217</v>
      </c>
      <c r="O148" s="144">
        <v>3903.82</v>
      </c>
      <c r="P148" t="s">
        <v>1218</v>
      </c>
      <c r="Q148" t="s">
        <v>4448</v>
      </c>
      <c r="R148" s="144">
        <v>15.533700000000001</v>
      </c>
      <c r="S148" s="133">
        <v>0.24129050901028185</v>
      </c>
      <c r="T148" s="133">
        <v>1.2690705732820804E-4</v>
      </c>
    </row>
    <row r="149" spans="1:20">
      <c r="A149" t="s">
        <v>1213</v>
      </c>
      <c r="B149" t="s">
        <v>1265</v>
      </c>
      <c r="F149" t="s">
        <v>5563</v>
      </c>
      <c r="G149" t="s">
        <v>5564</v>
      </c>
      <c r="H149" t="s">
        <v>321</v>
      </c>
      <c r="I149" t="s">
        <v>205</v>
      </c>
      <c r="J149" t="s">
        <v>224</v>
      </c>
      <c r="K149" t="s">
        <v>314</v>
      </c>
      <c r="L149" t="s">
        <v>751</v>
      </c>
      <c r="M149" t="s">
        <v>339</v>
      </c>
      <c r="N149" t="s">
        <v>1215</v>
      </c>
      <c r="O149" s="144">
        <v>120</v>
      </c>
      <c r="P149" t="s">
        <v>1216</v>
      </c>
      <c r="Q149" t="s">
        <v>5565</v>
      </c>
      <c r="R149" s="144">
        <v>0</v>
      </c>
      <c r="S149" s="133">
        <v>1.4242500290389905E-9</v>
      </c>
      <c r="T149" s="133">
        <v>1.8310259137223409E-13</v>
      </c>
    </row>
    <row r="150" spans="1:20">
      <c r="A150" t="s">
        <v>1213</v>
      </c>
      <c r="B150" t="s">
        <v>1265</v>
      </c>
      <c r="F150" t="s">
        <v>5566</v>
      </c>
      <c r="G150" t="s">
        <v>5567</v>
      </c>
      <c r="H150" t="s">
        <v>312</v>
      </c>
      <c r="I150" t="s">
        <v>205</v>
      </c>
      <c r="J150" t="s">
        <v>204</v>
      </c>
      <c r="K150" t="s">
        <v>314</v>
      </c>
      <c r="M150" t="s">
        <v>339</v>
      </c>
      <c r="N150" t="s">
        <v>1215</v>
      </c>
      <c r="O150" s="144">
        <v>96564</v>
      </c>
      <c r="P150" t="s">
        <v>1216</v>
      </c>
      <c r="Q150" t="s">
        <v>4448</v>
      </c>
      <c r="R150" s="144">
        <v>355.45209999999997</v>
      </c>
      <c r="S150" s="133">
        <v>0.99999999857574995</v>
      </c>
      <c r="T150" s="133">
        <v>1.2856070730431955E-4</v>
      </c>
    </row>
    <row r="151" spans="1:20">
      <c r="A151" t="s">
        <v>1213</v>
      </c>
      <c r="B151" t="s">
        <v>1266</v>
      </c>
      <c r="F151" t="s">
        <v>5568</v>
      </c>
      <c r="G151" t="s">
        <v>5569</v>
      </c>
      <c r="H151" t="s">
        <v>321</v>
      </c>
      <c r="I151" t="s">
        <v>205</v>
      </c>
      <c r="J151" t="s">
        <v>224</v>
      </c>
      <c r="K151" t="s">
        <v>314</v>
      </c>
      <c r="L151" t="s">
        <v>747</v>
      </c>
      <c r="M151" t="s">
        <v>339</v>
      </c>
      <c r="N151" t="s">
        <v>1215</v>
      </c>
      <c r="O151" s="144">
        <v>169</v>
      </c>
      <c r="P151" t="s">
        <v>1216</v>
      </c>
      <c r="Q151" t="s">
        <v>5570</v>
      </c>
      <c r="R151" s="144">
        <v>0</v>
      </c>
      <c r="S151" s="133">
        <v>7.9372415663435457E-9</v>
      </c>
      <c r="T151" s="133">
        <v>3.1871443089392602E-11</v>
      </c>
    </row>
    <row r="152" spans="1:20">
      <c r="A152" t="s">
        <v>1213</v>
      </c>
      <c r="B152" t="s">
        <v>1266</v>
      </c>
      <c r="F152" t="s">
        <v>5615</v>
      </c>
      <c r="G152" t="s">
        <v>5616</v>
      </c>
      <c r="H152" t="s">
        <v>321</v>
      </c>
      <c r="I152" t="s">
        <v>205</v>
      </c>
      <c r="J152" t="s">
        <v>224</v>
      </c>
      <c r="K152" t="s">
        <v>314</v>
      </c>
      <c r="L152" t="s">
        <v>747</v>
      </c>
      <c r="M152" t="s">
        <v>339</v>
      </c>
      <c r="N152" t="s">
        <v>1215</v>
      </c>
      <c r="O152" s="144">
        <v>11</v>
      </c>
      <c r="P152" t="s">
        <v>1216</v>
      </c>
      <c r="Q152" t="s">
        <v>5617</v>
      </c>
      <c r="R152" s="144">
        <v>0</v>
      </c>
      <c r="S152" s="133">
        <v>2.0883978463632097E-10</v>
      </c>
      <c r="T152" s="133">
        <v>8.3858167289013822E-13</v>
      </c>
    </row>
    <row r="153" spans="1:20">
      <c r="A153" t="s">
        <v>1213</v>
      </c>
      <c r="B153" t="s">
        <v>1266</v>
      </c>
      <c r="F153" t="s">
        <v>5566</v>
      </c>
      <c r="G153" t="s">
        <v>5567</v>
      </c>
      <c r="H153" t="s">
        <v>312</v>
      </c>
      <c r="I153" t="s">
        <v>205</v>
      </c>
      <c r="J153" t="s">
        <v>204</v>
      </c>
      <c r="K153" t="s">
        <v>314</v>
      </c>
      <c r="M153" t="s">
        <v>339</v>
      </c>
      <c r="N153" t="s">
        <v>1215</v>
      </c>
      <c r="O153" s="144">
        <v>1130287.5</v>
      </c>
      <c r="P153" t="s">
        <v>1216</v>
      </c>
      <c r="Q153" t="s">
        <v>4448</v>
      </c>
      <c r="R153" s="144">
        <v>4160.5882999999994</v>
      </c>
      <c r="S153" s="133">
        <v>0.99999999185391863</v>
      </c>
      <c r="T153" s="133">
        <v>4.0154306207474382E-3</v>
      </c>
    </row>
    <row r="154" spans="1:20">
      <c r="A154" t="s">
        <v>1213</v>
      </c>
      <c r="B154" t="s">
        <v>1267</v>
      </c>
      <c r="F154" t="s">
        <v>5563</v>
      </c>
      <c r="G154" t="s">
        <v>5564</v>
      </c>
      <c r="H154" t="s">
        <v>321</v>
      </c>
      <c r="I154" t="s">
        <v>205</v>
      </c>
      <c r="J154" t="s">
        <v>224</v>
      </c>
      <c r="K154" t="s">
        <v>314</v>
      </c>
      <c r="L154" t="s">
        <v>751</v>
      </c>
      <c r="M154" t="s">
        <v>339</v>
      </c>
      <c r="N154" t="s">
        <v>1215</v>
      </c>
      <c r="O154" s="144">
        <v>25</v>
      </c>
      <c r="P154" t="s">
        <v>1216</v>
      </c>
      <c r="Q154" t="s">
        <v>5565</v>
      </c>
      <c r="R154" s="144">
        <v>0</v>
      </c>
      <c r="S154" s="133">
        <v>1.3840043453855826E-9</v>
      </c>
      <c r="T154" s="133">
        <v>5.2169280957423651E-13</v>
      </c>
    </row>
    <row r="155" spans="1:20">
      <c r="A155" t="s">
        <v>1213</v>
      </c>
      <c r="B155" t="s">
        <v>1267</v>
      </c>
      <c r="F155" t="s">
        <v>5566</v>
      </c>
      <c r="G155" t="s">
        <v>5567</v>
      </c>
      <c r="H155" t="s">
        <v>312</v>
      </c>
      <c r="I155" t="s">
        <v>205</v>
      </c>
      <c r="J155" t="s">
        <v>204</v>
      </c>
      <c r="K155" t="s">
        <v>314</v>
      </c>
      <c r="M155" t="s">
        <v>339</v>
      </c>
      <c r="N155" t="s">
        <v>1215</v>
      </c>
      <c r="O155" s="144">
        <v>20702.5</v>
      </c>
      <c r="P155" t="s">
        <v>1216</v>
      </c>
      <c r="Q155" t="s">
        <v>4448</v>
      </c>
      <c r="R155" s="144">
        <v>76.2059</v>
      </c>
      <c r="S155" s="133">
        <v>0.99999999861599564</v>
      </c>
      <c r="T155" s="133">
        <v>3.7694448763227558E-4</v>
      </c>
    </row>
    <row r="156" spans="1:20">
      <c r="A156" t="s">
        <v>1213</v>
      </c>
      <c r="B156" t="s">
        <v>1268</v>
      </c>
      <c r="F156" t="s">
        <v>5612</v>
      </c>
      <c r="G156" t="s">
        <v>5613</v>
      </c>
      <c r="H156" t="s">
        <v>321</v>
      </c>
      <c r="I156" t="s">
        <v>205</v>
      </c>
      <c r="J156" t="s">
        <v>238</v>
      </c>
      <c r="K156" t="s">
        <v>314</v>
      </c>
      <c r="L156" t="s">
        <v>747</v>
      </c>
      <c r="M156" t="s">
        <v>339</v>
      </c>
      <c r="N156" t="s">
        <v>1217</v>
      </c>
      <c r="O156" s="144">
        <v>2</v>
      </c>
      <c r="P156" t="s">
        <v>1218</v>
      </c>
      <c r="Q156" t="s">
        <v>5614</v>
      </c>
      <c r="R156" s="144">
        <v>0</v>
      </c>
      <c r="S156" s="133">
        <v>1.0091204727206066E-8</v>
      </c>
      <c r="T156" s="133">
        <v>6.0785231637828643E-12</v>
      </c>
    </row>
    <row r="157" spans="1:20">
      <c r="A157" t="s">
        <v>1213</v>
      </c>
      <c r="B157" t="s">
        <v>1268</v>
      </c>
      <c r="F157" t="s">
        <v>5568</v>
      </c>
      <c r="G157" t="s">
        <v>5569</v>
      </c>
      <c r="H157" t="s">
        <v>321</v>
      </c>
      <c r="I157" t="s">
        <v>205</v>
      </c>
      <c r="J157" t="s">
        <v>224</v>
      </c>
      <c r="K157" t="s">
        <v>314</v>
      </c>
      <c r="L157" t="s">
        <v>747</v>
      </c>
      <c r="M157" t="s">
        <v>339</v>
      </c>
      <c r="N157" t="s">
        <v>1215</v>
      </c>
      <c r="O157" s="144">
        <v>7</v>
      </c>
      <c r="P157" t="s">
        <v>1216</v>
      </c>
      <c r="Q157" t="s">
        <v>5570</v>
      </c>
      <c r="R157" s="144">
        <v>0</v>
      </c>
      <c r="S157" s="133">
        <v>9.2376344051664384E-9</v>
      </c>
      <c r="T157" s="133">
        <v>5.5643678062518311E-12</v>
      </c>
    </row>
    <row r="158" spans="1:20">
      <c r="A158" t="s">
        <v>1213</v>
      </c>
      <c r="B158" t="s">
        <v>1268</v>
      </c>
      <c r="F158" t="s">
        <v>5571</v>
      </c>
      <c r="G158" t="s">
        <v>5572</v>
      </c>
      <c r="H158" t="s">
        <v>321</v>
      </c>
      <c r="I158" t="s">
        <v>205</v>
      </c>
      <c r="J158" t="s">
        <v>224</v>
      </c>
      <c r="K158" t="s">
        <v>314</v>
      </c>
      <c r="L158" t="s">
        <v>747</v>
      </c>
      <c r="M158" t="s">
        <v>339</v>
      </c>
      <c r="N158" t="s">
        <v>1215</v>
      </c>
      <c r="O158" s="144">
        <v>2</v>
      </c>
      <c r="P158" t="s">
        <v>1216</v>
      </c>
      <c r="Q158" t="s">
        <v>5573</v>
      </c>
      <c r="R158" s="144">
        <v>0</v>
      </c>
      <c r="S158" s="133">
        <v>9.1855539302439454E-9</v>
      </c>
      <c r="T158" s="133">
        <v>5.5329966883570868E-12</v>
      </c>
    </row>
    <row r="159" spans="1:20">
      <c r="A159" t="s">
        <v>1213</v>
      </c>
      <c r="B159" t="s">
        <v>1268</v>
      </c>
      <c r="F159" t="s">
        <v>5618</v>
      </c>
      <c r="G159" t="s">
        <v>5619</v>
      </c>
      <c r="H159" t="s">
        <v>321</v>
      </c>
      <c r="I159" t="s">
        <v>205</v>
      </c>
      <c r="J159" t="s">
        <v>233</v>
      </c>
      <c r="K159" t="s">
        <v>314</v>
      </c>
      <c r="L159" t="s">
        <v>747</v>
      </c>
      <c r="M159" t="s">
        <v>339</v>
      </c>
      <c r="N159" t="s">
        <v>1224</v>
      </c>
      <c r="O159" s="144">
        <v>1</v>
      </c>
      <c r="P159" t="s">
        <v>1225</v>
      </c>
      <c r="Q159" t="s">
        <v>5620</v>
      </c>
      <c r="R159" s="144">
        <v>0</v>
      </c>
      <c r="S159" s="133">
        <v>2.5103996495374073E-9</v>
      </c>
      <c r="T159" s="133">
        <v>1.5121606223016735E-12</v>
      </c>
    </row>
    <row r="160" spans="1:20">
      <c r="A160" t="s">
        <v>1213</v>
      </c>
      <c r="B160" t="s">
        <v>1268</v>
      </c>
      <c r="F160" t="s">
        <v>5577</v>
      </c>
      <c r="G160" t="s">
        <v>5578</v>
      </c>
      <c r="H160" t="s">
        <v>321</v>
      </c>
      <c r="I160" t="s">
        <v>205</v>
      </c>
      <c r="J160" t="s">
        <v>293</v>
      </c>
      <c r="K160" t="s">
        <v>314</v>
      </c>
      <c r="L160" t="s">
        <v>747</v>
      </c>
      <c r="M160" t="s">
        <v>339</v>
      </c>
      <c r="N160" t="s">
        <v>1217</v>
      </c>
      <c r="O160" s="144">
        <v>8</v>
      </c>
      <c r="P160" t="s">
        <v>1218</v>
      </c>
      <c r="Q160" t="s">
        <v>5579</v>
      </c>
      <c r="R160" s="144">
        <v>0</v>
      </c>
      <c r="S160" s="133">
        <v>1.0981225766205495E-9</v>
      </c>
      <c r="T160" s="133">
        <v>6.6146349213044043E-13</v>
      </c>
    </row>
    <row r="161" spans="1:20">
      <c r="A161" t="s">
        <v>1213</v>
      </c>
      <c r="B161" t="s">
        <v>1268</v>
      </c>
      <c r="F161" t="s">
        <v>5615</v>
      </c>
      <c r="G161" t="s">
        <v>5616</v>
      </c>
      <c r="H161" t="s">
        <v>321</v>
      </c>
      <c r="I161" t="s">
        <v>205</v>
      </c>
      <c r="J161" t="s">
        <v>224</v>
      </c>
      <c r="K161" t="s">
        <v>314</v>
      </c>
      <c r="L161" t="s">
        <v>747</v>
      </c>
      <c r="M161" t="s">
        <v>339</v>
      </c>
      <c r="N161" t="s">
        <v>1215</v>
      </c>
      <c r="O161" s="144">
        <v>2</v>
      </c>
      <c r="P161" t="s">
        <v>1216</v>
      </c>
      <c r="Q161" t="s">
        <v>5617</v>
      </c>
      <c r="R161" s="144">
        <v>0</v>
      </c>
      <c r="S161" s="133">
        <v>1.0669163831615958E-9</v>
      </c>
      <c r="T161" s="133">
        <v>6.4266617556403099E-13</v>
      </c>
    </row>
    <row r="162" spans="1:20">
      <c r="A162" t="s">
        <v>1213</v>
      </c>
      <c r="B162" t="s">
        <v>1268</v>
      </c>
      <c r="F162" t="s">
        <v>5563</v>
      </c>
      <c r="G162" t="s">
        <v>5564</v>
      </c>
      <c r="H162" t="s">
        <v>321</v>
      </c>
      <c r="I162" t="s">
        <v>205</v>
      </c>
      <c r="J162" t="s">
        <v>224</v>
      </c>
      <c r="K162" t="s">
        <v>314</v>
      </c>
      <c r="L162" t="s">
        <v>751</v>
      </c>
      <c r="M162" t="s">
        <v>339</v>
      </c>
      <c r="N162" t="s">
        <v>1215</v>
      </c>
      <c r="O162" s="144">
        <v>2</v>
      </c>
      <c r="P162" t="s">
        <v>1216</v>
      </c>
      <c r="Q162" t="s">
        <v>5565</v>
      </c>
      <c r="R162" s="144">
        <v>0</v>
      </c>
    </row>
    <row r="163" spans="1:20">
      <c r="A163" t="s">
        <v>1213</v>
      </c>
      <c r="B163" t="s">
        <v>1268</v>
      </c>
      <c r="F163" t="s">
        <v>5566</v>
      </c>
      <c r="G163" t="s">
        <v>5567</v>
      </c>
      <c r="H163" t="s">
        <v>312</v>
      </c>
      <c r="I163" t="s">
        <v>205</v>
      </c>
      <c r="J163" t="s">
        <v>204</v>
      </c>
      <c r="K163" t="s">
        <v>314</v>
      </c>
      <c r="M163" t="s">
        <v>339</v>
      </c>
      <c r="N163" t="s">
        <v>1215</v>
      </c>
      <c r="O163" s="144">
        <v>29891.06</v>
      </c>
      <c r="P163" t="s">
        <v>1216</v>
      </c>
      <c r="Q163" t="s">
        <v>4448</v>
      </c>
      <c r="R163" s="144">
        <v>110.029</v>
      </c>
      <c r="S163" s="133">
        <v>0.74307427242803137</v>
      </c>
      <c r="T163" s="133">
        <v>4.4759712040996747E-4</v>
      </c>
    </row>
    <row r="164" spans="1:20">
      <c r="A164" t="s">
        <v>1213</v>
      </c>
      <c r="B164" t="s">
        <v>1268</v>
      </c>
      <c r="F164" t="s">
        <v>5583</v>
      </c>
      <c r="G164" t="s">
        <v>5584</v>
      </c>
      <c r="H164" t="s">
        <v>312</v>
      </c>
      <c r="I164" t="s">
        <v>205</v>
      </c>
      <c r="J164" t="s">
        <v>204</v>
      </c>
      <c r="K164" t="s">
        <v>314</v>
      </c>
      <c r="M164" t="s">
        <v>339</v>
      </c>
      <c r="N164" t="s">
        <v>1217</v>
      </c>
      <c r="O164" s="144">
        <v>7251.14</v>
      </c>
      <c r="P164" t="s">
        <v>1218</v>
      </c>
      <c r="Q164" t="s">
        <v>4448</v>
      </c>
      <c r="R164" s="144">
        <v>28.853000000000002</v>
      </c>
      <c r="S164" s="133">
        <v>0.19485710014282329</v>
      </c>
      <c r="T164" s="133">
        <v>1.1737383482592799E-4</v>
      </c>
    </row>
    <row r="165" spans="1:20">
      <c r="A165" t="s">
        <v>1213</v>
      </c>
      <c r="B165" t="s">
        <v>1268</v>
      </c>
      <c r="F165" t="s">
        <v>5623</v>
      </c>
      <c r="G165" t="s">
        <v>5624</v>
      </c>
      <c r="H165" t="s">
        <v>312</v>
      </c>
      <c r="I165" t="s">
        <v>205</v>
      </c>
      <c r="J165" t="s">
        <v>204</v>
      </c>
      <c r="K165" t="s">
        <v>314</v>
      </c>
      <c r="M165" t="s">
        <v>339</v>
      </c>
      <c r="N165" t="s">
        <v>1224</v>
      </c>
      <c r="O165" s="144">
        <v>1975</v>
      </c>
      <c r="P165" t="s">
        <v>1225</v>
      </c>
      <c r="Q165" t="s">
        <v>4448</v>
      </c>
      <c r="R165" s="144">
        <v>9.1907000000000014</v>
      </c>
      <c r="S165" s="133">
        <v>6.2068594239313712E-2</v>
      </c>
      <c r="T165" s="133">
        <v>3.7387546683097208E-5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22"/>
  <sheetViews>
    <sheetView rightToLeft="1" workbookViewId="0">
      <selection activeCell="L1" sqref="L1"/>
    </sheetView>
  </sheetViews>
  <sheetFormatPr defaultColWidth="9" defaultRowHeight="14.25"/>
  <cols>
    <col min="1" max="4" width="11.625" style="2" customWidth="1"/>
    <col min="5" max="5" width="11.625" style="3" customWidth="1"/>
    <col min="6" max="12" width="11.625" style="2" customWidth="1"/>
    <col min="13" max="13" width="11.625" style="2"/>
    <col min="14" max="28" width="11.625" style="2" customWidth="1"/>
    <col min="29" max="16384" width="9" style="2"/>
  </cols>
  <sheetData>
    <row r="1" spans="1:28" ht="66.75" customHeight="1">
      <c r="A1" s="16" t="s">
        <v>49</v>
      </c>
      <c r="B1" s="16" t="s">
        <v>50</v>
      </c>
      <c r="C1" s="16" t="s">
        <v>66</v>
      </c>
      <c r="D1" s="16" t="s">
        <v>80</v>
      </c>
      <c r="E1" s="16" t="s">
        <v>81</v>
      </c>
      <c r="F1" s="16" t="s">
        <v>67</v>
      </c>
      <c r="G1" s="16" t="s">
        <v>68</v>
      </c>
      <c r="H1" s="16" t="s">
        <v>82</v>
      </c>
      <c r="I1" s="16" t="s">
        <v>54</v>
      </c>
      <c r="J1" s="16" t="s">
        <v>55</v>
      </c>
      <c r="K1" s="16" t="s">
        <v>69</v>
      </c>
      <c r="L1" s="16" t="s">
        <v>89</v>
      </c>
      <c r="M1" s="16" t="s">
        <v>70</v>
      </c>
      <c r="N1" s="16" t="s">
        <v>96</v>
      </c>
      <c r="O1" s="16" t="s">
        <v>56</v>
      </c>
      <c r="P1" s="16" t="s">
        <v>72</v>
      </c>
      <c r="Q1" s="16" t="s">
        <v>62</v>
      </c>
      <c r="R1" s="16" t="s">
        <v>74</v>
      </c>
      <c r="S1" s="16" t="s">
        <v>71</v>
      </c>
      <c r="T1" s="16" t="s">
        <v>58</v>
      </c>
      <c r="U1" s="16" t="s">
        <v>84</v>
      </c>
      <c r="V1" s="16" t="s">
        <v>59</v>
      </c>
      <c r="W1" s="16" t="s">
        <v>76</v>
      </c>
      <c r="X1" s="16" t="s">
        <v>61</v>
      </c>
      <c r="Y1" s="16" t="s">
        <v>77</v>
      </c>
      <c r="Z1" s="16" t="s">
        <v>63</v>
      </c>
      <c r="AA1" s="16" t="s">
        <v>64</v>
      </c>
      <c r="AB1" s="16" t="s">
        <v>65</v>
      </c>
    </row>
    <row r="2" spans="1:28">
      <c r="A2" s="111"/>
      <c r="B2" s="111"/>
      <c r="C2" s="111"/>
      <c r="D2" s="111"/>
      <c r="E2" s="15"/>
      <c r="F2" s="111"/>
      <c r="G2" s="111"/>
      <c r="H2" s="15"/>
      <c r="I2" s="111"/>
      <c r="J2" s="15"/>
      <c r="K2" s="15"/>
      <c r="L2" s="111"/>
      <c r="M2" s="15"/>
      <c r="N2" s="111"/>
      <c r="O2" s="111"/>
      <c r="P2" s="111"/>
      <c r="Q2" s="111"/>
      <c r="R2" s="111"/>
      <c r="S2" s="111"/>
      <c r="T2" s="111"/>
      <c r="U2" s="111"/>
      <c r="V2" s="15"/>
      <c r="W2" s="111"/>
      <c r="X2" s="111"/>
      <c r="Y2" s="111"/>
      <c r="Z2" s="111"/>
      <c r="AA2" s="111"/>
      <c r="AB2" s="111"/>
    </row>
    <row r="3" spans="1:28">
      <c r="A3" s="111"/>
      <c r="B3" s="111"/>
      <c r="C3" s="111"/>
      <c r="D3" s="111"/>
      <c r="E3" s="15"/>
      <c r="F3" s="111"/>
      <c r="G3" s="111"/>
      <c r="H3" s="15"/>
      <c r="I3" s="111"/>
      <c r="J3" s="15"/>
      <c r="K3" s="15"/>
      <c r="L3" s="111"/>
      <c r="M3" s="15"/>
      <c r="N3" s="111"/>
      <c r="O3" s="111"/>
      <c r="P3" s="111"/>
      <c r="Q3" s="111"/>
      <c r="R3" s="111"/>
      <c r="S3" s="111"/>
      <c r="T3" s="111"/>
      <c r="U3" s="111"/>
      <c r="V3" s="15"/>
      <c r="W3" s="111"/>
      <c r="X3" s="111"/>
      <c r="Y3" s="111"/>
      <c r="Z3" s="111"/>
      <c r="AA3" s="111"/>
      <c r="AB3" s="111"/>
    </row>
    <row r="4" spans="1:28">
      <c r="A4" s="111"/>
      <c r="B4" s="111"/>
      <c r="C4" s="111"/>
      <c r="D4" s="111"/>
      <c r="E4" s="15"/>
      <c r="F4" s="111"/>
      <c r="G4" s="111"/>
      <c r="H4" s="15"/>
      <c r="I4" s="111"/>
      <c r="J4" s="15"/>
      <c r="K4" s="15"/>
      <c r="L4" s="111"/>
      <c r="M4" s="15"/>
      <c r="N4" s="111"/>
      <c r="O4" s="111"/>
      <c r="P4" s="111"/>
      <c r="Q4" s="111"/>
      <c r="R4" s="111"/>
      <c r="S4" s="111"/>
      <c r="T4" s="111"/>
      <c r="U4" s="111"/>
      <c r="V4" s="15"/>
      <c r="W4" s="111"/>
      <c r="X4" s="111"/>
      <c r="Y4" s="111"/>
      <c r="Z4" s="111"/>
      <c r="AA4" s="111"/>
      <c r="AB4" s="111"/>
    </row>
    <row r="5" spans="1:28">
      <c r="A5" s="111"/>
      <c r="B5" s="111"/>
      <c r="C5" s="111"/>
      <c r="D5" s="111"/>
      <c r="E5" s="15"/>
      <c r="F5" s="111"/>
      <c r="G5" s="111"/>
      <c r="H5" s="15"/>
      <c r="I5" s="111"/>
      <c r="J5" s="15"/>
      <c r="K5" s="15"/>
      <c r="L5" s="111"/>
      <c r="M5" s="15"/>
      <c r="N5" s="111"/>
      <c r="O5" s="111"/>
      <c r="P5" s="111"/>
      <c r="Q5" s="111"/>
      <c r="R5" s="111"/>
      <c r="S5" s="111"/>
      <c r="T5" s="111"/>
      <c r="U5" s="111"/>
      <c r="V5" s="15"/>
      <c r="W5" s="111"/>
      <c r="X5" s="111"/>
      <c r="Y5" s="111"/>
      <c r="Z5" s="111"/>
      <c r="AA5" s="111"/>
      <c r="AB5" s="111"/>
    </row>
    <row r="6" spans="1:28">
      <c r="A6" s="111"/>
      <c r="B6" s="111"/>
      <c r="C6" s="111"/>
      <c r="D6" s="111"/>
      <c r="E6" s="15"/>
      <c r="F6" s="111"/>
      <c r="G6" s="111"/>
      <c r="H6" s="15"/>
      <c r="I6" s="111"/>
      <c r="J6" s="15"/>
      <c r="K6" s="15"/>
      <c r="L6" s="111"/>
      <c r="M6" s="15"/>
      <c r="N6" s="111"/>
      <c r="O6" s="111"/>
      <c r="P6" s="111"/>
      <c r="Q6" s="111"/>
      <c r="R6" s="111"/>
      <c r="S6" s="111"/>
      <c r="T6" s="111"/>
      <c r="U6" s="111"/>
      <c r="V6" s="15"/>
      <c r="W6" s="111"/>
      <c r="X6" s="111"/>
      <c r="Y6" s="111"/>
      <c r="Z6" s="111"/>
      <c r="AA6" s="111"/>
      <c r="AB6" s="111"/>
    </row>
    <row r="7" spans="1:28">
      <c r="A7" s="111"/>
      <c r="B7" s="111"/>
      <c r="C7" s="111"/>
      <c r="D7" s="111"/>
      <c r="E7" s="15"/>
      <c r="F7" s="111"/>
      <c r="G7" s="111"/>
      <c r="H7" s="15"/>
      <c r="I7" s="111"/>
      <c r="J7" s="15"/>
      <c r="K7" s="15"/>
      <c r="L7" s="111"/>
      <c r="M7" s="15"/>
      <c r="N7" s="111"/>
      <c r="O7" s="111"/>
      <c r="P7" s="111"/>
      <c r="Q7" s="111"/>
      <c r="R7" s="111"/>
      <c r="S7" s="111"/>
      <c r="T7" s="111"/>
      <c r="U7" s="111"/>
      <c r="V7" s="15"/>
      <c r="W7" s="111"/>
      <c r="X7" s="111"/>
      <c r="Y7" s="111"/>
      <c r="Z7" s="111"/>
      <c r="AA7" s="111"/>
      <c r="AB7" s="111"/>
    </row>
    <row r="8" spans="1:28">
      <c r="A8" s="111"/>
      <c r="B8" s="111"/>
      <c r="C8" s="111"/>
      <c r="D8" s="111"/>
      <c r="E8" s="15"/>
      <c r="F8" s="111"/>
      <c r="G8" s="111"/>
      <c r="H8" s="15"/>
      <c r="I8" s="111"/>
      <c r="J8" s="15"/>
      <c r="K8" s="15"/>
      <c r="L8" s="111"/>
      <c r="M8" s="15"/>
      <c r="N8" s="111"/>
      <c r="O8" s="111"/>
      <c r="P8" s="111"/>
      <c r="Q8" s="111"/>
      <c r="R8" s="111"/>
      <c r="S8" s="111"/>
      <c r="T8" s="111"/>
      <c r="U8" s="111"/>
      <c r="V8" s="15"/>
      <c r="W8" s="111"/>
      <c r="X8" s="111"/>
      <c r="Y8" s="111"/>
      <c r="Z8" s="111"/>
      <c r="AA8" s="111"/>
      <c r="AB8" s="111"/>
    </row>
    <row r="9" spans="1:28">
      <c r="A9" s="111"/>
      <c r="B9" s="111"/>
      <c r="C9" s="111"/>
      <c r="D9" s="111"/>
      <c r="E9" s="15"/>
      <c r="F9" s="111"/>
      <c r="G9" s="111"/>
      <c r="H9" s="15"/>
      <c r="I9" s="111"/>
      <c r="J9" s="15"/>
      <c r="K9" s="15"/>
      <c r="L9" s="111"/>
      <c r="M9" s="15"/>
      <c r="N9" s="111"/>
      <c r="O9" s="111"/>
      <c r="P9" s="111"/>
      <c r="Q9" s="111"/>
      <c r="R9" s="111"/>
      <c r="S9" s="111"/>
      <c r="T9" s="111"/>
      <c r="U9" s="111"/>
      <c r="V9" s="15"/>
      <c r="W9" s="111"/>
      <c r="X9" s="111"/>
      <c r="Y9" s="111"/>
      <c r="Z9" s="111"/>
      <c r="AA9" s="111"/>
      <c r="AB9" s="111"/>
    </row>
    <row r="10" spans="1:28">
      <c r="A10" s="111"/>
      <c r="B10" s="111"/>
      <c r="C10" s="111"/>
      <c r="D10" s="111"/>
      <c r="E10" s="15"/>
      <c r="F10" s="111"/>
      <c r="G10" s="111"/>
      <c r="H10" s="15"/>
      <c r="I10" s="111"/>
      <c r="J10" s="15"/>
      <c r="K10" s="15"/>
      <c r="L10" s="111"/>
      <c r="M10" s="15"/>
      <c r="N10" s="111"/>
      <c r="O10" s="111"/>
      <c r="P10" s="111"/>
      <c r="Q10" s="111"/>
      <c r="R10" s="111"/>
      <c r="S10" s="111"/>
      <c r="T10" s="111"/>
      <c r="U10" s="111"/>
      <c r="V10" s="15"/>
      <c r="W10" s="111"/>
      <c r="X10" s="111"/>
      <c r="Y10" s="111"/>
      <c r="Z10" s="111"/>
      <c r="AA10" s="111"/>
      <c r="AB10" s="111"/>
    </row>
    <row r="11" spans="1:28">
      <c r="A11" s="111"/>
      <c r="B11" s="111"/>
      <c r="C11" s="111"/>
      <c r="D11" s="111"/>
      <c r="E11" s="15"/>
      <c r="F11" s="111"/>
      <c r="G11" s="111"/>
      <c r="H11" s="15"/>
      <c r="I11" s="111"/>
      <c r="J11" s="15"/>
      <c r="K11" s="15"/>
      <c r="L11" s="111"/>
      <c r="M11" s="15"/>
      <c r="N11" s="111"/>
      <c r="O11" s="111"/>
      <c r="P11" s="111"/>
      <c r="Q11" s="111"/>
      <c r="R11" s="111"/>
      <c r="S11" s="111"/>
      <c r="T11" s="111"/>
      <c r="U11" s="111"/>
      <c r="V11" s="15"/>
      <c r="W11" s="111"/>
      <c r="X11" s="111"/>
      <c r="Y11" s="111"/>
      <c r="Z11" s="111"/>
      <c r="AA11" s="111"/>
      <c r="AB11" s="111"/>
    </row>
    <row r="12" spans="1:28">
      <c r="A12" s="111"/>
      <c r="B12" s="111"/>
      <c r="C12" s="111"/>
      <c r="D12" s="111"/>
      <c r="E12" s="15"/>
      <c r="F12" s="111"/>
      <c r="G12" s="111"/>
      <c r="H12" s="15"/>
      <c r="I12" s="111"/>
      <c r="J12" s="15"/>
      <c r="K12" s="15"/>
      <c r="L12" s="111"/>
      <c r="M12" s="15"/>
      <c r="N12" s="111"/>
      <c r="O12" s="111"/>
      <c r="P12" s="111"/>
      <c r="Q12" s="111"/>
      <c r="R12" s="111"/>
      <c r="S12" s="111"/>
      <c r="T12" s="111"/>
      <c r="U12" s="111"/>
      <c r="V12" s="15"/>
      <c r="W12" s="111"/>
      <c r="X12" s="111"/>
      <c r="Y12" s="111"/>
      <c r="Z12" s="111"/>
      <c r="AA12" s="111"/>
      <c r="AB12" s="111"/>
    </row>
    <row r="13" spans="1:28">
      <c r="A13" s="111"/>
      <c r="B13" s="111"/>
      <c r="C13" s="111"/>
      <c r="D13" s="111"/>
      <c r="E13" s="15"/>
      <c r="F13" s="111"/>
      <c r="G13" s="111"/>
      <c r="H13" s="15"/>
      <c r="I13" s="111"/>
      <c r="J13" s="15"/>
      <c r="K13" s="15"/>
      <c r="L13" s="111"/>
      <c r="M13" s="15"/>
      <c r="N13" s="111"/>
      <c r="O13" s="111"/>
      <c r="P13" s="111"/>
      <c r="Q13" s="111"/>
      <c r="R13" s="111"/>
      <c r="S13" s="111"/>
      <c r="T13" s="111"/>
      <c r="U13" s="111"/>
      <c r="V13" s="15"/>
      <c r="W13" s="111"/>
      <c r="X13" s="111"/>
      <c r="Y13" s="111"/>
      <c r="Z13" s="111"/>
      <c r="AA13" s="111"/>
      <c r="AB13" s="111"/>
    </row>
    <row r="14" spans="1:28">
      <c r="A14" s="111"/>
      <c r="B14" s="111"/>
      <c r="C14" s="111"/>
      <c r="D14" s="111"/>
      <c r="E14" s="15"/>
      <c r="F14" s="111"/>
      <c r="G14" s="111"/>
      <c r="H14" s="15"/>
      <c r="I14" s="111"/>
      <c r="J14" s="15"/>
      <c r="K14" s="15"/>
      <c r="L14" s="111"/>
      <c r="M14" s="15"/>
      <c r="N14" s="111"/>
      <c r="O14" s="111"/>
      <c r="P14" s="111"/>
      <c r="Q14" s="111"/>
      <c r="R14" s="111"/>
      <c r="S14" s="111"/>
      <c r="T14" s="111"/>
      <c r="U14" s="111"/>
      <c r="V14" s="15"/>
      <c r="W14" s="111"/>
      <c r="X14" s="111"/>
      <c r="Y14" s="111"/>
      <c r="Z14" s="111"/>
      <c r="AA14" s="111"/>
      <c r="AB14" s="111"/>
    </row>
    <row r="15" spans="1:28">
      <c r="A15" s="111"/>
      <c r="B15" s="111"/>
      <c r="C15" s="111"/>
      <c r="D15" s="111"/>
      <c r="E15" s="15"/>
      <c r="F15" s="111"/>
      <c r="G15" s="111"/>
      <c r="H15" s="15"/>
      <c r="I15" s="111"/>
      <c r="J15" s="15"/>
      <c r="K15" s="15"/>
      <c r="L15" s="111"/>
      <c r="M15" s="15"/>
      <c r="N15" s="111"/>
      <c r="O15" s="111"/>
      <c r="P15" s="111"/>
      <c r="Q15" s="111"/>
      <c r="R15" s="111"/>
      <c r="S15" s="111"/>
      <c r="T15" s="111"/>
      <c r="U15" s="111"/>
      <c r="V15" s="15"/>
      <c r="W15" s="111"/>
      <c r="X15" s="111"/>
      <c r="Y15" s="111"/>
      <c r="Z15" s="111"/>
      <c r="AA15" s="111"/>
      <c r="AB15" s="111"/>
    </row>
    <row r="16" spans="1:28">
      <c r="A16" s="111"/>
      <c r="B16" s="111"/>
      <c r="C16" s="111"/>
      <c r="D16" s="111"/>
      <c r="E16" s="15"/>
      <c r="F16" s="111"/>
      <c r="G16" s="111"/>
      <c r="H16" s="15"/>
      <c r="I16" s="111"/>
      <c r="J16" s="15"/>
      <c r="K16" s="15"/>
      <c r="L16" s="111"/>
      <c r="M16" s="15"/>
      <c r="N16" s="111"/>
      <c r="O16" s="111"/>
      <c r="P16" s="111"/>
      <c r="Q16" s="111"/>
      <c r="R16" s="111"/>
      <c r="S16" s="111"/>
      <c r="T16" s="111"/>
      <c r="U16" s="111"/>
      <c r="V16" s="15"/>
      <c r="W16" s="111"/>
      <c r="X16" s="111"/>
      <c r="Y16" s="111"/>
      <c r="Z16" s="111"/>
      <c r="AA16" s="111"/>
      <c r="AB16" s="111"/>
    </row>
    <row r="17" spans="1:28">
      <c r="A17" s="111"/>
      <c r="B17" s="111"/>
      <c r="C17" s="111"/>
      <c r="D17" s="111"/>
      <c r="E17" s="15"/>
      <c r="F17" s="111"/>
      <c r="G17" s="111"/>
      <c r="H17" s="15"/>
      <c r="I17" s="111"/>
      <c r="J17" s="15"/>
      <c r="K17" s="15"/>
      <c r="L17" s="111"/>
      <c r="M17" s="15"/>
      <c r="N17" s="111"/>
      <c r="O17" s="111"/>
      <c r="P17" s="111"/>
      <c r="Q17" s="111"/>
      <c r="R17" s="111"/>
      <c r="S17" s="111"/>
      <c r="T17" s="111"/>
      <c r="U17" s="111"/>
      <c r="V17" s="15"/>
      <c r="W17" s="111"/>
      <c r="X17" s="111"/>
      <c r="Y17" s="111"/>
      <c r="Z17" s="111"/>
      <c r="AA17" s="111"/>
      <c r="AB17" s="111"/>
    </row>
    <row r="18" spans="1:28">
      <c r="A18" s="111"/>
      <c r="B18" s="111"/>
      <c r="C18" s="111"/>
      <c r="D18" s="111"/>
      <c r="E18" s="15"/>
      <c r="F18" s="111"/>
      <c r="G18" s="111"/>
      <c r="H18" s="15"/>
      <c r="I18" s="111"/>
      <c r="J18" s="15"/>
      <c r="K18" s="15"/>
      <c r="L18" s="111"/>
      <c r="M18" s="15"/>
      <c r="N18" s="111"/>
      <c r="O18" s="111"/>
      <c r="P18" s="111"/>
      <c r="Q18" s="111"/>
      <c r="R18" s="111"/>
      <c r="S18" s="111"/>
      <c r="T18" s="111"/>
      <c r="U18" s="111"/>
      <c r="V18" s="15"/>
      <c r="W18" s="111"/>
      <c r="X18" s="111"/>
      <c r="Y18" s="111"/>
      <c r="Z18" s="111"/>
      <c r="AA18" s="111"/>
      <c r="AB18" s="111"/>
    </row>
    <row r="19" spans="1:28">
      <c r="A19" s="111"/>
      <c r="B19" s="111"/>
      <c r="C19" s="111"/>
      <c r="D19" s="111"/>
      <c r="E19" s="15"/>
      <c r="F19" s="111"/>
      <c r="G19" s="111"/>
      <c r="H19" s="15"/>
      <c r="I19" s="111"/>
      <c r="J19" s="15"/>
      <c r="K19" s="15"/>
      <c r="L19" s="111"/>
      <c r="M19" s="15"/>
      <c r="N19" s="111"/>
      <c r="O19" s="111"/>
      <c r="P19" s="111"/>
      <c r="Q19" s="111"/>
      <c r="R19" s="111"/>
      <c r="S19" s="111"/>
      <c r="T19" s="111"/>
      <c r="U19" s="111"/>
      <c r="V19" s="15"/>
      <c r="W19" s="111"/>
      <c r="X19" s="111"/>
      <c r="Y19" s="111"/>
      <c r="Z19" s="111"/>
      <c r="AA19" s="111"/>
      <c r="AB19" s="111"/>
    </row>
    <row r="20" spans="1:28">
      <c r="A20" s="110"/>
      <c r="B20" s="110"/>
      <c r="C20" s="110"/>
      <c r="D20" s="110"/>
      <c r="E20" s="15"/>
      <c r="F20" s="110"/>
      <c r="G20" s="110"/>
      <c r="H20" s="15"/>
      <c r="I20" s="111"/>
      <c r="J20" s="15"/>
      <c r="K20" s="15"/>
      <c r="L20" s="111"/>
      <c r="M20" s="15"/>
      <c r="N20" s="111"/>
      <c r="O20" s="111"/>
      <c r="P20" s="110"/>
      <c r="Q20" s="110"/>
      <c r="R20" s="110"/>
      <c r="S20" s="110"/>
      <c r="T20" s="111"/>
      <c r="U20" s="111"/>
      <c r="V20" s="110"/>
      <c r="W20" s="110"/>
      <c r="X20" s="110"/>
      <c r="Y20" s="110"/>
      <c r="Z20" s="110"/>
      <c r="AA20" s="110"/>
      <c r="AB20" s="110"/>
    </row>
    <row r="21" spans="1:28">
      <c r="A21" s="110"/>
      <c r="B21" s="110"/>
      <c r="C21" s="110"/>
      <c r="D21" s="110"/>
      <c r="E21"/>
      <c r="F21" s="110"/>
      <c r="G21" s="110"/>
      <c r="H21" s="3"/>
      <c r="I21" s="110"/>
      <c r="J21" s="110"/>
      <c r="K21" s="110"/>
      <c r="L21" s="110"/>
      <c r="M21" s="3"/>
      <c r="N21" s="111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</row>
    <row r="22" spans="1:28">
      <c r="A22" s="110"/>
      <c r="B22" s="110"/>
      <c r="C22" s="110"/>
      <c r="D22" s="110"/>
      <c r="F22" s="110"/>
      <c r="G22" s="110"/>
      <c r="H22" s="110"/>
      <c r="I22" s="110"/>
      <c r="J22" s="110"/>
      <c r="K22" s="110"/>
      <c r="L22" s="110"/>
      <c r="M22" s="3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U2:U20">
      <formula1>What_is_rated</formula1>
    </dataValidation>
    <dataValidation type="list" allowBlank="1" showInputMessage="1" showErrorMessage="1" sqref="T2:T20">
      <formula1>Rating_Agency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N2:N21">
      <formula1>Underlying_Asset_Structured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21"/>
  <sheetViews>
    <sheetView rightToLeft="1" topLeftCell="I1" workbookViewId="0">
      <selection activeCell="AB24" sqref="AB24"/>
    </sheetView>
  </sheetViews>
  <sheetFormatPr defaultRowHeight="14.25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</cols>
  <sheetData>
    <row r="1" spans="1:27" ht="66.75" customHeight="1">
      <c r="A1" s="16" t="s">
        <v>49</v>
      </c>
      <c r="B1" s="16" t="s">
        <v>50</v>
      </c>
      <c r="C1" s="16" t="s">
        <v>66</v>
      </c>
      <c r="D1" s="16" t="s">
        <v>67</v>
      </c>
      <c r="E1" s="16" t="s">
        <v>68</v>
      </c>
      <c r="F1" s="16" t="s">
        <v>82</v>
      </c>
      <c r="G1" s="16" t="s">
        <v>54</v>
      </c>
      <c r="H1" s="16" t="s">
        <v>55</v>
      </c>
      <c r="I1" s="16" t="s">
        <v>69</v>
      </c>
      <c r="J1" s="16" t="s">
        <v>97</v>
      </c>
      <c r="K1" s="16" t="s">
        <v>71</v>
      </c>
      <c r="L1" s="16" t="s">
        <v>58</v>
      </c>
      <c r="M1" s="16" t="s">
        <v>59</v>
      </c>
      <c r="N1" s="16" t="s">
        <v>72</v>
      </c>
      <c r="O1" s="16" t="s">
        <v>73</v>
      </c>
      <c r="P1" s="16" t="s">
        <v>62</v>
      </c>
      <c r="Q1" s="16" t="s">
        <v>74</v>
      </c>
      <c r="R1" s="16" t="s">
        <v>76</v>
      </c>
      <c r="S1" s="16" t="s">
        <v>61</v>
      </c>
      <c r="T1" s="16" t="s">
        <v>77</v>
      </c>
      <c r="U1" s="16" t="s">
        <v>63</v>
      </c>
      <c r="V1" s="16" t="s">
        <v>78</v>
      </c>
      <c r="W1" s="16" t="s">
        <v>17</v>
      </c>
      <c r="X1" s="16" t="s">
        <v>64</v>
      </c>
      <c r="Y1" s="16" t="s">
        <v>65</v>
      </c>
    </row>
    <row r="2" spans="1:27">
      <c r="A2" s="111"/>
      <c r="B2" s="111"/>
      <c r="C2" s="111"/>
      <c r="D2" s="111"/>
      <c r="E2" s="111"/>
      <c r="F2" s="111"/>
      <c r="G2" s="111"/>
      <c r="H2" s="15"/>
      <c r="I2" s="15"/>
      <c r="J2" s="111"/>
      <c r="K2" s="111"/>
      <c r="L2" s="111"/>
      <c r="M2" s="15"/>
      <c r="N2" s="111"/>
      <c r="O2" s="111"/>
      <c r="P2" s="111"/>
      <c r="Q2" s="111"/>
      <c r="R2" s="111"/>
      <c r="S2" s="111"/>
      <c r="T2" s="111"/>
      <c r="U2" s="111"/>
      <c r="V2" s="111"/>
      <c r="W2" s="15"/>
      <c r="X2" s="111"/>
      <c r="Y2" s="111"/>
    </row>
    <row r="3" spans="1:27">
      <c r="A3" s="111"/>
      <c r="B3" s="111"/>
      <c r="C3" s="111"/>
      <c r="D3" s="111"/>
      <c r="E3" s="111"/>
      <c r="F3" s="111"/>
      <c r="G3" s="111"/>
      <c r="H3" s="15"/>
      <c r="I3" s="15"/>
      <c r="J3" s="111"/>
      <c r="K3" s="111"/>
      <c r="L3" s="111"/>
      <c r="M3" s="15"/>
      <c r="N3" s="111"/>
      <c r="O3" s="111"/>
      <c r="P3" s="111"/>
      <c r="Q3" s="111"/>
      <c r="R3" s="111"/>
      <c r="S3" s="111"/>
      <c r="T3" s="111"/>
      <c r="U3" s="111"/>
      <c r="V3" s="111"/>
      <c r="W3" s="15"/>
      <c r="X3" s="111"/>
      <c r="Y3" s="111"/>
    </row>
    <row r="4" spans="1:27">
      <c r="A4" s="111"/>
      <c r="B4" s="111"/>
      <c r="C4" s="111"/>
      <c r="D4" s="111"/>
      <c r="E4" s="111"/>
      <c r="F4" s="111"/>
      <c r="G4" s="111"/>
      <c r="H4" s="15"/>
      <c r="I4" s="15"/>
      <c r="J4" s="111"/>
      <c r="K4" s="111"/>
      <c r="L4" s="111"/>
      <c r="M4" s="15"/>
      <c r="N4" s="111"/>
      <c r="O4" s="111"/>
      <c r="P4" s="111"/>
      <c r="Q4" s="111"/>
      <c r="R4" s="111"/>
      <c r="S4" s="111"/>
      <c r="T4" s="111"/>
      <c r="U4" s="111"/>
      <c r="V4" s="111"/>
      <c r="W4" s="15"/>
      <c r="X4" s="111"/>
      <c r="Y4" s="111"/>
    </row>
    <row r="5" spans="1:27">
      <c r="A5" s="111"/>
      <c r="B5" s="111"/>
      <c r="C5" s="111"/>
      <c r="D5" s="111"/>
      <c r="E5" s="111"/>
      <c r="F5" s="111"/>
      <c r="G5" s="111"/>
      <c r="H5" s="15"/>
      <c r="I5" s="15"/>
      <c r="J5" s="111"/>
      <c r="K5" s="15"/>
      <c r="L5" s="111"/>
      <c r="N5" s="111"/>
      <c r="O5" s="111"/>
      <c r="P5" s="15"/>
      <c r="Q5" s="15"/>
      <c r="R5" s="111"/>
      <c r="T5" s="111"/>
      <c r="U5" s="111"/>
      <c r="V5" s="111"/>
      <c r="W5" s="111"/>
      <c r="X5" s="111"/>
      <c r="Y5" s="111"/>
      <c r="Z5" s="111"/>
      <c r="AA5" s="111"/>
    </row>
    <row r="6" spans="1:27">
      <c r="A6" s="111"/>
      <c r="B6" s="111"/>
      <c r="C6" s="111"/>
      <c r="D6" s="111"/>
      <c r="E6" s="111"/>
      <c r="F6" s="111"/>
      <c r="G6" s="111"/>
      <c r="H6" s="15"/>
      <c r="I6" s="15"/>
      <c r="J6" s="111"/>
      <c r="K6" s="111"/>
      <c r="L6" s="111"/>
      <c r="M6" s="15"/>
      <c r="N6" s="111"/>
      <c r="O6" s="111"/>
      <c r="P6" s="111"/>
      <c r="Q6" s="111"/>
      <c r="R6" s="111"/>
      <c r="S6" s="111"/>
      <c r="T6" s="111"/>
      <c r="U6" s="111"/>
      <c r="V6" s="111"/>
      <c r="W6" s="15"/>
      <c r="X6" s="111"/>
      <c r="Y6" s="111"/>
    </row>
    <row r="7" spans="1:27">
      <c r="A7" s="111"/>
      <c r="B7" s="111"/>
      <c r="C7" s="111"/>
      <c r="D7" s="111"/>
      <c r="E7" s="111"/>
      <c r="F7" s="111"/>
      <c r="G7" s="111"/>
      <c r="H7" s="15"/>
      <c r="I7" s="15"/>
      <c r="J7" s="111"/>
      <c r="K7" s="111"/>
      <c r="L7" s="111"/>
      <c r="M7" s="15"/>
      <c r="N7" s="111"/>
      <c r="O7" s="111"/>
      <c r="P7" s="111"/>
      <c r="Q7" s="111"/>
      <c r="R7" s="111"/>
      <c r="S7" s="111"/>
      <c r="T7" s="111"/>
      <c r="U7" s="111"/>
      <c r="V7" s="111"/>
      <c r="W7" s="15"/>
      <c r="X7" s="111"/>
      <c r="Y7" s="111"/>
    </row>
    <row r="8" spans="1:27">
      <c r="A8" s="111"/>
      <c r="B8" s="111"/>
      <c r="C8" s="111"/>
      <c r="D8" s="111"/>
      <c r="E8" s="111"/>
      <c r="F8" s="111"/>
      <c r="G8" s="111"/>
      <c r="H8" s="15"/>
      <c r="I8" s="15"/>
      <c r="J8" s="111"/>
      <c r="K8" s="111"/>
      <c r="L8" s="111"/>
      <c r="M8" s="15"/>
      <c r="N8" s="111"/>
      <c r="O8" s="111"/>
      <c r="P8" s="111"/>
      <c r="Q8" s="111"/>
      <c r="R8" s="111"/>
      <c r="S8" s="111"/>
      <c r="T8" s="111"/>
      <c r="U8" s="111"/>
      <c r="V8" s="111"/>
      <c r="W8" s="15"/>
      <c r="X8" s="111"/>
      <c r="Y8" s="111"/>
    </row>
    <row r="9" spans="1:27">
      <c r="A9" s="111"/>
      <c r="B9" s="111"/>
      <c r="C9" s="111"/>
      <c r="D9" s="111"/>
      <c r="E9" s="111"/>
      <c r="F9" s="111"/>
      <c r="G9" s="111"/>
      <c r="H9" s="15"/>
      <c r="I9" s="15"/>
      <c r="J9" s="111"/>
      <c r="K9" s="111"/>
      <c r="L9" s="111"/>
      <c r="M9" s="15"/>
      <c r="N9" s="111"/>
      <c r="O9" s="111"/>
      <c r="P9" s="111"/>
      <c r="Q9" s="111"/>
      <c r="R9" s="111"/>
      <c r="S9" s="111"/>
      <c r="T9" s="111"/>
      <c r="U9" s="111"/>
      <c r="V9" s="111"/>
      <c r="W9" s="15"/>
      <c r="X9" s="111"/>
      <c r="Y9" s="111"/>
    </row>
    <row r="10" spans="1:27">
      <c r="A10" s="111"/>
      <c r="B10" s="111"/>
      <c r="C10" s="111"/>
      <c r="D10" s="111"/>
      <c r="E10" s="111"/>
      <c r="F10" s="111"/>
      <c r="G10" s="111"/>
      <c r="H10" s="15"/>
      <c r="I10" s="15"/>
      <c r="J10" s="111"/>
      <c r="K10" s="111"/>
      <c r="L10" s="111"/>
      <c r="M10" s="15"/>
      <c r="N10" s="111"/>
      <c r="O10" s="111"/>
      <c r="P10" s="111"/>
      <c r="Q10" s="111"/>
      <c r="R10" s="111"/>
      <c r="S10" s="111"/>
      <c r="T10" s="111"/>
      <c r="U10" s="111"/>
      <c r="V10" s="111"/>
      <c r="W10" s="15"/>
      <c r="X10" s="111"/>
      <c r="Y10" s="111"/>
    </row>
    <row r="11" spans="1:27">
      <c r="A11" s="111"/>
      <c r="B11" s="111"/>
      <c r="C11" s="111"/>
      <c r="D11" s="111"/>
      <c r="E11" s="111"/>
      <c r="F11" s="111"/>
      <c r="G11" s="111"/>
      <c r="H11" s="15"/>
      <c r="I11" s="15"/>
      <c r="J11" s="111"/>
      <c r="K11" s="111"/>
      <c r="L11" s="111"/>
      <c r="M11" s="15"/>
      <c r="N11" s="111"/>
      <c r="O11" s="111"/>
      <c r="P11" s="111"/>
      <c r="Q11" s="111"/>
      <c r="R11" s="111"/>
      <c r="S11" s="111"/>
      <c r="T11" s="111"/>
      <c r="U11" s="111"/>
      <c r="V11" s="111"/>
      <c r="W11" s="15"/>
      <c r="X11" s="111"/>
      <c r="Y11" s="111"/>
    </row>
    <row r="12" spans="1:27">
      <c r="A12" s="111"/>
      <c r="B12" s="111"/>
      <c r="C12" s="111"/>
      <c r="D12" s="111"/>
      <c r="E12" s="111"/>
      <c r="F12" s="111"/>
      <c r="G12" s="111"/>
      <c r="H12" s="15"/>
      <c r="I12" s="15"/>
      <c r="J12" s="111"/>
      <c r="K12" s="111"/>
      <c r="L12" s="111"/>
      <c r="M12" s="15"/>
      <c r="N12" s="111"/>
      <c r="O12" s="111"/>
      <c r="P12" s="111"/>
      <c r="Q12" s="111"/>
      <c r="R12" s="111"/>
      <c r="S12" s="111"/>
      <c r="T12" s="111"/>
      <c r="U12" s="111"/>
      <c r="V12" s="111"/>
      <c r="W12" s="15"/>
      <c r="X12" s="111"/>
      <c r="Y12" s="111"/>
    </row>
    <row r="13" spans="1:27">
      <c r="A13" s="111"/>
      <c r="B13" s="111"/>
      <c r="C13" s="111"/>
      <c r="D13" s="111"/>
      <c r="E13" s="111"/>
      <c r="F13" s="111"/>
      <c r="G13" s="111"/>
      <c r="H13" s="15"/>
      <c r="I13" s="15"/>
      <c r="J13" s="111"/>
      <c r="K13" s="111"/>
      <c r="L13" s="111"/>
      <c r="M13" s="15"/>
      <c r="N13" s="111"/>
      <c r="O13" s="111"/>
      <c r="P13" s="111"/>
      <c r="Q13" s="111"/>
      <c r="R13" s="111"/>
      <c r="S13" s="111"/>
      <c r="T13" s="111"/>
      <c r="U13" s="111"/>
      <c r="V13" s="111"/>
      <c r="W13" s="15"/>
      <c r="X13" s="111"/>
      <c r="Y13" s="111"/>
    </row>
    <row r="14" spans="1:27">
      <c r="A14" s="111"/>
      <c r="B14" s="111"/>
      <c r="C14" s="111"/>
      <c r="D14" s="111"/>
      <c r="E14" s="111"/>
      <c r="F14" s="111"/>
      <c r="G14" s="111"/>
      <c r="H14" s="15"/>
      <c r="I14" s="15"/>
      <c r="J14" s="111"/>
      <c r="K14" s="111"/>
      <c r="L14" s="111"/>
      <c r="M14" s="15"/>
      <c r="N14" s="111"/>
      <c r="O14" s="111"/>
      <c r="P14" s="111"/>
      <c r="Q14" s="111"/>
      <c r="R14" s="111"/>
      <c r="S14" s="111"/>
      <c r="T14" s="111"/>
      <c r="U14" s="111"/>
      <c r="V14" s="111"/>
      <c r="W14" s="15"/>
      <c r="X14" s="111"/>
      <c r="Y14" s="111"/>
    </row>
    <row r="15" spans="1:27">
      <c r="A15" s="111"/>
      <c r="B15" s="111"/>
      <c r="C15" s="111"/>
      <c r="D15" s="111"/>
      <c r="E15" s="111"/>
      <c r="F15" s="111"/>
      <c r="G15" s="111"/>
      <c r="H15" s="15"/>
      <c r="I15" s="15"/>
      <c r="J15" s="111"/>
      <c r="K15" s="111"/>
      <c r="L15" s="111"/>
      <c r="M15" s="15"/>
      <c r="N15" s="111"/>
      <c r="O15" s="111"/>
      <c r="P15" s="111"/>
      <c r="Q15" s="111"/>
      <c r="R15" s="111"/>
      <c r="S15" s="111"/>
      <c r="T15" s="111"/>
      <c r="U15" s="111"/>
      <c r="V15" s="111"/>
      <c r="W15" s="15"/>
      <c r="X15" s="111"/>
      <c r="Y15" s="111"/>
    </row>
    <row r="16" spans="1:27">
      <c r="A16" s="111"/>
      <c r="B16" s="111"/>
      <c r="C16" s="111"/>
      <c r="D16" s="111"/>
      <c r="E16" s="111"/>
      <c r="F16" s="111"/>
      <c r="G16" s="111"/>
      <c r="H16" s="15"/>
      <c r="I16" s="15"/>
      <c r="J16" s="111"/>
      <c r="K16" s="111"/>
      <c r="L16" s="111"/>
      <c r="M16" s="15"/>
      <c r="N16" s="111"/>
      <c r="O16" s="111"/>
      <c r="P16" s="111"/>
      <c r="Q16" s="111"/>
      <c r="R16" s="111"/>
      <c r="S16" s="111"/>
      <c r="T16" s="111"/>
      <c r="U16" s="111"/>
      <c r="V16" s="111"/>
      <c r="W16" s="15"/>
      <c r="X16" s="111"/>
      <c r="Y16" s="111"/>
    </row>
    <row r="17" spans="1:25">
      <c r="A17" s="111"/>
      <c r="B17" s="111"/>
      <c r="C17" s="111"/>
      <c r="D17" s="111"/>
      <c r="E17" s="111"/>
      <c r="F17" s="111"/>
      <c r="G17" s="111"/>
      <c r="H17" s="15"/>
      <c r="I17" s="15"/>
      <c r="J17" s="111"/>
      <c r="K17" s="111"/>
      <c r="L17" s="111"/>
      <c r="M17" s="15"/>
      <c r="N17" s="111"/>
      <c r="O17" s="111"/>
      <c r="P17" s="111"/>
      <c r="Q17" s="111"/>
      <c r="R17" s="111"/>
      <c r="S17" s="111"/>
      <c r="T17" s="111"/>
      <c r="U17" s="111"/>
      <c r="V17" s="111"/>
      <c r="W17" s="15"/>
      <c r="X17" s="111"/>
      <c r="Y17" s="111"/>
    </row>
    <row r="18" spans="1:25">
      <c r="A18" s="111"/>
      <c r="B18" s="111"/>
      <c r="C18" s="111"/>
      <c r="D18" s="111"/>
      <c r="E18" s="111"/>
      <c r="F18" s="111"/>
      <c r="G18" s="111"/>
      <c r="H18" s="15"/>
      <c r="I18" s="15"/>
      <c r="J18" s="111"/>
      <c r="K18" s="111"/>
      <c r="L18" s="111"/>
      <c r="M18" s="15"/>
      <c r="N18" s="111"/>
      <c r="O18" s="111"/>
      <c r="P18" s="111"/>
      <c r="Q18" s="111"/>
      <c r="R18" s="111"/>
      <c r="S18" s="111"/>
      <c r="T18" s="111"/>
      <c r="U18" s="111"/>
      <c r="V18" s="111"/>
      <c r="W18" s="15"/>
      <c r="X18" s="111"/>
      <c r="Y18" s="111"/>
    </row>
    <row r="19" spans="1:25">
      <c r="A19" s="111"/>
      <c r="B19" s="111"/>
      <c r="C19" s="111"/>
      <c r="D19" s="111"/>
      <c r="E19" s="111"/>
      <c r="F19" s="111"/>
      <c r="G19" s="111"/>
      <c r="H19" s="15"/>
      <c r="I19" s="15"/>
      <c r="J19" s="111"/>
      <c r="K19" s="111"/>
      <c r="L19" s="111"/>
      <c r="M19" s="15"/>
      <c r="N19" s="111"/>
      <c r="O19" s="111"/>
      <c r="P19" s="111"/>
      <c r="Q19" s="111"/>
      <c r="R19" s="111"/>
      <c r="S19" s="111"/>
      <c r="T19" s="111"/>
      <c r="U19" s="111"/>
      <c r="V19" s="111"/>
      <c r="W19" s="15"/>
      <c r="X19" s="111"/>
      <c r="Y19" s="111"/>
    </row>
    <row r="20" spans="1:25">
      <c r="F20" s="111"/>
      <c r="G20" s="111"/>
      <c r="H20" s="15"/>
      <c r="I20" s="15"/>
      <c r="L20" s="111"/>
      <c r="W20" s="15"/>
      <c r="X20" s="110"/>
    </row>
    <row r="21" spans="1:25">
      <c r="I21"/>
      <c r="X21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9">
    <dataValidation type="list" allowBlank="1" showInputMessage="1" showErrorMessage="1" sqref="W6:W20 W2:W4">
      <formula1>In_the_books</formula1>
    </dataValidation>
    <dataValidation type="list" allowBlank="1" showInputMessage="1" showErrorMessage="1" sqref="Y5">
      <formula1>Info_Provider</formula1>
    </dataValidation>
    <dataValidation type="list" allowBlank="1" showInputMessage="1" showErrorMessage="1" sqref="H2:H20 K5">
      <formula1>israel_abroad</formula1>
    </dataValidation>
    <dataValidation type="list" allowBlank="1" showInputMessage="1" showErrorMessage="1" sqref="O5 L2:L20">
      <formula1>Rating_Agency</formula1>
    </dataValidation>
    <dataValidation type="list" allowBlank="1" showInputMessage="1" showErrorMessage="1" sqref="P5">
      <formula1>Currency</formula1>
    </dataValidation>
    <dataValidation type="list" allowBlank="1" showInputMessage="1" showErrorMessage="1" sqref="Q5">
      <formula1>Currency_Abbreviation</formula1>
    </dataValidation>
    <dataValidation type="list" allowBlank="1" showInputMessage="1" showErrorMessage="1" sqref="J5">
      <formula1>$C$742:$C$748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F2:F20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27"/>
  <sheetViews>
    <sheetView rightToLeft="1" topLeftCell="E1" workbookViewId="0">
      <selection activeCell="T17" sqref="T17"/>
    </sheetView>
  </sheetViews>
  <sheetFormatPr defaultColWidth="9" defaultRowHeight="14.25"/>
  <cols>
    <col min="1" max="3" width="11.625" style="2" customWidth="1"/>
    <col min="4" max="4" width="25.5" style="2" bestFit="1" customWidth="1"/>
    <col min="5" max="7" width="11.625" style="2" customWidth="1"/>
    <col min="8" max="8" width="17.75" customWidth="1"/>
    <col min="9" max="11" width="11.625" style="2" customWidth="1"/>
    <col min="12" max="12" width="12" style="2" bestFit="1" customWidth="1"/>
    <col min="13" max="15" width="11.625" style="2" customWidth="1"/>
    <col min="16" max="16" width="11.625" customWidth="1"/>
    <col min="17" max="18" width="11.625" style="140" customWidth="1"/>
    <col min="19" max="19" width="11.625" style="2" customWidth="1"/>
    <col min="20" max="16384" width="9" style="2"/>
  </cols>
  <sheetData>
    <row r="1" spans="1:19" ht="66.75" customHeight="1">
      <c r="A1" s="16" t="s">
        <v>49</v>
      </c>
      <c r="B1" s="16" t="s">
        <v>50</v>
      </c>
      <c r="C1" s="16" t="s">
        <v>54</v>
      </c>
      <c r="D1" s="16" t="s">
        <v>67</v>
      </c>
      <c r="E1" s="16" t="s">
        <v>68</v>
      </c>
      <c r="F1" s="16" t="s">
        <v>97</v>
      </c>
      <c r="G1" s="16" t="s">
        <v>72</v>
      </c>
      <c r="H1" s="16" t="s">
        <v>98</v>
      </c>
      <c r="I1" s="16" t="s">
        <v>73</v>
      </c>
      <c r="J1" s="16" t="s">
        <v>62</v>
      </c>
      <c r="K1" s="16" t="s">
        <v>74</v>
      </c>
      <c r="L1" s="16" t="s">
        <v>76</v>
      </c>
      <c r="M1" s="16" t="s">
        <v>77</v>
      </c>
      <c r="N1" s="16" t="s">
        <v>63</v>
      </c>
      <c r="O1" s="16" t="s">
        <v>78</v>
      </c>
      <c r="P1" s="16" t="s">
        <v>17</v>
      </c>
      <c r="Q1" s="16" t="s">
        <v>64</v>
      </c>
      <c r="R1" s="16" t="s">
        <v>65</v>
      </c>
      <c r="S1" s="110"/>
    </row>
    <row r="2" spans="1:19">
      <c r="A2" t="s">
        <v>1213</v>
      </c>
      <c r="B2" t="s">
        <v>1244</v>
      </c>
      <c r="C2" t="s">
        <v>981</v>
      </c>
      <c r="D2" t="s">
        <v>5642</v>
      </c>
      <c r="E2" t="s">
        <v>5643</v>
      </c>
      <c r="F2" s="166" t="s">
        <v>5644</v>
      </c>
      <c r="G2" s="132">
        <v>4840</v>
      </c>
      <c r="H2" s="111" t="s">
        <v>754</v>
      </c>
      <c r="I2" t="s">
        <v>5645</v>
      </c>
      <c r="J2" s="133">
        <v>0.04</v>
      </c>
      <c r="K2" s="133">
        <v>1.4244932116269701E-2</v>
      </c>
      <c r="L2" s="146">
        <v>6089029.9100000001</v>
      </c>
      <c r="M2" t="s">
        <v>5646</v>
      </c>
      <c r="N2" s="147">
        <v>7869.2873</v>
      </c>
      <c r="O2" s="111"/>
      <c r="P2" s="15" t="s">
        <v>15</v>
      </c>
      <c r="Q2" s="133">
        <v>0.36198514231233109</v>
      </c>
      <c r="R2" s="133">
        <v>0.11222468629568109</v>
      </c>
      <c r="S2" s="110"/>
    </row>
    <row r="3" spans="1:19">
      <c r="A3" t="s">
        <v>1213</v>
      </c>
      <c r="B3" t="s">
        <v>1244</v>
      </c>
      <c r="C3" t="s">
        <v>981</v>
      </c>
      <c r="D3" t="s">
        <v>5647</v>
      </c>
      <c r="E3" t="s">
        <v>5648</v>
      </c>
      <c r="F3" s="166" t="s">
        <v>5649</v>
      </c>
      <c r="G3" s="132">
        <v>7219.1</v>
      </c>
      <c r="H3" s="111" t="s">
        <v>754</v>
      </c>
      <c r="I3" t="s">
        <v>5650</v>
      </c>
      <c r="J3" s="133">
        <v>0.04</v>
      </c>
      <c r="K3" s="133">
        <v>1.5836851521730099E-2</v>
      </c>
      <c r="L3" s="146">
        <v>3865870.73</v>
      </c>
      <c r="M3" t="s">
        <v>5651</v>
      </c>
      <c r="N3" s="147">
        <v>5175.259</v>
      </c>
      <c r="O3" s="111"/>
      <c r="P3" s="15" t="s">
        <v>15</v>
      </c>
      <c r="Q3" s="133">
        <v>0.23806054960774015</v>
      </c>
      <c r="R3" s="133">
        <v>7.3804881406028824E-2</v>
      </c>
      <c r="S3" s="110"/>
    </row>
    <row r="4" spans="1:19">
      <c r="A4" t="s">
        <v>1213</v>
      </c>
      <c r="B4" t="s">
        <v>1244</v>
      </c>
      <c r="C4" t="s">
        <v>981</v>
      </c>
      <c r="D4" t="s">
        <v>5652</v>
      </c>
      <c r="E4" t="s">
        <v>5653</v>
      </c>
      <c r="F4" s="166" t="s">
        <v>5654</v>
      </c>
      <c r="G4" s="132">
        <v>7965.6</v>
      </c>
      <c r="H4" s="111" t="s">
        <v>754</v>
      </c>
      <c r="I4" t="s">
        <v>5655</v>
      </c>
      <c r="J4" s="133">
        <v>0.04</v>
      </c>
      <c r="K4" s="133">
        <v>1.6190902789830802E-2</v>
      </c>
      <c r="L4" s="146">
        <v>3638438.69</v>
      </c>
      <c r="M4" t="s">
        <v>5656</v>
      </c>
      <c r="N4" s="147">
        <v>4850.2390999999998</v>
      </c>
      <c r="O4" s="111"/>
      <c r="P4" s="15" t="s">
        <v>15</v>
      </c>
      <c r="Q4" s="133">
        <v>0.22310972320587028</v>
      </c>
      <c r="R4" s="133">
        <v>6.9169741432898849E-2</v>
      </c>
      <c r="S4" s="110"/>
    </row>
    <row r="5" spans="1:19">
      <c r="A5" t="s">
        <v>1213</v>
      </c>
      <c r="B5" t="s">
        <v>1244</v>
      </c>
      <c r="C5" t="s">
        <v>981</v>
      </c>
      <c r="D5" t="s">
        <v>5657</v>
      </c>
      <c r="E5" t="s">
        <v>5658</v>
      </c>
      <c r="F5" s="166" t="s">
        <v>5659</v>
      </c>
      <c r="G5" s="132">
        <v>6448.5</v>
      </c>
      <c r="H5" s="111" t="s">
        <v>754</v>
      </c>
      <c r="I5" t="s">
        <v>5660</v>
      </c>
      <c r="J5" s="133">
        <v>0.04</v>
      </c>
      <c r="K5" s="133">
        <v>1.5419857805967E-2</v>
      </c>
      <c r="L5" s="146">
        <v>2408123</v>
      </c>
      <c r="M5" t="s">
        <v>5661</v>
      </c>
      <c r="N5" s="147">
        <v>3155.9777000000004</v>
      </c>
      <c r="O5" s="111"/>
      <c r="P5" s="15" t="s">
        <v>15</v>
      </c>
      <c r="Q5" s="133">
        <v>0.14517414193496794</v>
      </c>
      <c r="R5" s="133">
        <v>4.5007710628186919E-2</v>
      </c>
      <c r="S5" s="110"/>
    </row>
    <row r="6" spans="1:19">
      <c r="A6" t="s">
        <v>1213</v>
      </c>
      <c r="B6" t="s">
        <v>1244</v>
      </c>
      <c r="C6" t="s">
        <v>981</v>
      </c>
      <c r="D6" t="s">
        <v>5662</v>
      </c>
      <c r="E6" t="s">
        <v>5663</v>
      </c>
      <c r="F6" s="166" t="s">
        <v>5664</v>
      </c>
      <c r="G6" s="132">
        <v>5656.7</v>
      </c>
      <c r="H6" s="111" t="s">
        <v>754</v>
      </c>
      <c r="I6" t="s">
        <v>5665</v>
      </c>
      <c r="J6" s="133">
        <v>0.04</v>
      </c>
      <c r="K6" s="133">
        <v>1.49058278167244E-2</v>
      </c>
      <c r="L6" s="146">
        <v>1672399.28</v>
      </c>
      <c r="M6" t="s">
        <v>5666</v>
      </c>
      <c r="N6" s="147">
        <v>2167.6777999999999</v>
      </c>
      <c r="O6" s="111"/>
      <c r="P6" s="15" t="s">
        <v>15</v>
      </c>
      <c r="Q6" s="133">
        <v>9.9712608953553633E-2</v>
      </c>
      <c r="R6" s="133">
        <v>3.0913468403852996E-2</v>
      </c>
      <c r="S6" s="110"/>
    </row>
    <row r="7" spans="1:19">
      <c r="A7" t="s">
        <v>1213</v>
      </c>
      <c r="B7" t="s">
        <v>1244</v>
      </c>
      <c r="C7" t="s">
        <v>981</v>
      </c>
      <c r="D7" t="s">
        <v>5667</v>
      </c>
      <c r="E7" t="s">
        <v>5668</v>
      </c>
      <c r="F7" s="166" t="s">
        <v>5669</v>
      </c>
      <c r="G7" s="132">
        <v>8691.4</v>
      </c>
      <c r="H7" s="111" t="s">
        <v>754</v>
      </c>
      <c r="I7" t="s">
        <v>5670</v>
      </c>
      <c r="J7" s="133">
        <v>0.04</v>
      </c>
      <c r="K7" s="133">
        <v>1.6497747222184798E-2</v>
      </c>
      <c r="L7" s="146">
        <v>1474320.55</v>
      </c>
      <c r="M7" t="s">
        <v>5671</v>
      </c>
      <c r="N7" s="147">
        <v>1894.3191000000002</v>
      </c>
      <c r="O7" s="111"/>
      <c r="P7" s="15" t="s">
        <v>15</v>
      </c>
      <c r="Q7" s="133">
        <v>8.7138179736891572E-2</v>
      </c>
      <c r="R7" s="133">
        <v>2.7015072560386152E-2</v>
      </c>
      <c r="S7" s="110"/>
    </row>
    <row r="8" spans="1:19">
      <c r="A8" t="s">
        <v>1213</v>
      </c>
      <c r="B8" t="s">
        <v>1244</v>
      </c>
      <c r="C8" t="s">
        <v>981</v>
      </c>
      <c r="D8" t="s">
        <v>5672</v>
      </c>
      <c r="E8" t="s">
        <v>5673</v>
      </c>
      <c r="F8" s="166" t="s">
        <v>5674</v>
      </c>
      <c r="G8" s="132">
        <v>3997.1</v>
      </c>
      <c r="H8" s="111" t="s">
        <v>754</v>
      </c>
      <c r="I8" t="s">
        <v>5675</v>
      </c>
      <c r="J8" s="133">
        <v>0.04</v>
      </c>
      <c r="K8" s="133">
        <v>1.34030768787857E-2</v>
      </c>
      <c r="L8" s="146">
        <v>1347294.69</v>
      </c>
      <c r="M8" t="s">
        <v>5676</v>
      </c>
      <c r="N8" s="147">
        <v>1698.2311000000002</v>
      </c>
      <c r="O8" s="111"/>
      <c r="P8" s="15" t="s">
        <v>15</v>
      </c>
      <c r="Q8" s="133">
        <v>7.8118182637851252E-2</v>
      </c>
      <c r="R8" s="133">
        <v>2.4218641915853396E-2</v>
      </c>
      <c r="S8" s="110"/>
    </row>
    <row r="9" spans="1:19">
      <c r="A9" t="s">
        <v>1213</v>
      </c>
      <c r="B9" t="s">
        <v>1244</v>
      </c>
      <c r="C9" t="s">
        <v>981</v>
      </c>
      <c r="D9" t="s">
        <v>5677</v>
      </c>
      <c r="E9" t="s">
        <v>5678</v>
      </c>
      <c r="F9" s="166" t="s">
        <v>5679</v>
      </c>
      <c r="G9" s="132">
        <v>3118.6</v>
      </c>
      <c r="H9" s="111" t="s">
        <v>754</v>
      </c>
      <c r="I9" t="s">
        <v>5680</v>
      </c>
      <c r="J9" s="133">
        <v>0.04</v>
      </c>
      <c r="K9" s="133">
        <v>1.24536949598786E-2</v>
      </c>
      <c r="L9" s="146">
        <v>701894.51</v>
      </c>
      <c r="M9" t="s">
        <v>5681</v>
      </c>
      <c r="N9" s="147">
        <v>862.05499999999995</v>
      </c>
      <c r="O9" s="111"/>
      <c r="P9" s="15" t="s">
        <v>15</v>
      </c>
      <c r="Q9" s="133">
        <v>3.965430348886325E-2</v>
      </c>
      <c r="R9" s="133">
        <v>1.2293852009737068E-2</v>
      </c>
      <c r="S9" s="110"/>
    </row>
    <row r="10" spans="1:19">
      <c r="A10" t="s">
        <v>1213</v>
      </c>
      <c r="B10" t="s">
        <v>1244</v>
      </c>
      <c r="C10" t="s">
        <v>981</v>
      </c>
      <c r="D10" t="s">
        <v>5682</v>
      </c>
      <c r="E10" t="s">
        <v>5683</v>
      </c>
      <c r="F10" s="166" t="s">
        <v>5664</v>
      </c>
      <c r="G10" s="111"/>
      <c r="H10" s="111" t="s">
        <v>754</v>
      </c>
      <c r="I10"/>
      <c r="J10" s="133">
        <v>0.04</v>
      </c>
      <c r="K10" s="111"/>
      <c r="L10" s="146">
        <v>-632841.56000000006</v>
      </c>
      <c r="M10" t="s">
        <v>5684</v>
      </c>
      <c r="N10" s="147">
        <v>-333.24170000000004</v>
      </c>
      <c r="O10" s="111"/>
      <c r="P10" s="15" t="s">
        <v>15</v>
      </c>
      <c r="Q10" s="133">
        <v>-1.5329029942863833E-2</v>
      </c>
      <c r="R10" s="133">
        <v>-4.7523927793441754E-3</v>
      </c>
      <c r="S10" s="110"/>
    </row>
    <row r="11" spans="1:19">
      <c r="A11" t="s">
        <v>1213</v>
      </c>
      <c r="B11" t="s">
        <v>1244</v>
      </c>
      <c r="C11" t="s">
        <v>981</v>
      </c>
      <c r="D11" t="s">
        <v>5685</v>
      </c>
      <c r="E11" t="s">
        <v>5686</v>
      </c>
      <c r="F11" s="166" t="s">
        <v>5687</v>
      </c>
      <c r="G11" s="111"/>
      <c r="H11" s="111" t="s">
        <v>754</v>
      </c>
      <c r="I11"/>
      <c r="J11" s="111"/>
      <c r="K11" s="111"/>
      <c r="L11" s="146">
        <v>-674465.9</v>
      </c>
      <c r="M11" t="s">
        <v>5688</v>
      </c>
      <c r="N11" s="147">
        <v>-348.46890000000002</v>
      </c>
      <c r="O11" s="111"/>
      <c r="P11" s="15" t="s">
        <v>15</v>
      </c>
      <c r="Q11" s="133">
        <v>-1.6029478429672377E-2</v>
      </c>
      <c r="R11" s="133">
        <v>-4.9695497908066747E-3</v>
      </c>
      <c r="S11" s="110"/>
    </row>
    <row r="12" spans="1:19">
      <c r="A12" t="s">
        <v>1213</v>
      </c>
      <c r="B12" t="s">
        <v>1244</v>
      </c>
      <c r="C12" t="s">
        <v>981</v>
      </c>
      <c r="D12" t="s">
        <v>5689</v>
      </c>
      <c r="E12" t="s">
        <v>5690</v>
      </c>
      <c r="F12" s="166" t="s">
        <v>5669</v>
      </c>
      <c r="G12" s="111"/>
      <c r="H12" s="111" t="s">
        <v>754</v>
      </c>
      <c r="I12"/>
      <c r="J12" s="133">
        <v>0.04</v>
      </c>
      <c r="K12" s="111"/>
      <c r="L12" s="146">
        <v>-646932</v>
      </c>
      <c r="M12" t="s">
        <v>5691</v>
      </c>
      <c r="N12" s="147">
        <v>-556.30540000000008</v>
      </c>
      <c r="O12" s="111"/>
      <c r="P12" s="15" t="s">
        <v>15</v>
      </c>
      <c r="Q12" s="133">
        <v>-2.558990332545415E-2</v>
      </c>
      <c r="R12" s="133">
        <v>-7.9335269251410642E-3</v>
      </c>
      <c r="S12" s="110"/>
    </row>
    <row r="13" spans="1:19">
      <c r="A13" t="s">
        <v>1213</v>
      </c>
      <c r="B13" t="s">
        <v>1244</v>
      </c>
      <c r="C13" t="s">
        <v>981</v>
      </c>
      <c r="D13" t="s">
        <v>5692</v>
      </c>
      <c r="E13" t="s">
        <v>5693</v>
      </c>
      <c r="F13" s="166" t="s">
        <v>5649</v>
      </c>
      <c r="G13" s="111"/>
      <c r="H13" s="111" t="s">
        <v>754</v>
      </c>
      <c r="I13"/>
      <c r="J13" s="133">
        <v>0.04</v>
      </c>
      <c r="K13" s="111"/>
      <c r="L13" s="146">
        <v>-909362</v>
      </c>
      <c r="M13" t="s">
        <v>5694</v>
      </c>
      <c r="N13" s="147">
        <v>-630.51589999999999</v>
      </c>
      <c r="O13" s="111"/>
      <c r="P13" s="15" t="s">
        <v>15</v>
      </c>
      <c r="Q13" s="133">
        <v>-2.9003564557251237E-2</v>
      </c>
      <c r="R13" s="133">
        <v>-8.9918495358729967E-3</v>
      </c>
      <c r="S13" s="110"/>
    </row>
    <row r="14" spans="1:19">
      <c r="A14" t="s">
        <v>1213</v>
      </c>
      <c r="B14" t="s">
        <v>1244</v>
      </c>
      <c r="C14" t="s">
        <v>981</v>
      </c>
      <c r="D14" t="s">
        <v>5695</v>
      </c>
      <c r="E14" t="s">
        <v>5696</v>
      </c>
      <c r="F14" s="166" t="s">
        <v>5644</v>
      </c>
      <c r="G14" s="111"/>
      <c r="H14" s="111" t="s">
        <v>754</v>
      </c>
      <c r="I14"/>
      <c r="J14" s="111"/>
      <c r="K14" s="111"/>
      <c r="L14" s="146">
        <v>-1708542</v>
      </c>
      <c r="M14" t="s">
        <v>5697</v>
      </c>
      <c r="N14" s="147">
        <v>-757.22580000000005</v>
      </c>
      <c r="O14" s="111"/>
      <c r="P14" s="15" t="s">
        <v>15</v>
      </c>
      <c r="Q14" s="133">
        <v>-3.4832187994272033E-2</v>
      </c>
      <c r="R14" s="133">
        <v>-1.0798872422439218E-2</v>
      </c>
      <c r="S14" s="110"/>
    </row>
    <row r="15" spans="1:19">
      <c r="A15" t="s">
        <v>1213</v>
      </c>
      <c r="B15" t="s">
        <v>1244</v>
      </c>
      <c r="C15" t="s">
        <v>981</v>
      </c>
      <c r="D15" t="s">
        <v>5698</v>
      </c>
      <c r="E15" t="s">
        <v>5699</v>
      </c>
      <c r="F15" s="166" t="s">
        <v>5659</v>
      </c>
      <c r="G15" s="111"/>
      <c r="H15" s="111" t="s">
        <v>754</v>
      </c>
      <c r="I15"/>
      <c r="J15" t="s">
        <v>1326</v>
      </c>
      <c r="K15" s="111"/>
      <c r="L15" s="146">
        <v>-1219170</v>
      </c>
      <c r="M15" t="s">
        <v>5700</v>
      </c>
      <c r="N15" s="147">
        <v>-802.27509999999995</v>
      </c>
      <c r="O15" s="111"/>
      <c r="P15" s="15" t="s">
        <v>15</v>
      </c>
      <c r="Q15" s="133">
        <v>-3.6904442741821787E-2</v>
      </c>
      <c r="R15" s="133">
        <v>-1.1441324589074969E-2</v>
      </c>
      <c r="S15" s="110"/>
    </row>
    <row r="16" spans="1:19">
      <c r="A16" t="s">
        <v>1213</v>
      </c>
      <c r="B16" t="s">
        <v>1244</v>
      </c>
      <c r="C16" t="s">
        <v>981</v>
      </c>
      <c r="D16" t="s">
        <v>5701</v>
      </c>
      <c r="E16" t="s">
        <v>5702</v>
      </c>
      <c r="F16" s="166" t="s">
        <v>5703</v>
      </c>
      <c r="G16" s="111"/>
      <c r="H16" s="111" t="s">
        <v>754</v>
      </c>
      <c r="I16"/>
      <c r="J16" s="111"/>
      <c r="K16" s="111"/>
      <c r="L16" s="146">
        <v>-1253391.97</v>
      </c>
      <c r="M16" t="s">
        <v>5704</v>
      </c>
      <c r="N16" s="147">
        <v>-935.2088</v>
      </c>
      <c r="O16" s="111"/>
      <c r="P16" s="15" t="s">
        <v>15</v>
      </c>
      <c r="Q16" s="133">
        <v>-4.3019360367104818E-2</v>
      </c>
      <c r="R16" s="133">
        <v>-1.3337106023190316E-2</v>
      </c>
      <c r="S16" s="110"/>
    </row>
    <row r="17" spans="1:18">
      <c r="A17" t="s">
        <v>1213</v>
      </c>
      <c r="B17" t="s">
        <v>1244</v>
      </c>
      <c r="C17" t="s">
        <v>981</v>
      </c>
      <c r="D17" t="s">
        <v>5705</v>
      </c>
      <c r="E17" t="s">
        <v>5706</v>
      </c>
      <c r="F17" s="166" t="s">
        <v>5654</v>
      </c>
      <c r="G17" s="111"/>
      <c r="H17" s="111" t="s">
        <v>754</v>
      </c>
      <c r="I17"/>
      <c r="J17" s="111"/>
      <c r="K17" s="111"/>
      <c r="L17" s="146">
        <v>-2022244</v>
      </c>
      <c r="M17" t="s">
        <v>5707</v>
      </c>
      <c r="N17" s="147">
        <v>-1570.5495000000001</v>
      </c>
      <c r="O17" s="111"/>
      <c r="P17" s="15" t="s">
        <v>15</v>
      </c>
      <c r="Q17" s="133">
        <v>-7.2244864519628929E-2</v>
      </c>
      <c r="R17" s="133">
        <v>-2.2397762530799729E-2</v>
      </c>
    </row>
    <row r="18" spans="1:18">
      <c r="A18" s="111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5"/>
      <c r="Q18" s="151"/>
      <c r="R18" s="151"/>
    </row>
    <row r="19" spans="1:18">
      <c r="A19" s="111"/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5"/>
      <c r="Q19" s="151"/>
      <c r="R19" s="151"/>
    </row>
    <row r="20" spans="1:18">
      <c r="A20" s="110"/>
      <c r="B20" s="110"/>
      <c r="C20" s="111"/>
      <c r="D20" s="110"/>
      <c r="E20" s="110"/>
      <c r="F20" s="110"/>
      <c r="G20" s="110"/>
      <c r="H20" s="111"/>
      <c r="I20" s="110"/>
      <c r="J20" s="110"/>
      <c r="K20" s="110"/>
      <c r="L20" s="110"/>
      <c r="M20" s="110"/>
      <c r="N20" s="110"/>
      <c r="O20" s="110"/>
      <c r="P20" s="15"/>
    </row>
    <row r="21" spans="1:18">
      <c r="A21" s="110"/>
      <c r="B21" s="110"/>
      <c r="C21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</row>
    <row r="22" spans="1:18">
      <c r="A22" s="110"/>
      <c r="B22" s="110"/>
      <c r="C22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</row>
    <row r="23" spans="1:18">
      <c r="A23" s="110"/>
      <c r="B23" s="110"/>
      <c r="C23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</row>
    <row r="24" spans="1:18">
      <c r="A24" s="110"/>
      <c r="B24" s="110"/>
      <c r="C24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</row>
    <row r="25" spans="1:18">
      <c r="A25" s="110"/>
      <c r="B25" s="110"/>
      <c r="C25"/>
      <c r="D25" s="110"/>
      <c r="E25" s="110"/>
      <c r="F25" s="110"/>
      <c r="G25" s="110"/>
      <c r="I25" s="110"/>
      <c r="J25" s="110"/>
      <c r="K25" s="110"/>
      <c r="L25" s="110"/>
      <c r="M25" s="110"/>
      <c r="N25" s="110"/>
      <c r="O25" s="110"/>
    </row>
    <row r="26" spans="1:18">
      <c r="A26" s="110"/>
      <c r="B26" s="110"/>
      <c r="C26"/>
      <c r="D26" s="110"/>
      <c r="E26" s="110"/>
      <c r="F26" s="110"/>
      <c r="G26" s="110"/>
      <c r="I26" s="110"/>
      <c r="J26" s="110"/>
      <c r="K26" s="110"/>
      <c r="L26" s="110"/>
      <c r="M26" s="110"/>
      <c r="N26" s="110"/>
      <c r="O26" s="110"/>
    </row>
    <row r="27" spans="1:18">
      <c r="A27" s="110"/>
      <c r="B27" s="110"/>
      <c r="C27"/>
      <c r="D27" s="110"/>
      <c r="E27" s="110"/>
      <c r="F27" s="110"/>
      <c r="G27" s="110"/>
      <c r="I27" s="110"/>
      <c r="J27" s="110"/>
      <c r="K27" s="110"/>
      <c r="L27" s="110"/>
      <c r="M27" s="110"/>
      <c r="N27" s="110"/>
      <c r="O27" s="110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orientation="portrait" r:id="rId1"/>
    </customSheetView>
  </customSheetViews>
  <dataValidations count="2">
    <dataValidation type="list" allowBlank="1" showInputMessage="1" showErrorMessage="1" sqref="P2:P20">
      <formula1>In_the_books</formula1>
    </dataValidation>
    <dataValidation type="list" allowBlank="1" showInputMessage="1" showErrorMessage="1" sqref="H2:H20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27"/>
  <sheetViews>
    <sheetView rightToLeft="1" workbookViewId="0">
      <selection activeCell="H30" sqref="H30"/>
    </sheetView>
  </sheetViews>
  <sheetFormatPr defaultColWidth="9" defaultRowHeight="14.25"/>
  <cols>
    <col min="1" max="3" width="11.625" style="2" customWidth="1"/>
    <col min="4" max="6" width="11.625" customWidth="1"/>
    <col min="7" max="8" width="11.625" style="2" customWidth="1"/>
    <col min="9" max="16384" width="9" style="2"/>
  </cols>
  <sheetData>
    <row r="1" spans="1:8" ht="66.75" customHeight="1">
      <c r="A1" s="16" t="s">
        <v>99</v>
      </c>
      <c r="B1" s="16" t="s">
        <v>50</v>
      </c>
      <c r="C1" s="16" t="s">
        <v>54</v>
      </c>
      <c r="D1" s="16" t="s">
        <v>100</v>
      </c>
      <c r="E1" s="16" t="s">
        <v>101</v>
      </c>
      <c r="F1" s="16" t="s">
        <v>102</v>
      </c>
      <c r="G1" s="16" t="s">
        <v>65</v>
      </c>
      <c r="H1" s="110"/>
    </row>
    <row r="2" spans="1:8">
      <c r="A2" s="111"/>
      <c r="B2" s="111"/>
      <c r="C2" s="111"/>
      <c r="D2" s="104"/>
      <c r="G2" s="111"/>
      <c r="H2" s="110"/>
    </row>
    <row r="3" spans="1:8">
      <c r="A3" s="111"/>
      <c r="B3" s="111"/>
      <c r="C3" s="111"/>
      <c r="G3" s="111"/>
      <c r="H3" s="110"/>
    </row>
    <row r="4" spans="1:8">
      <c r="A4" s="111"/>
      <c r="B4" s="111"/>
      <c r="C4" s="111"/>
      <c r="G4" s="111"/>
      <c r="H4" s="110"/>
    </row>
    <row r="5" spans="1:8">
      <c r="A5" s="111"/>
      <c r="B5" s="111"/>
      <c r="C5" s="111"/>
      <c r="G5" s="111"/>
      <c r="H5" s="110"/>
    </row>
    <row r="6" spans="1:8">
      <c r="A6" s="111"/>
      <c r="B6" s="111"/>
      <c r="C6" s="111"/>
      <c r="G6" s="111"/>
      <c r="H6" s="110"/>
    </row>
    <row r="7" spans="1:8">
      <c r="A7" s="111"/>
      <c r="B7" s="111"/>
      <c r="C7" s="111"/>
      <c r="G7" s="111"/>
      <c r="H7" s="110"/>
    </row>
    <row r="8" spans="1:8">
      <c r="A8" s="111"/>
      <c r="B8" s="111"/>
      <c r="C8" s="111"/>
      <c r="G8" s="111"/>
      <c r="H8" s="110"/>
    </row>
    <row r="9" spans="1:8">
      <c r="A9" s="111"/>
      <c r="B9" s="111"/>
      <c r="C9" s="111"/>
      <c r="G9" s="111"/>
      <c r="H9" s="110"/>
    </row>
    <row r="10" spans="1:8">
      <c r="A10" s="111"/>
      <c r="B10" s="111"/>
      <c r="C10" s="111"/>
      <c r="G10" s="111"/>
      <c r="H10" s="110"/>
    </row>
    <row r="11" spans="1:8">
      <c r="A11" s="111"/>
      <c r="B11" s="111"/>
      <c r="C11" s="111"/>
      <c r="G11" s="111"/>
      <c r="H11" s="110"/>
    </row>
    <row r="12" spans="1:8">
      <c r="A12" s="111"/>
      <c r="B12" s="111"/>
      <c r="C12" s="111"/>
      <c r="G12" s="111"/>
      <c r="H12" s="110"/>
    </row>
    <row r="13" spans="1:8">
      <c r="A13" s="111"/>
      <c r="B13" s="111"/>
      <c r="C13" s="111"/>
      <c r="G13" s="111"/>
      <c r="H13" s="110"/>
    </row>
    <row r="14" spans="1:8">
      <c r="A14" s="111"/>
      <c r="B14" s="111"/>
      <c r="C14" s="111"/>
      <c r="G14" s="111"/>
      <c r="H14" s="110"/>
    </row>
    <row r="15" spans="1:8">
      <c r="A15" s="111"/>
      <c r="B15" s="111"/>
      <c r="C15" s="111"/>
      <c r="G15" s="111"/>
      <c r="H15" s="110"/>
    </row>
    <row r="16" spans="1:8">
      <c r="A16" s="111"/>
      <c r="B16" s="111"/>
      <c r="C16" s="111"/>
      <c r="G16" s="111"/>
      <c r="H16" s="110"/>
    </row>
    <row r="17" spans="1:7">
      <c r="A17" s="111"/>
      <c r="B17" s="111"/>
      <c r="C17" s="111"/>
      <c r="G17" s="111"/>
    </row>
    <row r="18" spans="1:7">
      <c r="A18" s="111"/>
      <c r="B18" s="111"/>
      <c r="C18" s="111"/>
      <c r="G18" s="111"/>
    </row>
    <row r="19" spans="1:7">
      <c r="A19" s="111"/>
      <c r="B19" s="111"/>
      <c r="C19" s="111"/>
      <c r="G19" s="111"/>
    </row>
    <row r="20" spans="1:7">
      <c r="A20" s="110"/>
      <c r="B20" s="110"/>
      <c r="C20" s="111"/>
      <c r="G20" s="110"/>
    </row>
    <row r="21" spans="1:7">
      <c r="A21" s="110"/>
      <c r="B21" s="110"/>
      <c r="C21"/>
      <c r="G21" s="110"/>
    </row>
    <row r="22" spans="1:7">
      <c r="A22" s="110"/>
      <c r="B22" s="110"/>
      <c r="C22"/>
      <c r="G22" s="110"/>
    </row>
    <row r="23" spans="1:7">
      <c r="A23" s="110"/>
      <c r="B23" s="110"/>
      <c r="C23"/>
      <c r="G23" s="110"/>
    </row>
    <row r="24" spans="1:7">
      <c r="A24" s="110"/>
      <c r="B24" s="110"/>
      <c r="C24"/>
      <c r="G24" s="110"/>
    </row>
    <row r="25" spans="1:7">
      <c r="A25" s="110"/>
      <c r="B25" s="110"/>
      <c r="C25"/>
      <c r="G25" s="110"/>
    </row>
    <row r="26" spans="1:7">
      <c r="A26" s="110"/>
      <c r="B26" s="110"/>
      <c r="C26"/>
      <c r="G26" s="110"/>
    </row>
    <row r="27" spans="1:7">
      <c r="A27" s="110"/>
      <c r="B27" s="110"/>
      <c r="C27"/>
      <c r="G27" s="110"/>
    </row>
  </sheetData>
  <sheetProtection formatColumns="0"/>
  <dataValidations count="1">
    <dataValidation type="list" allowBlank="1" showInputMessage="1" showErrorMessage="1" sqref="C2:C20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N24"/>
  <sheetViews>
    <sheetView rightToLeft="1" topLeftCell="T1" workbookViewId="0">
      <selection activeCell="AD17" sqref="AD17"/>
    </sheetView>
  </sheetViews>
  <sheetFormatPr defaultRowHeight="14.25"/>
  <cols>
    <col min="1" max="4" width="11.625" customWidth="1"/>
    <col min="5" max="5" width="11.625" style="3" customWidth="1"/>
    <col min="6" max="11" width="11.625" customWidth="1"/>
    <col min="12" max="12" width="11.625" style="2" customWidth="1"/>
    <col min="13" max="24" width="11.625" customWidth="1"/>
    <col min="25" max="26" width="11.625" style="3"/>
    <col min="27" max="40" width="11.625" customWidth="1"/>
  </cols>
  <sheetData>
    <row r="1" spans="1:40" ht="66.75" customHeight="1">
      <c r="A1" s="16" t="s">
        <v>49</v>
      </c>
      <c r="B1" s="16" t="s">
        <v>50</v>
      </c>
      <c r="C1" s="16" t="s">
        <v>66</v>
      </c>
      <c r="D1" s="16" t="s">
        <v>80</v>
      </c>
      <c r="E1" s="16" t="s">
        <v>81</v>
      </c>
      <c r="F1" s="16" t="s">
        <v>67</v>
      </c>
      <c r="G1" s="16" t="s">
        <v>68</v>
      </c>
      <c r="H1" s="16" t="s">
        <v>82</v>
      </c>
      <c r="I1" s="16" t="s">
        <v>54</v>
      </c>
      <c r="J1" s="16" t="s">
        <v>55</v>
      </c>
      <c r="K1" s="16" t="s">
        <v>69</v>
      </c>
      <c r="L1" s="16" t="s">
        <v>83</v>
      </c>
      <c r="M1" s="16" t="s">
        <v>56</v>
      </c>
      <c r="N1" s="16" t="s">
        <v>97</v>
      </c>
      <c r="O1" s="16" t="s">
        <v>71</v>
      </c>
      <c r="P1" s="16" t="s">
        <v>58</v>
      </c>
      <c r="Q1" s="16" t="s">
        <v>84</v>
      </c>
      <c r="R1" s="16" t="s">
        <v>59</v>
      </c>
      <c r="S1" s="16" t="s">
        <v>72</v>
      </c>
      <c r="T1" s="16" t="s">
        <v>98</v>
      </c>
      <c r="U1" s="16" t="s">
        <v>85</v>
      </c>
      <c r="V1" s="16" t="s">
        <v>73</v>
      </c>
      <c r="W1" s="16" t="s">
        <v>62</v>
      </c>
      <c r="X1" s="16" t="s">
        <v>74</v>
      </c>
      <c r="Y1" s="16" t="s">
        <v>86</v>
      </c>
      <c r="Z1" s="16" t="s">
        <v>87</v>
      </c>
      <c r="AA1" s="16" t="s">
        <v>103</v>
      </c>
      <c r="AB1" s="16" t="s">
        <v>104</v>
      </c>
      <c r="AC1" s="16" t="s">
        <v>105</v>
      </c>
      <c r="AD1" s="16" t="s">
        <v>106</v>
      </c>
      <c r="AE1" s="16" t="s">
        <v>107</v>
      </c>
      <c r="AF1" s="16" t="s">
        <v>76</v>
      </c>
      <c r="AG1" s="16" t="s">
        <v>61</v>
      </c>
      <c r="AH1" s="16" t="s">
        <v>77</v>
      </c>
      <c r="AI1" s="16" t="s">
        <v>63</v>
      </c>
      <c r="AJ1" s="16" t="s">
        <v>78</v>
      </c>
      <c r="AK1" s="16" t="s">
        <v>88</v>
      </c>
      <c r="AL1" s="16" t="s">
        <v>17</v>
      </c>
      <c r="AM1" s="16" t="s">
        <v>64</v>
      </c>
      <c r="AN1" s="16" t="s">
        <v>65</v>
      </c>
    </row>
    <row r="2" spans="1:40">
      <c r="A2" t="s">
        <v>1213</v>
      </c>
      <c r="B2" t="s">
        <v>1214</v>
      </c>
      <c r="C2" t="s">
        <v>1834</v>
      </c>
      <c r="D2" t="s">
        <v>1835</v>
      </c>
      <c r="E2" t="s">
        <v>309</v>
      </c>
      <c r="F2" t="s">
        <v>5708</v>
      </c>
      <c r="G2" t="s">
        <v>5709</v>
      </c>
      <c r="H2" t="s">
        <v>312</v>
      </c>
      <c r="I2" t="s">
        <v>755</v>
      </c>
      <c r="J2" t="s">
        <v>204</v>
      </c>
      <c r="K2" t="s">
        <v>204</v>
      </c>
      <c r="L2" t="s">
        <v>456</v>
      </c>
      <c r="M2" t="s">
        <v>339</v>
      </c>
      <c r="N2" t="s">
        <v>5710</v>
      </c>
      <c r="O2" t="s">
        <v>1690</v>
      </c>
      <c r="P2" t="s">
        <v>413</v>
      </c>
      <c r="Q2" t="s">
        <v>407</v>
      </c>
      <c r="R2" t="s">
        <v>1215</v>
      </c>
      <c r="S2" s="132">
        <v>624.6</v>
      </c>
      <c r="T2" s="111" t="s">
        <v>753</v>
      </c>
      <c r="U2" s="111" t="s">
        <v>901</v>
      </c>
      <c r="V2" t="s">
        <v>5711</v>
      </c>
      <c r="W2" s="133">
        <v>1.5457E-2</v>
      </c>
      <c r="X2" s="133">
        <v>6.46104942202534E-3</v>
      </c>
      <c r="Y2" s="15" t="s">
        <v>412</v>
      </c>
      <c r="Z2" s="111" t="s">
        <v>339</v>
      </c>
      <c r="AA2" s="111" t="s">
        <v>886</v>
      </c>
      <c r="AB2" s="111" t="s">
        <v>889</v>
      </c>
      <c r="AC2" s="151" t="s">
        <v>6188</v>
      </c>
      <c r="AD2" s="111" t="s">
        <v>1503</v>
      </c>
      <c r="AE2" s="111" t="s">
        <v>1503</v>
      </c>
      <c r="AF2" s="149">
        <v>73000</v>
      </c>
      <c r="AG2" t="s">
        <v>1216</v>
      </c>
      <c r="AH2" t="s">
        <v>5712</v>
      </c>
      <c r="AI2" s="149">
        <v>270.6746</v>
      </c>
      <c r="AK2" s="111"/>
      <c r="AL2" s="111" t="s">
        <v>15</v>
      </c>
      <c r="AM2" s="133">
        <v>0.54926576975967867</v>
      </c>
      <c r="AN2" s="133">
        <v>2.7512835705724601E-3</v>
      </c>
    </row>
    <row r="3" spans="1:40">
      <c r="A3" t="s">
        <v>1213</v>
      </c>
      <c r="B3" t="s">
        <v>1214</v>
      </c>
      <c r="C3" t="s">
        <v>2388</v>
      </c>
      <c r="D3" t="s">
        <v>2389</v>
      </c>
      <c r="E3" t="s">
        <v>309</v>
      </c>
      <c r="F3" t="s">
        <v>5713</v>
      </c>
      <c r="G3" t="s">
        <v>5714</v>
      </c>
      <c r="H3" t="s">
        <v>312</v>
      </c>
      <c r="I3" t="s">
        <v>755</v>
      </c>
      <c r="J3" t="s">
        <v>204</v>
      </c>
      <c r="K3" t="s">
        <v>204</v>
      </c>
      <c r="L3" t="s">
        <v>446</v>
      </c>
      <c r="M3" t="s">
        <v>339</v>
      </c>
      <c r="N3" t="s">
        <v>5715</v>
      </c>
      <c r="O3" t="s">
        <v>1690</v>
      </c>
      <c r="P3" t="s">
        <v>413</v>
      </c>
      <c r="Q3" t="s">
        <v>407</v>
      </c>
      <c r="R3" t="s">
        <v>1215</v>
      </c>
      <c r="S3" s="132">
        <v>4190.5</v>
      </c>
      <c r="T3" s="111" t="s">
        <v>753</v>
      </c>
      <c r="U3" s="111" t="s">
        <v>899</v>
      </c>
      <c r="V3" t="s">
        <v>5716</v>
      </c>
      <c r="W3" s="133">
        <v>1.7457E-2</v>
      </c>
      <c r="X3" s="133">
        <v>1.6558067067861199E-2</v>
      </c>
      <c r="Y3" s="15" t="s">
        <v>412</v>
      </c>
      <c r="Z3" s="111" t="s">
        <v>339</v>
      </c>
      <c r="AA3" s="111" t="s">
        <v>886</v>
      </c>
      <c r="AB3" s="111" t="s">
        <v>889</v>
      </c>
      <c r="AC3" s="151" t="s">
        <v>6188</v>
      </c>
      <c r="AD3" t="s">
        <v>1503</v>
      </c>
      <c r="AE3" s="166" t="s">
        <v>1503</v>
      </c>
      <c r="AF3" s="149">
        <v>60000</v>
      </c>
      <c r="AG3" t="s">
        <v>1216</v>
      </c>
      <c r="AH3" t="s">
        <v>5717</v>
      </c>
      <c r="AI3" s="149">
        <v>222.1189</v>
      </c>
      <c r="AK3" s="111"/>
      <c r="AL3" s="111" t="s">
        <v>15</v>
      </c>
      <c r="AM3" s="133">
        <v>0.45073423024032139</v>
      </c>
      <c r="AN3" s="133">
        <v>2.257737056684605E-3</v>
      </c>
    </row>
    <row r="4" spans="1:40">
      <c r="A4" t="s">
        <v>1213</v>
      </c>
      <c r="B4" t="s">
        <v>1221</v>
      </c>
      <c r="C4" t="s">
        <v>1834</v>
      </c>
      <c r="D4" t="s">
        <v>1835</v>
      </c>
      <c r="E4" t="s">
        <v>309</v>
      </c>
      <c r="F4" t="s">
        <v>5708</v>
      </c>
      <c r="G4" t="s">
        <v>5709</v>
      </c>
      <c r="H4" t="s">
        <v>312</v>
      </c>
      <c r="I4" t="s">
        <v>755</v>
      </c>
      <c r="J4" t="s">
        <v>204</v>
      </c>
      <c r="K4" t="s">
        <v>204</v>
      </c>
      <c r="L4" t="s">
        <v>456</v>
      </c>
      <c r="M4" t="s">
        <v>339</v>
      </c>
      <c r="N4" t="s">
        <v>5710</v>
      </c>
      <c r="O4" t="s">
        <v>1690</v>
      </c>
      <c r="P4" t="s">
        <v>413</v>
      </c>
      <c r="Q4" t="s">
        <v>407</v>
      </c>
      <c r="R4" t="s">
        <v>1215</v>
      </c>
      <c r="S4" s="132">
        <v>624.6</v>
      </c>
      <c r="T4" s="111" t="s">
        <v>753</v>
      </c>
      <c r="U4" s="111" t="s">
        <v>901</v>
      </c>
      <c r="V4" t="s">
        <v>5711</v>
      </c>
      <c r="W4" s="133">
        <v>1.5457E-2</v>
      </c>
      <c r="X4" s="133">
        <v>6.46104942202534E-3</v>
      </c>
      <c r="Y4" s="15" t="s">
        <v>412</v>
      </c>
      <c r="Z4" s="111" t="s">
        <v>339</v>
      </c>
      <c r="AA4" s="111" t="s">
        <v>886</v>
      </c>
      <c r="AB4" s="111" t="s">
        <v>889</v>
      </c>
      <c r="AC4" s="151" t="s">
        <v>6188</v>
      </c>
      <c r="AD4" s="111" t="s">
        <v>1503</v>
      </c>
      <c r="AE4" s="111" t="s">
        <v>1503</v>
      </c>
      <c r="AF4" s="149">
        <v>708000</v>
      </c>
      <c r="AG4" t="s">
        <v>1216</v>
      </c>
      <c r="AH4" t="s">
        <v>5712</v>
      </c>
      <c r="AI4" s="149">
        <v>2625.1729</v>
      </c>
      <c r="AK4" s="111"/>
      <c r="AL4" s="111" t="s">
        <v>15</v>
      </c>
      <c r="AM4" s="133">
        <v>0.55050994284925603</v>
      </c>
      <c r="AN4" s="133">
        <v>2.9103032693358314E-3</v>
      </c>
    </row>
    <row r="5" spans="1:40">
      <c r="A5" t="s">
        <v>1213</v>
      </c>
      <c r="B5" t="s">
        <v>1221</v>
      </c>
      <c r="C5" t="s">
        <v>2388</v>
      </c>
      <c r="D5" t="s">
        <v>2389</v>
      </c>
      <c r="E5" t="s">
        <v>309</v>
      </c>
      <c r="F5" t="s">
        <v>5713</v>
      </c>
      <c r="G5" t="s">
        <v>5714</v>
      </c>
      <c r="H5" t="s">
        <v>312</v>
      </c>
      <c r="I5" t="s">
        <v>755</v>
      </c>
      <c r="J5" t="s">
        <v>204</v>
      </c>
      <c r="K5" t="s">
        <v>204</v>
      </c>
      <c r="L5" t="s">
        <v>446</v>
      </c>
      <c r="M5" t="s">
        <v>339</v>
      </c>
      <c r="N5" t="s">
        <v>5715</v>
      </c>
      <c r="O5" t="s">
        <v>1690</v>
      </c>
      <c r="P5" t="s">
        <v>413</v>
      </c>
      <c r="Q5" t="s">
        <v>407</v>
      </c>
      <c r="R5" t="s">
        <v>1215</v>
      </c>
      <c r="S5" s="132">
        <v>4190.5</v>
      </c>
      <c r="T5" s="111" t="s">
        <v>753</v>
      </c>
      <c r="U5" s="111" t="s">
        <v>899</v>
      </c>
      <c r="V5" t="s">
        <v>5716</v>
      </c>
      <c r="W5" s="133">
        <v>1.7457E-2</v>
      </c>
      <c r="X5" s="133">
        <v>1.6558067067861199E-2</v>
      </c>
      <c r="Y5" s="15" t="s">
        <v>412</v>
      </c>
      <c r="Z5" s="111" t="s">
        <v>339</v>
      </c>
      <c r="AA5" s="111" t="s">
        <v>886</v>
      </c>
      <c r="AB5" s="111" t="s">
        <v>889</v>
      </c>
      <c r="AC5" s="151" t="s">
        <v>6188</v>
      </c>
      <c r="AD5" s="111" t="s">
        <v>1503</v>
      </c>
      <c r="AE5" s="111" t="s">
        <v>1503</v>
      </c>
      <c r="AF5" s="149">
        <v>579000</v>
      </c>
      <c r="AG5" t="s">
        <v>1216</v>
      </c>
      <c r="AH5" t="s">
        <v>5717</v>
      </c>
      <c r="AI5" s="149">
        <v>2143.4474</v>
      </c>
      <c r="AK5" s="111"/>
      <c r="AL5" s="111" t="s">
        <v>15</v>
      </c>
      <c r="AM5" s="133">
        <v>0.44949005715074397</v>
      </c>
      <c r="AN5" s="133">
        <v>2.3762556877523393E-3</v>
      </c>
    </row>
    <row r="6" spans="1:40">
      <c r="A6" t="s">
        <v>1213</v>
      </c>
      <c r="B6" t="s">
        <v>1257</v>
      </c>
      <c r="C6" t="s">
        <v>2388</v>
      </c>
      <c r="D6" t="s">
        <v>2389</v>
      </c>
      <c r="E6" t="s">
        <v>309</v>
      </c>
      <c r="F6" t="s">
        <v>5713</v>
      </c>
      <c r="G6" t="s">
        <v>5714</v>
      </c>
      <c r="H6" t="s">
        <v>312</v>
      </c>
      <c r="I6" t="s">
        <v>755</v>
      </c>
      <c r="J6" t="s">
        <v>204</v>
      </c>
      <c r="K6" t="s">
        <v>204</v>
      </c>
      <c r="L6" t="s">
        <v>446</v>
      </c>
      <c r="M6" t="s">
        <v>339</v>
      </c>
      <c r="N6" t="s">
        <v>5715</v>
      </c>
      <c r="O6" t="s">
        <v>1690</v>
      </c>
      <c r="P6" t="s">
        <v>413</v>
      </c>
      <c r="Q6" t="s">
        <v>407</v>
      </c>
      <c r="R6" t="s">
        <v>1215</v>
      </c>
      <c r="S6" s="132">
        <v>4190.5</v>
      </c>
      <c r="T6" s="111" t="s">
        <v>753</v>
      </c>
      <c r="U6" s="111" t="s">
        <v>899</v>
      </c>
      <c r="V6" t="s">
        <v>5716</v>
      </c>
      <c r="W6" s="133">
        <v>1.7457E-2</v>
      </c>
      <c r="X6" s="133">
        <v>1.6558067067861199E-2</v>
      </c>
      <c r="Y6" s="15" t="s">
        <v>412</v>
      </c>
      <c r="Z6" s="111" t="s">
        <v>339</v>
      </c>
      <c r="AA6" s="111" t="s">
        <v>886</v>
      </c>
      <c r="AB6" s="111" t="s">
        <v>889</v>
      </c>
      <c r="AC6" s="151" t="s">
        <v>6188</v>
      </c>
      <c r="AD6" s="111" t="s">
        <v>1503</v>
      </c>
      <c r="AE6" s="111" t="s">
        <v>1503</v>
      </c>
      <c r="AF6" s="149">
        <v>330000</v>
      </c>
      <c r="AG6" t="s">
        <v>1216</v>
      </c>
      <c r="AH6" t="s">
        <v>5717</v>
      </c>
      <c r="AI6" s="149">
        <v>1221.654</v>
      </c>
      <c r="AK6" s="111"/>
      <c r="AL6" s="111" t="s">
        <v>15</v>
      </c>
      <c r="AM6" s="133">
        <v>0.8459467932983108</v>
      </c>
      <c r="AN6" s="133">
        <v>4.0459270119021264E-3</v>
      </c>
    </row>
    <row r="7" spans="1:40">
      <c r="A7" t="s">
        <v>1213</v>
      </c>
      <c r="B7" t="s">
        <v>1257</v>
      </c>
      <c r="C7" t="s">
        <v>1834</v>
      </c>
      <c r="D7" t="s">
        <v>1835</v>
      </c>
      <c r="E7" t="s">
        <v>309</v>
      </c>
      <c r="F7" t="s">
        <v>5708</v>
      </c>
      <c r="G7" t="s">
        <v>5709</v>
      </c>
      <c r="H7" t="s">
        <v>312</v>
      </c>
      <c r="I7" t="s">
        <v>755</v>
      </c>
      <c r="J7" t="s">
        <v>204</v>
      </c>
      <c r="K7" t="s">
        <v>204</v>
      </c>
      <c r="L7" t="s">
        <v>456</v>
      </c>
      <c r="M7" t="s">
        <v>339</v>
      </c>
      <c r="N7" t="s">
        <v>5710</v>
      </c>
      <c r="O7" t="s">
        <v>1690</v>
      </c>
      <c r="P7" t="s">
        <v>413</v>
      </c>
      <c r="Q7" t="s">
        <v>407</v>
      </c>
      <c r="R7" t="s">
        <v>1215</v>
      </c>
      <c r="S7" s="132">
        <v>624.6</v>
      </c>
      <c r="T7" s="111" t="s">
        <v>753</v>
      </c>
      <c r="U7" s="111" t="s">
        <v>901</v>
      </c>
      <c r="V7" t="s">
        <v>5711</v>
      </c>
      <c r="W7" s="133">
        <v>1.5457E-2</v>
      </c>
      <c r="X7" s="133">
        <v>6.46104942202534E-3</v>
      </c>
      <c r="Y7" s="15" t="s">
        <v>412</v>
      </c>
      <c r="Z7" s="111" t="s">
        <v>339</v>
      </c>
      <c r="AA7" s="111" t="s">
        <v>886</v>
      </c>
      <c r="AB7" s="111" t="s">
        <v>889</v>
      </c>
      <c r="AC7" s="151" t="s">
        <v>6188</v>
      </c>
      <c r="AD7" s="111" t="s">
        <v>1503</v>
      </c>
      <c r="AE7" s="111" t="s">
        <v>1503</v>
      </c>
      <c r="AF7" s="149">
        <v>60000</v>
      </c>
      <c r="AG7" t="s">
        <v>1216</v>
      </c>
      <c r="AH7" t="s">
        <v>5712</v>
      </c>
      <c r="AI7" s="149">
        <v>222.47229999999999</v>
      </c>
      <c r="AK7" s="111"/>
      <c r="AL7" s="111" t="s">
        <v>15</v>
      </c>
      <c r="AM7" s="133">
        <v>0.15405320670168918</v>
      </c>
      <c r="AN7" s="133">
        <v>7.367934191633167E-4</v>
      </c>
    </row>
    <row r="8" spans="1:40">
      <c r="A8" t="s">
        <v>1213</v>
      </c>
      <c r="B8" t="s">
        <v>1258</v>
      </c>
      <c r="C8" t="s">
        <v>2388</v>
      </c>
      <c r="D8" t="s">
        <v>2389</v>
      </c>
      <c r="E8" t="s">
        <v>309</v>
      </c>
      <c r="F8" t="s">
        <v>5713</v>
      </c>
      <c r="G8" t="s">
        <v>5714</v>
      </c>
      <c r="H8" t="s">
        <v>312</v>
      </c>
      <c r="I8" t="s">
        <v>755</v>
      </c>
      <c r="J8" t="s">
        <v>204</v>
      </c>
      <c r="K8" t="s">
        <v>204</v>
      </c>
      <c r="L8" t="s">
        <v>446</v>
      </c>
      <c r="M8" t="s">
        <v>339</v>
      </c>
      <c r="N8" t="s">
        <v>5715</v>
      </c>
      <c r="O8" t="s">
        <v>1690</v>
      </c>
      <c r="P8" t="s">
        <v>413</v>
      </c>
      <c r="Q8" t="s">
        <v>407</v>
      </c>
      <c r="R8" t="s">
        <v>1215</v>
      </c>
      <c r="S8" s="132">
        <v>4190.5</v>
      </c>
      <c r="T8" s="111" t="s">
        <v>753</v>
      </c>
      <c r="U8" s="111" t="s">
        <v>899</v>
      </c>
      <c r="V8" t="s">
        <v>5716</v>
      </c>
      <c r="W8" s="133">
        <v>1.7457E-2</v>
      </c>
      <c r="X8" s="133">
        <v>1.6558067067861199E-2</v>
      </c>
      <c r="Y8" s="15" t="s">
        <v>412</v>
      </c>
      <c r="Z8" s="111" t="s">
        <v>339</v>
      </c>
      <c r="AA8" s="111" t="s">
        <v>886</v>
      </c>
      <c r="AB8" s="111" t="s">
        <v>889</v>
      </c>
      <c r="AC8" s="151" t="s">
        <v>6188</v>
      </c>
      <c r="AD8" s="111" t="s">
        <v>1503</v>
      </c>
      <c r="AE8" s="111" t="s">
        <v>1503</v>
      </c>
      <c r="AF8" s="149">
        <v>170000</v>
      </c>
      <c r="AG8" t="s">
        <v>1216</v>
      </c>
      <c r="AH8" t="s">
        <v>5717</v>
      </c>
      <c r="AI8" s="149">
        <v>629.33690000000001</v>
      </c>
      <c r="AK8" s="111"/>
      <c r="AL8" s="111" t="s">
        <v>15</v>
      </c>
      <c r="AM8" s="133">
        <v>0.84979720460464836</v>
      </c>
      <c r="AN8" s="133">
        <v>9.7690138822397886E-4</v>
      </c>
    </row>
    <row r="9" spans="1:40">
      <c r="A9" t="s">
        <v>1213</v>
      </c>
      <c r="B9" t="s">
        <v>1258</v>
      </c>
      <c r="C9" t="s">
        <v>1834</v>
      </c>
      <c r="D9" t="s">
        <v>1835</v>
      </c>
      <c r="E9" t="s">
        <v>309</v>
      </c>
      <c r="F9" t="s">
        <v>5708</v>
      </c>
      <c r="G9" t="s">
        <v>5709</v>
      </c>
      <c r="H9" t="s">
        <v>312</v>
      </c>
      <c r="I9" t="s">
        <v>755</v>
      </c>
      <c r="J9" t="s">
        <v>204</v>
      </c>
      <c r="K9" t="s">
        <v>204</v>
      </c>
      <c r="L9" t="s">
        <v>456</v>
      </c>
      <c r="M9" t="s">
        <v>339</v>
      </c>
      <c r="N9" t="s">
        <v>5710</v>
      </c>
      <c r="O9" t="s">
        <v>1690</v>
      </c>
      <c r="P9" t="s">
        <v>413</v>
      </c>
      <c r="Q9" t="s">
        <v>407</v>
      </c>
      <c r="R9" t="s">
        <v>1215</v>
      </c>
      <c r="S9" s="132">
        <v>624.6</v>
      </c>
      <c r="T9" s="111" t="s">
        <v>753</v>
      </c>
      <c r="U9" s="111" t="s">
        <v>901</v>
      </c>
      <c r="V9" t="s">
        <v>5711</v>
      </c>
      <c r="W9" s="133">
        <v>1.5457E-2</v>
      </c>
      <c r="X9" s="133">
        <v>6.46104942202534E-3</v>
      </c>
      <c r="Y9" s="15" t="s">
        <v>412</v>
      </c>
      <c r="Z9" s="111" t="s">
        <v>339</v>
      </c>
      <c r="AA9" s="111" t="s">
        <v>886</v>
      </c>
      <c r="AB9" s="111" t="s">
        <v>889</v>
      </c>
      <c r="AC9" s="151" t="s">
        <v>6188</v>
      </c>
      <c r="AD9" s="111" t="s">
        <v>1503</v>
      </c>
      <c r="AE9" s="111" t="s">
        <v>1503</v>
      </c>
      <c r="AF9" s="149">
        <v>30000</v>
      </c>
      <c r="AG9" t="s">
        <v>1216</v>
      </c>
      <c r="AH9" t="s">
        <v>5712</v>
      </c>
      <c r="AI9" s="149">
        <v>111.23610000000001</v>
      </c>
      <c r="AL9" s="111" t="s">
        <v>15</v>
      </c>
      <c r="AM9" s="133">
        <v>0.15020279539535161</v>
      </c>
      <c r="AN9" s="133">
        <v>1.7266863028233433E-4</v>
      </c>
    </row>
    <row r="10" spans="1:40">
      <c r="A10" t="s">
        <v>1213</v>
      </c>
      <c r="B10" t="s">
        <v>1261</v>
      </c>
      <c r="C10" t="s">
        <v>2388</v>
      </c>
      <c r="D10" t="s">
        <v>2389</v>
      </c>
      <c r="E10" t="s">
        <v>309</v>
      </c>
      <c r="F10" t="s">
        <v>5713</v>
      </c>
      <c r="G10" t="s">
        <v>5714</v>
      </c>
      <c r="H10" t="s">
        <v>312</v>
      </c>
      <c r="I10" t="s">
        <v>755</v>
      </c>
      <c r="J10" t="s">
        <v>204</v>
      </c>
      <c r="K10" t="s">
        <v>204</v>
      </c>
      <c r="L10" t="s">
        <v>446</v>
      </c>
      <c r="M10" t="s">
        <v>339</v>
      </c>
      <c r="N10" t="s">
        <v>5715</v>
      </c>
      <c r="O10" t="s">
        <v>1690</v>
      </c>
      <c r="P10" t="s">
        <v>413</v>
      </c>
      <c r="Q10" t="s">
        <v>407</v>
      </c>
      <c r="R10" t="s">
        <v>1215</v>
      </c>
      <c r="S10" s="132">
        <v>4190.5</v>
      </c>
      <c r="T10" s="111" t="s">
        <v>753</v>
      </c>
      <c r="U10" s="111" t="s">
        <v>899</v>
      </c>
      <c r="V10" t="s">
        <v>5716</v>
      </c>
      <c r="W10" s="133">
        <v>1.7457E-2</v>
      </c>
      <c r="X10" s="133">
        <v>1.6558067067861199E-2</v>
      </c>
      <c r="Y10" s="15" t="s">
        <v>412</v>
      </c>
      <c r="Z10" s="111" t="s">
        <v>339</v>
      </c>
      <c r="AA10" s="111" t="s">
        <v>886</v>
      </c>
      <c r="AB10" s="111" t="s">
        <v>889</v>
      </c>
      <c r="AC10" s="151" t="s">
        <v>6188</v>
      </c>
      <c r="AD10" s="111" t="s">
        <v>1503</v>
      </c>
      <c r="AE10" s="111" t="s">
        <v>1503</v>
      </c>
      <c r="AF10" s="149">
        <v>5500000</v>
      </c>
      <c r="AG10" t="s">
        <v>1216</v>
      </c>
      <c r="AH10" t="s">
        <v>5717</v>
      </c>
      <c r="AI10" s="149">
        <v>20360.899399999998</v>
      </c>
      <c r="AL10" s="111" t="s">
        <v>15</v>
      </c>
      <c r="AM10" s="133">
        <v>0.85784057147704718</v>
      </c>
      <c r="AN10" s="133">
        <v>6.7312926651197091E-3</v>
      </c>
    </row>
    <row r="11" spans="1:40">
      <c r="A11" t="s">
        <v>1213</v>
      </c>
      <c r="B11" t="s">
        <v>1261</v>
      </c>
      <c r="C11" t="s">
        <v>1834</v>
      </c>
      <c r="D11" t="s">
        <v>1835</v>
      </c>
      <c r="E11" t="s">
        <v>309</v>
      </c>
      <c r="F11" t="s">
        <v>5708</v>
      </c>
      <c r="G11" t="s">
        <v>5709</v>
      </c>
      <c r="H11" t="s">
        <v>312</v>
      </c>
      <c r="I11" t="s">
        <v>755</v>
      </c>
      <c r="J11" t="s">
        <v>204</v>
      </c>
      <c r="K11" t="s">
        <v>204</v>
      </c>
      <c r="L11" t="s">
        <v>456</v>
      </c>
      <c r="M11" t="s">
        <v>339</v>
      </c>
      <c r="N11" t="s">
        <v>5710</v>
      </c>
      <c r="O11" t="s">
        <v>1690</v>
      </c>
      <c r="P11" t="s">
        <v>413</v>
      </c>
      <c r="Q11" t="s">
        <v>407</v>
      </c>
      <c r="R11" t="s">
        <v>1215</v>
      </c>
      <c r="S11" s="132">
        <v>624.6</v>
      </c>
      <c r="T11" s="111" t="s">
        <v>753</v>
      </c>
      <c r="U11" s="111" t="s">
        <v>901</v>
      </c>
      <c r="V11" t="s">
        <v>5711</v>
      </c>
      <c r="W11" s="133">
        <v>1.5457E-2</v>
      </c>
      <c r="X11" s="133">
        <v>6.46104942202534E-3</v>
      </c>
      <c r="Y11" s="15" t="s">
        <v>412</v>
      </c>
      <c r="Z11" s="111" t="s">
        <v>339</v>
      </c>
      <c r="AA11" s="111" t="s">
        <v>886</v>
      </c>
      <c r="AB11" s="111" t="s">
        <v>889</v>
      </c>
      <c r="AC11" s="151" t="s">
        <v>6188</v>
      </c>
      <c r="AD11" s="111" t="s">
        <v>1503</v>
      </c>
      <c r="AE11" s="111" t="s">
        <v>1503</v>
      </c>
      <c r="AF11" s="149">
        <v>910000</v>
      </c>
      <c r="AG11" t="s">
        <v>1216</v>
      </c>
      <c r="AH11" t="s">
        <v>5712</v>
      </c>
      <c r="AI11" s="149">
        <v>3374.1628999999998</v>
      </c>
      <c r="AK11" s="111"/>
      <c r="AL11" s="111" t="s">
        <v>15</v>
      </c>
      <c r="AM11" s="133">
        <v>0.1421594285229528</v>
      </c>
      <c r="AN11" s="133">
        <v>1.1154948253922325E-3</v>
      </c>
    </row>
    <row r="12" spans="1:40">
      <c r="A12" s="111"/>
      <c r="B12" s="111"/>
      <c r="C12" s="111"/>
      <c r="D12" s="111"/>
      <c r="E12" s="15"/>
      <c r="F12" s="111"/>
      <c r="G12" s="111"/>
      <c r="H12" s="15"/>
      <c r="I12" s="111"/>
      <c r="J12" s="15"/>
      <c r="K12" s="15"/>
      <c r="L12" s="111"/>
      <c r="M12" s="111"/>
      <c r="N12" s="111"/>
      <c r="O12" s="111"/>
      <c r="P12" s="111"/>
      <c r="Q12" s="111"/>
      <c r="R12" s="15"/>
      <c r="S12" s="111"/>
      <c r="T12" s="111"/>
      <c r="U12" s="111"/>
      <c r="V12" s="111"/>
      <c r="W12" s="111"/>
      <c r="X12" s="111"/>
      <c r="Y12" s="15"/>
      <c r="Z12" s="15"/>
      <c r="AA12" s="111"/>
      <c r="AB12" s="111"/>
      <c r="AD12" s="111"/>
      <c r="AE12" s="111"/>
      <c r="AF12" s="111"/>
      <c r="AG12" s="111"/>
      <c r="AH12" s="111"/>
      <c r="AI12" s="111"/>
      <c r="AK12" s="111"/>
      <c r="AL12" s="111"/>
    </row>
    <row r="13" spans="1:40">
      <c r="A13" s="111"/>
      <c r="B13" s="111"/>
      <c r="C13" s="111"/>
      <c r="D13" s="111"/>
      <c r="E13" s="15"/>
      <c r="F13" s="111"/>
      <c r="G13" s="111"/>
      <c r="H13" s="15"/>
      <c r="I13" s="111"/>
      <c r="J13" s="15"/>
      <c r="K13" s="15"/>
      <c r="L13" s="111"/>
      <c r="M13" s="111"/>
      <c r="N13" s="111"/>
      <c r="O13" s="111"/>
      <c r="P13" s="111"/>
      <c r="Q13" s="111"/>
      <c r="R13" s="15"/>
      <c r="S13" s="111"/>
      <c r="T13" s="111"/>
      <c r="U13" s="111"/>
      <c r="V13" s="111"/>
      <c r="W13" s="111"/>
      <c r="X13" s="111"/>
      <c r="Y13" s="15"/>
      <c r="Z13" s="15"/>
      <c r="AA13" s="111"/>
      <c r="AB13" s="111"/>
      <c r="AD13" s="111"/>
      <c r="AE13" s="111"/>
      <c r="AF13" s="111"/>
      <c r="AG13" s="111"/>
      <c r="AH13" s="111"/>
      <c r="AI13" s="111"/>
      <c r="AK13" s="111"/>
      <c r="AL13" s="111"/>
    </row>
    <row r="14" spans="1:40">
      <c r="A14" s="111"/>
      <c r="B14" s="111"/>
      <c r="C14" s="111"/>
      <c r="D14" s="111"/>
      <c r="E14" s="15"/>
      <c r="F14" s="111"/>
      <c r="G14" s="111"/>
      <c r="H14" s="15"/>
      <c r="I14" s="111"/>
      <c r="J14" s="15"/>
      <c r="K14" s="15"/>
      <c r="L14" s="111"/>
      <c r="M14" s="111"/>
      <c r="N14" s="111"/>
      <c r="O14" s="111"/>
      <c r="P14" s="111"/>
      <c r="Q14" s="111"/>
      <c r="R14" s="15"/>
      <c r="S14" s="111"/>
      <c r="T14" s="111"/>
      <c r="U14" s="111"/>
      <c r="V14" s="111"/>
      <c r="W14" s="111"/>
      <c r="X14" s="111"/>
      <c r="Y14" s="15"/>
      <c r="Z14" s="15"/>
      <c r="AA14" s="111"/>
      <c r="AB14" s="111"/>
      <c r="AD14" s="111"/>
      <c r="AE14" s="111"/>
      <c r="AF14" s="111"/>
      <c r="AG14" s="111"/>
      <c r="AH14" s="111"/>
      <c r="AI14" s="111"/>
      <c r="AK14" s="111"/>
      <c r="AL14" s="111"/>
    </row>
    <row r="15" spans="1:40">
      <c r="A15" s="111"/>
      <c r="B15" s="111"/>
      <c r="C15" s="111"/>
      <c r="D15" s="111"/>
      <c r="E15" s="15"/>
      <c r="F15" s="111"/>
      <c r="G15" s="111"/>
      <c r="H15" s="15"/>
      <c r="I15" s="111"/>
      <c r="J15" s="15"/>
      <c r="K15" s="15"/>
      <c r="L15" s="111"/>
      <c r="M15" s="111"/>
      <c r="N15" s="111"/>
      <c r="O15" s="111"/>
      <c r="P15" s="111"/>
      <c r="Q15" s="111"/>
      <c r="R15" s="15"/>
      <c r="S15" s="111"/>
      <c r="T15" s="111"/>
      <c r="U15" s="111"/>
      <c r="V15" s="111"/>
      <c r="W15" s="111"/>
      <c r="X15" s="111"/>
      <c r="Y15" s="15"/>
      <c r="Z15" s="15"/>
      <c r="AA15" s="111"/>
      <c r="AB15" s="111"/>
      <c r="AD15" s="111"/>
      <c r="AE15" s="111"/>
      <c r="AF15" s="111"/>
      <c r="AG15" s="111"/>
      <c r="AH15" s="111"/>
      <c r="AI15" s="111"/>
      <c r="AK15" s="111"/>
      <c r="AL15" s="111"/>
    </row>
    <row r="16" spans="1:40">
      <c r="A16" s="111"/>
      <c r="B16" s="111"/>
      <c r="C16" s="111"/>
      <c r="D16" s="111"/>
      <c r="E16" s="15"/>
      <c r="F16" s="111"/>
      <c r="G16" s="111"/>
      <c r="H16" s="15"/>
      <c r="I16" s="111"/>
      <c r="J16" s="15"/>
      <c r="K16" s="15"/>
      <c r="L16" s="111"/>
      <c r="M16" s="111"/>
      <c r="N16" s="111"/>
      <c r="O16" s="111"/>
      <c r="P16" s="111"/>
      <c r="Q16" s="111"/>
      <c r="R16" s="15"/>
      <c r="S16" s="111"/>
      <c r="T16" s="111"/>
      <c r="U16" s="111"/>
      <c r="V16" s="111"/>
      <c r="W16" s="111"/>
      <c r="X16" s="111"/>
      <c r="Y16" s="15"/>
      <c r="Z16" s="15"/>
      <c r="AA16" s="111"/>
      <c r="AB16" s="111"/>
      <c r="AD16" s="111"/>
      <c r="AE16" s="111"/>
      <c r="AF16" s="111"/>
      <c r="AG16" s="111"/>
      <c r="AH16" s="111"/>
      <c r="AI16" s="111"/>
      <c r="AK16" s="111"/>
      <c r="AL16" s="111"/>
    </row>
    <row r="17" spans="1:38">
      <c r="A17" s="111"/>
      <c r="B17" s="111"/>
      <c r="C17" s="111"/>
      <c r="D17" s="111"/>
      <c r="E17" s="15"/>
      <c r="F17" s="111"/>
      <c r="G17" s="111"/>
      <c r="H17" s="15"/>
      <c r="I17" s="111"/>
      <c r="J17" s="15"/>
      <c r="K17" s="15"/>
      <c r="L17" s="111"/>
      <c r="M17" s="111"/>
      <c r="N17" s="111"/>
      <c r="O17" s="111"/>
      <c r="P17" s="111"/>
      <c r="Q17" s="111"/>
      <c r="R17" s="15"/>
      <c r="S17" s="111"/>
      <c r="T17" s="111"/>
      <c r="U17" s="111"/>
      <c r="V17" s="111"/>
      <c r="W17" s="111"/>
      <c r="X17" s="111"/>
      <c r="Y17" s="15"/>
      <c r="Z17" s="15"/>
      <c r="AA17" s="111"/>
      <c r="AB17" s="111"/>
      <c r="AD17" s="111"/>
      <c r="AE17" s="111"/>
      <c r="AF17" s="111"/>
      <c r="AG17" s="111"/>
      <c r="AH17" s="111"/>
      <c r="AI17" s="111"/>
      <c r="AK17" s="111"/>
      <c r="AL17" s="111"/>
    </row>
    <row r="18" spans="1:38">
      <c r="A18" s="111"/>
      <c r="B18" s="111"/>
      <c r="C18" s="111"/>
      <c r="D18" s="111"/>
      <c r="E18" s="15"/>
      <c r="F18" s="111"/>
      <c r="G18" s="111"/>
      <c r="H18" s="15"/>
      <c r="I18" s="111"/>
      <c r="J18" s="15"/>
      <c r="K18" s="15"/>
      <c r="L18" s="111"/>
      <c r="M18" s="111"/>
      <c r="N18" s="111"/>
      <c r="O18" s="111"/>
      <c r="P18" s="111"/>
      <c r="Q18" s="111"/>
      <c r="R18" s="15"/>
      <c r="S18" s="111"/>
      <c r="T18" s="111"/>
      <c r="U18" s="111"/>
      <c r="V18" s="111"/>
      <c r="W18" s="111"/>
      <c r="X18" s="111"/>
      <c r="Y18" s="15"/>
      <c r="Z18" s="15"/>
      <c r="AA18" s="111"/>
      <c r="AB18" s="111"/>
      <c r="AD18" s="111"/>
      <c r="AE18" s="111"/>
      <c r="AF18" s="111"/>
      <c r="AG18" s="111"/>
      <c r="AH18" s="111"/>
      <c r="AI18" s="111"/>
      <c r="AK18" s="111"/>
      <c r="AL18" s="111"/>
    </row>
    <row r="19" spans="1:38">
      <c r="A19" s="111"/>
      <c r="B19" s="111"/>
      <c r="C19" s="111"/>
      <c r="D19" s="111"/>
      <c r="E19" s="15"/>
      <c r="F19" s="111"/>
      <c r="G19" s="111"/>
      <c r="H19" s="15"/>
      <c r="I19" s="111"/>
      <c r="J19" s="15"/>
      <c r="K19" s="15"/>
      <c r="L19" s="111"/>
      <c r="M19" s="111"/>
      <c r="N19" s="111"/>
      <c r="O19" s="111"/>
      <c r="P19" s="111"/>
      <c r="Q19" s="111"/>
      <c r="R19" s="15"/>
      <c r="S19" s="111"/>
      <c r="T19" s="111"/>
      <c r="U19" s="111"/>
      <c r="V19" s="111"/>
      <c r="W19" s="111"/>
      <c r="X19" s="111"/>
      <c r="Y19" s="15"/>
      <c r="Z19" s="15"/>
      <c r="AA19" s="111"/>
      <c r="AB19" s="111"/>
      <c r="AD19" s="111"/>
      <c r="AE19" s="111"/>
      <c r="AF19" s="111"/>
      <c r="AG19" s="111"/>
      <c r="AH19" s="111"/>
      <c r="AI19" s="111"/>
      <c r="AK19" s="111"/>
      <c r="AL19" s="111"/>
    </row>
    <row r="20" spans="1:38">
      <c r="E20" s="15"/>
      <c r="H20" s="15"/>
      <c r="I20" s="111"/>
      <c r="J20" s="15"/>
      <c r="K20" s="15"/>
      <c r="L20" s="111"/>
      <c r="M20" s="111"/>
      <c r="P20" s="111"/>
      <c r="Q20" s="111"/>
      <c r="T20" s="111"/>
      <c r="U20" s="111"/>
      <c r="Y20" s="15"/>
      <c r="Z20" s="15"/>
      <c r="AA20" s="111"/>
      <c r="AB20" s="111"/>
      <c r="AL20" s="111"/>
    </row>
    <row r="21" spans="1:38">
      <c r="E21"/>
      <c r="L21"/>
      <c r="Z21"/>
      <c r="AL21" s="110"/>
    </row>
    <row r="22" spans="1:38">
      <c r="L22" s="110"/>
      <c r="T22" s="110"/>
      <c r="U22" s="110"/>
      <c r="AL22" s="110"/>
    </row>
    <row r="23" spans="1:38">
      <c r="L23" s="110"/>
      <c r="T23" s="110"/>
      <c r="U23" s="110"/>
    </row>
    <row r="24" spans="1:38">
      <c r="L24" s="110"/>
      <c r="T24" s="110"/>
      <c r="U24" s="110"/>
    </row>
  </sheetData>
  <sheetProtection formatColumns="0"/>
  <autoFilter ref="A1:AN11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AA2:AA20">
      <formula1>Valuation</formula1>
    </dataValidation>
    <dataValidation type="list" allowBlank="1" showInputMessage="1" showErrorMessage="1" sqref="AB2:AB20">
      <formula1>Dependence_Independence</formula1>
    </dataValidation>
    <dataValidation type="list" allowBlank="1" showInputMessage="1" showErrorMessage="1" sqref="U2:U20">
      <formula1>Underlying_Interest_Rates</formula1>
    </dataValidation>
    <dataValidation type="list" allowBlank="1" showInputMessage="1" showErrorMessage="1" sqref="T2:T20">
      <formula1>Linked_Type</formula1>
    </dataValidation>
    <dataValidation type="list" allowBlank="1" showInputMessage="1" showErrorMessage="1" sqref="Z2:Z20">
      <formula1>Yes_No_Bad_Debt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Y2:Y20">
      <formula1>Subordination_Risk</formula1>
    </dataValidation>
    <dataValidation type="list" allowBlank="1" showInputMessage="1" showErrorMessage="1" sqref="AL2:AL20">
      <formula1>In_the_books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Q98"/>
  <sheetViews>
    <sheetView rightToLeft="1" topLeftCell="E1" workbookViewId="0">
      <selection activeCell="G21" sqref="G21"/>
    </sheetView>
  </sheetViews>
  <sheetFormatPr defaultColWidth="9" defaultRowHeight="14.25"/>
  <cols>
    <col min="1" max="4" width="11.625" style="2" customWidth="1"/>
    <col min="5" max="5" width="11.625" style="3" customWidth="1"/>
    <col min="6" max="6" width="29.25" style="2" bestFit="1" customWidth="1"/>
    <col min="7" max="7" width="12.25" style="2" bestFit="1" customWidth="1"/>
    <col min="8" max="11" width="11.625" style="2" customWidth="1"/>
    <col min="12" max="12" width="11.625" style="3" customWidth="1"/>
    <col min="13" max="23" width="11.625" style="2" customWidth="1"/>
    <col min="24" max="24" width="11.625" style="3"/>
    <col min="25" max="25" width="11.625" style="3" customWidth="1"/>
    <col min="26" max="36" width="11.625" style="2" customWidth="1"/>
    <col min="37" max="38" width="11.625" style="140" customWidth="1"/>
    <col min="39" max="42" width="9" style="2"/>
    <col min="44" max="16384" width="9" style="2"/>
  </cols>
  <sheetData>
    <row r="1" spans="1:38" ht="66.75" customHeight="1">
      <c r="A1" s="16" t="s">
        <v>49</v>
      </c>
      <c r="B1" s="16" t="s">
        <v>50</v>
      </c>
      <c r="C1" s="16" t="s">
        <v>66</v>
      </c>
      <c r="D1" s="16" t="s">
        <v>80</v>
      </c>
      <c r="E1" s="16" t="s">
        <v>81</v>
      </c>
      <c r="F1" s="16" t="s">
        <v>67</v>
      </c>
      <c r="G1" s="16" t="s">
        <v>68</v>
      </c>
      <c r="H1" s="16" t="s">
        <v>82</v>
      </c>
      <c r="I1" s="16" t="s">
        <v>54</v>
      </c>
      <c r="J1" s="16" t="s">
        <v>55</v>
      </c>
      <c r="K1" s="16" t="s">
        <v>69</v>
      </c>
      <c r="L1" s="16" t="s">
        <v>89</v>
      </c>
      <c r="M1" s="16" t="s">
        <v>83</v>
      </c>
      <c r="N1" s="16" t="s">
        <v>56</v>
      </c>
      <c r="O1" s="16" t="s">
        <v>97</v>
      </c>
      <c r="P1" s="16" t="s">
        <v>71</v>
      </c>
      <c r="Q1" s="16" t="s">
        <v>58</v>
      </c>
      <c r="R1" s="16" t="s">
        <v>84</v>
      </c>
      <c r="S1" s="16" t="s">
        <v>59</v>
      </c>
      <c r="T1" s="16" t="s">
        <v>72</v>
      </c>
      <c r="U1" s="16" t="s">
        <v>73</v>
      </c>
      <c r="V1" s="16" t="s">
        <v>74</v>
      </c>
      <c r="W1" s="16" t="s">
        <v>62</v>
      </c>
      <c r="X1" s="16" t="s">
        <v>86</v>
      </c>
      <c r="Y1" s="16" t="s">
        <v>87</v>
      </c>
      <c r="Z1" s="16" t="s">
        <v>103</v>
      </c>
      <c r="AA1" s="16" t="s">
        <v>104</v>
      </c>
      <c r="AB1" s="16" t="s">
        <v>106</v>
      </c>
      <c r="AC1" s="16" t="s">
        <v>107</v>
      </c>
      <c r="AD1" s="16" t="s">
        <v>76</v>
      </c>
      <c r="AE1" s="16" t="s">
        <v>61</v>
      </c>
      <c r="AF1" s="16" t="s">
        <v>77</v>
      </c>
      <c r="AG1" s="16" t="s">
        <v>63</v>
      </c>
      <c r="AH1" s="16" t="s">
        <v>78</v>
      </c>
      <c r="AI1" s="16" t="s">
        <v>88</v>
      </c>
      <c r="AJ1" s="16" t="s">
        <v>17</v>
      </c>
      <c r="AK1" s="16" t="s">
        <v>64</v>
      </c>
      <c r="AL1" s="16" t="s">
        <v>65</v>
      </c>
    </row>
    <row r="2" spans="1:38">
      <c r="A2" t="s">
        <v>1213</v>
      </c>
      <c r="B2" t="s">
        <v>1214</v>
      </c>
      <c r="C2" t="s">
        <v>5718</v>
      </c>
      <c r="D2" t="s">
        <v>5719</v>
      </c>
      <c r="E2" t="s">
        <v>309</v>
      </c>
      <c r="F2" t="s">
        <v>5720</v>
      </c>
      <c r="G2">
        <v>1140284</v>
      </c>
      <c r="H2" t="s">
        <v>312</v>
      </c>
      <c r="I2" t="s">
        <v>951</v>
      </c>
      <c r="J2" t="s">
        <v>204</v>
      </c>
      <c r="K2" t="s">
        <v>204</v>
      </c>
      <c r="L2" s="111" t="s">
        <v>326</v>
      </c>
      <c r="M2" t="s">
        <v>446</v>
      </c>
      <c r="N2" t="s">
        <v>339</v>
      </c>
      <c r="O2" t="s">
        <v>5721</v>
      </c>
      <c r="P2" t="s">
        <v>2914</v>
      </c>
      <c r="Q2" t="s">
        <v>415</v>
      </c>
      <c r="R2" t="s">
        <v>407</v>
      </c>
      <c r="S2" t="s">
        <v>1212</v>
      </c>
      <c r="T2" s="132">
        <v>4832.3</v>
      </c>
      <c r="U2" t="s">
        <v>5722</v>
      </c>
      <c r="V2" s="133">
        <v>4.3400398393869097E-2</v>
      </c>
      <c r="W2" s="133">
        <v>3.7400000000000003E-2</v>
      </c>
      <c r="X2" s="15" t="s">
        <v>412</v>
      </c>
      <c r="Y2" s="15" t="s">
        <v>339</v>
      </c>
      <c r="Z2" s="111" t="s">
        <v>886</v>
      </c>
      <c r="AA2" s="111" t="s">
        <v>889</v>
      </c>
      <c r="AB2" s="110" t="s">
        <v>1503</v>
      </c>
      <c r="AC2" s="111"/>
      <c r="AD2" s="144">
        <v>707349.48</v>
      </c>
      <c r="AE2" s="111"/>
      <c r="AF2" t="s">
        <v>5723</v>
      </c>
      <c r="AG2" s="144">
        <v>669.36480000000006</v>
      </c>
      <c r="AH2" s="111"/>
      <c r="AI2" s="111"/>
      <c r="AJ2" s="111" t="s">
        <v>15</v>
      </c>
      <c r="AK2" s="133">
        <v>0.25741564987627158</v>
      </c>
      <c r="AL2" s="133">
        <v>6.8037872012318562E-3</v>
      </c>
    </row>
    <row r="3" spans="1:38">
      <c r="A3" t="s">
        <v>1213</v>
      </c>
      <c r="B3" t="s">
        <v>1214</v>
      </c>
      <c r="C3" t="s">
        <v>5718</v>
      </c>
      <c r="D3" t="s">
        <v>5719</v>
      </c>
      <c r="E3" t="s">
        <v>309</v>
      </c>
      <c r="F3" t="s">
        <v>5724</v>
      </c>
      <c r="G3">
        <v>1140292</v>
      </c>
      <c r="H3" t="s">
        <v>312</v>
      </c>
      <c r="I3" t="s">
        <v>951</v>
      </c>
      <c r="J3" t="s">
        <v>204</v>
      </c>
      <c r="K3" t="s">
        <v>204</v>
      </c>
      <c r="L3" s="111" t="s">
        <v>326</v>
      </c>
      <c r="M3" t="s">
        <v>446</v>
      </c>
      <c r="N3" t="s">
        <v>339</v>
      </c>
      <c r="O3" t="s">
        <v>5721</v>
      </c>
      <c r="P3" t="s">
        <v>2914</v>
      </c>
      <c r="Q3" t="s">
        <v>415</v>
      </c>
      <c r="R3" t="s">
        <v>407</v>
      </c>
      <c r="S3" t="s">
        <v>1212</v>
      </c>
      <c r="T3" s="132">
        <v>1439</v>
      </c>
      <c r="U3" t="s">
        <v>3610</v>
      </c>
      <c r="V3" s="133">
        <v>3.6857006438970198E-2</v>
      </c>
      <c r="W3" s="133">
        <v>2.5000000000000001E-2</v>
      </c>
      <c r="X3" s="15" t="s">
        <v>412</v>
      </c>
      <c r="Y3" s="15" t="s">
        <v>339</v>
      </c>
      <c r="Z3" s="111" t="s">
        <v>886</v>
      </c>
      <c r="AA3" s="111" t="s">
        <v>889</v>
      </c>
      <c r="AB3" s="110" t="s">
        <v>1503</v>
      </c>
      <c r="AC3" s="111"/>
      <c r="AD3" s="144">
        <v>359773.17</v>
      </c>
      <c r="AE3" s="111"/>
      <c r="AF3" t="s">
        <v>5725</v>
      </c>
      <c r="AG3" s="144">
        <v>350.38309999999996</v>
      </c>
      <c r="AH3" s="111"/>
      <c r="AI3" s="111"/>
      <c r="AJ3" s="111" t="s">
        <v>15</v>
      </c>
      <c r="AK3" s="133">
        <v>0.1347457905528523</v>
      </c>
      <c r="AL3" s="133">
        <v>3.5614838710234663E-3</v>
      </c>
    </row>
    <row r="4" spans="1:38">
      <c r="A4" t="s">
        <v>1213</v>
      </c>
      <c r="B4" t="s">
        <v>1214</v>
      </c>
      <c r="C4" t="s">
        <v>5726</v>
      </c>
      <c r="D4" t="s">
        <v>5727</v>
      </c>
      <c r="E4" t="s">
        <v>309</v>
      </c>
      <c r="F4" t="s">
        <v>5728</v>
      </c>
      <c r="G4">
        <v>3180361</v>
      </c>
      <c r="H4" t="s">
        <v>312</v>
      </c>
      <c r="I4" t="s">
        <v>951</v>
      </c>
      <c r="J4" t="s">
        <v>204</v>
      </c>
      <c r="K4" t="s">
        <v>204</v>
      </c>
      <c r="L4" s="111" t="s">
        <v>326</v>
      </c>
      <c r="M4" t="s">
        <v>451</v>
      </c>
      <c r="N4" t="s">
        <v>339</v>
      </c>
      <c r="O4" t="s">
        <v>5729</v>
      </c>
      <c r="P4" t="s">
        <v>1856</v>
      </c>
      <c r="Q4" t="s">
        <v>415</v>
      </c>
      <c r="R4" t="s">
        <v>407</v>
      </c>
      <c r="S4" t="s">
        <v>1212</v>
      </c>
      <c r="T4" s="132">
        <v>2292.6999999999998</v>
      </c>
      <c r="U4" t="s">
        <v>5730</v>
      </c>
      <c r="V4" s="133">
        <v>5.0817116810083003E-2</v>
      </c>
      <c r="W4" s="133">
        <v>2.1000000000000001E-2</v>
      </c>
      <c r="X4" s="15" t="s">
        <v>412</v>
      </c>
      <c r="Y4" s="15" t="s">
        <v>339</v>
      </c>
      <c r="Z4" s="111" t="s">
        <v>886</v>
      </c>
      <c r="AA4" s="111" t="s">
        <v>889</v>
      </c>
      <c r="AB4" s="110" t="s">
        <v>1503</v>
      </c>
      <c r="AC4" s="110"/>
      <c r="AD4" s="144">
        <v>285714.5</v>
      </c>
      <c r="AE4" s="111"/>
      <c r="AF4" t="s">
        <v>5731</v>
      </c>
      <c r="AG4" s="144">
        <v>268.00020000000001</v>
      </c>
      <c r="AH4" s="111"/>
      <c r="AI4" s="111"/>
      <c r="AJ4" s="111" t="s">
        <v>15</v>
      </c>
      <c r="AK4" s="133">
        <v>0.10306404605588265</v>
      </c>
      <c r="AL4" s="133">
        <v>2.7240994780202117E-3</v>
      </c>
    </row>
    <row r="5" spans="1:38">
      <c r="A5" t="s">
        <v>1213</v>
      </c>
      <c r="B5" t="s">
        <v>1214</v>
      </c>
      <c r="C5" t="s">
        <v>5732</v>
      </c>
      <c r="D5" t="s">
        <v>5733</v>
      </c>
      <c r="E5" t="s">
        <v>309</v>
      </c>
      <c r="F5" t="s">
        <v>5734</v>
      </c>
      <c r="G5">
        <v>6080238</v>
      </c>
      <c r="H5" t="s">
        <v>312</v>
      </c>
      <c r="I5" t="s">
        <v>951</v>
      </c>
      <c r="J5" t="s">
        <v>204</v>
      </c>
      <c r="K5" t="s">
        <v>204</v>
      </c>
      <c r="L5" s="111" t="s">
        <v>326</v>
      </c>
      <c r="M5" t="s">
        <v>451</v>
      </c>
      <c r="N5" t="s">
        <v>339</v>
      </c>
      <c r="O5" t="s">
        <v>5735</v>
      </c>
      <c r="P5" t="s">
        <v>1760</v>
      </c>
      <c r="Q5" t="s">
        <v>415</v>
      </c>
      <c r="R5" t="s">
        <v>407</v>
      </c>
      <c r="S5" t="s">
        <v>1212</v>
      </c>
      <c r="T5" s="132">
        <v>2416.1</v>
      </c>
      <c r="U5" t="s">
        <v>1651</v>
      </c>
      <c r="V5" s="133">
        <v>6.0216522327661198E-2</v>
      </c>
      <c r="W5" s="133">
        <v>4.4699999999999997E-2</v>
      </c>
      <c r="X5" s="15" t="s">
        <v>412</v>
      </c>
      <c r="Y5" s="15" t="s">
        <v>339</v>
      </c>
      <c r="Z5" s="111" t="s">
        <v>886</v>
      </c>
      <c r="AA5" s="111" t="s">
        <v>889</v>
      </c>
      <c r="AB5" s="110" t="s">
        <v>1503</v>
      </c>
      <c r="AC5" s="111"/>
      <c r="AD5" s="144">
        <v>205000</v>
      </c>
      <c r="AE5" s="111"/>
      <c r="AF5" t="s">
        <v>5736</v>
      </c>
      <c r="AG5" s="144">
        <v>200.203</v>
      </c>
      <c r="AH5"/>
      <c r="AI5"/>
      <c r="AJ5" s="111" t="s">
        <v>15</v>
      </c>
      <c r="AK5" s="133">
        <v>7.6991476631489073E-2</v>
      </c>
      <c r="AL5" s="133">
        <v>2.0349719357041843E-3</v>
      </c>
    </row>
    <row r="6" spans="1:38">
      <c r="A6" t="s">
        <v>1213</v>
      </c>
      <c r="B6" t="s">
        <v>1214</v>
      </c>
      <c r="C6" t="s">
        <v>5737</v>
      </c>
      <c r="D6" t="s">
        <v>5738</v>
      </c>
      <c r="E6" t="s">
        <v>309</v>
      </c>
      <c r="F6" t="s">
        <v>5739</v>
      </c>
      <c r="G6">
        <v>1196831</v>
      </c>
      <c r="H6" t="s">
        <v>312</v>
      </c>
      <c r="I6" t="s">
        <v>951</v>
      </c>
      <c r="J6" t="s">
        <v>204</v>
      </c>
      <c r="K6" t="s">
        <v>204</v>
      </c>
      <c r="L6" s="111" t="s">
        <v>326</v>
      </c>
      <c r="M6" t="s">
        <v>478</v>
      </c>
      <c r="N6" t="s">
        <v>339</v>
      </c>
      <c r="O6" t="s">
        <v>5740</v>
      </c>
      <c r="P6" t="s">
        <v>1725</v>
      </c>
      <c r="Q6" t="s">
        <v>415</v>
      </c>
      <c r="R6" t="s">
        <v>407</v>
      </c>
      <c r="S6" t="s">
        <v>1212</v>
      </c>
      <c r="T6" s="132">
        <v>1060</v>
      </c>
      <c r="U6" t="s">
        <v>3610</v>
      </c>
      <c r="V6" s="133">
        <v>6.9400000000000003E-2</v>
      </c>
      <c r="W6" s="133">
        <v>6.5000000000000002E-2</v>
      </c>
      <c r="X6" s="15" t="s">
        <v>412</v>
      </c>
      <c r="Y6" s="15" t="s">
        <v>339</v>
      </c>
      <c r="Z6" s="111" t="s">
        <v>886</v>
      </c>
      <c r="AA6" s="111" t="s">
        <v>889</v>
      </c>
      <c r="AB6" s="110" t="s">
        <v>1503</v>
      </c>
      <c r="AC6" s="111"/>
      <c r="AD6" s="144">
        <v>108749.28</v>
      </c>
      <c r="AE6" s="111"/>
      <c r="AF6" t="s">
        <v>3073</v>
      </c>
      <c r="AG6" s="144">
        <v>108.5209</v>
      </c>
      <c r="AH6"/>
      <c r="AI6"/>
      <c r="AJ6" s="111" t="s">
        <v>15</v>
      </c>
      <c r="AK6" s="133">
        <v>4.1733564620643336E-2</v>
      </c>
      <c r="AL6" s="133">
        <v>1.1030653845801384E-3</v>
      </c>
    </row>
    <row r="7" spans="1:38">
      <c r="A7" t="s">
        <v>1213</v>
      </c>
      <c r="B7" t="s">
        <v>1214</v>
      </c>
      <c r="C7" t="s">
        <v>5741</v>
      </c>
      <c r="D7" t="s">
        <v>5742</v>
      </c>
      <c r="E7" t="s">
        <v>309</v>
      </c>
      <c r="F7" t="s">
        <v>5743</v>
      </c>
      <c r="G7">
        <v>1138999</v>
      </c>
      <c r="H7" t="s">
        <v>312</v>
      </c>
      <c r="I7" t="s">
        <v>951</v>
      </c>
      <c r="J7" t="s">
        <v>204</v>
      </c>
      <c r="K7" t="s">
        <v>204</v>
      </c>
      <c r="L7" s="111" t="s">
        <v>326</v>
      </c>
      <c r="M7" t="s">
        <v>464</v>
      </c>
      <c r="N7" t="s">
        <v>339</v>
      </c>
      <c r="O7" t="s">
        <v>5744</v>
      </c>
      <c r="P7" t="s">
        <v>1964</v>
      </c>
      <c r="Q7" t="s">
        <v>415</v>
      </c>
      <c r="R7" t="s">
        <v>407</v>
      </c>
      <c r="S7" t="s">
        <v>1212</v>
      </c>
      <c r="T7" s="132">
        <v>2009</v>
      </c>
      <c r="U7" t="s">
        <v>1651</v>
      </c>
      <c r="V7" s="133">
        <v>4.8142062784432997E-2</v>
      </c>
      <c r="W7" s="133">
        <v>3.1E-2</v>
      </c>
      <c r="X7" s="15" t="s">
        <v>412</v>
      </c>
      <c r="Y7" s="15" t="s">
        <v>339</v>
      </c>
      <c r="Z7" s="111" t="s">
        <v>886</v>
      </c>
      <c r="AA7" s="111" t="s">
        <v>889</v>
      </c>
      <c r="AB7" s="110" t="s">
        <v>1503</v>
      </c>
      <c r="AC7" s="111"/>
      <c r="AD7" s="144">
        <v>108876</v>
      </c>
      <c r="AE7" s="111"/>
      <c r="AF7" t="s">
        <v>5745</v>
      </c>
      <c r="AG7" s="144">
        <v>105.392</v>
      </c>
      <c r="AH7" s="111"/>
      <c r="AI7" s="111"/>
      <c r="AJ7" s="111" t="s">
        <v>15</v>
      </c>
      <c r="AK7" s="133">
        <v>4.0530277974948646E-2</v>
      </c>
      <c r="AL7" s="133">
        <v>1.0712611555702633E-3</v>
      </c>
    </row>
    <row r="8" spans="1:38">
      <c r="A8" t="s">
        <v>1213</v>
      </c>
      <c r="B8" t="s">
        <v>1214</v>
      </c>
      <c r="C8" t="s">
        <v>4122</v>
      </c>
      <c r="D8" t="s">
        <v>4123</v>
      </c>
      <c r="E8" t="s">
        <v>309</v>
      </c>
      <c r="F8" t="s">
        <v>5746</v>
      </c>
      <c r="G8">
        <v>1167212</v>
      </c>
      <c r="H8" t="s">
        <v>312</v>
      </c>
      <c r="I8" t="s">
        <v>951</v>
      </c>
      <c r="J8" t="s">
        <v>204</v>
      </c>
      <c r="K8" t="s">
        <v>204</v>
      </c>
      <c r="L8" s="111" t="s">
        <v>326</v>
      </c>
      <c r="M8" t="s">
        <v>441</v>
      </c>
      <c r="N8" t="s">
        <v>339</v>
      </c>
      <c r="O8" t="s">
        <v>5747</v>
      </c>
      <c r="P8" t="s">
        <v>1690</v>
      </c>
      <c r="Q8" t="s">
        <v>413</v>
      </c>
      <c r="R8" t="s">
        <v>407</v>
      </c>
      <c r="S8" t="s">
        <v>1212</v>
      </c>
      <c r="T8" s="132">
        <v>3368</v>
      </c>
      <c r="U8" t="s">
        <v>5748</v>
      </c>
      <c r="V8" s="133">
        <v>5.2175624638795499E-2</v>
      </c>
      <c r="W8" s="133">
        <v>3.3500000000000002E-2</v>
      </c>
      <c r="X8" s="15" t="s">
        <v>412</v>
      </c>
      <c r="Y8" s="15" t="s">
        <v>339</v>
      </c>
      <c r="Z8" s="111" t="s">
        <v>886</v>
      </c>
      <c r="AA8" s="111" t="s">
        <v>889</v>
      </c>
      <c r="AB8" s="110" t="s">
        <v>1503</v>
      </c>
      <c r="AC8" s="111"/>
      <c r="AD8" s="144">
        <v>54789.599999999999</v>
      </c>
      <c r="AE8" s="111"/>
      <c r="AF8" t="s">
        <v>5749</v>
      </c>
      <c r="AG8" s="144">
        <v>50.976199999999999</v>
      </c>
      <c r="AH8" s="111"/>
      <c r="AI8" s="111"/>
      <c r="AJ8" s="111" t="s">
        <v>15</v>
      </c>
      <c r="AK8" s="133">
        <v>1.9603783591496875E-2</v>
      </c>
      <c r="AL8" s="133">
        <v>5.1815020555143177E-4</v>
      </c>
    </row>
    <row r="9" spans="1:38">
      <c r="A9" t="s">
        <v>1213</v>
      </c>
      <c r="B9" t="s">
        <v>1214</v>
      </c>
      <c r="C9" t="s">
        <v>5750</v>
      </c>
      <c r="D9" t="s">
        <v>5751</v>
      </c>
      <c r="E9" t="s">
        <v>309</v>
      </c>
      <c r="F9" t="s">
        <v>5752</v>
      </c>
      <c r="G9">
        <v>1138825</v>
      </c>
      <c r="H9" t="s">
        <v>312</v>
      </c>
      <c r="I9" t="s">
        <v>951</v>
      </c>
      <c r="J9" t="s">
        <v>204</v>
      </c>
      <c r="K9" t="s">
        <v>204</v>
      </c>
      <c r="L9" s="111" t="s">
        <v>326</v>
      </c>
      <c r="M9" t="s">
        <v>451</v>
      </c>
      <c r="N9" t="s">
        <v>339</v>
      </c>
      <c r="O9" t="s">
        <v>5753</v>
      </c>
      <c r="P9" t="s">
        <v>1760</v>
      </c>
      <c r="Q9" t="s">
        <v>415</v>
      </c>
      <c r="R9" t="s">
        <v>407</v>
      </c>
      <c r="S9" t="s">
        <v>1212</v>
      </c>
      <c r="T9" s="132">
        <v>2527.6</v>
      </c>
      <c r="U9" t="s">
        <v>1781</v>
      </c>
      <c r="V9" s="133">
        <v>6.0192918909787799E-2</v>
      </c>
      <c r="W9" s="133">
        <v>4.5999999999999999E-2</v>
      </c>
      <c r="X9" s="15" t="s">
        <v>412</v>
      </c>
      <c r="Y9" s="15" t="s">
        <v>339</v>
      </c>
      <c r="Z9" s="111" t="s">
        <v>886</v>
      </c>
      <c r="AA9" s="111" t="s">
        <v>889</v>
      </c>
      <c r="AB9" s="110" t="s">
        <v>1503</v>
      </c>
      <c r="AC9" s="111"/>
      <c r="AD9" s="144">
        <v>32926.82</v>
      </c>
      <c r="AE9" s="111"/>
      <c r="AF9" t="s">
        <v>5754</v>
      </c>
      <c r="AG9" s="144">
        <v>32.222200000000001</v>
      </c>
      <c r="AH9" s="111"/>
      <c r="AI9" s="111"/>
      <c r="AJ9" s="111" t="s">
        <v>15</v>
      </c>
      <c r="AK9" s="133">
        <v>1.2391590957368526E-2</v>
      </c>
      <c r="AL9" s="133">
        <v>3.275237849725469E-4</v>
      </c>
    </row>
    <row r="10" spans="1:38">
      <c r="A10" t="s">
        <v>1213</v>
      </c>
      <c r="B10" t="s">
        <v>1214</v>
      </c>
      <c r="C10" t="s">
        <v>5755</v>
      </c>
      <c r="D10" t="s">
        <v>5756</v>
      </c>
      <c r="E10" t="s">
        <v>309</v>
      </c>
      <c r="F10" t="s">
        <v>5757</v>
      </c>
      <c r="G10">
        <v>1168087</v>
      </c>
      <c r="H10" t="s">
        <v>312</v>
      </c>
      <c r="I10" t="s">
        <v>754</v>
      </c>
      <c r="J10" t="s">
        <v>204</v>
      </c>
      <c r="K10" t="s">
        <v>204</v>
      </c>
      <c r="L10" s="111" t="s">
        <v>326</v>
      </c>
      <c r="M10" t="s">
        <v>440</v>
      </c>
      <c r="N10" t="s">
        <v>339</v>
      </c>
      <c r="O10" t="s">
        <v>5758</v>
      </c>
      <c r="P10" t="s">
        <v>2914</v>
      </c>
      <c r="Q10" t="s">
        <v>415</v>
      </c>
      <c r="R10" t="s">
        <v>407</v>
      </c>
      <c r="S10" t="s">
        <v>1212</v>
      </c>
      <c r="T10" s="132">
        <v>7726.7</v>
      </c>
      <c r="U10" t="s">
        <v>5759</v>
      </c>
      <c r="V10" s="133">
        <v>2.4735340059995298E-2</v>
      </c>
      <c r="W10" s="133">
        <v>8.3000000000000001E-3</v>
      </c>
      <c r="X10" s="15" t="s">
        <v>412</v>
      </c>
      <c r="Y10" s="15" t="s">
        <v>339</v>
      </c>
      <c r="Z10" s="111" t="s">
        <v>886</v>
      </c>
      <c r="AA10" s="111" t="s">
        <v>889</v>
      </c>
      <c r="AB10" s="110" t="s">
        <v>1503</v>
      </c>
      <c r="AC10" s="111"/>
      <c r="AD10" s="144">
        <v>445966.46</v>
      </c>
      <c r="AE10" s="111"/>
      <c r="AF10" t="s">
        <v>5760</v>
      </c>
      <c r="AG10" s="144">
        <v>436.64580000000001</v>
      </c>
      <c r="AH10" s="111"/>
      <c r="AI10" s="111"/>
      <c r="AJ10" s="111" t="s">
        <v>15</v>
      </c>
      <c r="AK10" s="133">
        <v>0.1679195711512434</v>
      </c>
      <c r="AL10" s="133">
        <v>4.4383044682182928E-3</v>
      </c>
    </row>
    <row r="11" spans="1:38">
      <c r="A11" t="s">
        <v>1213</v>
      </c>
      <c r="B11" t="s">
        <v>1214</v>
      </c>
      <c r="C11" t="s">
        <v>5718</v>
      </c>
      <c r="D11" t="s">
        <v>5719</v>
      </c>
      <c r="E11" t="s">
        <v>309</v>
      </c>
      <c r="F11" t="s">
        <v>5761</v>
      </c>
      <c r="G11">
        <v>1140276</v>
      </c>
      <c r="H11" t="s">
        <v>312</v>
      </c>
      <c r="I11" t="s">
        <v>754</v>
      </c>
      <c r="J11" t="s">
        <v>204</v>
      </c>
      <c r="K11" t="s">
        <v>204</v>
      </c>
      <c r="L11" s="111" t="s">
        <v>326</v>
      </c>
      <c r="M11" t="s">
        <v>446</v>
      </c>
      <c r="N11" t="s">
        <v>339</v>
      </c>
      <c r="O11" t="s">
        <v>5721</v>
      </c>
      <c r="P11" t="s">
        <v>2914</v>
      </c>
      <c r="Q11" t="s">
        <v>415</v>
      </c>
      <c r="R11" t="s">
        <v>407</v>
      </c>
      <c r="S11" t="s">
        <v>1212</v>
      </c>
      <c r="T11" s="132">
        <v>5156.3999999999996</v>
      </c>
      <c r="U11" t="s">
        <v>5722</v>
      </c>
      <c r="V11" s="133">
        <v>1.79900077521798E-2</v>
      </c>
      <c r="W11" s="133">
        <v>2.1399999999999999E-2</v>
      </c>
      <c r="X11" s="15" t="s">
        <v>412</v>
      </c>
      <c r="Y11" s="15" t="s">
        <v>339</v>
      </c>
      <c r="Z11" s="111" t="s">
        <v>886</v>
      </c>
      <c r="AA11" s="111" t="s">
        <v>889</v>
      </c>
      <c r="AB11" s="110" t="s">
        <v>1503</v>
      </c>
      <c r="AC11" s="111"/>
      <c r="AD11" s="144">
        <v>334026.14</v>
      </c>
      <c r="AE11" s="111"/>
      <c r="AF11" t="s">
        <v>2732</v>
      </c>
      <c r="AG11" s="144">
        <v>378.61859999999996</v>
      </c>
      <c r="AH11" s="111"/>
      <c r="AI11" s="111"/>
      <c r="AJ11" s="111" t="s">
        <v>15</v>
      </c>
      <c r="AK11" s="133">
        <v>0.14560424858780363</v>
      </c>
      <c r="AL11" s="133">
        <v>3.8484852162751059E-3</v>
      </c>
    </row>
    <row r="12" spans="1:38">
      <c r="A12" t="s">
        <v>1213</v>
      </c>
      <c r="B12" t="s">
        <v>1221</v>
      </c>
      <c r="C12" t="s">
        <v>5718</v>
      </c>
      <c r="D12" t="s">
        <v>5719</v>
      </c>
      <c r="E12" t="s">
        <v>309</v>
      </c>
      <c r="F12" t="s">
        <v>5720</v>
      </c>
      <c r="G12">
        <v>1140284</v>
      </c>
      <c r="H12" t="s">
        <v>312</v>
      </c>
      <c r="I12" t="s">
        <v>951</v>
      </c>
      <c r="J12" t="s">
        <v>204</v>
      </c>
      <c r="K12" t="s">
        <v>204</v>
      </c>
      <c r="L12" s="111" t="s">
        <v>326</v>
      </c>
      <c r="M12" t="s">
        <v>446</v>
      </c>
      <c r="N12" t="s">
        <v>339</v>
      </c>
      <c r="O12" t="s">
        <v>5721</v>
      </c>
      <c r="P12" t="s">
        <v>2914</v>
      </c>
      <c r="Q12" t="s">
        <v>415</v>
      </c>
      <c r="R12" t="s">
        <v>407</v>
      </c>
      <c r="S12" t="s">
        <v>1212</v>
      </c>
      <c r="T12" s="132">
        <v>4832.3</v>
      </c>
      <c r="U12" t="s">
        <v>5722</v>
      </c>
      <c r="V12" s="133">
        <v>4.3400398393869097E-2</v>
      </c>
      <c r="W12" s="133">
        <v>3.7400000000000003E-2</v>
      </c>
      <c r="X12" s="15" t="s">
        <v>412</v>
      </c>
      <c r="Y12" s="15" t="s">
        <v>339</v>
      </c>
      <c r="Z12" s="111" t="s">
        <v>886</v>
      </c>
      <c r="AA12" s="111" t="s">
        <v>889</v>
      </c>
      <c r="AB12" s="110" t="s">
        <v>1503</v>
      </c>
      <c r="AC12" s="111"/>
      <c r="AD12" s="144">
        <v>6680522.8300000001</v>
      </c>
      <c r="AE12" s="111"/>
      <c r="AF12" t="s">
        <v>5723</v>
      </c>
      <c r="AG12" s="144">
        <v>6321.7788</v>
      </c>
      <c r="AH12" s="111"/>
      <c r="AI12" s="111"/>
      <c r="AJ12" s="111" t="s">
        <v>15</v>
      </c>
      <c r="AK12" s="133">
        <v>0.26387483522067123</v>
      </c>
      <c r="AL12" s="133">
        <v>7.0084120985834013E-3</v>
      </c>
    </row>
    <row r="13" spans="1:38">
      <c r="A13" t="s">
        <v>1213</v>
      </c>
      <c r="B13" t="s">
        <v>1221</v>
      </c>
      <c r="C13" t="s">
        <v>5718</v>
      </c>
      <c r="D13" t="s">
        <v>5719</v>
      </c>
      <c r="E13" t="s">
        <v>309</v>
      </c>
      <c r="F13" t="s">
        <v>5724</v>
      </c>
      <c r="G13">
        <v>1140292</v>
      </c>
      <c r="H13" t="s">
        <v>312</v>
      </c>
      <c r="I13" t="s">
        <v>951</v>
      </c>
      <c r="J13" t="s">
        <v>204</v>
      </c>
      <c r="K13" t="s">
        <v>204</v>
      </c>
      <c r="L13" s="111" t="s">
        <v>326</v>
      </c>
      <c r="M13" t="s">
        <v>446</v>
      </c>
      <c r="N13" t="s">
        <v>339</v>
      </c>
      <c r="O13" t="s">
        <v>5721</v>
      </c>
      <c r="P13" t="s">
        <v>2914</v>
      </c>
      <c r="Q13" t="s">
        <v>415</v>
      </c>
      <c r="R13" t="s">
        <v>407</v>
      </c>
      <c r="S13" t="s">
        <v>1212</v>
      </c>
      <c r="T13" s="132">
        <v>1439</v>
      </c>
      <c r="U13" t="s">
        <v>3610</v>
      </c>
      <c r="V13" s="133">
        <v>3.6857006438970198E-2</v>
      </c>
      <c r="W13" s="133">
        <v>2.5000000000000001E-2</v>
      </c>
      <c r="X13" s="15" t="s">
        <v>412</v>
      </c>
      <c r="Y13" s="15" t="s">
        <v>339</v>
      </c>
      <c r="Z13" s="111" t="s">
        <v>886</v>
      </c>
      <c r="AA13" s="111" t="s">
        <v>889</v>
      </c>
      <c r="AB13" s="110" t="s">
        <v>1503</v>
      </c>
      <c r="AC13" s="111"/>
      <c r="AD13" s="144">
        <v>3397857.74</v>
      </c>
      <c r="AE13" s="111"/>
      <c r="AF13" t="s">
        <v>5725</v>
      </c>
      <c r="AG13" s="144">
        <v>3309.1737000000003</v>
      </c>
      <c r="AH13" s="111"/>
      <c r="AI13" s="111"/>
      <c r="AJ13" s="111" t="s">
        <v>15</v>
      </c>
      <c r="AK13" s="133">
        <v>0.1381268921886509</v>
      </c>
      <c r="AL13" s="133">
        <v>3.6685960658018502E-3</v>
      </c>
    </row>
    <row r="14" spans="1:38">
      <c r="A14" t="s">
        <v>1213</v>
      </c>
      <c r="B14" t="s">
        <v>1221</v>
      </c>
      <c r="C14" t="s">
        <v>5726</v>
      </c>
      <c r="D14" t="s">
        <v>5727</v>
      </c>
      <c r="E14" t="s">
        <v>309</v>
      </c>
      <c r="F14" t="s">
        <v>5728</v>
      </c>
      <c r="G14">
        <v>3180361</v>
      </c>
      <c r="H14" t="s">
        <v>312</v>
      </c>
      <c r="I14" t="s">
        <v>951</v>
      </c>
      <c r="J14" t="s">
        <v>204</v>
      </c>
      <c r="K14" t="s">
        <v>204</v>
      </c>
      <c r="L14" s="111" t="s">
        <v>326</v>
      </c>
      <c r="M14" t="s">
        <v>451</v>
      </c>
      <c r="N14" t="s">
        <v>339</v>
      </c>
      <c r="O14" t="s">
        <v>5729</v>
      </c>
      <c r="P14" t="s">
        <v>1856</v>
      </c>
      <c r="Q14" t="s">
        <v>415</v>
      </c>
      <c r="R14" t="s">
        <v>407</v>
      </c>
      <c r="S14" t="s">
        <v>1212</v>
      </c>
      <c r="T14" s="132">
        <v>2292.6999999999998</v>
      </c>
      <c r="U14" t="s">
        <v>5730</v>
      </c>
      <c r="V14" s="133">
        <v>5.0817116810083003E-2</v>
      </c>
      <c r="W14" s="133">
        <v>2.1000000000000001E-2</v>
      </c>
      <c r="X14" s="15" t="s">
        <v>412</v>
      </c>
      <c r="Y14" s="15" t="s">
        <v>339</v>
      </c>
      <c r="Z14" s="111" t="s">
        <v>886</v>
      </c>
      <c r="AA14" s="111" t="s">
        <v>889</v>
      </c>
      <c r="AB14" s="110" t="s">
        <v>1503</v>
      </c>
      <c r="AC14" s="111"/>
      <c r="AD14" s="144">
        <v>2571430.5</v>
      </c>
      <c r="AE14" s="111"/>
      <c r="AF14" t="s">
        <v>5731</v>
      </c>
      <c r="AG14" s="144">
        <v>2412.0018</v>
      </c>
      <c r="AH14" s="111"/>
      <c r="AI14" s="111"/>
      <c r="AJ14" s="111" t="s">
        <v>15</v>
      </c>
      <c r="AK14" s="133">
        <v>0.10067840154896321</v>
      </c>
      <c r="AL14" s="133">
        <v>2.6739788464167922E-3</v>
      </c>
    </row>
    <row r="15" spans="1:38">
      <c r="A15" t="s">
        <v>1213</v>
      </c>
      <c r="B15" t="s">
        <v>1221</v>
      </c>
      <c r="C15" t="s">
        <v>5732</v>
      </c>
      <c r="D15" t="s">
        <v>5733</v>
      </c>
      <c r="E15" t="s">
        <v>309</v>
      </c>
      <c r="F15" t="s">
        <v>5734</v>
      </c>
      <c r="G15">
        <v>6080238</v>
      </c>
      <c r="H15" t="s">
        <v>312</v>
      </c>
      <c r="I15" t="s">
        <v>951</v>
      </c>
      <c r="J15" t="s">
        <v>204</v>
      </c>
      <c r="K15" t="s">
        <v>204</v>
      </c>
      <c r="L15" s="111" t="s">
        <v>326</v>
      </c>
      <c r="M15" t="s">
        <v>451</v>
      </c>
      <c r="N15" t="s">
        <v>339</v>
      </c>
      <c r="O15" t="s">
        <v>5735</v>
      </c>
      <c r="P15" t="s">
        <v>1760</v>
      </c>
      <c r="Q15" t="s">
        <v>415</v>
      </c>
      <c r="R15" t="s">
        <v>407</v>
      </c>
      <c r="S15" t="s">
        <v>1212</v>
      </c>
      <c r="T15" s="132">
        <v>2416.1</v>
      </c>
      <c r="U15" t="s">
        <v>1651</v>
      </c>
      <c r="V15" s="133">
        <v>6.0216522327661198E-2</v>
      </c>
      <c r="W15" s="133">
        <v>4.4699999999999997E-2</v>
      </c>
      <c r="X15" s="15" t="s">
        <v>412</v>
      </c>
      <c r="Y15" s="15" t="s">
        <v>339</v>
      </c>
      <c r="Z15" s="111" t="s">
        <v>886</v>
      </c>
      <c r="AA15" s="111" t="s">
        <v>889</v>
      </c>
      <c r="AB15" s="110" t="s">
        <v>1503</v>
      </c>
      <c r="AC15" s="111"/>
      <c r="AD15" s="144">
        <v>1900000</v>
      </c>
      <c r="AE15" s="111"/>
      <c r="AF15" t="s">
        <v>5736</v>
      </c>
      <c r="AG15" s="144">
        <v>1855.54</v>
      </c>
      <c r="AH15" s="111"/>
      <c r="AI15" s="111"/>
      <c r="AJ15" s="111" t="s">
        <v>15</v>
      </c>
      <c r="AK15" s="133">
        <v>7.7451352031785797E-2</v>
      </c>
      <c r="AL15" s="133">
        <v>2.0570775238088613E-3</v>
      </c>
    </row>
    <row r="16" spans="1:38">
      <c r="A16" t="s">
        <v>1213</v>
      </c>
      <c r="B16" t="s">
        <v>1221</v>
      </c>
      <c r="C16" t="s">
        <v>5737</v>
      </c>
      <c r="D16" t="s">
        <v>5738</v>
      </c>
      <c r="E16" t="s">
        <v>309</v>
      </c>
      <c r="F16" t="s">
        <v>5739</v>
      </c>
      <c r="G16">
        <v>1196831</v>
      </c>
      <c r="H16" t="s">
        <v>312</v>
      </c>
      <c r="I16" t="s">
        <v>951</v>
      </c>
      <c r="J16" t="s">
        <v>204</v>
      </c>
      <c r="K16" t="s">
        <v>204</v>
      </c>
      <c r="L16" s="111" t="s">
        <v>326</v>
      </c>
      <c r="M16" t="s">
        <v>478</v>
      </c>
      <c r="N16" t="s">
        <v>339</v>
      </c>
      <c r="O16" t="s">
        <v>5740</v>
      </c>
      <c r="P16" t="s">
        <v>1725</v>
      </c>
      <c r="Q16" t="s">
        <v>415</v>
      </c>
      <c r="R16" t="s">
        <v>407</v>
      </c>
      <c r="S16" t="s">
        <v>1212</v>
      </c>
      <c r="T16" s="132">
        <v>1060</v>
      </c>
      <c r="U16" t="s">
        <v>3610</v>
      </c>
      <c r="V16" s="133">
        <v>6.9400000000000003E-2</v>
      </c>
      <c r="W16" s="133">
        <v>6.5000000000000002E-2</v>
      </c>
      <c r="X16" s="15" t="s">
        <v>412</v>
      </c>
      <c r="Y16" s="15" t="s">
        <v>339</v>
      </c>
      <c r="Z16" s="111" t="s">
        <v>886</v>
      </c>
      <c r="AA16" s="111" t="s">
        <v>889</v>
      </c>
      <c r="AB16" s="110" t="s">
        <v>1503</v>
      </c>
      <c r="AC16" s="111"/>
      <c r="AD16" s="144">
        <v>1056953.6399999999</v>
      </c>
      <c r="AE16" s="111"/>
      <c r="AF16" t="s">
        <v>3073</v>
      </c>
      <c r="AG16" s="144">
        <v>1054.7339999999999</v>
      </c>
      <c r="AH16" s="111"/>
      <c r="AI16" s="111"/>
      <c r="AJ16" s="111" t="s">
        <v>15</v>
      </c>
      <c r="AK16" s="133">
        <v>4.4025231052505616E-2</v>
      </c>
      <c r="AL16" s="133">
        <v>1.1692928645252614E-3</v>
      </c>
    </row>
    <row r="17" spans="1:39">
      <c r="A17" t="s">
        <v>1213</v>
      </c>
      <c r="B17" t="s">
        <v>1221</v>
      </c>
      <c r="C17" t="s">
        <v>5762</v>
      </c>
      <c r="D17" t="s">
        <v>5763</v>
      </c>
      <c r="E17" t="s">
        <v>309</v>
      </c>
      <c r="F17" t="s">
        <v>5764</v>
      </c>
      <c r="G17">
        <v>1181783</v>
      </c>
      <c r="H17" t="s">
        <v>312</v>
      </c>
      <c r="I17" t="s">
        <v>951</v>
      </c>
      <c r="J17" t="s">
        <v>204</v>
      </c>
      <c r="K17" t="s">
        <v>204</v>
      </c>
      <c r="L17" s="111" t="s">
        <v>326</v>
      </c>
      <c r="M17" t="s">
        <v>451</v>
      </c>
      <c r="N17" t="s">
        <v>339</v>
      </c>
      <c r="O17" t="s">
        <v>5765</v>
      </c>
      <c r="P17" t="s">
        <v>1622</v>
      </c>
      <c r="Q17" t="s">
        <v>413</v>
      </c>
      <c r="R17" t="s">
        <v>407</v>
      </c>
      <c r="S17" t="s">
        <v>1212</v>
      </c>
      <c r="T17" s="132">
        <v>2588.9</v>
      </c>
      <c r="U17" t="s">
        <v>1687</v>
      </c>
      <c r="V17" s="133">
        <v>5.7987310639619503E-2</v>
      </c>
      <c r="W17" s="133">
        <v>2.86E-2</v>
      </c>
      <c r="X17" s="15" t="s">
        <v>412</v>
      </c>
      <c r="Y17" s="15" t="s">
        <v>339</v>
      </c>
      <c r="Z17" s="111" t="s">
        <v>886</v>
      </c>
      <c r="AA17" s="111" t="s">
        <v>889</v>
      </c>
      <c r="AB17" s="110" t="s">
        <v>1503</v>
      </c>
      <c r="AC17" s="111"/>
      <c r="AD17" s="144">
        <v>1071428.7</v>
      </c>
      <c r="AE17" s="111"/>
      <c r="AF17" t="s">
        <v>5766</v>
      </c>
      <c r="AG17" s="144">
        <v>1002.2144000000001</v>
      </c>
      <c r="AH17" s="111"/>
      <c r="AI17" s="111"/>
      <c r="AJ17" s="111" t="s">
        <v>15</v>
      </c>
      <c r="AK17" s="133">
        <v>4.183303015234599E-2</v>
      </c>
      <c r="AL17" s="133">
        <v>1.1110688686737592E-3</v>
      </c>
    </row>
    <row r="18" spans="1:39">
      <c r="A18" t="s">
        <v>1213</v>
      </c>
      <c r="B18" t="s">
        <v>1221</v>
      </c>
      <c r="C18" t="s">
        <v>5741</v>
      </c>
      <c r="D18" t="s">
        <v>5742</v>
      </c>
      <c r="E18" t="s">
        <v>309</v>
      </c>
      <c r="F18" t="s">
        <v>5743</v>
      </c>
      <c r="G18">
        <v>1138999</v>
      </c>
      <c r="H18" t="s">
        <v>312</v>
      </c>
      <c r="I18" t="s">
        <v>951</v>
      </c>
      <c r="J18" t="s">
        <v>204</v>
      </c>
      <c r="K18" t="s">
        <v>204</v>
      </c>
      <c r="L18" s="111" t="s">
        <v>326</v>
      </c>
      <c r="M18" t="s">
        <v>464</v>
      </c>
      <c r="N18" t="s">
        <v>339</v>
      </c>
      <c r="O18" t="s">
        <v>5744</v>
      </c>
      <c r="P18" t="s">
        <v>1964</v>
      </c>
      <c r="Q18" t="s">
        <v>415</v>
      </c>
      <c r="R18" t="s">
        <v>407</v>
      </c>
      <c r="S18" t="s">
        <v>1212</v>
      </c>
      <c r="T18" s="132">
        <v>2009</v>
      </c>
      <c r="U18" t="s">
        <v>1651</v>
      </c>
      <c r="V18" s="133">
        <v>4.8142062784432997E-2</v>
      </c>
      <c r="W18" s="133">
        <v>3.1E-2</v>
      </c>
      <c r="X18" s="15" t="s">
        <v>412</v>
      </c>
      <c r="Y18" s="15" t="s">
        <v>339</v>
      </c>
      <c r="Z18" s="111" t="s">
        <v>886</v>
      </c>
      <c r="AA18" s="111" t="s">
        <v>889</v>
      </c>
      <c r="AB18" s="110" t="s">
        <v>1503</v>
      </c>
      <c r="AC18" s="111"/>
      <c r="AD18" s="144">
        <v>997586</v>
      </c>
      <c r="AE18" s="111"/>
      <c r="AF18" t="s">
        <v>5745</v>
      </c>
      <c r="AG18" s="144">
        <v>965.66319999999996</v>
      </c>
      <c r="AH18" s="111"/>
      <c r="AI18" s="111"/>
      <c r="AJ18" s="111" t="s">
        <v>15</v>
      </c>
      <c r="AK18" s="133">
        <v>4.0307362905141184E-2</v>
      </c>
      <c r="AL18" s="133">
        <v>1.07054774514646E-3</v>
      </c>
    </row>
    <row r="19" spans="1:39">
      <c r="A19" t="s">
        <v>1213</v>
      </c>
      <c r="B19" t="s">
        <v>1221</v>
      </c>
      <c r="C19" t="s">
        <v>4122</v>
      </c>
      <c r="D19" t="s">
        <v>4123</v>
      </c>
      <c r="E19" t="s">
        <v>309</v>
      </c>
      <c r="F19" t="s">
        <v>5746</v>
      </c>
      <c r="G19">
        <v>1167212</v>
      </c>
      <c r="H19" t="s">
        <v>312</v>
      </c>
      <c r="I19" t="s">
        <v>951</v>
      </c>
      <c r="J19" t="s">
        <v>204</v>
      </c>
      <c r="K19" t="s">
        <v>204</v>
      </c>
      <c r="L19" s="111" t="s">
        <v>326</v>
      </c>
      <c r="M19" t="s">
        <v>441</v>
      </c>
      <c r="N19" t="s">
        <v>339</v>
      </c>
      <c r="O19" t="s">
        <v>5747</v>
      </c>
      <c r="P19" t="s">
        <v>1690</v>
      </c>
      <c r="Q19" t="s">
        <v>413</v>
      </c>
      <c r="R19" t="s">
        <v>407</v>
      </c>
      <c r="S19" t="s">
        <v>1212</v>
      </c>
      <c r="T19" s="132">
        <v>3368</v>
      </c>
      <c r="U19" t="s">
        <v>5748</v>
      </c>
      <c r="V19" s="133">
        <v>5.2175624638795499E-2</v>
      </c>
      <c r="W19" s="133">
        <v>3.3500000000000002E-2</v>
      </c>
      <c r="X19" s="15" t="s">
        <v>412</v>
      </c>
      <c r="Y19" s="15" t="s">
        <v>339</v>
      </c>
      <c r="Z19" s="111" t="s">
        <v>886</v>
      </c>
      <c r="AA19" s="111" t="s">
        <v>889</v>
      </c>
      <c r="AB19" s="110" t="s">
        <v>1503</v>
      </c>
      <c r="AC19" s="111"/>
      <c r="AD19" s="144">
        <v>547893.6</v>
      </c>
      <c r="AE19" s="111"/>
      <c r="AF19" t="s">
        <v>5749</v>
      </c>
      <c r="AG19" s="144">
        <v>509.7602</v>
      </c>
      <c r="AH19" s="111"/>
      <c r="AI19" s="111"/>
      <c r="AJ19" s="111" t="s">
        <v>15</v>
      </c>
      <c r="AK19" s="133">
        <v>2.1277696586076773E-2</v>
      </c>
      <c r="AL19" s="133">
        <v>5.6512727353913775E-4</v>
      </c>
    </row>
    <row r="20" spans="1:39">
      <c r="A20" t="s">
        <v>1213</v>
      </c>
      <c r="B20" t="s">
        <v>1221</v>
      </c>
      <c r="C20" t="s">
        <v>5750</v>
      </c>
      <c r="D20" t="s">
        <v>5751</v>
      </c>
      <c r="E20" t="s">
        <v>309</v>
      </c>
      <c r="F20" t="s">
        <v>5752</v>
      </c>
      <c r="G20">
        <v>1138825</v>
      </c>
      <c r="H20" t="s">
        <v>312</v>
      </c>
      <c r="I20" t="s">
        <v>951</v>
      </c>
      <c r="J20" t="s">
        <v>204</v>
      </c>
      <c r="K20" t="s">
        <v>204</v>
      </c>
      <c r="L20" s="111" t="s">
        <v>326</v>
      </c>
      <c r="M20" t="s">
        <v>451</v>
      </c>
      <c r="N20" t="s">
        <v>339</v>
      </c>
      <c r="O20" t="s">
        <v>5753</v>
      </c>
      <c r="P20" t="s">
        <v>1760</v>
      </c>
      <c r="Q20" t="s">
        <v>415</v>
      </c>
      <c r="R20" t="s">
        <v>407</v>
      </c>
      <c r="S20" t="s">
        <v>1212</v>
      </c>
      <c r="T20" s="132">
        <v>2527.6</v>
      </c>
      <c r="U20" t="s">
        <v>1781</v>
      </c>
      <c r="V20" s="133">
        <v>6.0192918909787799E-2</v>
      </c>
      <c r="W20" s="133">
        <v>4.5999999999999999E-2</v>
      </c>
      <c r="X20" s="15" t="s">
        <v>412</v>
      </c>
      <c r="Y20" s="15" t="s">
        <v>339</v>
      </c>
      <c r="Z20" s="111" t="s">
        <v>886</v>
      </c>
      <c r="AA20" s="111" t="s">
        <v>889</v>
      </c>
      <c r="AB20" s="110" t="s">
        <v>1503</v>
      </c>
      <c r="AC20" s="110"/>
      <c r="AD20" s="144">
        <v>460975.62</v>
      </c>
      <c r="AE20" s="110"/>
      <c r="AF20" t="s">
        <v>5754</v>
      </c>
      <c r="AG20" s="144">
        <v>451.11070000000001</v>
      </c>
      <c r="AH20" s="110"/>
      <c r="AI20" s="110"/>
      <c r="AJ20" s="111" t="s">
        <v>15</v>
      </c>
      <c r="AK20" s="133">
        <v>1.882963280942752E-2</v>
      </c>
      <c r="AL20" s="133">
        <v>5.0010766006965157E-4</v>
      </c>
    </row>
    <row r="21" spans="1:39" customFormat="1">
      <c r="A21" t="s">
        <v>1213</v>
      </c>
      <c r="B21" t="s">
        <v>1221</v>
      </c>
      <c r="C21" t="s">
        <v>5718</v>
      </c>
      <c r="D21" t="s">
        <v>5719</v>
      </c>
      <c r="E21" t="s">
        <v>309</v>
      </c>
      <c r="F21" t="s">
        <v>5761</v>
      </c>
      <c r="G21">
        <v>1140276</v>
      </c>
      <c r="H21" t="s">
        <v>312</v>
      </c>
      <c r="I21" t="s">
        <v>754</v>
      </c>
      <c r="J21" t="s">
        <v>204</v>
      </c>
      <c r="K21" t="s">
        <v>204</v>
      </c>
      <c r="L21" s="111" t="s">
        <v>326</v>
      </c>
      <c r="M21" t="s">
        <v>446</v>
      </c>
      <c r="N21" t="s">
        <v>339</v>
      </c>
      <c r="O21" t="s">
        <v>5721</v>
      </c>
      <c r="P21" t="s">
        <v>2914</v>
      </c>
      <c r="Q21" t="s">
        <v>415</v>
      </c>
      <c r="R21" t="s">
        <v>407</v>
      </c>
      <c r="S21" t="s">
        <v>1212</v>
      </c>
      <c r="T21" s="132">
        <v>5156.3999999999996</v>
      </c>
      <c r="U21" t="s">
        <v>5722</v>
      </c>
      <c r="V21" s="133">
        <v>1.79900077521798E-2</v>
      </c>
      <c r="W21" s="133">
        <v>2.1399999999999999E-2</v>
      </c>
      <c r="X21" s="15" t="s">
        <v>412</v>
      </c>
      <c r="Y21" s="15" t="s">
        <v>339</v>
      </c>
      <c r="Z21" s="111" t="s">
        <v>886</v>
      </c>
      <c r="AA21" s="111" t="s">
        <v>889</v>
      </c>
      <c r="AB21" s="110" t="s">
        <v>1503</v>
      </c>
      <c r="AD21" s="144">
        <v>3158708.39</v>
      </c>
      <c r="AF21" t="s">
        <v>2732</v>
      </c>
      <c r="AG21" s="144">
        <v>3580.3960000000002</v>
      </c>
      <c r="AJ21" s="111" t="s">
        <v>15</v>
      </c>
      <c r="AK21" s="133">
        <v>0.14944787388909861</v>
      </c>
      <c r="AL21" s="133">
        <v>3.969276898253749E-3</v>
      </c>
      <c r="AM21" s="2"/>
    </row>
    <row r="22" spans="1:39">
      <c r="A22" t="s">
        <v>1213</v>
      </c>
      <c r="B22" t="s">
        <v>1221</v>
      </c>
      <c r="C22" t="s">
        <v>5755</v>
      </c>
      <c r="D22" t="s">
        <v>5756</v>
      </c>
      <c r="E22" t="s">
        <v>309</v>
      </c>
      <c r="F22" t="s">
        <v>5757</v>
      </c>
      <c r="G22">
        <v>1168087</v>
      </c>
      <c r="H22" t="s">
        <v>312</v>
      </c>
      <c r="I22" t="s">
        <v>754</v>
      </c>
      <c r="J22" t="s">
        <v>204</v>
      </c>
      <c r="K22" t="s">
        <v>204</v>
      </c>
      <c r="L22" s="111" t="s">
        <v>326</v>
      </c>
      <c r="M22" t="s">
        <v>440</v>
      </c>
      <c r="N22" t="s">
        <v>339</v>
      </c>
      <c r="O22" t="s">
        <v>5758</v>
      </c>
      <c r="P22" t="s">
        <v>2914</v>
      </c>
      <c r="Q22" t="s">
        <v>415</v>
      </c>
      <c r="R22" t="s">
        <v>407</v>
      </c>
      <c r="S22" t="s">
        <v>1212</v>
      </c>
      <c r="T22" s="132">
        <v>7726.7</v>
      </c>
      <c r="U22" t="s">
        <v>5759</v>
      </c>
      <c r="V22" s="133">
        <v>2.4735340059995298E-2</v>
      </c>
      <c r="W22" s="133">
        <v>8.3000000000000001E-3</v>
      </c>
      <c r="X22" s="15" t="s">
        <v>412</v>
      </c>
      <c r="Y22" s="15" t="s">
        <v>339</v>
      </c>
      <c r="Z22" s="111" t="s">
        <v>886</v>
      </c>
      <c r="AA22" s="111" t="s">
        <v>889</v>
      </c>
      <c r="AB22" s="110" t="s">
        <v>1503</v>
      </c>
      <c r="AC22" s="110"/>
      <c r="AD22" s="144">
        <v>2548378.4</v>
      </c>
      <c r="AE22" s="110"/>
      <c r="AF22" t="s">
        <v>5760</v>
      </c>
      <c r="AG22" s="144">
        <v>2495.1172999999999</v>
      </c>
      <c r="AH22" s="110"/>
      <c r="AI22" s="110"/>
      <c r="AJ22" s="111" t="s">
        <v>15</v>
      </c>
      <c r="AK22" s="133">
        <v>0.10414769161533319</v>
      </c>
      <c r="AL22" s="133">
        <v>2.7661218294879487E-3</v>
      </c>
    </row>
    <row r="23" spans="1:39">
      <c r="A23" t="s">
        <v>1213</v>
      </c>
      <c r="B23" t="s">
        <v>1228</v>
      </c>
      <c r="C23" t="s">
        <v>5718</v>
      </c>
      <c r="D23" t="s">
        <v>5719</v>
      </c>
      <c r="E23" t="s">
        <v>309</v>
      </c>
      <c r="F23" t="s">
        <v>5724</v>
      </c>
      <c r="G23">
        <v>1140292</v>
      </c>
      <c r="H23" t="s">
        <v>312</v>
      </c>
      <c r="I23" t="s">
        <v>951</v>
      </c>
      <c r="J23" t="s">
        <v>204</v>
      </c>
      <c r="K23" t="s">
        <v>204</v>
      </c>
      <c r="L23" s="111" t="s">
        <v>326</v>
      </c>
      <c r="M23" t="s">
        <v>446</v>
      </c>
      <c r="N23" t="s">
        <v>339</v>
      </c>
      <c r="O23" t="s">
        <v>5721</v>
      </c>
      <c r="P23" t="s">
        <v>2914</v>
      </c>
      <c r="Q23" t="s">
        <v>415</v>
      </c>
      <c r="R23" t="s">
        <v>407</v>
      </c>
      <c r="S23" t="s">
        <v>1212</v>
      </c>
      <c r="T23" s="132">
        <v>1439</v>
      </c>
      <c r="U23" t="s">
        <v>3610</v>
      </c>
      <c r="V23" s="133">
        <v>3.6857006438970198E-2</v>
      </c>
      <c r="W23" s="133">
        <v>2.5000000000000001E-2</v>
      </c>
      <c r="X23" s="15" t="s">
        <v>412</v>
      </c>
      <c r="Y23" s="15" t="s">
        <v>339</v>
      </c>
      <c r="Z23" s="111" t="s">
        <v>886</v>
      </c>
      <c r="AA23" s="111" t="s">
        <v>889</v>
      </c>
      <c r="AB23" s="110" t="s">
        <v>1503</v>
      </c>
      <c r="AC23" s="110"/>
      <c r="AD23" s="144">
        <v>679571.54</v>
      </c>
      <c r="AE23" s="110"/>
      <c r="AF23" t="s">
        <v>5725</v>
      </c>
      <c r="AG23" s="144">
        <v>661.8347</v>
      </c>
      <c r="AH23" s="110"/>
      <c r="AI23" s="110"/>
      <c r="AJ23" s="111" t="s">
        <v>15</v>
      </c>
      <c r="AK23" s="133">
        <v>1</v>
      </c>
      <c r="AL23" s="133">
        <v>3.6855302301893092E-3</v>
      </c>
    </row>
    <row r="24" spans="1:39">
      <c r="A24" t="s">
        <v>1213</v>
      </c>
      <c r="B24" t="s">
        <v>1232</v>
      </c>
      <c r="C24" t="s">
        <v>4122</v>
      </c>
      <c r="D24" t="s">
        <v>4123</v>
      </c>
      <c r="E24" t="s">
        <v>309</v>
      </c>
      <c r="F24" t="s">
        <v>5746</v>
      </c>
      <c r="G24">
        <v>1167212</v>
      </c>
      <c r="H24" t="s">
        <v>312</v>
      </c>
      <c r="I24" t="s">
        <v>951</v>
      </c>
      <c r="J24" t="s">
        <v>204</v>
      </c>
      <c r="K24" t="s">
        <v>204</v>
      </c>
      <c r="L24" s="111" t="s">
        <v>326</v>
      </c>
      <c r="M24" t="s">
        <v>441</v>
      </c>
      <c r="N24" t="s">
        <v>339</v>
      </c>
      <c r="O24" t="s">
        <v>5747</v>
      </c>
      <c r="P24" t="s">
        <v>1690</v>
      </c>
      <c r="Q24" t="s">
        <v>413</v>
      </c>
      <c r="R24" t="s">
        <v>407</v>
      </c>
      <c r="S24" t="s">
        <v>1212</v>
      </c>
      <c r="T24" s="132">
        <v>3368</v>
      </c>
      <c r="U24" t="s">
        <v>5748</v>
      </c>
      <c r="V24" s="133">
        <v>5.2175624638795499E-2</v>
      </c>
      <c r="W24" s="133">
        <v>3.3500000000000002E-2</v>
      </c>
      <c r="X24" s="15" t="s">
        <v>412</v>
      </c>
      <c r="Y24" s="15" t="s">
        <v>339</v>
      </c>
      <c r="Z24" s="111" t="s">
        <v>886</v>
      </c>
      <c r="AA24" s="111" t="s">
        <v>889</v>
      </c>
      <c r="AB24" s="110" t="s">
        <v>1503</v>
      </c>
      <c r="AC24" s="110"/>
      <c r="AD24" s="144">
        <v>2400000</v>
      </c>
      <c r="AE24" s="110"/>
      <c r="AF24" t="s">
        <v>5749</v>
      </c>
      <c r="AG24" s="144">
        <v>2232.96</v>
      </c>
      <c r="AH24" s="110"/>
      <c r="AI24" s="110"/>
      <c r="AJ24" s="111" t="s">
        <v>15</v>
      </c>
      <c r="AK24" s="133">
        <v>0.35888140895648174</v>
      </c>
      <c r="AL24" s="133">
        <v>5.6760006135122337E-3</v>
      </c>
    </row>
    <row r="25" spans="1:39">
      <c r="A25" t="s">
        <v>1213</v>
      </c>
      <c r="B25" t="s">
        <v>1232</v>
      </c>
      <c r="C25" t="s">
        <v>5767</v>
      </c>
      <c r="D25" t="s">
        <v>5768</v>
      </c>
      <c r="E25" t="s">
        <v>309</v>
      </c>
      <c r="F25" t="s">
        <v>5769</v>
      </c>
      <c r="G25">
        <v>1142009</v>
      </c>
      <c r="H25" t="s">
        <v>312</v>
      </c>
      <c r="I25" t="s">
        <v>951</v>
      </c>
      <c r="J25" t="s">
        <v>204</v>
      </c>
      <c r="K25" t="s">
        <v>204</v>
      </c>
      <c r="L25" s="111" t="s">
        <v>326</v>
      </c>
      <c r="M25" t="s">
        <v>445</v>
      </c>
      <c r="N25" t="s">
        <v>339</v>
      </c>
      <c r="O25" t="s">
        <v>5770</v>
      </c>
      <c r="P25" t="s">
        <v>1676</v>
      </c>
      <c r="Q25" t="s">
        <v>415</v>
      </c>
      <c r="R25" t="s">
        <v>407</v>
      </c>
      <c r="S25" t="s">
        <v>1212</v>
      </c>
      <c r="T25" s="132">
        <v>1142.9000000000001</v>
      </c>
      <c r="U25" t="s">
        <v>5771</v>
      </c>
      <c r="V25" s="133">
        <v>6.0696458491086597E-2</v>
      </c>
      <c r="W25" s="133">
        <v>4.1778000000000003E-2</v>
      </c>
      <c r="X25" s="15" t="s">
        <v>412</v>
      </c>
      <c r="Y25" s="15" t="s">
        <v>339</v>
      </c>
      <c r="Z25" s="111" t="s">
        <v>886</v>
      </c>
      <c r="AA25" s="111" t="s">
        <v>889</v>
      </c>
      <c r="AB25" s="110" t="s">
        <v>1503</v>
      </c>
      <c r="AC25" s="110"/>
      <c r="AD25" s="144">
        <v>1251400.8</v>
      </c>
      <c r="AE25" s="110"/>
      <c r="AF25" t="s">
        <v>1629</v>
      </c>
      <c r="AG25" s="144">
        <v>1230.6275000000001</v>
      </c>
      <c r="AH25" s="110"/>
      <c r="AI25" s="110"/>
      <c r="AJ25" s="111" t="s">
        <v>15</v>
      </c>
      <c r="AK25" s="133">
        <v>0.19778650216194299</v>
      </c>
      <c r="AL25" s="133">
        <v>3.1281539795552874E-3</v>
      </c>
    </row>
    <row r="26" spans="1:39">
      <c r="A26" t="s">
        <v>1213</v>
      </c>
      <c r="B26" t="s">
        <v>1232</v>
      </c>
      <c r="C26" t="s">
        <v>5741</v>
      </c>
      <c r="D26" t="s">
        <v>5742</v>
      </c>
      <c r="E26" t="s">
        <v>309</v>
      </c>
      <c r="F26" t="s">
        <v>5743</v>
      </c>
      <c r="G26">
        <v>1138999</v>
      </c>
      <c r="H26" t="s">
        <v>312</v>
      </c>
      <c r="I26" t="s">
        <v>951</v>
      </c>
      <c r="J26" t="s">
        <v>204</v>
      </c>
      <c r="K26" t="s">
        <v>204</v>
      </c>
      <c r="L26" s="111" t="s">
        <v>326</v>
      </c>
      <c r="M26" t="s">
        <v>464</v>
      </c>
      <c r="N26" t="s">
        <v>339</v>
      </c>
      <c r="O26" t="s">
        <v>5772</v>
      </c>
      <c r="P26" t="s">
        <v>1964</v>
      </c>
      <c r="Q26" t="s">
        <v>415</v>
      </c>
      <c r="R26" t="s">
        <v>407</v>
      </c>
      <c r="S26" t="s">
        <v>1212</v>
      </c>
      <c r="T26" s="132">
        <v>2009</v>
      </c>
      <c r="U26" t="s">
        <v>1651</v>
      </c>
      <c r="V26" s="133">
        <v>4.8142062784432997E-2</v>
      </c>
      <c r="W26" s="133">
        <v>3.1E-2</v>
      </c>
      <c r="X26" s="15" t="s">
        <v>412</v>
      </c>
      <c r="Y26" s="15" t="s">
        <v>339</v>
      </c>
      <c r="Z26" s="111" t="s">
        <v>886</v>
      </c>
      <c r="AA26" s="111" t="s">
        <v>889</v>
      </c>
      <c r="AB26" s="110" t="s">
        <v>1503</v>
      </c>
      <c r="AD26" s="144">
        <v>1144577.79</v>
      </c>
      <c r="AF26" t="s">
        <v>5745</v>
      </c>
      <c r="AG26" s="144">
        <v>1107.9512999999999</v>
      </c>
      <c r="AJ26" s="111" t="s">
        <v>15</v>
      </c>
      <c r="AK26" s="133">
        <v>0.17806997163297159</v>
      </c>
      <c r="AL26" s="133">
        <v>2.8163210548457639E-3</v>
      </c>
    </row>
    <row r="27" spans="1:39">
      <c r="A27" t="s">
        <v>1213</v>
      </c>
      <c r="B27" t="s">
        <v>1232</v>
      </c>
      <c r="C27" t="s">
        <v>5773</v>
      </c>
      <c r="D27" t="s">
        <v>5774</v>
      </c>
      <c r="E27" t="s">
        <v>309</v>
      </c>
      <c r="F27" t="s">
        <v>5775</v>
      </c>
      <c r="G27">
        <v>1151141</v>
      </c>
      <c r="H27" t="s">
        <v>312</v>
      </c>
      <c r="I27" t="s">
        <v>951</v>
      </c>
      <c r="J27" t="s">
        <v>204</v>
      </c>
      <c r="K27" t="s">
        <v>204</v>
      </c>
      <c r="L27" s="111" t="s">
        <v>326</v>
      </c>
      <c r="M27" t="s">
        <v>464</v>
      </c>
      <c r="N27" t="s">
        <v>339</v>
      </c>
      <c r="O27" t="s">
        <v>5776</v>
      </c>
      <c r="P27" t="s">
        <v>1622</v>
      </c>
      <c r="Q27" t="s">
        <v>413</v>
      </c>
      <c r="R27" t="s">
        <v>407</v>
      </c>
      <c r="S27" t="s">
        <v>1212</v>
      </c>
      <c r="T27" s="132">
        <v>744.6</v>
      </c>
      <c r="U27" t="s">
        <v>2497</v>
      </c>
      <c r="V27" s="133">
        <v>5.3043705896138799E-2</v>
      </c>
      <c r="W27" s="133">
        <v>3.5499999999999997E-2</v>
      </c>
      <c r="X27" s="15" t="s">
        <v>412</v>
      </c>
      <c r="Y27" s="15" t="s">
        <v>339</v>
      </c>
      <c r="Z27" s="111" t="s">
        <v>886</v>
      </c>
      <c r="AA27" s="111" t="s">
        <v>889</v>
      </c>
      <c r="AB27" s="110" t="s">
        <v>1503</v>
      </c>
      <c r="AD27" s="144">
        <v>1020000</v>
      </c>
      <c r="AF27" t="s">
        <v>5777</v>
      </c>
      <c r="AG27" s="144">
        <v>1016.328</v>
      </c>
      <c r="AJ27" s="111" t="s">
        <v>15</v>
      </c>
      <c r="AK27" s="133">
        <v>0.16334427155073231</v>
      </c>
      <c r="AL27" s="133">
        <v>2.5834221623001132E-3</v>
      </c>
    </row>
    <row r="28" spans="1:39">
      <c r="A28" t="s">
        <v>1213</v>
      </c>
      <c r="B28" t="s">
        <v>1232</v>
      </c>
      <c r="C28" t="s">
        <v>5750</v>
      </c>
      <c r="D28" t="s">
        <v>5751</v>
      </c>
      <c r="E28" t="s">
        <v>309</v>
      </c>
      <c r="F28" t="s">
        <v>5752</v>
      </c>
      <c r="G28">
        <v>1138825</v>
      </c>
      <c r="H28" t="s">
        <v>312</v>
      </c>
      <c r="I28" t="s">
        <v>951</v>
      </c>
      <c r="J28" t="s">
        <v>204</v>
      </c>
      <c r="K28" t="s">
        <v>204</v>
      </c>
      <c r="L28" s="111" t="s">
        <v>326</v>
      </c>
      <c r="M28" t="s">
        <v>451</v>
      </c>
      <c r="N28" t="s">
        <v>339</v>
      </c>
      <c r="O28" t="s">
        <v>5778</v>
      </c>
      <c r="P28" t="s">
        <v>1760</v>
      </c>
      <c r="Q28" t="s">
        <v>415</v>
      </c>
      <c r="R28" t="s">
        <v>407</v>
      </c>
      <c r="S28" t="s">
        <v>1212</v>
      </c>
      <c r="T28" s="132">
        <v>2527.6</v>
      </c>
      <c r="U28" t="s">
        <v>1781</v>
      </c>
      <c r="V28" s="133">
        <v>6.0192918909787799E-2</v>
      </c>
      <c r="W28" s="133">
        <v>4.5999999999999999E-2</v>
      </c>
      <c r="X28" s="15" t="s">
        <v>412</v>
      </c>
      <c r="Y28" s="15" t="s">
        <v>339</v>
      </c>
      <c r="Z28" s="111" t="s">
        <v>886</v>
      </c>
      <c r="AA28" s="111" t="s">
        <v>889</v>
      </c>
      <c r="AB28" s="110" t="s">
        <v>1503</v>
      </c>
      <c r="AD28" s="144">
        <v>648000</v>
      </c>
      <c r="AF28" t="s">
        <v>5754</v>
      </c>
      <c r="AG28" s="144">
        <v>634.13280000000009</v>
      </c>
      <c r="AJ28" s="111" t="s">
        <v>15</v>
      </c>
      <c r="AK28" s="133">
        <v>0.10191784569787138</v>
      </c>
      <c r="AL28" s="133">
        <v>1.6119134072478819E-3</v>
      </c>
    </row>
    <row r="29" spans="1:39">
      <c r="A29" t="s">
        <v>1213</v>
      </c>
      <c r="B29" t="s">
        <v>1240</v>
      </c>
      <c r="C29" t="s">
        <v>4122</v>
      </c>
      <c r="D29" t="s">
        <v>4123</v>
      </c>
      <c r="E29" t="s">
        <v>309</v>
      </c>
      <c r="F29" t="s">
        <v>5746</v>
      </c>
      <c r="G29">
        <v>1167212</v>
      </c>
      <c r="H29" t="s">
        <v>312</v>
      </c>
      <c r="I29" t="s">
        <v>951</v>
      </c>
      <c r="J29" t="s">
        <v>204</v>
      </c>
      <c r="K29" t="s">
        <v>204</v>
      </c>
      <c r="L29" s="111" t="s">
        <v>326</v>
      </c>
      <c r="M29" t="s">
        <v>441</v>
      </c>
      <c r="N29" t="s">
        <v>339</v>
      </c>
      <c r="O29" t="s">
        <v>5747</v>
      </c>
      <c r="P29" t="s">
        <v>1690</v>
      </c>
      <c r="Q29" t="s">
        <v>413</v>
      </c>
      <c r="R29" t="s">
        <v>407</v>
      </c>
      <c r="S29" t="s">
        <v>1212</v>
      </c>
      <c r="T29" s="132">
        <v>3368</v>
      </c>
      <c r="U29" t="s">
        <v>5748</v>
      </c>
      <c r="V29" s="133">
        <v>5.2175624638795499E-2</v>
      </c>
      <c r="W29" s="133">
        <v>3.3500000000000002E-2</v>
      </c>
      <c r="X29" s="15" t="s">
        <v>412</v>
      </c>
      <c r="Y29" s="15" t="s">
        <v>339</v>
      </c>
      <c r="Z29" s="111" t="s">
        <v>886</v>
      </c>
      <c r="AA29" s="111" t="s">
        <v>889</v>
      </c>
      <c r="AB29" s="110" t="s">
        <v>1503</v>
      </c>
      <c r="AD29" s="144">
        <v>12000000</v>
      </c>
      <c r="AF29" t="s">
        <v>5749</v>
      </c>
      <c r="AG29" s="144">
        <v>11164.8</v>
      </c>
      <c r="AJ29" s="111" t="s">
        <v>15</v>
      </c>
      <c r="AK29" s="133">
        <v>0.31325948818592814</v>
      </c>
      <c r="AL29" s="133">
        <v>4.4687551001677261E-3</v>
      </c>
    </row>
    <row r="30" spans="1:39">
      <c r="A30" t="s">
        <v>1213</v>
      </c>
      <c r="B30" t="s">
        <v>1240</v>
      </c>
      <c r="C30" t="s">
        <v>5741</v>
      </c>
      <c r="D30" t="s">
        <v>5742</v>
      </c>
      <c r="E30" t="s">
        <v>309</v>
      </c>
      <c r="F30" t="s">
        <v>5743</v>
      </c>
      <c r="G30">
        <v>1138999</v>
      </c>
      <c r="H30" t="s">
        <v>312</v>
      </c>
      <c r="I30" t="s">
        <v>951</v>
      </c>
      <c r="J30" t="s">
        <v>204</v>
      </c>
      <c r="K30" t="s">
        <v>204</v>
      </c>
      <c r="L30" s="111" t="s">
        <v>326</v>
      </c>
      <c r="M30" t="s">
        <v>464</v>
      </c>
      <c r="N30" t="s">
        <v>339</v>
      </c>
      <c r="O30" t="s">
        <v>5772</v>
      </c>
      <c r="P30" t="s">
        <v>1964</v>
      </c>
      <c r="Q30" t="s">
        <v>415</v>
      </c>
      <c r="R30" t="s">
        <v>407</v>
      </c>
      <c r="S30" t="s">
        <v>1212</v>
      </c>
      <c r="T30" s="132">
        <v>2009</v>
      </c>
      <c r="U30" t="s">
        <v>1651</v>
      </c>
      <c r="V30" s="133">
        <v>4.8142062784432997E-2</v>
      </c>
      <c r="W30" s="133">
        <v>3.1E-2</v>
      </c>
      <c r="X30" s="15" t="s">
        <v>412</v>
      </c>
      <c r="Y30" s="15" t="s">
        <v>339</v>
      </c>
      <c r="Z30" s="111" t="s">
        <v>886</v>
      </c>
      <c r="AA30" s="111" t="s">
        <v>889</v>
      </c>
      <c r="AB30" s="110" t="s">
        <v>1503</v>
      </c>
      <c r="AD30" s="144">
        <v>10849655.58</v>
      </c>
      <c r="AF30" t="s">
        <v>5745</v>
      </c>
      <c r="AG30" s="144">
        <v>10502.4666</v>
      </c>
      <c r="AJ30" s="111" t="s">
        <v>15</v>
      </c>
      <c r="AK30" s="133">
        <v>0.29467588423051899</v>
      </c>
      <c r="AL30" s="133">
        <v>4.2036535530888333E-3</v>
      </c>
    </row>
    <row r="31" spans="1:39">
      <c r="A31" t="s">
        <v>1213</v>
      </c>
      <c r="B31" t="s">
        <v>1240</v>
      </c>
      <c r="C31" t="s">
        <v>5767</v>
      </c>
      <c r="D31" t="s">
        <v>5768</v>
      </c>
      <c r="E31" t="s">
        <v>309</v>
      </c>
      <c r="F31" t="s">
        <v>5769</v>
      </c>
      <c r="G31">
        <v>1142009</v>
      </c>
      <c r="H31" t="s">
        <v>312</v>
      </c>
      <c r="I31" t="s">
        <v>951</v>
      </c>
      <c r="J31" t="s">
        <v>204</v>
      </c>
      <c r="K31" t="s">
        <v>204</v>
      </c>
      <c r="L31" s="111" t="s">
        <v>326</v>
      </c>
      <c r="M31" t="s">
        <v>445</v>
      </c>
      <c r="N31" t="s">
        <v>339</v>
      </c>
      <c r="O31" t="s">
        <v>5779</v>
      </c>
      <c r="P31" t="s">
        <v>1676</v>
      </c>
      <c r="Q31" t="s">
        <v>415</v>
      </c>
      <c r="R31" t="s">
        <v>407</v>
      </c>
      <c r="S31" t="s">
        <v>1212</v>
      </c>
      <c r="T31" s="132">
        <v>1142.9000000000001</v>
      </c>
      <c r="U31" t="s">
        <v>5771</v>
      </c>
      <c r="V31" s="133">
        <v>6.0696458491086597E-2</v>
      </c>
      <c r="W31" s="133">
        <v>4.1778000000000003E-2</v>
      </c>
      <c r="X31" s="15" t="s">
        <v>412</v>
      </c>
      <c r="Y31" s="15" t="s">
        <v>339</v>
      </c>
      <c r="Z31" s="111" t="s">
        <v>886</v>
      </c>
      <c r="AA31" s="111" t="s">
        <v>889</v>
      </c>
      <c r="AB31" s="110" t="s">
        <v>1503</v>
      </c>
      <c r="AD31" s="144">
        <v>7716971.6100000003</v>
      </c>
      <c r="AF31" t="s">
        <v>1629</v>
      </c>
      <c r="AG31" s="144">
        <v>7588.8699000000006</v>
      </c>
      <c r="AJ31" s="111" t="s">
        <v>15</v>
      </c>
      <c r="AK31" s="133">
        <v>0.21292683208991639</v>
      </c>
      <c r="AL31" s="133">
        <v>3.0374750095346478E-3</v>
      </c>
    </row>
    <row r="32" spans="1:39">
      <c r="A32" t="s">
        <v>1213</v>
      </c>
      <c r="B32" t="s">
        <v>1240</v>
      </c>
      <c r="C32" t="s">
        <v>5773</v>
      </c>
      <c r="D32" t="s">
        <v>5774</v>
      </c>
      <c r="E32" t="s">
        <v>309</v>
      </c>
      <c r="F32" t="s">
        <v>5775</v>
      </c>
      <c r="G32">
        <v>1151141</v>
      </c>
      <c r="H32" t="s">
        <v>312</v>
      </c>
      <c r="I32" t="s">
        <v>951</v>
      </c>
      <c r="J32" t="s">
        <v>204</v>
      </c>
      <c r="K32" t="s">
        <v>204</v>
      </c>
      <c r="L32" s="111" t="s">
        <v>326</v>
      </c>
      <c r="M32" t="s">
        <v>464</v>
      </c>
      <c r="N32" t="s">
        <v>339</v>
      </c>
      <c r="O32" t="s">
        <v>5776</v>
      </c>
      <c r="P32" t="s">
        <v>1622</v>
      </c>
      <c r="Q32" t="s">
        <v>413</v>
      </c>
      <c r="R32" t="s">
        <v>407</v>
      </c>
      <c r="S32" t="s">
        <v>1212</v>
      </c>
      <c r="T32" s="132">
        <v>744.6</v>
      </c>
      <c r="U32" t="s">
        <v>2497</v>
      </c>
      <c r="V32" s="133">
        <v>5.3043705896138799E-2</v>
      </c>
      <c r="W32" s="133">
        <v>3.5499999999999997E-2</v>
      </c>
      <c r="X32" s="15" t="s">
        <v>412</v>
      </c>
      <c r="Y32" s="15" t="s">
        <v>339</v>
      </c>
      <c r="Z32" s="111" t="s">
        <v>886</v>
      </c>
      <c r="AA32" s="111" t="s">
        <v>889</v>
      </c>
      <c r="AB32" s="110" t="s">
        <v>1503</v>
      </c>
      <c r="AD32" s="144">
        <v>5400000.0099999998</v>
      </c>
      <c r="AF32" t="s">
        <v>5777</v>
      </c>
      <c r="AG32" s="144">
        <v>5380.56</v>
      </c>
      <c r="AJ32" s="111" t="s">
        <v>15</v>
      </c>
      <c r="AK32" s="133">
        <v>0.15096656230966923</v>
      </c>
      <c r="AL32" s="133">
        <v>2.1535903004339654E-3</v>
      </c>
    </row>
    <row r="33" spans="1:38">
      <c r="A33" t="s">
        <v>1213</v>
      </c>
      <c r="B33" t="s">
        <v>1240</v>
      </c>
      <c r="C33" t="s">
        <v>5750</v>
      </c>
      <c r="D33" t="s">
        <v>5751</v>
      </c>
      <c r="E33" t="s">
        <v>309</v>
      </c>
      <c r="F33" t="s">
        <v>5752</v>
      </c>
      <c r="G33">
        <v>1138825</v>
      </c>
      <c r="H33" t="s">
        <v>312</v>
      </c>
      <c r="I33" t="s">
        <v>951</v>
      </c>
      <c r="J33" t="s">
        <v>204</v>
      </c>
      <c r="K33" t="s">
        <v>204</v>
      </c>
      <c r="L33" s="111" t="s">
        <v>326</v>
      </c>
      <c r="M33" t="s">
        <v>451</v>
      </c>
      <c r="N33" t="s">
        <v>339</v>
      </c>
      <c r="O33" t="s">
        <v>5778</v>
      </c>
      <c r="P33" t="s">
        <v>1760</v>
      </c>
      <c r="Q33" t="s">
        <v>415</v>
      </c>
      <c r="R33" t="s">
        <v>407</v>
      </c>
      <c r="S33" t="s">
        <v>1212</v>
      </c>
      <c r="T33" s="132">
        <v>2527.6</v>
      </c>
      <c r="U33" t="s">
        <v>1781</v>
      </c>
      <c r="V33" s="133">
        <v>6.0192918909787799E-2</v>
      </c>
      <c r="W33" s="133">
        <v>4.5999999999999999E-2</v>
      </c>
      <c r="X33" s="15" t="s">
        <v>412</v>
      </c>
      <c r="Y33" s="15" t="s">
        <v>339</v>
      </c>
      <c r="Z33" s="111" t="s">
        <v>886</v>
      </c>
      <c r="AA33" s="111" t="s">
        <v>889</v>
      </c>
      <c r="AB33" s="110" t="s">
        <v>1503</v>
      </c>
      <c r="AD33" s="144">
        <v>1026000</v>
      </c>
      <c r="AF33" t="s">
        <v>5754</v>
      </c>
      <c r="AG33" s="144">
        <v>1004.0436</v>
      </c>
      <c r="AJ33" s="111" t="s">
        <v>15</v>
      </c>
      <c r="AK33" s="133">
        <v>2.8171233183967182E-2</v>
      </c>
      <c r="AL33" s="133">
        <v>4.0187239881509423E-4</v>
      </c>
    </row>
    <row r="34" spans="1:38">
      <c r="A34" t="s">
        <v>1213</v>
      </c>
      <c r="B34" t="s">
        <v>1243</v>
      </c>
      <c r="C34" t="s">
        <v>5780</v>
      </c>
      <c r="D34" t="s">
        <v>5781</v>
      </c>
      <c r="E34" t="s">
        <v>309</v>
      </c>
      <c r="F34" t="s">
        <v>5782</v>
      </c>
      <c r="G34">
        <v>1198787</v>
      </c>
      <c r="H34" t="s">
        <v>312</v>
      </c>
      <c r="I34" t="s">
        <v>754</v>
      </c>
      <c r="J34" t="s">
        <v>204</v>
      </c>
      <c r="K34" t="s">
        <v>204</v>
      </c>
      <c r="L34" s="111" t="s">
        <v>326</v>
      </c>
      <c r="M34" t="s">
        <v>477</v>
      </c>
      <c r="N34" t="s">
        <v>339</v>
      </c>
      <c r="O34" t="s">
        <v>5783</v>
      </c>
      <c r="P34" t="s">
        <v>1690</v>
      </c>
      <c r="Q34" t="s">
        <v>413</v>
      </c>
      <c r="R34" t="s">
        <v>407</v>
      </c>
      <c r="S34" t="s">
        <v>1212</v>
      </c>
      <c r="T34" s="132">
        <v>3222.5</v>
      </c>
      <c r="U34" t="s">
        <v>2108</v>
      </c>
      <c r="V34" s="133">
        <v>2.7596598826646501E-2</v>
      </c>
      <c r="W34" s="133">
        <v>3.6400000000000002E-2</v>
      </c>
      <c r="X34" s="15" t="s">
        <v>412</v>
      </c>
      <c r="Y34" s="15" t="s">
        <v>339</v>
      </c>
      <c r="Z34" s="111" t="s">
        <v>886</v>
      </c>
      <c r="AA34" s="111" t="s">
        <v>889</v>
      </c>
      <c r="AB34" s="110" t="s">
        <v>1503</v>
      </c>
      <c r="AD34" s="144">
        <v>727000</v>
      </c>
      <c r="AF34" t="s">
        <v>5784</v>
      </c>
      <c r="AG34" s="144">
        <v>758.84259999999995</v>
      </c>
      <c r="AJ34" s="111" t="s">
        <v>15</v>
      </c>
      <c r="AK34" s="133">
        <v>1</v>
      </c>
      <c r="AL34" s="133">
        <v>2.2891820288323686E-3</v>
      </c>
    </row>
    <row r="35" spans="1:38">
      <c r="A35" t="s">
        <v>1213</v>
      </c>
      <c r="B35" t="s">
        <v>1244</v>
      </c>
      <c r="C35" t="s">
        <v>5732</v>
      </c>
      <c r="D35" t="s">
        <v>5733</v>
      </c>
      <c r="E35" t="s">
        <v>309</v>
      </c>
      <c r="F35" t="s">
        <v>5734</v>
      </c>
      <c r="G35">
        <v>6080238</v>
      </c>
      <c r="H35" t="s">
        <v>312</v>
      </c>
      <c r="I35" t="s">
        <v>951</v>
      </c>
      <c r="J35" t="s">
        <v>204</v>
      </c>
      <c r="K35" t="s">
        <v>204</v>
      </c>
      <c r="L35" s="111" t="s">
        <v>326</v>
      </c>
      <c r="M35" t="s">
        <v>451</v>
      </c>
      <c r="N35" t="s">
        <v>339</v>
      </c>
      <c r="O35" t="s">
        <v>5785</v>
      </c>
      <c r="P35" t="s">
        <v>1760</v>
      </c>
      <c r="Q35" t="s">
        <v>415</v>
      </c>
      <c r="R35" t="s">
        <v>407</v>
      </c>
      <c r="S35" t="s">
        <v>1212</v>
      </c>
      <c r="T35" s="132">
        <v>2416.1</v>
      </c>
      <c r="U35" t="s">
        <v>1651</v>
      </c>
      <c r="V35" s="133">
        <v>6.0216522327661198E-2</v>
      </c>
      <c r="W35" s="133">
        <v>4.4699999999999997E-2</v>
      </c>
      <c r="X35" s="15" t="s">
        <v>412</v>
      </c>
      <c r="Y35" s="15" t="s">
        <v>339</v>
      </c>
      <c r="Z35" s="111" t="s">
        <v>886</v>
      </c>
      <c r="AA35" s="111" t="s">
        <v>889</v>
      </c>
      <c r="AB35" s="110" t="s">
        <v>1503</v>
      </c>
      <c r="AD35" s="144">
        <v>118744.61</v>
      </c>
      <c r="AF35" t="s">
        <v>5736</v>
      </c>
      <c r="AG35" s="144">
        <v>115.96599999999999</v>
      </c>
      <c r="AJ35" s="111" t="s">
        <v>15</v>
      </c>
      <c r="AK35" s="133">
        <v>0.4221810223611846</v>
      </c>
      <c r="AL35" s="133">
        <v>1.6538024268352655E-3</v>
      </c>
    </row>
    <row r="36" spans="1:38">
      <c r="A36" t="s">
        <v>1213</v>
      </c>
      <c r="B36" t="s">
        <v>1244</v>
      </c>
      <c r="C36" t="s">
        <v>5786</v>
      </c>
      <c r="D36" t="s">
        <v>5787</v>
      </c>
      <c r="E36" t="s">
        <v>309</v>
      </c>
      <c r="F36" t="s">
        <v>5788</v>
      </c>
      <c r="G36">
        <v>1162320</v>
      </c>
      <c r="H36" t="s">
        <v>312</v>
      </c>
      <c r="I36" t="s">
        <v>951</v>
      </c>
      <c r="J36" t="s">
        <v>204</v>
      </c>
      <c r="K36" t="s">
        <v>204</v>
      </c>
      <c r="L36" s="111" t="s">
        <v>326</v>
      </c>
      <c r="M36" t="s">
        <v>462</v>
      </c>
      <c r="N36" t="s">
        <v>339</v>
      </c>
      <c r="O36" t="s">
        <v>5789</v>
      </c>
      <c r="P36" t="s">
        <v>1676</v>
      </c>
      <c r="Q36" t="s">
        <v>415</v>
      </c>
      <c r="R36" t="s">
        <v>407</v>
      </c>
      <c r="S36" t="s">
        <v>1212</v>
      </c>
      <c r="T36" s="132">
        <v>1875.8</v>
      </c>
      <c r="U36" t="s">
        <v>1802</v>
      </c>
      <c r="V36" s="133">
        <v>5.8700658379792797E-2</v>
      </c>
      <c r="W36" s="133">
        <v>4.2999999999999997E-2</v>
      </c>
      <c r="X36" s="15" t="s">
        <v>412</v>
      </c>
      <c r="Y36" s="15" t="s">
        <v>339</v>
      </c>
      <c r="Z36" s="111" t="s">
        <v>886</v>
      </c>
      <c r="AA36" s="111" t="s">
        <v>889</v>
      </c>
      <c r="AB36" s="110" t="s">
        <v>1503</v>
      </c>
      <c r="AD36" s="144">
        <v>59500</v>
      </c>
      <c r="AF36" t="s">
        <v>1629</v>
      </c>
      <c r="AG36" s="144">
        <v>58.512300000000003</v>
      </c>
      <c r="AJ36" s="111" t="s">
        <v>15</v>
      </c>
      <c r="AK36" s="133">
        <v>0.21301748434980011</v>
      </c>
      <c r="AL36" s="133">
        <v>8.3444971213000722E-4</v>
      </c>
    </row>
    <row r="37" spans="1:38">
      <c r="A37" t="s">
        <v>1213</v>
      </c>
      <c r="B37" t="s">
        <v>1244</v>
      </c>
      <c r="C37" t="s">
        <v>5780</v>
      </c>
      <c r="D37" t="s">
        <v>5781</v>
      </c>
      <c r="E37" t="s">
        <v>309</v>
      </c>
      <c r="F37" t="s">
        <v>5782</v>
      </c>
      <c r="G37">
        <v>1198787</v>
      </c>
      <c r="H37" t="s">
        <v>312</v>
      </c>
      <c r="I37" t="s">
        <v>754</v>
      </c>
      <c r="J37" t="s">
        <v>204</v>
      </c>
      <c r="K37" t="s">
        <v>204</v>
      </c>
      <c r="L37" s="111" t="s">
        <v>326</v>
      </c>
      <c r="M37" t="s">
        <v>477</v>
      </c>
      <c r="N37" t="s">
        <v>339</v>
      </c>
      <c r="O37" t="s">
        <v>5783</v>
      </c>
      <c r="P37" t="s">
        <v>1690</v>
      </c>
      <c r="Q37" t="s">
        <v>413</v>
      </c>
      <c r="R37" t="s">
        <v>407</v>
      </c>
      <c r="S37" t="s">
        <v>1212</v>
      </c>
      <c r="T37" s="132">
        <v>3222.5</v>
      </c>
      <c r="U37" t="s">
        <v>2108</v>
      </c>
      <c r="V37" s="133">
        <v>2.7596598826646501E-2</v>
      </c>
      <c r="W37" s="133">
        <v>3.6400000000000002E-2</v>
      </c>
      <c r="X37" s="15" t="s">
        <v>412</v>
      </c>
      <c r="Y37" s="15" t="s">
        <v>339</v>
      </c>
      <c r="Z37" s="111" t="s">
        <v>886</v>
      </c>
      <c r="AA37" s="111" t="s">
        <v>889</v>
      </c>
      <c r="AB37" s="110" t="s">
        <v>1503</v>
      </c>
      <c r="AD37" s="144">
        <v>96000</v>
      </c>
      <c r="AF37" t="s">
        <v>5784</v>
      </c>
      <c r="AG37" s="144">
        <v>100.20480000000001</v>
      </c>
      <c r="AJ37" s="111" t="s">
        <v>15</v>
      </c>
      <c r="AK37" s="133">
        <v>0.36480149328901529</v>
      </c>
      <c r="AL37" s="133">
        <v>1.4290305886804132E-3</v>
      </c>
    </row>
    <row r="38" spans="1:38">
      <c r="A38" t="s">
        <v>1213</v>
      </c>
      <c r="B38" t="s">
        <v>1247</v>
      </c>
      <c r="C38" t="s">
        <v>5732</v>
      </c>
      <c r="D38" t="s">
        <v>5733</v>
      </c>
      <c r="E38" t="s">
        <v>309</v>
      </c>
      <c r="F38" t="s">
        <v>5734</v>
      </c>
      <c r="G38">
        <v>6080238</v>
      </c>
      <c r="H38" t="s">
        <v>312</v>
      </c>
      <c r="I38" t="s">
        <v>951</v>
      </c>
      <c r="J38" t="s">
        <v>204</v>
      </c>
      <c r="K38" t="s">
        <v>204</v>
      </c>
      <c r="L38" s="111" t="s">
        <v>326</v>
      </c>
      <c r="M38" t="s">
        <v>451</v>
      </c>
      <c r="N38" t="s">
        <v>339</v>
      </c>
      <c r="O38" t="s">
        <v>5785</v>
      </c>
      <c r="P38" t="s">
        <v>1760</v>
      </c>
      <c r="Q38" t="s">
        <v>415</v>
      </c>
      <c r="R38" t="s">
        <v>407</v>
      </c>
      <c r="S38" t="s">
        <v>1212</v>
      </c>
      <c r="T38" s="132">
        <v>2416.1</v>
      </c>
      <c r="U38" t="s">
        <v>1651</v>
      </c>
      <c r="V38" s="133">
        <v>6.0216522327661198E-2</v>
      </c>
      <c r="W38" s="133">
        <v>4.4699999999999997E-2</v>
      </c>
      <c r="X38" s="15" t="s">
        <v>412</v>
      </c>
      <c r="Y38" s="15" t="s">
        <v>339</v>
      </c>
      <c r="Z38" s="111" t="s">
        <v>886</v>
      </c>
      <c r="AA38" s="111" t="s">
        <v>889</v>
      </c>
      <c r="AB38" s="110" t="s">
        <v>1503</v>
      </c>
      <c r="AD38" s="144">
        <v>4044738.75</v>
      </c>
      <c r="AF38" t="s">
        <v>5736</v>
      </c>
      <c r="AG38" s="144">
        <v>3950.0918999999999</v>
      </c>
      <c r="AJ38" s="111" t="s">
        <v>15</v>
      </c>
      <c r="AK38" s="133">
        <v>0.35298646959793245</v>
      </c>
      <c r="AL38" s="133">
        <v>2.1857930267372735E-3</v>
      </c>
    </row>
    <row r="39" spans="1:38">
      <c r="A39" t="s">
        <v>1213</v>
      </c>
      <c r="B39" t="s">
        <v>1247</v>
      </c>
      <c r="C39" t="s">
        <v>5786</v>
      </c>
      <c r="D39" t="s">
        <v>5787</v>
      </c>
      <c r="E39" t="s">
        <v>309</v>
      </c>
      <c r="F39" t="s">
        <v>5788</v>
      </c>
      <c r="G39">
        <v>1162320</v>
      </c>
      <c r="H39" t="s">
        <v>312</v>
      </c>
      <c r="I39" t="s">
        <v>951</v>
      </c>
      <c r="J39" t="s">
        <v>204</v>
      </c>
      <c r="K39" t="s">
        <v>204</v>
      </c>
      <c r="L39" s="111" t="s">
        <v>326</v>
      </c>
      <c r="M39" t="s">
        <v>462</v>
      </c>
      <c r="N39" t="s">
        <v>339</v>
      </c>
      <c r="O39" t="s">
        <v>5789</v>
      </c>
      <c r="P39" t="s">
        <v>1676</v>
      </c>
      <c r="Q39" t="s">
        <v>415</v>
      </c>
      <c r="R39" t="s">
        <v>407</v>
      </c>
      <c r="S39" t="s">
        <v>1212</v>
      </c>
      <c r="T39" s="132">
        <v>1875.8</v>
      </c>
      <c r="U39" t="s">
        <v>1802</v>
      </c>
      <c r="V39" s="133">
        <v>5.8700658379792797E-2</v>
      </c>
      <c r="W39" s="133">
        <v>4.2999999999999997E-2</v>
      </c>
      <c r="X39" s="15" t="s">
        <v>412</v>
      </c>
      <c r="Y39" s="15" t="s">
        <v>339</v>
      </c>
      <c r="Z39" s="111" t="s">
        <v>886</v>
      </c>
      <c r="AA39" s="111" t="s">
        <v>889</v>
      </c>
      <c r="AB39" s="110" t="s">
        <v>1503</v>
      </c>
      <c r="AD39" s="144">
        <v>1919400</v>
      </c>
      <c r="AF39" t="s">
        <v>1629</v>
      </c>
      <c r="AG39" s="144">
        <v>1887.538</v>
      </c>
      <c r="AJ39" s="111" t="s">
        <v>15</v>
      </c>
      <c r="AK39" s="133">
        <v>0.16867338375880073</v>
      </c>
      <c r="AL39" s="133">
        <v>1.0444737625102619E-3</v>
      </c>
    </row>
    <row r="40" spans="1:38">
      <c r="A40" t="s">
        <v>1213</v>
      </c>
      <c r="B40" t="s">
        <v>1247</v>
      </c>
      <c r="C40" t="s">
        <v>5780</v>
      </c>
      <c r="D40" t="s">
        <v>5781</v>
      </c>
      <c r="E40" t="s">
        <v>309</v>
      </c>
      <c r="F40" t="s">
        <v>5782</v>
      </c>
      <c r="G40">
        <v>1198787</v>
      </c>
      <c r="H40" t="s">
        <v>312</v>
      </c>
      <c r="I40" t="s">
        <v>754</v>
      </c>
      <c r="J40" t="s">
        <v>204</v>
      </c>
      <c r="K40" t="s">
        <v>204</v>
      </c>
      <c r="L40" s="111" t="s">
        <v>326</v>
      </c>
      <c r="M40" t="s">
        <v>477</v>
      </c>
      <c r="N40" t="s">
        <v>339</v>
      </c>
      <c r="O40" t="s">
        <v>5783</v>
      </c>
      <c r="P40" t="s">
        <v>1690</v>
      </c>
      <c r="Q40" t="s">
        <v>413</v>
      </c>
      <c r="R40" t="s">
        <v>407</v>
      </c>
      <c r="S40" t="s">
        <v>1212</v>
      </c>
      <c r="T40" s="132">
        <v>3222.5</v>
      </c>
      <c r="U40" t="s">
        <v>2108</v>
      </c>
      <c r="V40" s="133">
        <v>2.7596598826646501E-2</v>
      </c>
      <c r="W40" s="133">
        <v>3.6400000000000002E-2</v>
      </c>
      <c r="X40" s="15" t="s">
        <v>412</v>
      </c>
      <c r="Y40" s="15" t="s">
        <v>339</v>
      </c>
      <c r="Z40" s="111" t="s">
        <v>886</v>
      </c>
      <c r="AA40" s="111" t="s">
        <v>889</v>
      </c>
      <c r="AB40" s="110" t="s">
        <v>1503</v>
      </c>
      <c r="AD40" s="144">
        <v>4695000</v>
      </c>
      <c r="AF40" t="s">
        <v>5784</v>
      </c>
      <c r="AG40" s="144">
        <v>4900.6409999999996</v>
      </c>
      <c r="AJ40" s="111" t="s">
        <v>15</v>
      </c>
      <c r="AK40" s="133">
        <v>0.43792904703072194</v>
      </c>
      <c r="AL40" s="133">
        <v>2.711781724369693E-3</v>
      </c>
    </row>
    <row r="41" spans="1:38">
      <c r="A41" t="s">
        <v>1213</v>
      </c>
      <c r="B41" t="s">
        <v>1247</v>
      </c>
      <c r="C41" t="s">
        <v>1858</v>
      </c>
      <c r="D41" t="s">
        <v>1859</v>
      </c>
      <c r="E41" t="s">
        <v>309</v>
      </c>
      <c r="F41" t="s">
        <v>5790</v>
      </c>
      <c r="G41">
        <v>200035059</v>
      </c>
      <c r="H41" t="s">
        <v>312</v>
      </c>
      <c r="I41" t="s">
        <v>754</v>
      </c>
      <c r="J41" t="s">
        <v>204</v>
      </c>
      <c r="K41" t="s">
        <v>204</v>
      </c>
      <c r="L41" s="111" t="s">
        <v>326</v>
      </c>
      <c r="M41" t="s">
        <v>448</v>
      </c>
      <c r="N41" t="s">
        <v>339</v>
      </c>
      <c r="O41" t="s">
        <v>5791</v>
      </c>
      <c r="P41" t="s">
        <v>1957</v>
      </c>
      <c r="Q41" t="s">
        <v>413</v>
      </c>
      <c r="R41" t="s">
        <v>407</v>
      </c>
      <c r="S41" t="s">
        <v>1212</v>
      </c>
      <c r="T41" s="132">
        <v>1770.4</v>
      </c>
      <c r="U41" t="s">
        <v>3381</v>
      </c>
      <c r="V41" s="133">
        <v>1.49556572544571E-2</v>
      </c>
      <c r="W41" s="133">
        <v>6.6000000000000003E-2</v>
      </c>
      <c r="X41" s="15" t="s">
        <v>412</v>
      </c>
      <c r="Y41" s="15" t="s">
        <v>339</v>
      </c>
      <c r="Z41" s="111" t="s">
        <v>886</v>
      </c>
      <c r="AA41" s="111" t="s">
        <v>889</v>
      </c>
      <c r="AB41" s="110" t="s">
        <v>1503</v>
      </c>
      <c r="AD41" s="144">
        <v>300000</v>
      </c>
      <c r="AF41" t="s">
        <v>5792</v>
      </c>
      <c r="AG41" s="144">
        <v>452.22</v>
      </c>
      <c r="AJ41" s="111" t="s">
        <v>15</v>
      </c>
      <c r="AK41" s="133">
        <v>4.0411095946067684E-2</v>
      </c>
      <c r="AL41" s="133">
        <v>2.5023704682600965E-4</v>
      </c>
    </row>
    <row r="42" spans="1:38">
      <c r="A42" t="s">
        <v>1213</v>
      </c>
      <c r="B42" t="s">
        <v>1247</v>
      </c>
      <c r="C42" t="s">
        <v>5793</v>
      </c>
      <c r="D42" t="s">
        <v>5794</v>
      </c>
      <c r="E42" t="s">
        <v>80</v>
      </c>
      <c r="F42" t="s">
        <v>5795</v>
      </c>
      <c r="G42">
        <v>1104835</v>
      </c>
      <c r="H42" t="s">
        <v>312</v>
      </c>
      <c r="I42" t="s">
        <v>754</v>
      </c>
      <c r="J42" t="s">
        <v>204</v>
      </c>
      <c r="K42" t="s">
        <v>204</v>
      </c>
      <c r="L42" s="171" t="s">
        <v>314</v>
      </c>
      <c r="M42" t="s">
        <v>464</v>
      </c>
      <c r="N42" t="s">
        <v>339</v>
      </c>
      <c r="O42" t="s">
        <v>5796</v>
      </c>
      <c r="Q42" t="s">
        <v>410</v>
      </c>
      <c r="R42" t="s">
        <v>410</v>
      </c>
      <c r="S42" t="s">
        <v>1212</v>
      </c>
      <c r="T42" s="132">
        <v>0</v>
      </c>
      <c r="U42" t="s">
        <v>5797</v>
      </c>
      <c r="V42" t="s">
        <v>1326</v>
      </c>
      <c r="W42" s="133">
        <v>0.08</v>
      </c>
      <c r="X42" s="15" t="s">
        <v>412</v>
      </c>
      <c r="Y42" s="15" t="s">
        <v>339</v>
      </c>
      <c r="Z42" s="111" t="s">
        <v>886</v>
      </c>
      <c r="AA42" s="111" t="s">
        <v>889</v>
      </c>
      <c r="AB42" s="110" t="s">
        <v>6248</v>
      </c>
      <c r="AD42" s="144">
        <v>2815079.1</v>
      </c>
      <c r="AG42" s="144">
        <v>0</v>
      </c>
      <c r="AJ42" s="111" t="s">
        <v>15</v>
      </c>
      <c r="AK42" s="133">
        <v>2.5155993013548686E-9</v>
      </c>
      <c r="AL42" s="133">
        <v>1.55773092867547E-11</v>
      </c>
    </row>
    <row r="43" spans="1:38">
      <c r="A43" t="s">
        <v>1213</v>
      </c>
      <c r="B43" t="s">
        <v>1247</v>
      </c>
      <c r="C43" t="s">
        <v>5798</v>
      </c>
      <c r="D43" t="s">
        <v>5799</v>
      </c>
      <c r="E43" t="s">
        <v>80</v>
      </c>
      <c r="F43" t="s">
        <v>5800</v>
      </c>
      <c r="G43">
        <v>4740163</v>
      </c>
      <c r="H43" t="s">
        <v>312</v>
      </c>
      <c r="I43" t="s">
        <v>754</v>
      </c>
      <c r="J43" t="s">
        <v>204</v>
      </c>
      <c r="K43" t="s">
        <v>204</v>
      </c>
      <c r="L43" s="171" t="s">
        <v>314</v>
      </c>
      <c r="M43" t="s">
        <v>451</v>
      </c>
      <c r="N43" t="s">
        <v>339</v>
      </c>
      <c r="O43" t="s">
        <v>5801</v>
      </c>
      <c r="Q43" t="s">
        <v>410</v>
      </c>
      <c r="R43" t="s">
        <v>410</v>
      </c>
      <c r="S43" t="s">
        <v>1212</v>
      </c>
      <c r="T43" s="132">
        <v>0</v>
      </c>
      <c r="U43" t="s">
        <v>5802</v>
      </c>
      <c r="V43" t="s">
        <v>1326</v>
      </c>
      <c r="W43" s="133">
        <v>7.4499999999999997E-2</v>
      </c>
      <c r="X43" s="15" t="s">
        <v>412</v>
      </c>
      <c r="Y43" s="15" t="s">
        <v>339</v>
      </c>
      <c r="Z43" s="111" t="s">
        <v>886</v>
      </c>
      <c r="AA43" s="111" t="s">
        <v>889</v>
      </c>
      <c r="AB43" s="110" t="s">
        <v>6249</v>
      </c>
      <c r="AD43" s="144">
        <v>608840</v>
      </c>
      <c r="AG43" s="144">
        <v>0</v>
      </c>
      <c r="AJ43" s="111" t="s">
        <v>15</v>
      </c>
      <c r="AK43" s="133">
        <v>5.4406907380929303E-10</v>
      </c>
      <c r="AL43" s="133">
        <v>3.369031081985487E-12</v>
      </c>
    </row>
    <row r="44" spans="1:38">
      <c r="A44" t="s">
        <v>1213</v>
      </c>
      <c r="B44" t="s">
        <v>1247</v>
      </c>
      <c r="C44" t="s">
        <v>5798</v>
      </c>
      <c r="D44" t="s">
        <v>5799</v>
      </c>
      <c r="E44" t="s">
        <v>80</v>
      </c>
      <c r="F44" t="s">
        <v>5803</v>
      </c>
      <c r="G44">
        <v>4740130</v>
      </c>
      <c r="H44" t="s">
        <v>312</v>
      </c>
      <c r="I44" t="s">
        <v>754</v>
      </c>
      <c r="J44" t="s">
        <v>204</v>
      </c>
      <c r="K44" t="s">
        <v>204</v>
      </c>
      <c r="L44" s="171" t="s">
        <v>314</v>
      </c>
      <c r="M44" t="s">
        <v>451</v>
      </c>
      <c r="N44" t="s">
        <v>339</v>
      </c>
      <c r="O44" t="s">
        <v>5804</v>
      </c>
      <c r="Q44" t="s">
        <v>410</v>
      </c>
      <c r="R44" t="s">
        <v>410</v>
      </c>
      <c r="S44" t="s">
        <v>1212</v>
      </c>
      <c r="T44" s="132">
        <v>0</v>
      </c>
      <c r="U44" t="s">
        <v>5805</v>
      </c>
      <c r="V44" t="s">
        <v>1326</v>
      </c>
      <c r="W44" s="133">
        <v>7.4999999999999997E-2</v>
      </c>
      <c r="X44" s="15" t="s">
        <v>412</v>
      </c>
      <c r="Y44" s="15" t="s">
        <v>339</v>
      </c>
      <c r="Z44" s="111" t="s">
        <v>886</v>
      </c>
      <c r="AA44" s="111" t="s">
        <v>889</v>
      </c>
      <c r="AB44" s="110" t="s">
        <v>6250</v>
      </c>
      <c r="AD44" s="144">
        <v>475854.14</v>
      </c>
      <c r="AG44" s="144">
        <v>0</v>
      </c>
      <c r="AJ44" s="111" t="s">
        <v>15</v>
      </c>
      <c r="AK44" s="133">
        <v>4.2523080155396759E-10</v>
      </c>
      <c r="AL44" s="133">
        <v>2.6331505619727243E-12</v>
      </c>
    </row>
    <row r="45" spans="1:38">
      <c r="A45" t="s">
        <v>1213</v>
      </c>
      <c r="B45" t="s">
        <v>1247</v>
      </c>
      <c r="C45" t="s">
        <v>5798</v>
      </c>
      <c r="D45" t="s">
        <v>5799</v>
      </c>
      <c r="E45" t="s">
        <v>80</v>
      </c>
      <c r="F45" t="s">
        <v>5806</v>
      </c>
      <c r="G45">
        <v>4740189</v>
      </c>
      <c r="H45" t="s">
        <v>312</v>
      </c>
      <c r="I45" t="s">
        <v>754</v>
      </c>
      <c r="J45" t="s">
        <v>204</v>
      </c>
      <c r="K45" t="s">
        <v>204</v>
      </c>
      <c r="L45" s="171" t="s">
        <v>314</v>
      </c>
      <c r="M45" t="s">
        <v>451</v>
      </c>
      <c r="N45" t="s">
        <v>339</v>
      </c>
      <c r="Q45" t="s">
        <v>410</v>
      </c>
      <c r="R45" t="s">
        <v>410</v>
      </c>
      <c r="S45" t="s">
        <v>1212</v>
      </c>
      <c r="T45" s="132">
        <v>0</v>
      </c>
      <c r="U45" t="s">
        <v>5805</v>
      </c>
      <c r="V45" t="s">
        <v>1326</v>
      </c>
      <c r="W45" s="133">
        <v>7.4999999999999997E-2</v>
      </c>
      <c r="X45" s="15" t="s">
        <v>412</v>
      </c>
      <c r="Y45" s="15" t="s">
        <v>339</v>
      </c>
      <c r="Z45" s="111" t="s">
        <v>886</v>
      </c>
      <c r="AA45" s="111" t="s">
        <v>889</v>
      </c>
      <c r="AB45" s="110" t="s">
        <v>6250</v>
      </c>
      <c r="AD45" s="144">
        <v>158617.87</v>
      </c>
      <c r="AG45" s="144">
        <v>0</v>
      </c>
      <c r="AJ45" s="111" t="s">
        <v>15</v>
      </c>
      <c r="AK45" s="133">
        <v>1.417434426458558E-10</v>
      </c>
      <c r="AL45" s="133">
        <v>8.7771587640157239E-13</v>
      </c>
    </row>
    <row r="46" spans="1:38">
      <c r="A46" t="s">
        <v>1213</v>
      </c>
      <c r="B46" t="s">
        <v>1247</v>
      </c>
      <c r="C46" t="s">
        <v>5807</v>
      </c>
      <c r="D46" t="s">
        <v>5808</v>
      </c>
      <c r="E46" t="s">
        <v>309</v>
      </c>
      <c r="F46" t="s">
        <v>5809</v>
      </c>
      <c r="G46">
        <v>1088202</v>
      </c>
      <c r="H46" t="s">
        <v>312</v>
      </c>
      <c r="I46" t="s">
        <v>754</v>
      </c>
      <c r="J46" t="s">
        <v>204</v>
      </c>
      <c r="K46" t="s">
        <v>204</v>
      </c>
      <c r="L46" s="171" t="s">
        <v>314</v>
      </c>
      <c r="M46" t="s">
        <v>477</v>
      </c>
      <c r="N46" t="s">
        <v>339</v>
      </c>
      <c r="O46" t="s">
        <v>5810</v>
      </c>
      <c r="Q46" t="s">
        <v>410</v>
      </c>
      <c r="R46" t="s">
        <v>410</v>
      </c>
      <c r="S46" t="s">
        <v>1212</v>
      </c>
      <c r="T46" s="132">
        <v>0</v>
      </c>
      <c r="U46" t="s">
        <v>5811</v>
      </c>
      <c r="V46" t="s">
        <v>1326</v>
      </c>
      <c r="W46" s="133">
        <v>7.3999999999999996E-2</v>
      </c>
      <c r="X46" s="15" t="s">
        <v>412</v>
      </c>
      <c r="Y46" s="15" t="s">
        <v>339</v>
      </c>
      <c r="Z46" s="111" t="s">
        <v>886</v>
      </c>
      <c r="AA46" s="111" t="s">
        <v>889</v>
      </c>
      <c r="AB46" s="110" t="s">
        <v>6249</v>
      </c>
      <c r="AD46" s="144">
        <v>44576.85</v>
      </c>
      <c r="AG46" s="144">
        <v>0</v>
      </c>
      <c r="AJ46" s="111" t="s">
        <v>15</v>
      </c>
      <c r="AK46" s="133">
        <v>3.9834579680763059E-11</v>
      </c>
      <c r="AL46" s="133">
        <v>2.4666709346791398E-13</v>
      </c>
    </row>
    <row r="47" spans="1:38">
      <c r="A47" t="s">
        <v>1213</v>
      </c>
      <c r="B47" t="s">
        <v>1250</v>
      </c>
      <c r="C47" t="s">
        <v>5732</v>
      </c>
      <c r="D47" t="s">
        <v>5733</v>
      </c>
      <c r="E47" t="s">
        <v>309</v>
      </c>
      <c r="F47" t="s">
        <v>5734</v>
      </c>
      <c r="G47">
        <v>6080238</v>
      </c>
      <c r="H47" t="s">
        <v>312</v>
      </c>
      <c r="I47" t="s">
        <v>951</v>
      </c>
      <c r="J47" t="s">
        <v>204</v>
      </c>
      <c r="K47" t="s">
        <v>204</v>
      </c>
      <c r="L47" s="111" t="s">
        <v>326</v>
      </c>
      <c r="M47" t="s">
        <v>451</v>
      </c>
      <c r="N47" t="s">
        <v>339</v>
      </c>
      <c r="O47" t="s">
        <v>5785</v>
      </c>
      <c r="P47" t="s">
        <v>1760</v>
      </c>
      <c r="Q47" t="s">
        <v>415</v>
      </c>
      <c r="R47" t="s">
        <v>407</v>
      </c>
      <c r="S47" t="s">
        <v>1212</v>
      </c>
      <c r="T47" s="132">
        <v>2416.1</v>
      </c>
      <c r="U47" t="s">
        <v>1651</v>
      </c>
      <c r="V47" s="133">
        <v>6.0216522327661198E-2</v>
      </c>
      <c r="W47" s="133">
        <v>4.4699999999999997E-2</v>
      </c>
      <c r="X47" s="15" t="s">
        <v>412</v>
      </c>
      <c r="Y47" s="15" t="s">
        <v>339</v>
      </c>
      <c r="Z47" s="111" t="s">
        <v>886</v>
      </c>
      <c r="AA47" s="111" t="s">
        <v>889</v>
      </c>
      <c r="AB47" s="110" t="s">
        <v>1503</v>
      </c>
      <c r="AD47" s="144">
        <v>645673.9</v>
      </c>
      <c r="AF47" t="s">
        <v>5736</v>
      </c>
      <c r="AG47" s="144">
        <v>630.56510000000003</v>
      </c>
      <c r="AJ47" s="111" t="s">
        <v>15</v>
      </c>
      <c r="AK47" s="133">
        <v>0.64643941324868193</v>
      </c>
      <c r="AL47" s="133">
        <v>1.554348390702542E-3</v>
      </c>
    </row>
    <row r="48" spans="1:38">
      <c r="A48" t="s">
        <v>1213</v>
      </c>
      <c r="B48" t="s">
        <v>1250</v>
      </c>
      <c r="C48" t="s">
        <v>5786</v>
      </c>
      <c r="D48" t="s">
        <v>5787</v>
      </c>
      <c r="E48" t="s">
        <v>309</v>
      </c>
      <c r="F48" t="s">
        <v>5788</v>
      </c>
      <c r="G48">
        <v>1162320</v>
      </c>
      <c r="H48" t="s">
        <v>312</v>
      </c>
      <c r="I48" t="s">
        <v>951</v>
      </c>
      <c r="J48" t="s">
        <v>204</v>
      </c>
      <c r="K48" t="s">
        <v>204</v>
      </c>
      <c r="L48" s="111" t="s">
        <v>326</v>
      </c>
      <c r="M48" t="s">
        <v>462</v>
      </c>
      <c r="N48" t="s">
        <v>339</v>
      </c>
      <c r="O48" t="s">
        <v>5789</v>
      </c>
      <c r="P48" t="s">
        <v>1676</v>
      </c>
      <c r="Q48" t="s">
        <v>415</v>
      </c>
      <c r="R48" t="s">
        <v>407</v>
      </c>
      <c r="S48" t="s">
        <v>1212</v>
      </c>
      <c r="T48" s="132">
        <v>1875.8</v>
      </c>
      <c r="U48" t="s">
        <v>1802</v>
      </c>
      <c r="V48" s="133">
        <v>5.8700658379792797E-2</v>
      </c>
      <c r="W48" s="133">
        <v>4.2999999999999997E-2</v>
      </c>
      <c r="X48" s="15" t="s">
        <v>412</v>
      </c>
      <c r="Y48" s="15" t="s">
        <v>339</v>
      </c>
      <c r="Z48" s="111" t="s">
        <v>886</v>
      </c>
      <c r="AA48" s="111" t="s">
        <v>889</v>
      </c>
      <c r="AB48" s="110" t="s">
        <v>1503</v>
      </c>
      <c r="AD48" s="144">
        <v>350700</v>
      </c>
      <c r="AF48" t="s">
        <v>1629</v>
      </c>
      <c r="AG48" s="144">
        <v>344.8784</v>
      </c>
      <c r="AJ48" s="111" t="s">
        <v>15</v>
      </c>
      <c r="AK48" s="133">
        <v>0.35356058675131802</v>
      </c>
      <c r="AL48" s="133">
        <v>8.5012812921007061E-4</v>
      </c>
    </row>
    <row r="49" spans="1:38">
      <c r="A49" t="s">
        <v>1213</v>
      </c>
      <c r="B49" t="s">
        <v>1252</v>
      </c>
      <c r="C49" t="s">
        <v>5732</v>
      </c>
      <c r="D49" t="s">
        <v>5733</v>
      </c>
      <c r="E49" t="s">
        <v>309</v>
      </c>
      <c r="F49" t="s">
        <v>5734</v>
      </c>
      <c r="G49">
        <v>6080238</v>
      </c>
      <c r="H49" t="s">
        <v>312</v>
      </c>
      <c r="I49" t="s">
        <v>951</v>
      </c>
      <c r="J49" t="s">
        <v>204</v>
      </c>
      <c r="K49" t="s">
        <v>204</v>
      </c>
      <c r="L49" s="111" t="s">
        <v>326</v>
      </c>
      <c r="M49" t="s">
        <v>451</v>
      </c>
      <c r="N49" t="s">
        <v>339</v>
      </c>
      <c r="O49" t="s">
        <v>5785</v>
      </c>
      <c r="P49" t="s">
        <v>1760</v>
      </c>
      <c r="Q49" t="s">
        <v>415</v>
      </c>
      <c r="R49" t="s">
        <v>407</v>
      </c>
      <c r="S49" t="s">
        <v>1212</v>
      </c>
      <c r="T49" s="132">
        <v>2416.1</v>
      </c>
      <c r="U49" t="s">
        <v>1651</v>
      </c>
      <c r="V49" s="133">
        <v>6.0216522327661198E-2</v>
      </c>
      <c r="W49" s="133">
        <v>4.4699999999999997E-2</v>
      </c>
      <c r="X49" s="15" t="s">
        <v>412</v>
      </c>
      <c r="Y49" s="15" t="s">
        <v>339</v>
      </c>
      <c r="Z49" s="111" t="s">
        <v>886</v>
      </c>
      <c r="AA49" s="111" t="s">
        <v>889</v>
      </c>
      <c r="AB49" s="110" t="s">
        <v>1503</v>
      </c>
      <c r="AD49" s="144">
        <v>4831421.8899999997</v>
      </c>
      <c r="AF49" t="s">
        <v>5736</v>
      </c>
      <c r="AG49" s="144">
        <v>4718.3665999999994</v>
      </c>
      <c r="AJ49" s="111" t="s">
        <v>15</v>
      </c>
      <c r="AK49" s="133">
        <v>0.25385915771577733</v>
      </c>
      <c r="AL49" s="133">
        <v>1.0663134192284501E-3</v>
      </c>
    </row>
    <row r="50" spans="1:38">
      <c r="A50" t="s">
        <v>1213</v>
      </c>
      <c r="B50" t="s">
        <v>1252</v>
      </c>
      <c r="C50" t="s">
        <v>5786</v>
      </c>
      <c r="D50" t="s">
        <v>5787</v>
      </c>
      <c r="E50" t="s">
        <v>309</v>
      </c>
      <c r="F50" t="s">
        <v>5788</v>
      </c>
      <c r="G50">
        <v>1162320</v>
      </c>
      <c r="H50" t="s">
        <v>312</v>
      </c>
      <c r="I50" t="s">
        <v>951</v>
      </c>
      <c r="J50" t="s">
        <v>204</v>
      </c>
      <c r="K50" t="s">
        <v>204</v>
      </c>
      <c r="L50" s="111" t="s">
        <v>326</v>
      </c>
      <c r="M50" t="s">
        <v>462</v>
      </c>
      <c r="N50" t="s">
        <v>339</v>
      </c>
      <c r="O50" t="s">
        <v>5789</v>
      </c>
      <c r="P50" t="s">
        <v>1676</v>
      </c>
      <c r="Q50" t="s">
        <v>415</v>
      </c>
      <c r="R50" t="s">
        <v>407</v>
      </c>
      <c r="S50" t="s">
        <v>1212</v>
      </c>
      <c r="T50" s="132">
        <v>1875.8</v>
      </c>
      <c r="U50" t="s">
        <v>1802</v>
      </c>
      <c r="V50" s="133">
        <v>5.8700658379792797E-2</v>
      </c>
      <c r="W50" s="133">
        <v>4.2999999999999997E-2</v>
      </c>
      <c r="X50" s="15" t="s">
        <v>412</v>
      </c>
      <c r="Y50" s="15" t="s">
        <v>339</v>
      </c>
      <c r="Z50" s="111" t="s">
        <v>886</v>
      </c>
      <c r="AA50" s="111" t="s">
        <v>889</v>
      </c>
      <c r="AB50" s="110" t="s">
        <v>1503</v>
      </c>
      <c r="AD50" s="144">
        <v>2285500</v>
      </c>
      <c r="AF50" t="s">
        <v>1629</v>
      </c>
      <c r="AG50" s="144">
        <v>2247.5607</v>
      </c>
      <c r="AJ50" s="111" t="s">
        <v>15</v>
      </c>
      <c r="AK50" s="133">
        <v>0.12092402147552066</v>
      </c>
      <c r="AL50" s="133">
        <v>5.0793088564006982E-4</v>
      </c>
    </row>
    <row r="51" spans="1:38">
      <c r="A51" t="s">
        <v>1213</v>
      </c>
      <c r="B51" t="s">
        <v>1252</v>
      </c>
      <c r="C51" t="s">
        <v>5780</v>
      </c>
      <c r="D51" t="s">
        <v>5781</v>
      </c>
      <c r="E51" t="s">
        <v>309</v>
      </c>
      <c r="F51" t="s">
        <v>5782</v>
      </c>
      <c r="G51">
        <v>1198787</v>
      </c>
      <c r="H51" t="s">
        <v>312</v>
      </c>
      <c r="I51" t="s">
        <v>754</v>
      </c>
      <c r="J51" t="s">
        <v>204</v>
      </c>
      <c r="K51" t="s">
        <v>204</v>
      </c>
      <c r="L51" s="111" t="s">
        <v>326</v>
      </c>
      <c r="M51" t="s">
        <v>477</v>
      </c>
      <c r="N51" t="s">
        <v>339</v>
      </c>
      <c r="O51" t="s">
        <v>5783</v>
      </c>
      <c r="P51" t="s">
        <v>1690</v>
      </c>
      <c r="Q51" t="s">
        <v>413</v>
      </c>
      <c r="R51" t="s">
        <v>407</v>
      </c>
      <c r="S51" t="s">
        <v>1212</v>
      </c>
      <c r="T51" s="132">
        <v>3222.5</v>
      </c>
      <c r="U51" t="s">
        <v>2108</v>
      </c>
      <c r="V51" s="133">
        <v>2.7596598826646501E-2</v>
      </c>
      <c r="W51" s="133">
        <v>3.6400000000000002E-2</v>
      </c>
      <c r="X51" s="15" t="s">
        <v>412</v>
      </c>
      <c r="Y51" s="15" t="s">
        <v>339</v>
      </c>
      <c r="Z51" s="111" t="s">
        <v>886</v>
      </c>
      <c r="AA51" s="111" t="s">
        <v>889</v>
      </c>
      <c r="AB51" s="110" t="s">
        <v>1503</v>
      </c>
      <c r="AD51" s="144">
        <v>11133000</v>
      </c>
      <c r="AF51" t="s">
        <v>5784</v>
      </c>
      <c r="AG51" s="144">
        <v>11620.625400000001</v>
      </c>
      <c r="AJ51" s="111" t="s">
        <v>15</v>
      </c>
      <c r="AK51" s="133">
        <v>0.625216820808702</v>
      </c>
      <c r="AL51" s="133">
        <v>2.6261691402209917E-3</v>
      </c>
    </row>
    <row r="52" spans="1:38">
      <c r="A52" t="s">
        <v>1213</v>
      </c>
      <c r="B52" t="s">
        <v>1257</v>
      </c>
      <c r="C52" t="s">
        <v>5786</v>
      </c>
      <c r="D52" t="s">
        <v>5787</v>
      </c>
      <c r="E52" t="s">
        <v>309</v>
      </c>
      <c r="F52" t="s">
        <v>5788</v>
      </c>
      <c r="G52">
        <v>1162320</v>
      </c>
      <c r="H52" t="s">
        <v>312</v>
      </c>
      <c r="I52" t="s">
        <v>951</v>
      </c>
      <c r="J52" t="s">
        <v>204</v>
      </c>
      <c r="K52" t="s">
        <v>204</v>
      </c>
      <c r="L52" s="111" t="s">
        <v>326</v>
      </c>
      <c r="M52" t="s">
        <v>462</v>
      </c>
      <c r="N52" t="s">
        <v>339</v>
      </c>
      <c r="O52" t="s">
        <v>5789</v>
      </c>
      <c r="P52" t="s">
        <v>1676</v>
      </c>
      <c r="Q52" t="s">
        <v>415</v>
      </c>
      <c r="R52" t="s">
        <v>407</v>
      </c>
      <c r="S52" t="s">
        <v>1212</v>
      </c>
      <c r="T52" s="132">
        <v>1875.8</v>
      </c>
      <c r="U52" t="s">
        <v>1802</v>
      </c>
      <c r="V52" s="133">
        <v>5.8700658379792797E-2</v>
      </c>
      <c r="W52" s="133">
        <v>4.2999999999999997E-2</v>
      </c>
      <c r="X52" s="15" t="s">
        <v>412</v>
      </c>
      <c r="Y52" s="15" t="s">
        <v>339</v>
      </c>
      <c r="Z52" s="111" t="s">
        <v>886</v>
      </c>
      <c r="AA52" s="111" t="s">
        <v>889</v>
      </c>
      <c r="AB52" s="110" t="s">
        <v>1503</v>
      </c>
      <c r="AD52" s="144">
        <v>280000</v>
      </c>
      <c r="AF52" t="s">
        <v>1629</v>
      </c>
      <c r="AG52" s="144">
        <v>275.35199999999998</v>
      </c>
      <c r="AJ52" s="111" t="s">
        <v>15</v>
      </c>
      <c r="AK52" s="133">
        <v>9.5433411188563452E-2</v>
      </c>
      <c r="AL52" s="133">
        <v>9.1192279495361478E-4</v>
      </c>
    </row>
    <row r="53" spans="1:38">
      <c r="A53" t="s">
        <v>1213</v>
      </c>
      <c r="B53" t="s">
        <v>1257</v>
      </c>
      <c r="C53" t="s">
        <v>4122</v>
      </c>
      <c r="D53" t="s">
        <v>4123</v>
      </c>
      <c r="E53" t="s">
        <v>309</v>
      </c>
      <c r="F53" t="s">
        <v>5746</v>
      </c>
      <c r="G53">
        <v>1167212</v>
      </c>
      <c r="H53" t="s">
        <v>312</v>
      </c>
      <c r="I53" t="s">
        <v>951</v>
      </c>
      <c r="J53" t="s">
        <v>204</v>
      </c>
      <c r="K53" t="s">
        <v>204</v>
      </c>
      <c r="L53" s="111" t="s">
        <v>326</v>
      </c>
      <c r="M53" t="s">
        <v>441</v>
      </c>
      <c r="N53" t="s">
        <v>339</v>
      </c>
      <c r="O53" t="s">
        <v>5747</v>
      </c>
      <c r="P53" t="s">
        <v>1690</v>
      </c>
      <c r="Q53" t="s">
        <v>413</v>
      </c>
      <c r="R53" t="s">
        <v>407</v>
      </c>
      <c r="S53" t="s">
        <v>1212</v>
      </c>
      <c r="T53" s="132">
        <v>3368</v>
      </c>
      <c r="U53" t="s">
        <v>5748</v>
      </c>
      <c r="V53" s="133">
        <v>5.2175624638795499E-2</v>
      </c>
      <c r="W53" s="133">
        <v>3.3500000000000002E-2</v>
      </c>
      <c r="X53" s="15" t="s">
        <v>412</v>
      </c>
      <c r="Y53" s="15" t="s">
        <v>339</v>
      </c>
      <c r="Z53" s="111" t="s">
        <v>886</v>
      </c>
      <c r="AA53" s="111" t="s">
        <v>889</v>
      </c>
      <c r="AB53" s="110" t="s">
        <v>1503</v>
      </c>
      <c r="AD53" s="144">
        <v>240000</v>
      </c>
      <c r="AF53" t="s">
        <v>5749</v>
      </c>
      <c r="AG53" s="144">
        <v>223.29599999999999</v>
      </c>
      <c r="AJ53" s="111" t="s">
        <v>15</v>
      </c>
      <c r="AK53" s="133">
        <v>7.7391480667514542E-2</v>
      </c>
      <c r="AL53" s="133">
        <v>7.3952145770491003E-4</v>
      </c>
    </row>
    <row r="54" spans="1:38">
      <c r="A54" t="s">
        <v>1213</v>
      </c>
      <c r="B54" t="s">
        <v>1257</v>
      </c>
      <c r="C54" t="s">
        <v>5762</v>
      </c>
      <c r="D54" t="s">
        <v>5763</v>
      </c>
      <c r="E54" t="s">
        <v>309</v>
      </c>
      <c r="F54" t="s">
        <v>5764</v>
      </c>
      <c r="G54">
        <v>1181783</v>
      </c>
      <c r="H54" t="s">
        <v>312</v>
      </c>
      <c r="I54" t="s">
        <v>951</v>
      </c>
      <c r="J54" t="s">
        <v>204</v>
      </c>
      <c r="K54" t="s">
        <v>204</v>
      </c>
      <c r="L54" s="111" t="s">
        <v>326</v>
      </c>
      <c r="M54" t="s">
        <v>451</v>
      </c>
      <c r="N54" t="s">
        <v>339</v>
      </c>
      <c r="O54" t="s">
        <v>5765</v>
      </c>
      <c r="P54" t="s">
        <v>1622</v>
      </c>
      <c r="Q54" t="s">
        <v>413</v>
      </c>
      <c r="R54" t="s">
        <v>407</v>
      </c>
      <c r="S54" t="s">
        <v>1212</v>
      </c>
      <c r="T54" s="132">
        <v>2588.9</v>
      </c>
      <c r="U54" t="s">
        <v>1687</v>
      </c>
      <c r="V54" s="133">
        <v>5.7987310639619503E-2</v>
      </c>
      <c r="W54" s="133">
        <v>2.86E-2</v>
      </c>
      <c r="X54" s="15" t="s">
        <v>412</v>
      </c>
      <c r="Y54" s="15" t="s">
        <v>339</v>
      </c>
      <c r="Z54" s="111" t="s">
        <v>886</v>
      </c>
      <c r="AA54" s="111" t="s">
        <v>889</v>
      </c>
      <c r="AB54" s="110" t="s">
        <v>1503</v>
      </c>
      <c r="AD54" s="144">
        <v>164285.74</v>
      </c>
      <c r="AF54" t="s">
        <v>5766</v>
      </c>
      <c r="AG54" s="144">
        <v>153.6729</v>
      </c>
      <c r="AJ54" s="111" t="s">
        <v>15</v>
      </c>
      <c r="AK54" s="133">
        <v>5.3261015934909235E-2</v>
      </c>
      <c r="AL54" s="133">
        <v>5.0894056817757318E-4</v>
      </c>
    </row>
    <row r="55" spans="1:38">
      <c r="A55" t="s">
        <v>1213</v>
      </c>
      <c r="B55" t="s">
        <v>1257</v>
      </c>
      <c r="C55" t="s">
        <v>5718</v>
      </c>
      <c r="D55" t="s">
        <v>5719</v>
      </c>
      <c r="E55" t="s">
        <v>309</v>
      </c>
      <c r="F55" t="s">
        <v>5720</v>
      </c>
      <c r="G55">
        <v>1140284</v>
      </c>
      <c r="H55" t="s">
        <v>312</v>
      </c>
      <c r="I55" t="s">
        <v>951</v>
      </c>
      <c r="J55" t="s">
        <v>204</v>
      </c>
      <c r="K55" t="s">
        <v>204</v>
      </c>
      <c r="L55" s="111" t="s">
        <v>326</v>
      </c>
      <c r="M55" t="s">
        <v>446</v>
      </c>
      <c r="N55" t="s">
        <v>339</v>
      </c>
      <c r="O55" t="s">
        <v>5721</v>
      </c>
      <c r="P55" t="s">
        <v>2914</v>
      </c>
      <c r="Q55" t="s">
        <v>415</v>
      </c>
      <c r="R55" t="s">
        <v>407</v>
      </c>
      <c r="S55" t="s">
        <v>1212</v>
      </c>
      <c r="T55" s="132">
        <v>4832.3</v>
      </c>
      <c r="U55" t="s">
        <v>5722</v>
      </c>
      <c r="V55" s="133">
        <v>4.3400398393869097E-2</v>
      </c>
      <c r="W55" s="133">
        <v>3.7400000000000003E-2</v>
      </c>
      <c r="X55" s="15" t="s">
        <v>412</v>
      </c>
      <c r="Y55" s="15" t="s">
        <v>339</v>
      </c>
      <c r="Z55" s="111" t="s">
        <v>886</v>
      </c>
      <c r="AA55" s="111" t="s">
        <v>889</v>
      </c>
      <c r="AB55" s="110" t="s">
        <v>1503</v>
      </c>
      <c r="AD55" s="144">
        <v>157188.76999999999</v>
      </c>
      <c r="AF55" t="s">
        <v>5723</v>
      </c>
      <c r="AG55" s="144">
        <v>148.74770000000001</v>
      </c>
      <c r="AJ55" s="111" t="s">
        <v>15</v>
      </c>
      <c r="AK55" s="133">
        <v>5.1554023837207474E-2</v>
      </c>
      <c r="AL55" s="133">
        <v>4.9262924717046581E-4</v>
      </c>
    </row>
    <row r="56" spans="1:38">
      <c r="A56" t="s">
        <v>1213</v>
      </c>
      <c r="B56" t="s">
        <v>1257</v>
      </c>
      <c r="C56" t="s">
        <v>5732</v>
      </c>
      <c r="D56" t="s">
        <v>5733</v>
      </c>
      <c r="E56" t="s">
        <v>309</v>
      </c>
      <c r="F56" t="s">
        <v>5734</v>
      </c>
      <c r="G56">
        <v>6080238</v>
      </c>
      <c r="H56" t="s">
        <v>312</v>
      </c>
      <c r="I56" t="s">
        <v>951</v>
      </c>
      <c r="J56" t="s">
        <v>204</v>
      </c>
      <c r="K56" t="s">
        <v>204</v>
      </c>
      <c r="L56" s="111" t="s">
        <v>326</v>
      </c>
      <c r="M56" t="s">
        <v>451</v>
      </c>
      <c r="N56" t="s">
        <v>339</v>
      </c>
      <c r="O56" t="s">
        <v>5785</v>
      </c>
      <c r="P56" t="s">
        <v>1760</v>
      </c>
      <c r="Q56" t="s">
        <v>415</v>
      </c>
      <c r="R56" t="s">
        <v>407</v>
      </c>
      <c r="S56" t="s">
        <v>1212</v>
      </c>
      <c r="T56" s="132">
        <v>2416.1</v>
      </c>
      <c r="U56" t="s">
        <v>1651</v>
      </c>
      <c r="V56" s="133">
        <v>6.0216522327661198E-2</v>
      </c>
      <c r="W56" s="133">
        <v>4.4699999999999997E-2</v>
      </c>
      <c r="X56" s="15" t="s">
        <v>412</v>
      </c>
      <c r="Y56" s="15" t="s">
        <v>339</v>
      </c>
      <c r="Z56" s="111" t="s">
        <v>886</v>
      </c>
      <c r="AA56" s="111" t="s">
        <v>889</v>
      </c>
      <c r="AB56" s="110" t="s">
        <v>1503</v>
      </c>
      <c r="AD56" s="144">
        <v>115852.3</v>
      </c>
      <c r="AF56" t="s">
        <v>5736</v>
      </c>
      <c r="AG56" s="144">
        <v>113.14139999999999</v>
      </c>
      <c r="AJ56" s="111" t="s">
        <v>15</v>
      </c>
      <c r="AK56" s="133">
        <v>3.9213318104672039E-2</v>
      </c>
      <c r="AL56" s="133">
        <v>3.7470649115498722E-4</v>
      </c>
    </row>
    <row r="57" spans="1:38">
      <c r="A57" t="s">
        <v>1213</v>
      </c>
      <c r="B57" t="s">
        <v>1257</v>
      </c>
      <c r="C57" t="s">
        <v>5718</v>
      </c>
      <c r="D57" t="s">
        <v>5719</v>
      </c>
      <c r="E57" t="s">
        <v>309</v>
      </c>
      <c r="F57" t="s">
        <v>5724</v>
      </c>
      <c r="G57">
        <v>1140292</v>
      </c>
      <c r="H57" t="s">
        <v>312</v>
      </c>
      <c r="I57" t="s">
        <v>951</v>
      </c>
      <c r="J57" t="s">
        <v>204</v>
      </c>
      <c r="K57" t="s">
        <v>204</v>
      </c>
      <c r="L57" s="111" t="s">
        <v>326</v>
      </c>
      <c r="M57" t="s">
        <v>446</v>
      </c>
      <c r="N57" t="s">
        <v>339</v>
      </c>
      <c r="O57" t="s">
        <v>5721</v>
      </c>
      <c r="P57" t="s">
        <v>2914</v>
      </c>
      <c r="Q57" t="s">
        <v>415</v>
      </c>
      <c r="R57" t="s">
        <v>407</v>
      </c>
      <c r="S57" t="s">
        <v>1212</v>
      </c>
      <c r="T57" s="132">
        <v>1439</v>
      </c>
      <c r="U57" t="s">
        <v>3610</v>
      </c>
      <c r="V57" s="133">
        <v>3.6857006438970198E-2</v>
      </c>
      <c r="W57" s="133">
        <v>2.5000000000000001E-2</v>
      </c>
      <c r="X57" s="15" t="s">
        <v>412</v>
      </c>
      <c r="Y57" s="15" t="s">
        <v>339</v>
      </c>
      <c r="Z57" s="111" t="s">
        <v>886</v>
      </c>
      <c r="AA57" s="111" t="s">
        <v>889</v>
      </c>
      <c r="AB57" s="110" t="s">
        <v>1503</v>
      </c>
      <c r="AD57" s="144">
        <v>79949.600000000006</v>
      </c>
      <c r="AF57" t="s">
        <v>5725</v>
      </c>
      <c r="AG57" s="144">
        <v>77.862899999999996</v>
      </c>
      <c r="AJ57" s="111" t="s">
        <v>15</v>
      </c>
      <c r="AK57" s="133">
        <v>2.6986270757161254E-2</v>
      </c>
      <c r="AL57" s="133">
        <v>2.5786980835905231E-4</v>
      </c>
    </row>
    <row r="58" spans="1:38">
      <c r="A58" t="s">
        <v>1213</v>
      </c>
      <c r="B58" t="s">
        <v>1257</v>
      </c>
      <c r="C58" t="s">
        <v>5812</v>
      </c>
      <c r="D58" t="s">
        <v>5813</v>
      </c>
      <c r="E58" t="s">
        <v>309</v>
      </c>
      <c r="F58" t="s">
        <v>5814</v>
      </c>
      <c r="G58">
        <v>1137041</v>
      </c>
      <c r="H58" t="s">
        <v>312</v>
      </c>
      <c r="I58" t="s">
        <v>951</v>
      </c>
      <c r="J58" t="s">
        <v>204</v>
      </c>
      <c r="K58" t="s">
        <v>204</v>
      </c>
      <c r="L58" s="171" t="s">
        <v>314</v>
      </c>
      <c r="M58" t="s">
        <v>447</v>
      </c>
      <c r="N58" t="s">
        <v>339</v>
      </c>
      <c r="O58" t="s">
        <v>5815</v>
      </c>
      <c r="Q58" t="s">
        <v>410</v>
      </c>
      <c r="R58" t="s">
        <v>410</v>
      </c>
      <c r="S58" t="s">
        <v>1212</v>
      </c>
      <c r="T58" s="132">
        <v>0</v>
      </c>
      <c r="U58" t="s">
        <v>5816</v>
      </c>
      <c r="V58" t="s">
        <v>1326</v>
      </c>
      <c r="W58" s="133">
        <v>8.6499999999999994E-2</v>
      </c>
      <c r="X58" s="3" t="s">
        <v>412</v>
      </c>
      <c r="Y58" s="3" t="s">
        <v>338</v>
      </c>
      <c r="Z58" s="111" t="s">
        <v>886</v>
      </c>
      <c r="AA58" s="111" t="s">
        <v>889</v>
      </c>
      <c r="AB58" s="110" t="s">
        <v>6251</v>
      </c>
      <c r="AD58" s="144">
        <v>4199.99</v>
      </c>
      <c r="AF58" t="s">
        <v>5817</v>
      </c>
      <c r="AG58" s="144">
        <v>5.67</v>
      </c>
      <c r="AJ58" s="111" t="s">
        <v>15</v>
      </c>
      <c r="AK58" s="133">
        <v>1.9651433550077852E-3</v>
      </c>
      <c r="AL58" s="133">
        <v>1.8778109243547401E-5</v>
      </c>
    </row>
    <row r="59" spans="1:38">
      <c r="A59" t="s">
        <v>1213</v>
      </c>
      <c r="B59" t="s">
        <v>1257</v>
      </c>
      <c r="C59" t="s">
        <v>2669</v>
      </c>
      <c r="D59" t="s">
        <v>2670</v>
      </c>
      <c r="E59" t="s">
        <v>309</v>
      </c>
      <c r="F59" t="s">
        <v>5818</v>
      </c>
      <c r="G59">
        <v>1124346</v>
      </c>
      <c r="H59" t="s">
        <v>312</v>
      </c>
      <c r="I59" t="s">
        <v>754</v>
      </c>
      <c r="J59" t="s">
        <v>204</v>
      </c>
      <c r="K59" t="s">
        <v>204</v>
      </c>
      <c r="L59" s="111" t="s">
        <v>326</v>
      </c>
      <c r="M59" t="s">
        <v>477</v>
      </c>
      <c r="N59" t="s">
        <v>339</v>
      </c>
      <c r="O59" t="s">
        <v>5819</v>
      </c>
      <c r="P59" t="s">
        <v>1211</v>
      </c>
      <c r="Q59" t="s">
        <v>413</v>
      </c>
      <c r="R59" t="s">
        <v>407</v>
      </c>
      <c r="S59" t="s">
        <v>1212</v>
      </c>
      <c r="T59" s="132">
        <v>9552</v>
      </c>
      <c r="U59" t="s">
        <v>5820</v>
      </c>
      <c r="V59" s="133">
        <v>2.81578356516358E-2</v>
      </c>
      <c r="W59" s="133">
        <v>4.1000000000000002E-2</v>
      </c>
      <c r="X59" s="15" t="s">
        <v>412</v>
      </c>
      <c r="Y59" s="15" t="s">
        <v>339</v>
      </c>
      <c r="Z59" s="111" t="s">
        <v>886</v>
      </c>
      <c r="AA59" s="111" t="s">
        <v>889</v>
      </c>
      <c r="AB59" s="110" t="s">
        <v>1503</v>
      </c>
      <c r="AD59" s="144">
        <v>769230.89</v>
      </c>
      <c r="AF59" t="s">
        <v>5821</v>
      </c>
      <c r="AG59" s="144">
        <v>1028.3848</v>
      </c>
      <c r="AJ59" s="111" t="s">
        <v>15</v>
      </c>
      <c r="AK59" s="133">
        <v>0.3564247482071175</v>
      </c>
      <c r="AL59" s="133">
        <v>3.4058496759950688E-3</v>
      </c>
    </row>
    <row r="60" spans="1:38">
      <c r="A60" t="s">
        <v>1213</v>
      </c>
      <c r="B60" t="s">
        <v>1257</v>
      </c>
      <c r="C60" t="s">
        <v>5822</v>
      </c>
      <c r="D60" t="s">
        <v>5823</v>
      </c>
      <c r="E60" t="s">
        <v>309</v>
      </c>
      <c r="F60" t="s">
        <v>5824</v>
      </c>
      <c r="G60">
        <v>1187335</v>
      </c>
      <c r="H60" t="s">
        <v>312</v>
      </c>
      <c r="I60" t="s">
        <v>754</v>
      </c>
      <c r="J60" t="s">
        <v>204</v>
      </c>
      <c r="K60" t="s">
        <v>204</v>
      </c>
      <c r="L60" s="111" t="s">
        <v>326</v>
      </c>
      <c r="M60" t="s">
        <v>477</v>
      </c>
      <c r="N60" t="s">
        <v>339</v>
      </c>
      <c r="O60" t="s">
        <v>5825</v>
      </c>
      <c r="P60" t="s">
        <v>2914</v>
      </c>
      <c r="Q60" t="s">
        <v>415</v>
      </c>
      <c r="R60" t="s">
        <v>407</v>
      </c>
      <c r="S60" t="s">
        <v>1212</v>
      </c>
      <c r="T60" s="132">
        <v>4353.1000000000004</v>
      </c>
      <c r="U60" t="s">
        <v>2339</v>
      </c>
      <c r="V60" s="133">
        <v>2.50762783181664E-2</v>
      </c>
      <c r="W60" s="133">
        <v>1.55E-2</v>
      </c>
      <c r="X60" s="15" t="s">
        <v>412</v>
      </c>
      <c r="Y60" s="15" t="s">
        <v>339</v>
      </c>
      <c r="Z60" s="111" t="s">
        <v>886</v>
      </c>
      <c r="AA60" s="111" t="s">
        <v>889</v>
      </c>
      <c r="AB60" s="110" t="s">
        <v>1503</v>
      </c>
      <c r="AD60" s="144">
        <v>481074.3</v>
      </c>
      <c r="AF60" t="s">
        <v>3247</v>
      </c>
      <c r="AG60" s="144">
        <v>489.012</v>
      </c>
      <c r="AJ60" s="111" t="s">
        <v>15</v>
      </c>
      <c r="AK60" s="133">
        <v>0.16948518895319015</v>
      </c>
      <c r="AL60" s="133">
        <v>1.6195314124112178E-3</v>
      </c>
    </row>
    <row r="61" spans="1:38">
      <c r="A61" t="s">
        <v>1213</v>
      </c>
      <c r="B61" t="s">
        <v>1257</v>
      </c>
      <c r="C61" t="s">
        <v>5822</v>
      </c>
      <c r="D61" t="s">
        <v>5823</v>
      </c>
      <c r="E61" t="s">
        <v>309</v>
      </c>
      <c r="F61" t="s">
        <v>5826</v>
      </c>
      <c r="G61">
        <v>1187343</v>
      </c>
      <c r="H61" t="s">
        <v>312</v>
      </c>
      <c r="I61" t="s">
        <v>754</v>
      </c>
      <c r="J61" t="s">
        <v>204</v>
      </c>
      <c r="K61" t="s">
        <v>204</v>
      </c>
      <c r="L61" s="111" t="s">
        <v>326</v>
      </c>
      <c r="M61" t="s">
        <v>477</v>
      </c>
      <c r="N61" t="s">
        <v>339</v>
      </c>
      <c r="O61" t="s">
        <v>5825</v>
      </c>
      <c r="P61" t="s">
        <v>2914</v>
      </c>
      <c r="Q61" t="s">
        <v>415</v>
      </c>
      <c r="R61" t="s">
        <v>407</v>
      </c>
      <c r="S61" t="s">
        <v>1212</v>
      </c>
      <c r="T61" s="132">
        <v>7125.8</v>
      </c>
      <c r="U61" t="s">
        <v>5827</v>
      </c>
      <c r="V61" s="133">
        <v>2.62066197741028E-2</v>
      </c>
      <c r="W61" s="133">
        <v>1.7500000000000002E-2</v>
      </c>
      <c r="X61" s="15" t="s">
        <v>412</v>
      </c>
      <c r="Y61" s="15" t="s">
        <v>339</v>
      </c>
      <c r="Z61" s="111" t="s">
        <v>886</v>
      </c>
      <c r="AA61" s="111" t="s">
        <v>889</v>
      </c>
      <c r="AB61" s="110" t="s">
        <v>1503</v>
      </c>
      <c r="AD61" s="144">
        <v>142500</v>
      </c>
      <c r="AF61" t="s">
        <v>1403</v>
      </c>
      <c r="AG61" s="144">
        <v>141.00379999999998</v>
      </c>
      <c r="AJ61" s="111" t="s">
        <v>15</v>
      </c>
      <c r="AK61" s="133">
        <v>4.8870060333244009E-2</v>
      </c>
      <c r="AL61" s="133">
        <v>4.6698238545186076E-4</v>
      </c>
    </row>
    <row r="62" spans="1:38">
      <c r="A62" t="s">
        <v>1213</v>
      </c>
      <c r="B62" t="s">
        <v>1257</v>
      </c>
      <c r="C62" t="s">
        <v>5755</v>
      </c>
      <c r="D62" t="s">
        <v>5756</v>
      </c>
      <c r="E62" t="s">
        <v>309</v>
      </c>
      <c r="F62" t="s">
        <v>5757</v>
      </c>
      <c r="G62">
        <v>1168087</v>
      </c>
      <c r="H62" t="s">
        <v>312</v>
      </c>
      <c r="I62" t="s">
        <v>754</v>
      </c>
      <c r="J62" t="s">
        <v>204</v>
      </c>
      <c r="K62" t="s">
        <v>204</v>
      </c>
      <c r="L62" s="111" t="s">
        <v>326</v>
      </c>
      <c r="M62" t="s">
        <v>440</v>
      </c>
      <c r="N62" t="s">
        <v>339</v>
      </c>
      <c r="O62" t="s">
        <v>5758</v>
      </c>
      <c r="P62" t="s">
        <v>2914</v>
      </c>
      <c r="Q62" t="s">
        <v>415</v>
      </c>
      <c r="R62" t="s">
        <v>407</v>
      </c>
      <c r="S62" t="s">
        <v>1212</v>
      </c>
      <c r="T62" s="132">
        <v>7726.7</v>
      </c>
      <c r="U62" t="s">
        <v>5759</v>
      </c>
      <c r="V62" s="133">
        <v>2.4735340059995298E-2</v>
      </c>
      <c r="W62" s="133">
        <v>8.3000000000000001E-3</v>
      </c>
      <c r="X62" s="15" t="s">
        <v>412</v>
      </c>
      <c r="Y62" s="15" t="s">
        <v>339</v>
      </c>
      <c r="Z62" s="111" t="s">
        <v>886</v>
      </c>
      <c r="AA62" s="111" t="s">
        <v>889</v>
      </c>
      <c r="AB62" s="110" t="s">
        <v>1503</v>
      </c>
      <c r="AD62" s="144">
        <v>127418.44</v>
      </c>
      <c r="AF62" t="s">
        <v>5760</v>
      </c>
      <c r="AG62" s="144">
        <v>124.75539999999999</v>
      </c>
      <c r="AJ62" s="111" t="s">
        <v>15</v>
      </c>
      <c r="AK62" s="133">
        <v>4.3238592315418163E-2</v>
      </c>
      <c r="AL62" s="133">
        <v>4.1317037149837587E-4</v>
      </c>
    </row>
    <row r="63" spans="1:38">
      <c r="A63" t="s">
        <v>1213</v>
      </c>
      <c r="B63" t="s">
        <v>1257</v>
      </c>
      <c r="C63" t="s">
        <v>5780</v>
      </c>
      <c r="D63" t="s">
        <v>5781</v>
      </c>
      <c r="E63" t="s">
        <v>309</v>
      </c>
      <c r="F63" t="s">
        <v>5782</v>
      </c>
      <c r="G63">
        <v>1198787</v>
      </c>
      <c r="H63" t="s">
        <v>312</v>
      </c>
      <c r="I63" t="s">
        <v>754</v>
      </c>
      <c r="J63" t="s">
        <v>204</v>
      </c>
      <c r="K63" t="s">
        <v>204</v>
      </c>
      <c r="L63" s="111" t="s">
        <v>326</v>
      </c>
      <c r="M63" t="s">
        <v>477</v>
      </c>
      <c r="N63" t="s">
        <v>339</v>
      </c>
      <c r="O63" t="s">
        <v>5783</v>
      </c>
      <c r="P63" t="s">
        <v>1690</v>
      </c>
      <c r="Q63" t="s">
        <v>413</v>
      </c>
      <c r="R63" t="s">
        <v>407</v>
      </c>
      <c r="S63" t="s">
        <v>1212</v>
      </c>
      <c r="T63" s="132">
        <v>3222.5</v>
      </c>
      <c r="U63" t="s">
        <v>2108</v>
      </c>
      <c r="V63" s="133">
        <v>2.7596598826646501E-2</v>
      </c>
      <c r="W63" s="133">
        <v>3.6400000000000002E-2</v>
      </c>
      <c r="X63" s="15" t="s">
        <v>412</v>
      </c>
      <c r="Y63" s="15" t="s">
        <v>339</v>
      </c>
      <c r="Z63" s="111" t="s">
        <v>886</v>
      </c>
      <c r="AA63" s="111" t="s">
        <v>889</v>
      </c>
      <c r="AB63" s="110" t="s">
        <v>1503</v>
      </c>
      <c r="AD63" s="144">
        <v>100000</v>
      </c>
      <c r="AF63" t="s">
        <v>5784</v>
      </c>
      <c r="AG63" s="144">
        <v>104.38</v>
      </c>
      <c r="AJ63" s="111" t="s">
        <v>15</v>
      </c>
      <c r="AK63" s="133">
        <v>3.6176746345994409E-2</v>
      </c>
      <c r="AL63" s="133">
        <v>3.4569024861725472E-4</v>
      </c>
    </row>
    <row r="64" spans="1:38">
      <c r="A64" t="s">
        <v>1213</v>
      </c>
      <c r="B64" t="s">
        <v>1258</v>
      </c>
      <c r="C64" t="s">
        <v>4122</v>
      </c>
      <c r="D64" t="s">
        <v>4123</v>
      </c>
      <c r="E64" t="s">
        <v>309</v>
      </c>
      <c r="F64" t="s">
        <v>5746</v>
      </c>
      <c r="G64">
        <v>1167212</v>
      </c>
      <c r="H64" t="s">
        <v>312</v>
      </c>
      <c r="I64" t="s">
        <v>951</v>
      </c>
      <c r="J64" t="s">
        <v>204</v>
      </c>
      <c r="K64" t="s">
        <v>204</v>
      </c>
      <c r="L64" s="111" t="s">
        <v>326</v>
      </c>
      <c r="M64" t="s">
        <v>441</v>
      </c>
      <c r="N64" t="s">
        <v>339</v>
      </c>
      <c r="O64" t="s">
        <v>5747</v>
      </c>
      <c r="P64" t="s">
        <v>1690</v>
      </c>
      <c r="Q64" t="s">
        <v>413</v>
      </c>
      <c r="R64" t="s">
        <v>407</v>
      </c>
      <c r="S64" t="s">
        <v>1212</v>
      </c>
      <c r="T64" s="132">
        <v>3368</v>
      </c>
      <c r="U64" t="s">
        <v>5748</v>
      </c>
      <c r="V64" s="133">
        <v>5.2175624638795499E-2</v>
      </c>
      <c r="W64" s="133">
        <v>3.3500000000000002E-2</v>
      </c>
      <c r="X64" s="15" t="s">
        <v>412</v>
      </c>
      <c r="Y64" s="15" t="s">
        <v>339</v>
      </c>
      <c r="Z64" s="111" t="s">
        <v>886</v>
      </c>
      <c r="AA64" s="111" t="s">
        <v>889</v>
      </c>
      <c r="AB64" s="110" t="s">
        <v>1503</v>
      </c>
      <c r="AD64" s="144">
        <v>80000</v>
      </c>
      <c r="AF64" t="s">
        <v>5749</v>
      </c>
      <c r="AG64" s="144">
        <v>74.432000000000002</v>
      </c>
      <c r="AJ64" s="111" t="s">
        <v>15</v>
      </c>
      <c r="AK64" s="133">
        <v>0.22073264287195651</v>
      </c>
      <c r="AL64" s="133">
        <v>1.1553863343975566E-4</v>
      </c>
    </row>
    <row r="65" spans="1:38">
      <c r="A65" t="s">
        <v>1213</v>
      </c>
      <c r="B65" t="s">
        <v>1258</v>
      </c>
      <c r="C65" t="s">
        <v>5786</v>
      </c>
      <c r="D65" t="s">
        <v>5787</v>
      </c>
      <c r="E65" t="s">
        <v>309</v>
      </c>
      <c r="F65" t="s">
        <v>5788</v>
      </c>
      <c r="G65">
        <v>1162320</v>
      </c>
      <c r="H65" t="s">
        <v>312</v>
      </c>
      <c r="I65" t="s">
        <v>951</v>
      </c>
      <c r="J65" t="s">
        <v>204</v>
      </c>
      <c r="K65" t="s">
        <v>204</v>
      </c>
      <c r="L65" s="111" t="s">
        <v>326</v>
      </c>
      <c r="M65" t="s">
        <v>462</v>
      </c>
      <c r="N65" t="s">
        <v>339</v>
      </c>
      <c r="O65" t="s">
        <v>5789</v>
      </c>
      <c r="P65" t="s">
        <v>1676</v>
      </c>
      <c r="Q65" t="s">
        <v>415</v>
      </c>
      <c r="R65" t="s">
        <v>407</v>
      </c>
      <c r="S65" t="s">
        <v>1212</v>
      </c>
      <c r="T65" s="132">
        <v>1875.8</v>
      </c>
      <c r="U65" t="s">
        <v>1802</v>
      </c>
      <c r="V65" s="133">
        <v>5.8700658379792797E-2</v>
      </c>
      <c r="W65" s="133">
        <v>4.2999999999999997E-2</v>
      </c>
      <c r="X65" s="15" t="s">
        <v>412</v>
      </c>
      <c r="Y65" s="15" t="s">
        <v>339</v>
      </c>
      <c r="Z65" s="111" t="s">
        <v>886</v>
      </c>
      <c r="AA65" s="111" t="s">
        <v>889</v>
      </c>
      <c r="AB65" s="110" t="s">
        <v>1503</v>
      </c>
      <c r="AD65" s="144">
        <v>49000</v>
      </c>
      <c r="AF65" t="s">
        <v>1629</v>
      </c>
      <c r="AG65" s="144">
        <v>48.186599999999999</v>
      </c>
      <c r="AJ65" s="111" t="s">
        <v>15</v>
      </c>
      <c r="AK65" s="133">
        <v>0.14290030590356056</v>
      </c>
      <c r="AL65" s="133">
        <v>7.4798660711899862E-5</v>
      </c>
    </row>
    <row r="66" spans="1:38">
      <c r="A66" t="s">
        <v>1213</v>
      </c>
      <c r="B66" t="s">
        <v>1258</v>
      </c>
      <c r="C66" t="s">
        <v>5762</v>
      </c>
      <c r="D66" t="s">
        <v>5763</v>
      </c>
      <c r="E66" t="s">
        <v>309</v>
      </c>
      <c r="F66" t="s">
        <v>5764</v>
      </c>
      <c r="G66">
        <v>1181783</v>
      </c>
      <c r="H66" t="s">
        <v>312</v>
      </c>
      <c r="I66" t="s">
        <v>951</v>
      </c>
      <c r="J66" t="s">
        <v>204</v>
      </c>
      <c r="K66" t="s">
        <v>204</v>
      </c>
      <c r="L66" s="111" t="s">
        <v>326</v>
      </c>
      <c r="M66" t="s">
        <v>451</v>
      </c>
      <c r="N66" t="s">
        <v>339</v>
      </c>
      <c r="O66" t="s">
        <v>5765</v>
      </c>
      <c r="P66" t="s">
        <v>1622</v>
      </c>
      <c r="Q66" t="s">
        <v>413</v>
      </c>
      <c r="R66" t="s">
        <v>407</v>
      </c>
      <c r="S66" t="s">
        <v>1212</v>
      </c>
      <c r="T66" s="132">
        <v>2588.9</v>
      </c>
      <c r="U66" t="s">
        <v>1687</v>
      </c>
      <c r="V66" s="133">
        <v>5.7987310639619503E-2</v>
      </c>
      <c r="W66" s="133">
        <v>2.86E-2</v>
      </c>
      <c r="X66" s="15" t="s">
        <v>412</v>
      </c>
      <c r="Y66" s="15" t="s">
        <v>339</v>
      </c>
      <c r="Z66" s="111" t="s">
        <v>886</v>
      </c>
      <c r="AA66" s="111" t="s">
        <v>889</v>
      </c>
      <c r="AB66" s="110" t="s">
        <v>1503</v>
      </c>
      <c r="AD66" s="144">
        <v>50000</v>
      </c>
      <c r="AF66" t="s">
        <v>5766</v>
      </c>
      <c r="AG66" s="144">
        <v>46.77</v>
      </c>
      <c r="AJ66" s="111" t="s">
        <v>15</v>
      </c>
      <c r="AK66" s="133">
        <v>0.13869929206687187</v>
      </c>
      <c r="AL66" s="133">
        <v>7.2599713644364957E-5</v>
      </c>
    </row>
    <row r="67" spans="1:38">
      <c r="A67" t="s">
        <v>1213</v>
      </c>
      <c r="B67" t="s">
        <v>1258</v>
      </c>
      <c r="C67" t="s">
        <v>5812</v>
      </c>
      <c r="D67" t="s">
        <v>5813</v>
      </c>
      <c r="E67" t="s">
        <v>309</v>
      </c>
      <c r="F67" t="s">
        <v>5814</v>
      </c>
      <c r="G67">
        <v>1137041</v>
      </c>
      <c r="H67" t="s">
        <v>312</v>
      </c>
      <c r="I67" t="s">
        <v>951</v>
      </c>
      <c r="J67" t="s">
        <v>204</v>
      </c>
      <c r="K67" t="s">
        <v>204</v>
      </c>
      <c r="L67" s="171" t="s">
        <v>314</v>
      </c>
      <c r="M67" t="s">
        <v>447</v>
      </c>
      <c r="N67" t="s">
        <v>339</v>
      </c>
      <c r="O67" t="s">
        <v>5828</v>
      </c>
      <c r="Q67" t="s">
        <v>410</v>
      </c>
      <c r="R67" t="s">
        <v>410</v>
      </c>
      <c r="S67" t="s">
        <v>1212</v>
      </c>
      <c r="T67" s="132">
        <v>0</v>
      </c>
      <c r="U67" t="s">
        <v>5816</v>
      </c>
      <c r="V67" t="s">
        <v>1326</v>
      </c>
      <c r="W67" s="133">
        <v>8.6499999999999994E-2</v>
      </c>
      <c r="X67" s="3" t="s">
        <v>412</v>
      </c>
      <c r="Y67" s="3" t="s">
        <v>338</v>
      </c>
      <c r="Z67" s="111" t="s">
        <v>886</v>
      </c>
      <c r="AA67" s="111" t="s">
        <v>889</v>
      </c>
      <c r="AB67" s="110" t="s">
        <v>6251</v>
      </c>
      <c r="AD67" s="144">
        <v>899.99</v>
      </c>
      <c r="AF67" t="s">
        <v>5817</v>
      </c>
      <c r="AG67" s="144">
        <v>1.2150000000000001</v>
      </c>
      <c r="AJ67" s="111" t="s">
        <v>15</v>
      </c>
      <c r="AK67" s="133">
        <v>3.603116686354638E-3</v>
      </c>
      <c r="AL67" s="133">
        <v>1.8859882826976528E-6</v>
      </c>
    </row>
    <row r="68" spans="1:38">
      <c r="A68" t="s">
        <v>1213</v>
      </c>
      <c r="B68" t="s">
        <v>1258</v>
      </c>
      <c r="C68" t="s">
        <v>5822</v>
      </c>
      <c r="D68" t="s">
        <v>5823</v>
      </c>
      <c r="E68" t="s">
        <v>309</v>
      </c>
      <c r="F68" t="s">
        <v>5824</v>
      </c>
      <c r="G68">
        <v>1187335</v>
      </c>
      <c r="H68" t="s">
        <v>312</v>
      </c>
      <c r="I68" t="s">
        <v>754</v>
      </c>
      <c r="J68" t="s">
        <v>204</v>
      </c>
      <c r="K68" t="s">
        <v>204</v>
      </c>
      <c r="L68" s="111" t="s">
        <v>326</v>
      </c>
      <c r="M68" t="s">
        <v>477</v>
      </c>
      <c r="N68" t="s">
        <v>339</v>
      </c>
      <c r="O68" t="s">
        <v>5825</v>
      </c>
      <c r="P68" t="s">
        <v>2914</v>
      </c>
      <c r="Q68" t="s">
        <v>415</v>
      </c>
      <c r="R68" t="s">
        <v>407</v>
      </c>
      <c r="S68" t="s">
        <v>1212</v>
      </c>
      <c r="T68" s="132">
        <v>4353.1000000000004</v>
      </c>
      <c r="U68" t="s">
        <v>2339</v>
      </c>
      <c r="V68" s="133">
        <v>2.50762783181664E-2</v>
      </c>
      <c r="W68" s="133">
        <v>1.55E-2</v>
      </c>
      <c r="X68" s="15" t="s">
        <v>412</v>
      </c>
      <c r="Y68" s="15" t="s">
        <v>339</v>
      </c>
      <c r="Z68" s="111" t="s">
        <v>886</v>
      </c>
      <c r="AA68" s="111" t="s">
        <v>889</v>
      </c>
      <c r="AB68" s="110" t="s">
        <v>1503</v>
      </c>
      <c r="AD68" s="144">
        <v>94144.05</v>
      </c>
      <c r="AF68" t="s">
        <v>3247</v>
      </c>
      <c r="AG68" s="144">
        <v>95.697399999999988</v>
      </c>
      <c r="AJ68" s="111" t="s">
        <v>15</v>
      </c>
      <c r="AK68" s="133">
        <v>0.28379656517529983</v>
      </c>
      <c r="AL68" s="133">
        <v>1.4854833833648855E-4</v>
      </c>
    </row>
    <row r="69" spans="1:38">
      <c r="A69" t="s">
        <v>1213</v>
      </c>
      <c r="B69" t="s">
        <v>1258</v>
      </c>
      <c r="C69" t="s">
        <v>5780</v>
      </c>
      <c r="D69" t="s">
        <v>5781</v>
      </c>
      <c r="E69" t="s">
        <v>309</v>
      </c>
      <c r="F69" t="s">
        <v>5782</v>
      </c>
      <c r="G69">
        <v>1198787</v>
      </c>
      <c r="H69" t="s">
        <v>312</v>
      </c>
      <c r="I69" t="s">
        <v>754</v>
      </c>
      <c r="J69" t="s">
        <v>204</v>
      </c>
      <c r="K69" t="s">
        <v>204</v>
      </c>
      <c r="L69" s="111" t="s">
        <v>326</v>
      </c>
      <c r="M69" t="s">
        <v>477</v>
      </c>
      <c r="N69" t="s">
        <v>339</v>
      </c>
      <c r="O69" t="s">
        <v>5783</v>
      </c>
      <c r="P69" t="s">
        <v>1690</v>
      </c>
      <c r="Q69" t="s">
        <v>413</v>
      </c>
      <c r="R69" t="s">
        <v>407</v>
      </c>
      <c r="S69" t="s">
        <v>1212</v>
      </c>
      <c r="T69" s="132">
        <v>3222.5</v>
      </c>
      <c r="U69" t="s">
        <v>2108</v>
      </c>
      <c r="V69" s="133">
        <v>2.7596598826646501E-2</v>
      </c>
      <c r="W69" s="133">
        <v>3.6400000000000002E-2</v>
      </c>
      <c r="X69" s="15" t="s">
        <v>412</v>
      </c>
      <c r="Y69" s="15" t="s">
        <v>339</v>
      </c>
      <c r="Z69" s="111" t="s">
        <v>886</v>
      </c>
      <c r="AA69" s="111" t="s">
        <v>889</v>
      </c>
      <c r="AB69" s="110" t="s">
        <v>1503</v>
      </c>
      <c r="AD69" s="144">
        <v>50000</v>
      </c>
      <c r="AF69" t="s">
        <v>5784</v>
      </c>
      <c r="AG69" s="144">
        <v>52.19</v>
      </c>
      <c r="AJ69" s="111" t="s">
        <v>15</v>
      </c>
      <c r="AK69" s="133">
        <v>0.154772633161643</v>
      </c>
      <c r="AL69" s="133">
        <v>8.101302234550795E-5</v>
      </c>
    </row>
    <row r="70" spans="1:38">
      <c r="A70" t="s">
        <v>1213</v>
      </c>
      <c r="B70" t="s">
        <v>1258</v>
      </c>
      <c r="C70" t="s">
        <v>5755</v>
      </c>
      <c r="D70" t="s">
        <v>5756</v>
      </c>
      <c r="E70" t="s">
        <v>309</v>
      </c>
      <c r="F70" t="s">
        <v>5757</v>
      </c>
      <c r="G70">
        <v>1168087</v>
      </c>
      <c r="H70" t="s">
        <v>312</v>
      </c>
      <c r="I70" t="s">
        <v>754</v>
      </c>
      <c r="J70" t="s">
        <v>204</v>
      </c>
      <c r="K70" t="s">
        <v>204</v>
      </c>
      <c r="L70" s="111" t="s">
        <v>326</v>
      </c>
      <c r="M70" t="s">
        <v>440</v>
      </c>
      <c r="N70" t="s">
        <v>339</v>
      </c>
      <c r="O70" t="s">
        <v>5758</v>
      </c>
      <c r="P70" t="s">
        <v>2914</v>
      </c>
      <c r="Q70" t="s">
        <v>415</v>
      </c>
      <c r="R70" t="s">
        <v>407</v>
      </c>
      <c r="S70" t="s">
        <v>1212</v>
      </c>
      <c r="T70" s="132">
        <v>7726.7</v>
      </c>
      <c r="U70" t="s">
        <v>5759</v>
      </c>
      <c r="V70" s="133">
        <v>2.4735340059995298E-2</v>
      </c>
      <c r="W70" s="133">
        <v>8.3000000000000001E-3</v>
      </c>
      <c r="X70" s="15" t="s">
        <v>412</v>
      </c>
      <c r="Y70" s="15" t="s">
        <v>339</v>
      </c>
      <c r="Z70" s="111" t="s">
        <v>886</v>
      </c>
      <c r="AA70" s="111" t="s">
        <v>889</v>
      </c>
      <c r="AB70" s="110" t="s">
        <v>1503</v>
      </c>
      <c r="AD70" s="144">
        <v>19112.759999999998</v>
      </c>
      <c r="AF70" t="s">
        <v>5760</v>
      </c>
      <c r="AG70" s="144">
        <v>18.7133</v>
      </c>
      <c r="AJ70" s="111" t="s">
        <v>15</v>
      </c>
      <c r="AK70" s="133">
        <v>5.5495444134313572E-2</v>
      </c>
      <c r="AL70" s="133">
        <v>2.904811764126032E-5</v>
      </c>
    </row>
    <row r="71" spans="1:38">
      <c r="A71" t="s">
        <v>1213</v>
      </c>
      <c r="B71" t="s">
        <v>1261</v>
      </c>
      <c r="C71" t="s">
        <v>4122</v>
      </c>
      <c r="D71" t="s">
        <v>4123</v>
      </c>
      <c r="E71" t="s">
        <v>309</v>
      </c>
      <c r="F71" t="s">
        <v>5746</v>
      </c>
      <c r="G71">
        <v>1167212</v>
      </c>
      <c r="H71" t="s">
        <v>312</v>
      </c>
      <c r="I71" t="s">
        <v>951</v>
      </c>
      <c r="J71" t="s">
        <v>204</v>
      </c>
      <c r="K71" t="s">
        <v>204</v>
      </c>
      <c r="L71" s="111" t="s">
        <v>326</v>
      </c>
      <c r="M71" t="s">
        <v>441</v>
      </c>
      <c r="N71" t="s">
        <v>339</v>
      </c>
      <c r="O71" t="s">
        <v>5747</v>
      </c>
      <c r="P71" t="s">
        <v>1690</v>
      </c>
      <c r="Q71" t="s">
        <v>413</v>
      </c>
      <c r="R71" t="s">
        <v>407</v>
      </c>
      <c r="S71" t="s">
        <v>1212</v>
      </c>
      <c r="T71" s="132">
        <v>3368</v>
      </c>
      <c r="U71" t="s">
        <v>5748</v>
      </c>
      <c r="V71" s="133">
        <v>5.2175624638795499E-2</v>
      </c>
      <c r="W71" s="133">
        <v>3.3500000000000002E-2</v>
      </c>
      <c r="X71" s="15" t="s">
        <v>412</v>
      </c>
      <c r="Y71" s="15" t="s">
        <v>339</v>
      </c>
      <c r="Z71" s="111" t="s">
        <v>886</v>
      </c>
      <c r="AA71" s="111" t="s">
        <v>889</v>
      </c>
      <c r="AB71" s="110" t="s">
        <v>1503</v>
      </c>
      <c r="AD71" s="144">
        <v>3680000</v>
      </c>
      <c r="AF71" t="s">
        <v>5749</v>
      </c>
      <c r="AG71" s="144">
        <v>3423.8719999999998</v>
      </c>
      <c r="AJ71" s="111" t="s">
        <v>15</v>
      </c>
      <c r="AK71" s="133">
        <v>9.5650489977086278E-2</v>
      </c>
      <c r="AL71" s="133">
        <v>1.1319286090331147E-3</v>
      </c>
    </row>
    <row r="72" spans="1:38">
      <c r="A72" t="s">
        <v>1213</v>
      </c>
      <c r="B72" t="s">
        <v>1261</v>
      </c>
      <c r="C72" t="s">
        <v>5786</v>
      </c>
      <c r="D72" t="s">
        <v>5787</v>
      </c>
      <c r="E72" t="s">
        <v>309</v>
      </c>
      <c r="F72" t="s">
        <v>5788</v>
      </c>
      <c r="G72">
        <v>1162320</v>
      </c>
      <c r="H72" t="s">
        <v>312</v>
      </c>
      <c r="I72" t="s">
        <v>951</v>
      </c>
      <c r="J72" t="s">
        <v>204</v>
      </c>
      <c r="K72" t="s">
        <v>204</v>
      </c>
      <c r="L72" s="111" t="s">
        <v>326</v>
      </c>
      <c r="M72" t="s">
        <v>462</v>
      </c>
      <c r="N72" t="s">
        <v>339</v>
      </c>
      <c r="O72" t="s">
        <v>5789</v>
      </c>
      <c r="P72" t="s">
        <v>1676</v>
      </c>
      <c r="Q72" t="s">
        <v>415</v>
      </c>
      <c r="R72" t="s">
        <v>407</v>
      </c>
      <c r="S72" t="s">
        <v>1212</v>
      </c>
      <c r="T72" s="132">
        <v>1875.8</v>
      </c>
      <c r="U72" t="s">
        <v>1802</v>
      </c>
      <c r="V72" s="133">
        <v>5.8700658379792797E-2</v>
      </c>
      <c r="W72" s="133">
        <v>4.2999999999999997E-2</v>
      </c>
      <c r="X72" s="15" t="s">
        <v>412</v>
      </c>
      <c r="Y72" s="15" t="s">
        <v>339</v>
      </c>
      <c r="Z72" s="111" t="s">
        <v>886</v>
      </c>
      <c r="AA72" s="111" t="s">
        <v>889</v>
      </c>
      <c r="AB72" s="110" t="s">
        <v>1503</v>
      </c>
      <c r="AD72" s="144">
        <v>2471000</v>
      </c>
      <c r="AF72" t="s">
        <v>1629</v>
      </c>
      <c r="AG72" s="144">
        <v>2429.9814000000001</v>
      </c>
      <c r="AJ72" s="111" t="s">
        <v>15</v>
      </c>
      <c r="AK72" s="133">
        <v>6.7884813318139836E-2</v>
      </c>
      <c r="AL72" s="133">
        <v>8.0334938516344679E-4</v>
      </c>
    </row>
    <row r="73" spans="1:38">
      <c r="A73" t="s">
        <v>1213</v>
      </c>
      <c r="B73" t="s">
        <v>1261</v>
      </c>
      <c r="C73" t="s">
        <v>5732</v>
      </c>
      <c r="D73" t="s">
        <v>5733</v>
      </c>
      <c r="E73" t="s">
        <v>309</v>
      </c>
      <c r="F73" t="s">
        <v>5734</v>
      </c>
      <c r="G73">
        <v>6080238</v>
      </c>
      <c r="H73" t="s">
        <v>312</v>
      </c>
      <c r="I73" t="s">
        <v>951</v>
      </c>
      <c r="J73" t="s">
        <v>204</v>
      </c>
      <c r="K73" t="s">
        <v>204</v>
      </c>
      <c r="L73" s="111" t="s">
        <v>326</v>
      </c>
      <c r="M73" t="s">
        <v>451</v>
      </c>
      <c r="N73" t="s">
        <v>339</v>
      </c>
      <c r="O73" t="s">
        <v>5785</v>
      </c>
      <c r="P73" t="s">
        <v>1760</v>
      </c>
      <c r="Q73" t="s">
        <v>415</v>
      </c>
      <c r="R73" t="s">
        <v>407</v>
      </c>
      <c r="S73" t="s">
        <v>1212</v>
      </c>
      <c r="T73" s="132">
        <v>2416.1</v>
      </c>
      <c r="U73" t="s">
        <v>1651</v>
      </c>
      <c r="V73" s="133">
        <v>6.0216522327661198E-2</v>
      </c>
      <c r="W73" s="133">
        <v>4.4699999999999997E-2</v>
      </c>
      <c r="X73" s="15" t="s">
        <v>412</v>
      </c>
      <c r="Y73" s="15" t="s">
        <v>339</v>
      </c>
      <c r="Z73" s="111" t="s">
        <v>886</v>
      </c>
      <c r="AA73" s="111" t="s">
        <v>889</v>
      </c>
      <c r="AB73" s="110" t="s">
        <v>1503</v>
      </c>
      <c r="AD73" s="144">
        <v>2260011.11</v>
      </c>
      <c r="AF73" t="s">
        <v>5736</v>
      </c>
      <c r="AG73" s="144">
        <v>2207.1268999999998</v>
      </c>
      <c r="AJ73" s="111" t="s">
        <v>15</v>
      </c>
      <c r="AK73" s="133">
        <v>6.1659070387727666E-2</v>
      </c>
      <c r="AL73" s="133">
        <v>7.2967389707020882E-4</v>
      </c>
    </row>
    <row r="74" spans="1:38">
      <c r="A74" t="s">
        <v>1213</v>
      </c>
      <c r="B74" t="s">
        <v>1261</v>
      </c>
      <c r="C74" t="s">
        <v>5762</v>
      </c>
      <c r="D74" t="s">
        <v>5763</v>
      </c>
      <c r="E74" t="s">
        <v>309</v>
      </c>
      <c r="F74" t="s">
        <v>5764</v>
      </c>
      <c r="G74">
        <v>1181783</v>
      </c>
      <c r="H74" t="s">
        <v>312</v>
      </c>
      <c r="I74" t="s">
        <v>951</v>
      </c>
      <c r="J74" t="s">
        <v>204</v>
      </c>
      <c r="K74" t="s">
        <v>204</v>
      </c>
      <c r="L74" s="111" t="s">
        <v>326</v>
      </c>
      <c r="M74" t="s">
        <v>451</v>
      </c>
      <c r="N74" t="s">
        <v>339</v>
      </c>
      <c r="O74" t="s">
        <v>5765</v>
      </c>
      <c r="P74" t="s">
        <v>1622</v>
      </c>
      <c r="Q74" t="s">
        <v>413</v>
      </c>
      <c r="R74" t="s">
        <v>407</v>
      </c>
      <c r="S74" t="s">
        <v>1212</v>
      </c>
      <c r="T74" s="132">
        <v>2588.9</v>
      </c>
      <c r="U74" t="s">
        <v>1687</v>
      </c>
      <c r="V74" s="133">
        <v>5.7987310639619503E-2</v>
      </c>
      <c r="W74" s="133">
        <v>2.86E-2</v>
      </c>
      <c r="X74" s="15" t="s">
        <v>412</v>
      </c>
      <c r="Y74" s="15" t="s">
        <v>339</v>
      </c>
      <c r="Z74" s="111" t="s">
        <v>886</v>
      </c>
      <c r="AA74" s="111" t="s">
        <v>889</v>
      </c>
      <c r="AB74" s="110" t="s">
        <v>1503</v>
      </c>
      <c r="AD74" s="144">
        <v>2285714.56</v>
      </c>
      <c r="AF74" t="s">
        <v>5766</v>
      </c>
      <c r="AG74" s="144">
        <v>2138.0573999999997</v>
      </c>
      <c r="AJ74" s="111" t="s">
        <v>15</v>
      </c>
      <c r="AK74" s="133">
        <v>5.9729521972211708E-2</v>
      </c>
      <c r="AL74" s="133">
        <v>7.0683960678523232E-4</v>
      </c>
    </row>
    <row r="75" spans="1:38">
      <c r="A75" t="s">
        <v>1213</v>
      </c>
      <c r="B75" t="s">
        <v>1261</v>
      </c>
      <c r="C75" t="s">
        <v>5718</v>
      </c>
      <c r="D75" t="s">
        <v>5719</v>
      </c>
      <c r="E75" t="s">
        <v>309</v>
      </c>
      <c r="F75" t="s">
        <v>5720</v>
      </c>
      <c r="G75">
        <v>1140284</v>
      </c>
      <c r="H75" t="s">
        <v>312</v>
      </c>
      <c r="I75" t="s">
        <v>951</v>
      </c>
      <c r="J75" t="s">
        <v>204</v>
      </c>
      <c r="K75" t="s">
        <v>204</v>
      </c>
      <c r="L75" s="111" t="s">
        <v>326</v>
      </c>
      <c r="M75" t="s">
        <v>446</v>
      </c>
      <c r="N75" t="s">
        <v>339</v>
      </c>
      <c r="O75" t="s">
        <v>5721</v>
      </c>
      <c r="P75" t="s">
        <v>2914</v>
      </c>
      <c r="Q75" t="s">
        <v>415</v>
      </c>
      <c r="R75" t="s">
        <v>407</v>
      </c>
      <c r="S75" t="s">
        <v>1212</v>
      </c>
      <c r="T75" s="132">
        <v>4832.3</v>
      </c>
      <c r="U75" t="s">
        <v>5722</v>
      </c>
      <c r="V75" s="133">
        <v>4.3400398393869097E-2</v>
      </c>
      <c r="W75" s="133">
        <v>3.7400000000000003E-2</v>
      </c>
      <c r="X75" s="15" t="s">
        <v>412</v>
      </c>
      <c r="Y75" s="15" t="s">
        <v>339</v>
      </c>
      <c r="Z75" s="111" t="s">
        <v>886</v>
      </c>
      <c r="AA75" s="111" t="s">
        <v>889</v>
      </c>
      <c r="AB75" s="110" t="s">
        <v>1503</v>
      </c>
      <c r="AD75" s="144">
        <v>1414698.96</v>
      </c>
      <c r="AF75" t="s">
        <v>5723</v>
      </c>
      <c r="AG75" s="144">
        <v>1338.7296000000001</v>
      </c>
      <c r="AJ75" s="111" t="s">
        <v>15</v>
      </c>
      <c r="AK75" s="133">
        <v>3.7399220724139974E-2</v>
      </c>
      <c r="AL75" s="133">
        <v>4.4258265591048636E-4</v>
      </c>
    </row>
    <row r="76" spans="1:38">
      <c r="A76" t="s">
        <v>1213</v>
      </c>
      <c r="B76" t="s">
        <v>1261</v>
      </c>
      <c r="C76" t="s">
        <v>5718</v>
      </c>
      <c r="D76" t="s">
        <v>5719</v>
      </c>
      <c r="E76" t="s">
        <v>309</v>
      </c>
      <c r="F76" t="s">
        <v>5724</v>
      </c>
      <c r="G76">
        <v>1140292</v>
      </c>
      <c r="H76" t="s">
        <v>312</v>
      </c>
      <c r="I76" t="s">
        <v>951</v>
      </c>
      <c r="J76" t="s">
        <v>204</v>
      </c>
      <c r="K76" t="s">
        <v>204</v>
      </c>
      <c r="L76" s="111" t="s">
        <v>326</v>
      </c>
      <c r="M76" t="s">
        <v>446</v>
      </c>
      <c r="N76" t="s">
        <v>339</v>
      </c>
      <c r="O76" t="s">
        <v>5721</v>
      </c>
      <c r="P76" t="s">
        <v>2914</v>
      </c>
      <c r="Q76" t="s">
        <v>415</v>
      </c>
      <c r="R76" t="s">
        <v>407</v>
      </c>
      <c r="S76" t="s">
        <v>1212</v>
      </c>
      <c r="T76" s="132">
        <v>1439</v>
      </c>
      <c r="U76" t="s">
        <v>3610</v>
      </c>
      <c r="V76" s="133">
        <v>3.6857006438970198E-2</v>
      </c>
      <c r="W76" s="133">
        <v>2.5000000000000001E-2</v>
      </c>
      <c r="X76" s="15" t="s">
        <v>412</v>
      </c>
      <c r="Y76" s="15" t="s">
        <v>339</v>
      </c>
      <c r="Z76" s="111" t="s">
        <v>886</v>
      </c>
      <c r="AA76" s="111" t="s">
        <v>889</v>
      </c>
      <c r="AB76" s="110" t="s">
        <v>1503</v>
      </c>
      <c r="AD76" s="144">
        <v>719546.34</v>
      </c>
      <c r="AF76" t="s">
        <v>5725</v>
      </c>
      <c r="AG76" s="144">
        <v>700.76619999999991</v>
      </c>
      <c r="AJ76" s="111" t="s">
        <v>15</v>
      </c>
      <c r="AK76" s="133">
        <v>1.9576849989334646E-2</v>
      </c>
      <c r="AL76" s="133">
        <v>2.3167258822182714E-4</v>
      </c>
    </row>
    <row r="77" spans="1:38">
      <c r="A77" t="s">
        <v>1213</v>
      </c>
      <c r="B77" t="s">
        <v>1261</v>
      </c>
      <c r="C77" t="s">
        <v>5812</v>
      </c>
      <c r="D77" t="s">
        <v>5813</v>
      </c>
      <c r="E77" t="s">
        <v>309</v>
      </c>
      <c r="F77" t="s">
        <v>5814</v>
      </c>
      <c r="G77">
        <v>1137041</v>
      </c>
      <c r="H77" t="s">
        <v>312</v>
      </c>
      <c r="I77" t="s">
        <v>951</v>
      </c>
      <c r="J77" t="s">
        <v>204</v>
      </c>
      <c r="K77" t="s">
        <v>204</v>
      </c>
      <c r="L77" s="171" t="s">
        <v>314</v>
      </c>
      <c r="M77" t="s">
        <v>447</v>
      </c>
      <c r="N77" t="s">
        <v>339</v>
      </c>
      <c r="O77" t="s">
        <v>5815</v>
      </c>
      <c r="Q77" t="s">
        <v>410</v>
      </c>
      <c r="R77" t="s">
        <v>410</v>
      </c>
      <c r="S77" t="s">
        <v>1212</v>
      </c>
      <c r="T77" s="132">
        <v>0</v>
      </c>
      <c r="U77" t="s">
        <v>5816</v>
      </c>
      <c r="V77" t="s">
        <v>1326</v>
      </c>
      <c r="W77" s="133">
        <v>8.6499999999999994E-2</v>
      </c>
      <c r="X77" s="3" t="s">
        <v>412</v>
      </c>
      <c r="Y77" s="3" t="s">
        <v>338</v>
      </c>
      <c r="Z77" s="111" t="s">
        <v>886</v>
      </c>
      <c r="AA77" s="111" t="s">
        <v>889</v>
      </c>
      <c r="AB77" s="110" t="s">
        <v>6251</v>
      </c>
      <c r="AD77" s="144">
        <v>16577.849999999999</v>
      </c>
      <c r="AF77" t="s">
        <v>5817</v>
      </c>
      <c r="AG77" s="144">
        <v>22.380099999999999</v>
      </c>
      <c r="AJ77" s="111" t="s">
        <v>15</v>
      </c>
      <c r="AK77" s="133">
        <v>6.2521825921353473E-4</v>
      </c>
      <c r="AL77" s="133">
        <v>7.3988375246505971E-6</v>
      </c>
    </row>
    <row r="78" spans="1:38">
      <c r="A78" t="s">
        <v>1213</v>
      </c>
      <c r="B78" t="s">
        <v>1261</v>
      </c>
      <c r="C78" t="s">
        <v>2669</v>
      </c>
      <c r="D78" t="s">
        <v>2670</v>
      </c>
      <c r="E78" t="s">
        <v>309</v>
      </c>
      <c r="F78" t="s">
        <v>5818</v>
      </c>
      <c r="G78">
        <v>1124346</v>
      </c>
      <c r="H78" t="s">
        <v>312</v>
      </c>
      <c r="I78" t="s">
        <v>754</v>
      </c>
      <c r="J78" t="s">
        <v>204</v>
      </c>
      <c r="K78" t="s">
        <v>204</v>
      </c>
      <c r="L78" s="111" t="s">
        <v>326</v>
      </c>
      <c r="M78" t="s">
        <v>477</v>
      </c>
      <c r="N78" t="s">
        <v>339</v>
      </c>
      <c r="O78" t="s">
        <v>5819</v>
      </c>
      <c r="P78" t="s">
        <v>1211</v>
      </c>
      <c r="Q78" t="s">
        <v>413</v>
      </c>
      <c r="R78" t="s">
        <v>407</v>
      </c>
      <c r="S78" t="s">
        <v>1212</v>
      </c>
      <c r="T78" s="132">
        <v>9552</v>
      </c>
      <c r="U78" t="s">
        <v>5820</v>
      </c>
      <c r="V78" s="133">
        <v>2.81578356516358E-2</v>
      </c>
      <c r="W78" s="133">
        <v>4.1000000000000002E-2</v>
      </c>
      <c r="X78" s="15" t="s">
        <v>412</v>
      </c>
      <c r="Y78" s="15" t="s">
        <v>339</v>
      </c>
      <c r="Z78" s="111" t="s">
        <v>886</v>
      </c>
      <c r="AA78" s="111" t="s">
        <v>889</v>
      </c>
      <c r="AB78" s="110" t="s">
        <v>1503</v>
      </c>
      <c r="AD78" s="144">
        <v>7115385.75</v>
      </c>
      <c r="AF78" t="s">
        <v>5821</v>
      </c>
      <c r="AG78" s="144">
        <v>9512.5591999999997</v>
      </c>
      <c r="AJ78" s="111" t="s">
        <v>15</v>
      </c>
      <c r="AK78" s="133">
        <v>0.26574619299250468</v>
      </c>
      <c r="AL78" s="133">
        <v>3.1448424222595365E-3</v>
      </c>
    </row>
    <row r="79" spans="1:38">
      <c r="A79" t="s">
        <v>1213</v>
      </c>
      <c r="B79" t="s">
        <v>1261</v>
      </c>
      <c r="C79" t="s">
        <v>5822</v>
      </c>
      <c r="D79" t="s">
        <v>5823</v>
      </c>
      <c r="E79" t="s">
        <v>309</v>
      </c>
      <c r="F79" t="s">
        <v>5824</v>
      </c>
      <c r="G79">
        <v>1187335</v>
      </c>
      <c r="H79" t="s">
        <v>312</v>
      </c>
      <c r="I79" t="s">
        <v>754</v>
      </c>
      <c r="J79" t="s">
        <v>204</v>
      </c>
      <c r="K79" t="s">
        <v>204</v>
      </c>
      <c r="L79" s="111" t="s">
        <v>326</v>
      </c>
      <c r="M79" t="s">
        <v>477</v>
      </c>
      <c r="N79" t="s">
        <v>339</v>
      </c>
      <c r="O79" t="s">
        <v>5825</v>
      </c>
      <c r="P79" t="s">
        <v>2914</v>
      </c>
      <c r="Q79" t="s">
        <v>415</v>
      </c>
      <c r="R79" t="s">
        <v>407</v>
      </c>
      <c r="S79" t="s">
        <v>1212</v>
      </c>
      <c r="T79" s="132">
        <v>4353.1000000000004</v>
      </c>
      <c r="U79" t="s">
        <v>2339</v>
      </c>
      <c r="V79" s="133">
        <v>2.50762783181664E-2</v>
      </c>
      <c r="W79" s="133">
        <v>1.55E-2</v>
      </c>
      <c r="X79" s="15" t="s">
        <v>412</v>
      </c>
      <c r="Y79" s="15" t="s">
        <v>339</v>
      </c>
      <c r="Z79" s="111" t="s">
        <v>886</v>
      </c>
      <c r="AA79" s="111" t="s">
        <v>889</v>
      </c>
      <c r="AB79" s="110" t="s">
        <v>1503</v>
      </c>
      <c r="AD79" s="144">
        <v>7146278.0999999996</v>
      </c>
      <c r="AF79" t="s">
        <v>3247</v>
      </c>
      <c r="AG79" s="144">
        <v>7264.1917000000003</v>
      </c>
      <c r="AJ79" s="111" t="s">
        <v>15</v>
      </c>
      <c r="AK79" s="133">
        <v>0.20293500875816917</v>
      </c>
      <c r="AL79" s="133">
        <v>2.4015344013688326E-3</v>
      </c>
    </row>
    <row r="80" spans="1:38">
      <c r="A80" t="s">
        <v>1213</v>
      </c>
      <c r="B80" t="s">
        <v>1261</v>
      </c>
      <c r="C80" t="s">
        <v>5780</v>
      </c>
      <c r="D80" t="s">
        <v>5781</v>
      </c>
      <c r="E80" t="s">
        <v>309</v>
      </c>
      <c r="F80" t="s">
        <v>5782</v>
      </c>
      <c r="G80">
        <v>1198787</v>
      </c>
      <c r="H80" t="s">
        <v>312</v>
      </c>
      <c r="I80" t="s">
        <v>754</v>
      </c>
      <c r="J80" t="s">
        <v>204</v>
      </c>
      <c r="K80" t="s">
        <v>204</v>
      </c>
      <c r="L80" s="111" t="s">
        <v>326</v>
      </c>
      <c r="M80" t="s">
        <v>477</v>
      </c>
      <c r="N80" t="s">
        <v>339</v>
      </c>
      <c r="O80" t="s">
        <v>5783</v>
      </c>
      <c r="P80" t="s">
        <v>1690</v>
      </c>
      <c r="Q80" t="s">
        <v>413</v>
      </c>
      <c r="R80" t="s">
        <v>407</v>
      </c>
      <c r="S80" t="s">
        <v>1212</v>
      </c>
      <c r="T80" s="132">
        <v>3222.5</v>
      </c>
      <c r="U80" t="s">
        <v>2108</v>
      </c>
      <c r="V80" s="133">
        <v>2.7596598826646501E-2</v>
      </c>
      <c r="W80" s="133">
        <v>3.6400000000000002E-2</v>
      </c>
      <c r="X80" s="15" t="s">
        <v>412</v>
      </c>
      <c r="Y80" s="15" t="s">
        <v>339</v>
      </c>
      <c r="Z80" s="111" t="s">
        <v>886</v>
      </c>
      <c r="AA80" s="111" t="s">
        <v>889</v>
      </c>
      <c r="AB80" s="110" t="s">
        <v>1503</v>
      </c>
      <c r="AD80" s="144">
        <v>2850000</v>
      </c>
      <c r="AF80" t="s">
        <v>5784</v>
      </c>
      <c r="AG80" s="144">
        <v>2974.83</v>
      </c>
      <c r="AJ80" s="111" t="s">
        <v>15</v>
      </c>
      <c r="AK80" s="133">
        <v>8.3105895050555503E-2</v>
      </c>
      <c r="AL80" s="133">
        <v>9.8347577947130644E-4</v>
      </c>
    </row>
    <row r="81" spans="1:38">
      <c r="A81" t="s">
        <v>1213</v>
      </c>
      <c r="B81" t="s">
        <v>1261</v>
      </c>
      <c r="C81" t="s">
        <v>5822</v>
      </c>
      <c r="D81" t="s">
        <v>5823</v>
      </c>
      <c r="E81" t="s">
        <v>309</v>
      </c>
      <c r="F81" t="s">
        <v>5826</v>
      </c>
      <c r="G81">
        <v>1187343</v>
      </c>
      <c r="H81" t="s">
        <v>312</v>
      </c>
      <c r="I81" t="s">
        <v>754</v>
      </c>
      <c r="J81" t="s">
        <v>204</v>
      </c>
      <c r="K81" t="s">
        <v>204</v>
      </c>
      <c r="L81" s="111" t="s">
        <v>326</v>
      </c>
      <c r="M81" t="s">
        <v>477</v>
      </c>
      <c r="N81" t="s">
        <v>339</v>
      </c>
      <c r="O81" t="s">
        <v>5825</v>
      </c>
      <c r="P81" t="s">
        <v>2914</v>
      </c>
      <c r="Q81" t="s">
        <v>415</v>
      </c>
      <c r="R81" t="s">
        <v>407</v>
      </c>
      <c r="S81" t="s">
        <v>1212</v>
      </c>
      <c r="T81" s="132">
        <v>7125.8</v>
      </c>
      <c r="U81" t="s">
        <v>5827</v>
      </c>
      <c r="V81" s="133">
        <v>2.62066197741028E-2</v>
      </c>
      <c r="W81" s="133">
        <v>1.7500000000000002E-2</v>
      </c>
      <c r="X81" s="15" t="s">
        <v>412</v>
      </c>
      <c r="Y81" s="15" t="s">
        <v>339</v>
      </c>
      <c r="Z81" s="111" t="s">
        <v>886</v>
      </c>
      <c r="AA81" s="111" t="s">
        <v>889</v>
      </c>
      <c r="AB81" s="110" t="s">
        <v>1503</v>
      </c>
      <c r="AD81" s="144">
        <v>2707500</v>
      </c>
      <c r="AF81" t="s">
        <v>1403</v>
      </c>
      <c r="AG81" s="144">
        <v>2679.0712999999996</v>
      </c>
      <c r="AJ81" s="111" t="s">
        <v>15</v>
      </c>
      <c r="AK81" s="133">
        <v>7.4843474798714726E-2</v>
      </c>
      <c r="AL81" s="133">
        <v>8.8569823682459734E-4</v>
      </c>
    </row>
    <row r="82" spans="1:38">
      <c r="A82" t="s">
        <v>1213</v>
      </c>
      <c r="B82" t="s">
        <v>1261</v>
      </c>
      <c r="C82" t="s">
        <v>5755</v>
      </c>
      <c r="D82" t="s">
        <v>5756</v>
      </c>
      <c r="E82" t="s">
        <v>309</v>
      </c>
      <c r="F82" t="s">
        <v>5757</v>
      </c>
      <c r="G82">
        <v>1168087</v>
      </c>
      <c r="H82" t="s">
        <v>312</v>
      </c>
      <c r="I82" t="s">
        <v>754</v>
      </c>
      <c r="J82" t="s">
        <v>204</v>
      </c>
      <c r="K82" t="s">
        <v>204</v>
      </c>
      <c r="L82" s="111" t="s">
        <v>326</v>
      </c>
      <c r="M82" t="s">
        <v>440</v>
      </c>
      <c r="N82" t="s">
        <v>339</v>
      </c>
      <c r="O82" t="s">
        <v>5758</v>
      </c>
      <c r="P82" t="s">
        <v>2914</v>
      </c>
      <c r="Q82" t="s">
        <v>415</v>
      </c>
      <c r="R82" t="s">
        <v>407</v>
      </c>
      <c r="S82" t="s">
        <v>1212</v>
      </c>
      <c r="T82" s="132">
        <v>7726.7</v>
      </c>
      <c r="U82" t="s">
        <v>5759</v>
      </c>
      <c r="V82" s="133">
        <v>2.4735340059995298E-2</v>
      </c>
      <c r="W82" s="133">
        <v>8.3000000000000001E-3</v>
      </c>
      <c r="X82" s="15" t="s">
        <v>412</v>
      </c>
      <c r="Y82" s="15" t="s">
        <v>339</v>
      </c>
      <c r="Z82" s="111" t="s">
        <v>886</v>
      </c>
      <c r="AA82" s="111" t="s">
        <v>889</v>
      </c>
      <c r="AB82" s="110" t="s">
        <v>1503</v>
      </c>
      <c r="AD82" s="144">
        <v>1127657.98</v>
      </c>
      <c r="AF82" t="s">
        <v>5760</v>
      </c>
      <c r="AG82" s="144">
        <v>1104.0898999999999</v>
      </c>
      <c r="AJ82" s="111" t="s">
        <v>15</v>
      </c>
      <c r="AK82" s="133">
        <v>3.0844243772202264E-2</v>
      </c>
      <c r="AL82" s="133">
        <v>3.6501100996044018E-4</v>
      </c>
    </row>
    <row r="83" spans="1:38">
      <c r="A83" t="s">
        <v>1213</v>
      </c>
      <c r="B83" t="s">
        <v>1262</v>
      </c>
      <c r="C83" t="s">
        <v>5732</v>
      </c>
      <c r="D83" t="s">
        <v>5733</v>
      </c>
      <c r="E83" t="s">
        <v>309</v>
      </c>
      <c r="F83" t="s">
        <v>5734</v>
      </c>
      <c r="G83">
        <v>6080238</v>
      </c>
      <c r="H83" t="s">
        <v>312</v>
      </c>
      <c r="I83" t="s">
        <v>951</v>
      </c>
      <c r="J83" t="s">
        <v>204</v>
      </c>
      <c r="K83" t="s">
        <v>204</v>
      </c>
      <c r="L83" s="111" t="s">
        <v>326</v>
      </c>
      <c r="M83" t="s">
        <v>451</v>
      </c>
      <c r="N83" t="s">
        <v>339</v>
      </c>
      <c r="O83" t="s">
        <v>5785</v>
      </c>
      <c r="P83" t="s">
        <v>1760</v>
      </c>
      <c r="Q83" t="s">
        <v>415</v>
      </c>
      <c r="R83" t="s">
        <v>407</v>
      </c>
      <c r="S83" t="s">
        <v>1212</v>
      </c>
      <c r="T83" s="132">
        <v>2416.1</v>
      </c>
      <c r="U83" t="s">
        <v>1651</v>
      </c>
      <c r="V83" s="133">
        <v>6.0216522327661198E-2</v>
      </c>
      <c r="W83" s="133">
        <v>4.4699999999999997E-2</v>
      </c>
      <c r="X83" s="15" t="s">
        <v>412</v>
      </c>
      <c r="Y83" s="15" t="s">
        <v>339</v>
      </c>
      <c r="Z83" s="111" t="s">
        <v>886</v>
      </c>
      <c r="AA83" s="111" t="s">
        <v>889</v>
      </c>
      <c r="AB83" s="110" t="s">
        <v>1503</v>
      </c>
      <c r="AD83" s="144">
        <v>734732.38</v>
      </c>
      <c r="AF83" t="s">
        <v>5736</v>
      </c>
      <c r="AG83" s="144">
        <v>717.53959999999995</v>
      </c>
      <c r="AJ83" s="111" t="s">
        <v>15</v>
      </c>
      <c r="AK83" s="133">
        <v>0.42340334969654192</v>
      </c>
      <c r="AL83" s="133">
        <v>2.5766826216728923E-3</v>
      </c>
    </row>
    <row r="84" spans="1:38">
      <c r="A84" t="s">
        <v>1213</v>
      </c>
      <c r="B84" t="s">
        <v>1262</v>
      </c>
      <c r="C84" t="s">
        <v>5786</v>
      </c>
      <c r="D84" t="s">
        <v>5787</v>
      </c>
      <c r="E84" t="s">
        <v>309</v>
      </c>
      <c r="F84" t="s">
        <v>5788</v>
      </c>
      <c r="G84">
        <v>1162320</v>
      </c>
      <c r="H84" t="s">
        <v>312</v>
      </c>
      <c r="I84" t="s">
        <v>951</v>
      </c>
      <c r="J84" t="s">
        <v>204</v>
      </c>
      <c r="K84" t="s">
        <v>204</v>
      </c>
      <c r="L84" s="111" t="s">
        <v>326</v>
      </c>
      <c r="M84" t="s">
        <v>462</v>
      </c>
      <c r="N84" t="s">
        <v>339</v>
      </c>
      <c r="O84" t="s">
        <v>5789</v>
      </c>
      <c r="P84" t="s">
        <v>1676</v>
      </c>
      <c r="Q84" t="s">
        <v>415</v>
      </c>
      <c r="R84" t="s">
        <v>407</v>
      </c>
      <c r="S84" t="s">
        <v>1212</v>
      </c>
      <c r="T84" s="132">
        <v>1875.8</v>
      </c>
      <c r="U84" t="s">
        <v>1802</v>
      </c>
      <c r="V84" s="133">
        <v>5.8700658379792797E-2</v>
      </c>
      <c r="W84" s="133">
        <v>4.2999999999999997E-2</v>
      </c>
      <c r="X84" s="15" t="s">
        <v>412</v>
      </c>
      <c r="Y84" s="15" t="s">
        <v>339</v>
      </c>
      <c r="Z84" s="111" t="s">
        <v>886</v>
      </c>
      <c r="AA84" s="111" t="s">
        <v>889</v>
      </c>
      <c r="AB84" s="110" t="s">
        <v>1503</v>
      </c>
      <c r="AD84" s="144">
        <v>343000</v>
      </c>
      <c r="AF84" t="s">
        <v>1629</v>
      </c>
      <c r="AG84" s="144">
        <v>337.30619999999999</v>
      </c>
      <c r="AJ84" s="111" t="s">
        <v>15</v>
      </c>
      <c r="AK84" s="133">
        <v>0.19903649433783963</v>
      </c>
      <c r="AL84" s="133">
        <v>1.2112655140932981E-3</v>
      </c>
    </row>
    <row r="85" spans="1:38">
      <c r="A85" t="s">
        <v>1213</v>
      </c>
      <c r="B85" t="s">
        <v>1262</v>
      </c>
      <c r="C85" t="s">
        <v>5780</v>
      </c>
      <c r="D85" t="s">
        <v>5781</v>
      </c>
      <c r="E85" t="s">
        <v>309</v>
      </c>
      <c r="F85" t="s">
        <v>5782</v>
      </c>
      <c r="G85">
        <v>1198787</v>
      </c>
      <c r="H85" t="s">
        <v>312</v>
      </c>
      <c r="I85" t="s">
        <v>754</v>
      </c>
      <c r="J85" t="s">
        <v>204</v>
      </c>
      <c r="K85" t="s">
        <v>204</v>
      </c>
      <c r="L85" s="111" t="s">
        <v>326</v>
      </c>
      <c r="M85" t="s">
        <v>477</v>
      </c>
      <c r="N85" t="s">
        <v>339</v>
      </c>
      <c r="O85" t="s">
        <v>5783</v>
      </c>
      <c r="P85" t="s">
        <v>1690</v>
      </c>
      <c r="Q85" t="s">
        <v>413</v>
      </c>
      <c r="R85" t="s">
        <v>407</v>
      </c>
      <c r="S85" t="s">
        <v>1212</v>
      </c>
      <c r="T85" s="132">
        <v>3222.5</v>
      </c>
      <c r="U85" t="s">
        <v>2108</v>
      </c>
      <c r="V85" s="133">
        <v>2.7596598826646501E-2</v>
      </c>
      <c r="W85" s="133">
        <v>3.6400000000000002E-2</v>
      </c>
      <c r="X85" s="15" t="s">
        <v>412</v>
      </c>
      <c r="Y85" s="15" t="s">
        <v>339</v>
      </c>
      <c r="Z85" s="111" t="s">
        <v>886</v>
      </c>
      <c r="AA85" s="111" t="s">
        <v>889</v>
      </c>
      <c r="AB85" s="110" t="s">
        <v>1503</v>
      </c>
      <c r="AD85" s="144">
        <v>613000</v>
      </c>
      <c r="AF85" t="s">
        <v>5784</v>
      </c>
      <c r="AG85" s="144">
        <v>639.84940000000006</v>
      </c>
      <c r="AJ85" s="111" t="s">
        <v>15</v>
      </c>
      <c r="AK85" s="133">
        <v>0.37756015596561843</v>
      </c>
      <c r="AL85" s="133">
        <v>2.2976972034112874E-3</v>
      </c>
    </row>
    <row r="86" spans="1:38">
      <c r="A86" t="s">
        <v>1213</v>
      </c>
      <c r="B86" t="s">
        <v>1263</v>
      </c>
      <c r="C86" t="s">
        <v>5732</v>
      </c>
      <c r="D86" t="s">
        <v>5733</v>
      </c>
      <c r="E86" t="s">
        <v>309</v>
      </c>
      <c r="F86" t="s">
        <v>5734</v>
      </c>
      <c r="G86">
        <v>6080238</v>
      </c>
      <c r="H86" t="s">
        <v>312</v>
      </c>
      <c r="I86" t="s">
        <v>951</v>
      </c>
      <c r="J86" t="s">
        <v>204</v>
      </c>
      <c r="K86" t="s">
        <v>204</v>
      </c>
      <c r="L86" s="111" t="s">
        <v>326</v>
      </c>
      <c r="M86" t="s">
        <v>451</v>
      </c>
      <c r="N86" t="s">
        <v>339</v>
      </c>
      <c r="O86" t="s">
        <v>5785</v>
      </c>
      <c r="P86" t="s">
        <v>1760</v>
      </c>
      <c r="Q86" t="s">
        <v>415</v>
      </c>
      <c r="R86" t="s">
        <v>407</v>
      </c>
      <c r="S86" t="s">
        <v>1212</v>
      </c>
      <c r="T86" s="132">
        <v>2416.1</v>
      </c>
      <c r="U86" t="s">
        <v>1651</v>
      </c>
      <c r="V86" s="133">
        <v>6.0216522327661198E-2</v>
      </c>
      <c r="W86" s="133">
        <v>4.4699999999999997E-2</v>
      </c>
      <c r="X86" s="15" t="s">
        <v>412</v>
      </c>
      <c r="Y86" s="15" t="s">
        <v>339</v>
      </c>
      <c r="Z86" s="111" t="s">
        <v>886</v>
      </c>
      <c r="AA86" s="111" t="s">
        <v>889</v>
      </c>
      <c r="AB86" s="110" t="s">
        <v>1503</v>
      </c>
      <c r="AD86" s="144">
        <v>259753.86</v>
      </c>
      <c r="AF86" t="s">
        <v>5736</v>
      </c>
      <c r="AG86" s="144">
        <v>253.6756</v>
      </c>
      <c r="AJ86" s="111" t="s">
        <v>15</v>
      </c>
      <c r="AK86" s="133">
        <v>0.27700362400305056</v>
      </c>
      <c r="AL86" s="133">
        <v>1.492139845036292E-3</v>
      </c>
    </row>
    <row r="87" spans="1:38">
      <c r="A87" t="s">
        <v>1213</v>
      </c>
      <c r="B87" t="s">
        <v>1263</v>
      </c>
      <c r="C87" t="s">
        <v>5786</v>
      </c>
      <c r="D87" t="s">
        <v>5787</v>
      </c>
      <c r="E87" t="s">
        <v>309</v>
      </c>
      <c r="F87" t="s">
        <v>5788</v>
      </c>
      <c r="G87">
        <v>1162320</v>
      </c>
      <c r="H87" t="s">
        <v>312</v>
      </c>
      <c r="I87" t="s">
        <v>951</v>
      </c>
      <c r="J87" t="s">
        <v>204</v>
      </c>
      <c r="K87" t="s">
        <v>204</v>
      </c>
      <c r="L87" s="111" t="s">
        <v>326</v>
      </c>
      <c r="M87" t="s">
        <v>462</v>
      </c>
      <c r="N87" t="s">
        <v>339</v>
      </c>
      <c r="O87" t="s">
        <v>5789</v>
      </c>
      <c r="P87" t="s">
        <v>1676</v>
      </c>
      <c r="Q87" t="s">
        <v>415</v>
      </c>
      <c r="R87" t="s">
        <v>407</v>
      </c>
      <c r="S87" t="s">
        <v>1212</v>
      </c>
      <c r="T87" s="132">
        <v>1875.8</v>
      </c>
      <c r="U87" t="s">
        <v>1802</v>
      </c>
      <c r="V87" s="133">
        <v>5.8700658379792797E-2</v>
      </c>
      <c r="W87" s="133">
        <v>4.2999999999999997E-2</v>
      </c>
      <c r="X87" s="15" t="s">
        <v>412</v>
      </c>
      <c r="Y87" s="15" t="s">
        <v>339</v>
      </c>
      <c r="Z87" s="111" t="s">
        <v>886</v>
      </c>
      <c r="AA87" s="111" t="s">
        <v>889</v>
      </c>
      <c r="AB87" s="110" t="s">
        <v>1503</v>
      </c>
      <c r="AD87" s="144">
        <v>130900</v>
      </c>
      <c r="AF87" t="s">
        <v>1629</v>
      </c>
      <c r="AG87" s="144">
        <v>128.72710000000001</v>
      </c>
      <c r="AJ87" s="111" t="s">
        <v>15</v>
      </c>
      <c r="AK87" s="133">
        <v>0.14056479756628218</v>
      </c>
      <c r="AL87" s="133">
        <v>7.5718263980474219E-4</v>
      </c>
    </row>
    <row r="88" spans="1:38">
      <c r="A88" t="s">
        <v>1213</v>
      </c>
      <c r="B88" t="s">
        <v>1263</v>
      </c>
      <c r="C88" t="s">
        <v>5780</v>
      </c>
      <c r="D88" t="s">
        <v>5781</v>
      </c>
      <c r="E88" t="s">
        <v>309</v>
      </c>
      <c r="F88" t="s">
        <v>5782</v>
      </c>
      <c r="G88">
        <v>1198787</v>
      </c>
      <c r="H88" t="s">
        <v>312</v>
      </c>
      <c r="I88" t="s">
        <v>754</v>
      </c>
      <c r="J88" t="s">
        <v>204</v>
      </c>
      <c r="K88" t="s">
        <v>204</v>
      </c>
      <c r="L88" s="111" t="s">
        <v>326</v>
      </c>
      <c r="M88" t="s">
        <v>477</v>
      </c>
      <c r="N88" t="s">
        <v>339</v>
      </c>
      <c r="O88" t="s">
        <v>5783</v>
      </c>
      <c r="P88" t="s">
        <v>1690</v>
      </c>
      <c r="Q88" t="s">
        <v>413</v>
      </c>
      <c r="R88" t="s">
        <v>407</v>
      </c>
      <c r="S88" t="s">
        <v>1212</v>
      </c>
      <c r="T88" s="132">
        <v>3222.5</v>
      </c>
      <c r="U88" t="s">
        <v>2108</v>
      </c>
      <c r="V88" s="133">
        <v>2.7596598826646501E-2</v>
      </c>
      <c r="W88" s="133">
        <v>3.6400000000000002E-2</v>
      </c>
      <c r="X88" s="15" t="s">
        <v>412</v>
      </c>
      <c r="Y88" s="15" t="s">
        <v>339</v>
      </c>
      <c r="Z88" s="111" t="s">
        <v>886</v>
      </c>
      <c r="AA88" s="111" t="s">
        <v>889</v>
      </c>
      <c r="AB88" s="110" t="s">
        <v>1503</v>
      </c>
      <c r="AD88" s="144">
        <v>511000</v>
      </c>
      <c r="AF88" t="s">
        <v>5784</v>
      </c>
      <c r="AG88" s="144">
        <v>533.3818</v>
      </c>
      <c r="AJ88" s="111" t="s">
        <v>15</v>
      </c>
      <c r="AK88" s="133">
        <v>0.58243157843066728</v>
      </c>
      <c r="AL88" s="133">
        <v>3.137393484693933E-3</v>
      </c>
    </row>
    <row r="89" spans="1:38">
      <c r="A89" t="s">
        <v>1213</v>
      </c>
      <c r="B89" t="s">
        <v>1264</v>
      </c>
      <c r="C89" t="s">
        <v>5732</v>
      </c>
      <c r="D89" t="s">
        <v>5733</v>
      </c>
      <c r="E89" t="s">
        <v>309</v>
      </c>
      <c r="F89" t="s">
        <v>5734</v>
      </c>
      <c r="G89">
        <v>6080238</v>
      </c>
      <c r="H89" t="s">
        <v>312</v>
      </c>
      <c r="I89" t="s">
        <v>951</v>
      </c>
      <c r="J89" t="s">
        <v>204</v>
      </c>
      <c r="K89" t="s">
        <v>204</v>
      </c>
      <c r="L89" s="111" t="s">
        <v>326</v>
      </c>
      <c r="M89" t="s">
        <v>451</v>
      </c>
      <c r="N89" t="s">
        <v>339</v>
      </c>
      <c r="O89" t="s">
        <v>5785</v>
      </c>
      <c r="P89" t="s">
        <v>1760</v>
      </c>
      <c r="Q89" t="s">
        <v>415</v>
      </c>
      <c r="R89" t="s">
        <v>407</v>
      </c>
      <c r="S89" t="s">
        <v>1212</v>
      </c>
      <c r="T89" s="132">
        <v>2416.1</v>
      </c>
      <c r="U89" t="s">
        <v>1651</v>
      </c>
      <c r="V89" s="133">
        <v>6.0216522327661198E-2</v>
      </c>
      <c r="W89" s="133">
        <v>4.4699999999999997E-2</v>
      </c>
      <c r="X89" s="15" t="s">
        <v>412</v>
      </c>
      <c r="Y89" s="15" t="s">
        <v>339</v>
      </c>
      <c r="Z89" s="111" t="s">
        <v>886</v>
      </c>
      <c r="AA89" s="111" t="s">
        <v>889</v>
      </c>
      <c r="AB89" s="110" t="s">
        <v>1503</v>
      </c>
      <c r="AD89" s="144">
        <v>207803.08</v>
      </c>
      <c r="AF89" t="s">
        <v>5736</v>
      </c>
      <c r="AG89" s="144">
        <v>202.94049999999999</v>
      </c>
      <c r="AJ89" s="111" t="s">
        <v>15</v>
      </c>
      <c r="AK89" s="133">
        <v>0.28451748769268587</v>
      </c>
      <c r="AL89" s="133">
        <v>1.6579820935721074E-3</v>
      </c>
    </row>
    <row r="90" spans="1:38">
      <c r="A90" t="s">
        <v>1213</v>
      </c>
      <c r="B90" t="s">
        <v>1264</v>
      </c>
      <c r="C90" t="s">
        <v>5786</v>
      </c>
      <c r="D90" t="s">
        <v>5787</v>
      </c>
      <c r="E90" t="s">
        <v>309</v>
      </c>
      <c r="F90" t="s">
        <v>5788</v>
      </c>
      <c r="G90">
        <v>1162320</v>
      </c>
      <c r="H90" t="s">
        <v>312</v>
      </c>
      <c r="I90" t="s">
        <v>951</v>
      </c>
      <c r="J90" t="s">
        <v>204</v>
      </c>
      <c r="K90" t="s">
        <v>204</v>
      </c>
      <c r="L90" s="111" t="s">
        <v>326</v>
      </c>
      <c r="M90" t="s">
        <v>462</v>
      </c>
      <c r="N90" t="s">
        <v>339</v>
      </c>
      <c r="O90" t="s">
        <v>5789</v>
      </c>
      <c r="P90" t="s">
        <v>1676</v>
      </c>
      <c r="Q90" t="s">
        <v>415</v>
      </c>
      <c r="R90" t="s">
        <v>407</v>
      </c>
      <c r="S90" t="s">
        <v>1212</v>
      </c>
      <c r="T90" s="132">
        <v>1875.8</v>
      </c>
      <c r="U90" t="s">
        <v>1802</v>
      </c>
      <c r="V90" s="133">
        <v>5.8700658379792797E-2</v>
      </c>
      <c r="W90" s="133">
        <v>4.2999999999999997E-2</v>
      </c>
      <c r="X90" s="15" t="s">
        <v>412</v>
      </c>
      <c r="Y90" s="15" t="s">
        <v>339</v>
      </c>
      <c r="Z90" s="111" t="s">
        <v>886</v>
      </c>
      <c r="AA90" s="111" t="s">
        <v>889</v>
      </c>
      <c r="AB90" s="110" t="s">
        <v>1503</v>
      </c>
      <c r="AD90" s="144">
        <v>105000</v>
      </c>
      <c r="AF90" t="s">
        <v>1629</v>
      </c>
      <c r="AG90" s="144">
        <v>103.25700000000001</v>
      </c>
      <c r="AJ90" s="111" t="s">
        <v>15</v>
      </c>
      <c r="AK90" s="133">
        <v>0.14476373111464408</v>
      </c>
      <c r="AL90" s="133">
        <v>8.4358847652279945E-4</v>
      </c>
    </row>
    <row r="91" spans="1:38">
      <c r="A91" t="s">
        <v>1213</v>
      </c>
      <c r="B91" t="s">
        <v>1264</v>
      </c>
      <c r="C91" t="s">
        <v>5780</v>
      </c>
      <c r="D91" t="s">
        <v>5781</v>
      </c>
      <c r="E91" t="s">
        <v>309</v>
      </c>
      <c r="F91" t="s">
        <v>5782</v>
      </c>
      <c r="G91">
        <v>1198787</v>
      </c>
      <c r="H91" t="s">
        <v>312</v>
      </c>
      <c r="I91" t="s">
        <v>754</v>
      </c>
      <c r="J91" t="s">
        <v>204</v>
      </c>
      <c r="K91" t="s">
        <v>204</v>
      </c>
      <c r="L91" s="111" t="s">
        <v>326</v>
      </c>
      <c r="M91" t="s">
        <v>477</v>
      </c>
      <c r="N91" t="s">
        <v>339</v>
      </c>
      <c r="O91" t="s">
        <v>5783</v>
      </c>
      <c r="P91" t="s">
        <v>1690</v>
      </c>
      <c r="Q91" t="s">
        <v>413</v>
      </c>
      <c r="R91" t="s">
        <v>407</v>
      </c>
      <c r="S91" t="s">
        <v>1212</v>
      </c>
      <c r="T91" s="132">
        <v>3222.5</v>
      </c>
      <c r="U91" t="s">
        <v>2108</v>
      </c>
      <c r="V91" s="133">
        <v>2.7596598826646501E-2</v>
      </c>
      <c r="W91" s="133">
        <v>3.6400000000000002E-2</v>
      </c>
      <c r="X91" s="15" t="s">
        <v>412</v>
      </c>
      <c r="Y91" s="15" t="s">
        <v>339</v>
      </c>
      <c r="Z91" s="111" t="s">
        <v>886</v>
      </c>
      <c r="AA91" s="111" t="s">
        <v>889</v>
      </c>
      <c r="AB91" s="110" t="s">
        <v>1503</v>
      </c>
      <c r="AD91" s="144">
        <v>390000</v>
      </c>
      <c r="AF91" t="s">
        <v>5784</v>
      </c>
      <c r="AG91" s="144">
        <v>407.08199999999999</v>
      </c>
      <c r="AJ91" s="111" t="s">
        <v>15</v>
      </c>
      <c r="AK91" s="133">
        <v>0.57071878119267005</v>
      </c>
      <c r="AL91" s="133">
        <v>3.3257763076581176E-3</v>
      </c>
    </row>
    <row r="92" spans="1:38">
      <c r="A92" t="s">
        <v>1213</v>
      </c>
      <c r="B92" t="s">
        <v>1265</v>
      </c>
      <c r="C92" t="s">
        <v>5732</v>
      </c>
      <c r="D92" t="s">
        <v>5733</v>
      </c>
      <c r="E92" t="s">
        <v>309</v>
      </c>
      <c r="F92" t="s">
        <v>5734</v>
      </c>
      <c r="G92">
        <v>6080238</v>
      </c>
      <c r="H92" t="s">
        <v>312</v>
      </c>
      <c r="I92" t="s">
        <v>951</v>
      </c>
      <c r="J92" t="s">
        <v>204</v>
      </c>
      <c r="K92" t="s">
        <v>204</v>
      </c>
      <c r="L92" s="111" t="s">
        <v>326</v>
      </c>
      <c r="M92" t="s">
        <v>451</v>
      </c>
      <c r="N92" t="s">
        <v>339</v>
      </c>
      <c r="O92" t="s">
        <v>5785</v>
      </c>
      <c r="P92" t="s">
        <v>1760</v>
      </c>
      <c r="Q92" t="s">
        <v>415</v>
      </c>
      <c r="R92" t="s">
        <v>407</v>
      </c>
      <c r="S92" t="s">
        <v>1212</v>
      </c>
      <c r="T92" s="132">
        <v>2416.1</v>
      </c>
      <c r="U92" t="s">
        <v>1651</v>
      </c>
      <c r="V92" s="133">
        <v>6.0216522327661198E-2</v>
      </c>
      <c r="W92" s="133">
        <v>4.4699999999999997E-2</v>
      </c>
      <c r="X92" s="15" t="s">
        <v>412</v>
      </c>
      <c r="Y92" s="15" t="s">
        <v>339</v>
      </c>
      <c r="Z92" s="111" t="s">
        <v>886</v>
      </c>
      <c r="AA92" s="111" t="s">
        <v>889</v>
      </c>
      <c r="AB92" s="110" t="s">
        <v>1503</v>
      </c>
      <c r="AD92" s="144">
        <v>1632738.58</v>
      </c>
      <c r="AF92" t="s">
        <v>5736</v>
      </c>
      <c r="AG92" s="144">
        <v>1594.5325</v>
      </c>
      <c r="AJ92" s="111" t="s">
        <v>15</v>
      </c>
      <c r="AK92" s="133">
        <v>0.6716847317271083</v>
      </c>
      <c r="AL92" s="133">
        <v>5.7671409140860354E-4</v>
      </c>
    </row>
    <row r="93" spans="1:38">
      <c r="A93" t="s">
        <v>1213</v>
      </c>
      <c r="B93" t="s">
        <v>1265</v>
      </c>
      <c r="C93" t="s">
        <v>5767</v>
      </c>
      <c r="D93" t="s">
        <v>5768</v>
      </c>
      <c r="E93" t="s">
        <v>309</v>
      </c>
      <c r="F93" t="s">
        <v>5769</v>
      </c>
      <c r="G93">
        <v>1142009</v>
      </c>
      <c r="H93" t="s">
        <v>312</v>
      </c>
      <c r="I93" t="s">
        <v>951</v>
      </c>
      <c r="J93" t="s">
        <v>204</v>
      </c>
      <c r="K93" t="s">
        <v>204</v>
      </c>
      <c r="L93" s="111" t="s">
        <v>326</v>
      </c>
      <c r="M93" t="s">
        <v>445</v>
      </c>
      <c r="N93" t="s">
        <v>339</v>
      </c>
      <c r="O93" t="s">
        <v>5779</v>
      </c>
      <c r="P93" t="s">
        <v>1676</v>
      </c>
      <c r="Q93" t="s">
        <v>415</v>
      </c>
      <c r="R93" t="s">
        <v>407</v>
      </c>
      <c r="S93" t="s">
        <v>1212</v>
      </c>
      <c r="T93" s="132">
        <v>1142.9000000000001</v>
      </c>
      <c r="U93" t="s">
        <v>5771</v>
      </c>
      <c r="V93" s="133">
        <v>6.0696458491086597E-2</v>
      </c>
      <c r="W93" s="133">
        <v>4.1778000000000003E-2</v>
      </c>
      <c r="X93" s="15" t="s">
        <v>412</v>
      </c>
      <c r="Y93" s="15" t="s">
        <v>339</v>
      </c>
      <c r="Z93" s="111" t="s">
        <v>886</v>
      </c>
      <c r="AA93" s="111" t="s">
        <v>889</v>
      </c>
      <c r="AB93" s="110" t="s">
        <v>1503</v>
      </c>
      <c r="AD93" s="144">
        <v>792553.84</v>
      </c>
      <c r="AF93" t="s">
        <v>1629</v>
      </c>
      <c r="AG93" s="144">
        <v>779.39740000000006</v>
      </c>
      <c r="AJ93" s="111" t="s">
        <v>15</v>
      </c>
      <c r="AK93" s="133">
        <v>0.32831526827289165</v>
      </c>
      <c r="AL93" s="133">
        <v>2.8189421717345102E-4</v>
      </c>
    </row>
    <row r="94" spans="1:38">
      <c r="A94" t="s">
        <v>1213</v>
      </c>
      <c r="B94" t="s">
        <v>1266</v>
      </c>
      <c r="C94" t="s">
        <v>5767</v>
      </c>
      <c r="D94" t="s">
        <v>5768</v>
      </c>
      <c r="E94" t="s">
        <v>309</v>
      </c>
      <c r="F94" t="s">
        <v>5769</v>
      </c>
      <c r="G94">
        <v>1142009</v>
      </c>
      <c r="H94" t="s">
        <v>312</v>
      </c>
      <c r="I94" t="s">
        <v>951</v>
      </c>
      <c r="J94" t="s">
        <v>204</v>
      </c>
      <c r="K94" t="s">
        <v>204</v>
      </c>
      <c r="L94" s="111" t="s">
        <v>326</v>
      </c>
      <c r="M94" t="s">
        <v>445</v>
      </c>
      <c r="N94" t="s">
        <v>339</v>
      </c>
      <c r="O94" t="s">
        <v>5779</v>
      </c>
      <c r="P94" t="s">
        <v>1676</v>
      </c>
      <c r="Q94" t="s">
        <v>415</v>
      </c>
      <c r="R94" t="s">
        <v>407</v>
      </c>
      <c r="S94" t="s">
        <v>1212</v>
      </c>
      <c r="T94" s="132">
        <v>1142.9000000000001</v>
      </c>
      <c r="U94" t="s">
        <v>5771</v>
      </c>
      <c r="V94" s="133">
        <v>6.0696458491086597E-2</v>
      </c>
      <c r="W94" s="133">
        <v>4.1778000000000003E-2</v>
      </c>
      <c r="X94" s="15" t="s">
        <v>412</v>
      </c>
      <c r="Y94" s="15" t="s">
        <v>339</v>
      </c>
      <c r="Z94" s="111" t="s">
        <v>886</v>
      </c>
      <c r="AA94" s="111" t="s">
        <v>889</v>
      </c>
      <c r="AB94" s="110" t="s">
        <v>1503</v>
      </c>
      <c r="AD94" s="144">
        <v>54227.37</v>
      </c>
      <c r="AF94" t="s">
        <v>1629</v>
      </c>
      <c r="AG94" s="144">
        <v>53.327199999999998</v>
      </c>
      <c r="AJ94" s="111" t="s">
        <v>15</v>
      </c>
      <c r="AK94" s="133">
        <v>1</v>
      </c>
      <c r="AL94" s="133">
        <v>5.1466677202129448E-5</v>
      </c>
    </row>
    <row r="95" spans="1:38">
      <c r="A95" t="s">
        <v>1213</v>
      </c>
      <c r="B95" t="s">
        <v>1267</v>
      </c>
      <c r="C95" t="s">
        <v>5767</v>
      </c>
      <c r="D95" t="s">
        <v>5768</v>
      </c>
      <c r="E95" t="s">
        <v>309</v>
      </c>
      <c r="F95" t="s">
        <v>5769</v>
      </c>
      <c r="G95">
        <v>1142009</v>
      </c>
      <c r="H95" t="s">
        <v>312</v>
      </c>
      <c r="I95" t="s">
        <v>951</v>
      </c>
      <c r="J95" t="s">
        <v>204</v>
      </c>
      <c r="K95" t="s">
        <v>204</v>
      </c>
      <c r="L95" s="111" t="s">
        <v>326</v>
      </c>
      <c r="M95" t="s">
        <v>445</v>
      </c>
      <c r="N95" t="s">
        <v>339</v>
      </c>
      <c r="O95" t="s">
        <v>5779</v>
      </c>
      <c r="P95" t="s">
        <v>1676</v>
      </c>
      <c r="Q95" t="s">
        <v>415</v>
      </c>
      <c r="R95" t="s">
        <v>407</v>
      </c>
      <c r="S95" t="s">
        <v>1212</v>
      </c>
      <c r="T95" s="132">
        <v>1142.9000000000001</v>
      </c>
      <c r="U95" t="s">
        <v>5771</v>
      </c>
      <c r="V95" s="133">
        <v>6.0696458491086597E-2</v>
      </c>
      <c r="W95" s="133">
        <v>4.1778000000000003E-2</v>
      </c>
      <c r="X95" s="15" t="s">
        <v>412</v>
      </c>
      <c r="Y95" s="15" t="s">
        <v>339</v>
      </c>
      <c r="Z95" s="111" t="s">
        <v>886</v>
      </c>
      <c r="AA95" s="111" t="s">
        <v>889</v>
      </c>
      <c r="AB95" s="110" t="s">
        <v>1503</v>
      </c>
      <c r="AD95" s="144">
        <v>135568.42000000001</v>
      </c>
      <c r="AF95" t="s">
        <v>1629</v>
      </c>
      <c r="AG95" s="144">
        <v>133.31800000000001</v>
      </c>
      <c r="AJ95" s="111" t="s">
        <v>15</v>
      </c>
      <c r="AK95" s="133">
        <v>1</v>
      </c>
      <c r="AL95" s="133">
        <v>6.594433975372348E-4</v>
      </c>
    </row>
    <row r="96" spans="1:38">
      <c r="A96" t="s">
        <v>1213</v>
      </c>
      <c r="B96" t="s">
        <v>1268</v>
      </c>
      <c r="C96" t="s">
        <v>5732</v>
      </c>
      <c r="D96" t="s">
        <v>5733</v>
      </c>
      <c r="E96" t="s">
        <v>309</v>
      </c>
      <c r="F96" t="s">
        <v>5734</v>
      </c>
      <c r="G96">
        <v>6080238</v>
      </c>
      <c r="H96" t="s">
        <v>312</v>
      </c>
      <c r="I96" t="s">
        <v>951</v>
      </c>
      <c r="J96" t="s">
        <v>204</v>
      </c>
      <c r="K96" t="s">
        <v>204</v>
      </c>
      <c r="L96" s="111" t="s">
        <v>326</v>
      </c>
      <c r="M96" t="s">
        <v>451</v>
      </c>
      <c r="N96" t="s">
        <v>339</v>
      </c>
      <c r="O96" t="s">
        <v>5785</v>
      </c>
      <c r="P96" t="s">
        <v>1760</v>
      </c>
      <c r="Q96" t="s">
        <v>415</v>
      </c>
      <c r="R96" t="s">
        <v>407</v>
      </c>
      <c r="S96" t="s">
        <v>1212</v>
      </c>
      <c r="T96" s="132">
        <v>2416.1</v>
      </c>
      <c r="U96" t="s">
        <v>1651</v>
      </c>
      <c r="V96" s="133">
        <v>6.0216522327661198E-2</v>
      </c>
      <c r="W96" s="133">
        <v>4.4699999999999997E-2</v>
      </c>
      <c r="X96" s="15" t="s">
        <v>412</v>
      </c>
      <c r="Y96" s="15" t="s">
        <v>339</v>
      </c>
      <c r="Z96" s="111" t="s">
        <v>886</v>
      </c>
      <c r="AA96" s="111" t="s">
        <v>889</v>
      </c>
      <c r="AB96" s="110" t="s">
        <v>1503</v>
      </c>
      <c r="AD96" s="144">
        <v>111323.08</v>
      </c>
      <c r="AF96" t="s">
        <v>5736</v>
      </c>
      <c r="AG96" s="144">
        <v>108.71810000000001</v>
      </c>
      <c r="AJ96" s="111" t="s">
        <v>15</v>
      </c>
      <c r="AK96" s="133">
        <v>0.11651668414060172</v>
      </c>
      <c r="AL96" s="133">
        <v>4.4226450314182041E-4</v>
      </c>
    </row>
    <row r="97" spans="1:38">
      <c r="A97" t="s">
        <v>1213</v>
      </c>
      <c r="B97" t="s">
        <v>1268</v>
      </c>
      <c r="C97" t="s">
        <v>5786</v>
      </c>
      <c r="D97" t="s">
        <v>5787</v>
      </c>
      <c r="E97" t="s">
        <v>309</v>
      </c>
      <c r="F97" t="s">
        <v>5788</v>
      </c>
      <c r="G97">
        <v>1162320</v>
      </c>
      <c r="H97" t="s">
        <v>312</v>
      </c>
      <c r="I97" t="s">
        <v>951</v>
      </c>
      <c r="J97" t="s">
        <v>204</v>
      </c>
      <c r="K97" t="s">
        <v>204</v>
      </c>
      <c r="L97" s="111" t="s">
        <v>326</v>
      </c>
      <c r="M97" t="s">
        <v>462</v>
      </c>
      <c r="N97" t="s">
        <v>339</v>
      </c>
      <c r="O97" t="s">
        <v>5789</v>
      </c>
      <c r="P97" t="s">
        <v>1676</v>
      </c>
      <c r="Q97" t="s">
        <v>415</v>
      </c>
      <c r="R97" t="s">
        <v>407</v>
      </c>
      <c r="S97" t="s">
        <v>1212</v>
      </c>
      <c r="T97" s="132">
        <v>1875.8</v>
      </c>
      <c r="U97" t="s">
        <v>1802</v>
      </c>
      <c r="V97" s="133">
        <v>5.8700658379792797E-2</v>
      </c>
      <c r="W97" s="133">
        <v>4.2999999999999997E-2</v>
      </c>
      <c r="X97" s="15" t="s">
        <v>412</v>
      </c>
      <c r="Y97" s="15" t="s">
        <v>339</v>
      </c>
      <c r="Z97" s="111" t="s">
        <v>886</v>
      </c>
      <c r="AA97" s="111" t="s">
        <v>889</v>
      </c>
      <c r="AB97" s="110" t="s">
        <v>1503</v>
      </c>
      <c r="AD97" s="144">
        <v>56000</v>
      </c>
      <c r="AF97" t="s">
        <v>1629</v>
      </c>
      <c r="AG97" s="144">
        <v>55.070399999999999</v>
      </c>
      <c r="AJ97" s="111" t="s">
        <v>15</v>
      </c>
      <c r="AK97" s="133">
        <v>5.9020707923813288E-2</v>
      </c>
      <c r="AL97" s="133">
        <v>2.2402597754588819E-4</v>
      </c>
    </row>
    <row r="98" spans="1:38">
      <c r="A98" t="s">
        <v>1213</v>
      </c>
      <c r="B98" t="s">
        <v>1268</v>
      </c>
      <c r="C98" t="s">
        <v>5780</v>
      </c>
      <c r="D98" t="s">
        <v>5781</v>
      </c>
      <c r="E98" t="s">
        <v>309</v>
      </c>
      <c r="F98" t="s">
        <v>5782</v>
      </c>
      <c r="G98">
        <v>1198787</v>
      </c>
      <c r="H98" t="s">
        <v>312</v>
      </c>
      <c r="I98" t="s">
        <v>754</v>
      </c>
      <c r="J98" t="s">
        <v>204</v>
      </c>
      <c r="K98" t="s">
        <v>204</v>
      </c>
      <c r="L98" s="111" t="s">
        <v>326</v>
      </c>
      <c r="M98" t="s">
        <v>477</v>
      </c>
      <c r="N98" t="s">
        <v>339</v>
      </c>
      <c r="O98" t="s">
        <v>5783</v>
      </c>
      <c r="P98" t="s">
        <v>1690</v>
      </c>
      <c r="Q98" t="s">
        <v>413</v>
      </c>
      <c r="R98" t="s">
        <v>407</v>
      </c>
      <c r="S98" t="s">
        <v>1212</v>
      </c>
      <c r="T98" s="132">
        <v>3222.5</v>
      </c>
      <c r="U98" t="s">
        <v>2108</v>
      </c>
      <c r="V98" s="133">
        <v>2.7596598826646501E-2</v>
      </c>
      <c r="W98" s="133">
        <v>3.6400000000000002E-2</v>
      </c>
      <c r="X98" s="15" t="s">
        <v>412</v>
      </c>
      <c r="Y98" s="15" t="s">
        <v>339</v>
      </c>
      <c r="Z98" s="111" t="s">
        <v>886</v>
      </c>
      <c r="AA98" s="111" t="s">
        <v>889</v>
      </c>
      <c r="AB98" s="110" t="s">
        <v>1503</v>
      </c>
      <c r="AD98" s="144">
        <v>737000</v>
      </c>
      <c r="AF98" t="s">
        <v>5784</v>
      </c>
      <c r="AG98" s="144">
        <v>769.28059999999994</v>
      </c>
      <c r="AJ98" s="111" t="s">
        <v>15</v>
      </c>
      <c r="AK98" s="133">
        <v>0.82446260793558501</v>
      </c>
      <c r="AL98" s="133">
        <v>3.1294277583254777E-3</v>
      </c>
    </row>
  </sheetData>
  <sheetProtection formatColumns="0"/>
  <autoFilter ref="A1:AL98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57 X59:X66 X68:X76 X78:X98">
      <formula1>Subordination_Risk</formula1>
    </dataValidation>
    <dataValidation type="list" allowBlank="1" showInputMessage="1" showErrorMessage="1" sqref="Z2:Z98">
      <formula1>Valuation</formula1>
    </dataValidation>
    <dataValidation type="list" allowBlank="1" showInputMessage="1" showErrorMessage="1" sqref="AA2:AA98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57 Y59:Y66 Y68:Y76 Y78:Y98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98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41 L47:L57 L59:L66 L68:L76 L78:L98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98"/>
  <sheetViews>
    <sheetView rightToLeft="1" topLeftCell="C1" zoomScaleNormal="100" workbookViewId="0">
      <selection activeCell="L17" sqref="L17"/>
    </sheetView>
  </sheetViews>
  <sheetFormatPr defaultColWidth="9" defaultRowHeight="14.25"/>
  <cols>
    <col min="1" max="4" width="11.625" style="2" customWidth="1"/>
    <col min="5" max="5" width="11.625" style="3" customWidth="1"/>
    <col min="6" max="6" width="24.625" style="2" customWidth="1"/>
    <col min="7" max="10" width="11.625" style="2" customWidth="1"/>
    <col min="11" max="11" width="16" style="2" customWidth="1"/>
    <col min="12" max="12" width="14.125" style="3" customWidth="1"/>
    <col min="13" max="13" width="41.25" style="2" bestFit="1" customWidth="1"/>
    <col min="14" max="24" width="11.625" style="2" customWidth="1"/>
    <col min="25" max="26" width="11.625" style="140" customWidth="1"/>
    <col min="27" max="16384" width="9" style="2"/>
  </cols>
  <sheetData>
    <row r="1" spans="1:26" ht="66.75" customHeight="1">
      <c r="A1" s="16" t="s">
        <v>49</v>
      </c>
      <c r="B1" s="16" t="s">
        <v>50</v>
      </c>
      <c r="C1" s="16" t="s">
        <v>66</v>
      </c>
      <c r="D1" s="16" t="s">
        <v>80</v>
      </c>
      <c r="E1" s="16" t="s">
        <v>81</v>
      </c>
      <c r="F1" s="16" t="s">
        <v>67</v>
      </c>
      <c r="G1" s="16" t="s">
        <v>68</v>
      </c>
      <c r="H1" s="16" t="s">
        <v>82</v>
      </c>
      <c r="I1" s="16" t="s">
        <v>54</v>
      </c>
      <c r="J1" s="16" t="s">
        <v>55</v>
      </c>
      <c r="K1" s="16" t="s">
        <v>69</v>
      </c>
      <c r="L1" s="16" t="s">
        <v>89</v>
      </c>
      <c r="M1" s="16" t="s">
        <v>83</v>
      </c>
      <c r="N1" s="16" t="s">
        <v>56</v>
      </c>
      <c r="O1" s="16" t="s">
        <v>97</v>
      </c>
      <c r="P1" s="16" t="s">
        <v>59</v>
      </c>
      <c r="Q1" s="16" t="s">
        <v>103</v>
      </c>
      <c r="R1" s="16" t="s">
        <v>104</v>
      </c>
      <c r="S1" s="16" t="s">
        <v>106</v>
      </c>
      <c r="T1" s="16" t="s">
        <v>107</v>
      </c>
      <c r="U1" s="16" t="s">
        <v>76</v>
      </c>
      <c r="V1" s="16" t="s">
        <v>61</v>
      </c>
      <c r="W1" s="16" t="s">
        <v>77</v>
      </c>
      <c r="X1" s="16" t="s">
        <v>63</v>
      </c>
      <c r="Y1" s="16" t="s">
        <v>64</v>
      </c>
      <c r="Z1" s="16" t="s">
        <v>65</v>
      </c>
    </row>
    <row r="2" spans="1:26">
      <c r="A2" t="s">
        <v>1213</v>
      </c>
      <c r="B2" t="s">
        <v>1244</v>
      </c>
      <c r="C2" t="s">
        <v>3832</v>
      </c>
      <c r="D2" t="s">
        <v>3833</v>
      </c>
      <c r="E2" t="s">
        <v>80</v>
      </c>
      <c r="F2" t="s">
        <v>5829</v>
      </c>
      <c r="G2">
        <v>74251</v>
      </c>
      <c r="H2" t="s">
        <v>312</v>
      </c>
      <c r="I2" t="s">
        <v>765</v>
      </c>
      <c r="J2" t="s">
        <v>204</v>
      </c>
      <c r="K2" t="s">
        <v>224</v>
      </c>
      <c r="L2" s="111" t="s">
        <v>326</v>
      </c>
      <c r="M2" t="s">
        <v>464</v>
      </c>
      <c r="N2" t="s">
        <v>339</v>
      </c>
      <c r="O2" t="s">
        <v>5830</v>
      </c>
      <c r="P2" t="s">
        <v>1212</v>
      </c>
      <c r="Q2" s="111"/>
      <c r="R2" s="111" t="s">
        <v>889</v>
      </c>
      <c r="S2" s="111" t="s">
        <v>5830</v>
      </c>
      <c r="T2" t="s">
        <v>1503</v>
      </c>
      <c r="U2" s="144">
        <v>1326673</v>
      </c>
      <c r="V2" s="111"/>
      <c r="W2" t="s">
        <v>4448</v>
      </c>
      <c r="X2" s="144">
        <v>1326.673</v>
      </c>
      <c r="Y2" s="133">
        <v>0.67415484304794704</v>
      </c>
      <c r="Z2" s="133">
        <v>1.891981520023402E-2</v>
      </c>
    </row>
    <row r="3" spans="1:26">
      <c r="A3" t="s">
        <v>1213</v>
      </c>
      <c r="B3" t="s">
        <v>1244</v>
      </c>
      <c r="C3" t="s">
        <v>5831</v>
      </c>
      <c r="D3" s="111"/>
      <c r="E3" t="s">
        <v>309</v>
      </c>
      <c r="F3" t="s">
        <v>5832</v>
      </c>
      <c r="G3">
        <v>74194</v>
      </c>
      <c r="H3" t="s">
        <v>312</v>
      </c>
      <c r="I3" t="s">
        <v>765</v>
      </c>
      <c r="J3" t="s">
        <v>204</v>
      </c>
      <c r="K3" t="s">
        <v>204</v>
      </c>
      <c r="L3" s="111" t="s">
        <v>326</v>
      </c>
      <c r="M3" t="s">
        <v>461</v>
      </c>
      <c r="N3" t="s">
        <v>339</v>
      </c>
      <c r="O3" t="s">
        <v>5833</v>
      </c>
      <c r="P3" t="s">
        <v>1212</v>
      </c>
      <c r="Q3" s="111" t="s">
        <v>887</v>
      </c>
      <c r="R3" s="111" t="s">
        <v>889</v>
      </c>
      <c r="S3" s="111" t="s">
        <v>6113</v>
      </c>
      <c r="T3" t="s">
        <v>1503</v>
      </c>
      <c r="U3" s="144">
        <v>4</v>
      </c>
      <c r="V3" s="111"/>
      <c r="W3" t="s">
        <v>5834</v>
      </c>
      <c r="X3" s="144">
        <v>580.52700000000004</v>
      </c>
      <c r="Y3" s="133">
        <v>0.29499740942585634</v>
      </c>
      <c r="Z3" s="133">
        <v>8.2789533123446297E-3</v>
      </c>
    </row>
    <row r="4" spans="1:26">
      <c r="A4" t="s">
        <v>1213</v>
      </c>
      <c r="B4" t="s">
        <v>1244</v>
      </c>
      <c r="C4" t="s">
        <v>4459</v>
      </c>
      <c r="D4" t="s">
        <v>4460</v>
      </c>
      <c r="E4" t="s">
        <v>309</v>
      </c>
      <c r="F4" t="s">
        <v>5835</v>
      </c>
      <c r="G4">
        <v>74211</v>
      </c>
      <c r="H4" t="s">
        <v>312</v>
      </c>
      <c r="I4" t="s">
        <v>765</v>
      </c>
      <c r="J4" t="s">
        <v>204</v>
      </c>
      <c r="K4" t="s">
        <v>204</v>
      </c>
      <c r="L4" s="111" t="s">
        <v>326</v>
      </c>
      <c r="M4" t="s">
        <v>450</v>
      </c>
      <c r="N4" t="s">
        <v>339</v>
      </c>
      <c r="O4" t="s">
        <v>5836</v>
      </c>
      <c r="P4" t="s">
        <v>1212</v>
      </c>
      <c r="Q4" s="111"/>
      <c r="R4" s="111" t="s">
        <v>889</v>
      </c>
      <c r="S4" s="111" t="s">
        <v>6252</v>
      </c>
      <c r="T4" t="s">
        <v>1503</v>
      </c>
      <c r="U4" s="144">
        <v>341</v>
      </c>
      <c r="V4" s="111"/>
      <c r="W4" s="111"/>
      <c r="X4" s="144">
        <v>0</v>
      </c>
      <c r="Y4" s="151"/>
      <c r="Z4" s="151"/>
    </row>
    <row r="5" spans="1:26">
      <c r="A5" t="s">
        <v>1213</v>
      </c>
      <c r="B5" t="s">
        <v>1244</v>
      </c>
      <c r="C5" t="s">
        <v>5831</v>
      </c>
      <c r="D5" s="111"/>
      <c r="E5" t="s">
        <v>309</v>
      </c>
      <c r="F5" t="s">
        <v>5837</v>
      </c>
      <c r="G5">
        <v>74195</v>
      </c>
      <c r="H5" t="s">
        <v>312</v>
      </c>
      <c r="I5" t="s">
        <v>765</v>
      </c>
      <c r="J5" t="s">
        <v>205</v>
      </c>
      <c r="K5" t="s">
        <v>204</v>
      </c>
      <c r="L5" s="170" t="s">
        <v>326</v>
      </c>
      <c r="M5" t="s">
        <v>541</v>
      </c>
      <c r="N5" t="s">
        <v>339</v>
      </c>
      <c r="O5" t="s">
        <v>5833</v>
      </c>
      <c r="P5" t="s">
        <v>1217</v>
      </c>
      <c r="Q5" s="111" t="s">
        <v>887</v>
      </c>
      <c r="R5" s="111" t="s">
        <v>889</v>
      </c>
      <c r="S5" s="111" t="s">
        <v>6253</v>
      </c>
      <c r="T5" t="s">
        <v>1503</v>
      </c>
      <c r="U5" s="144">
        <v>24143.83</v>
      </c>
      <c r="V5" t="s">
        <v>1218</v>
      </c>
      <c r="W5" t="s">
        <v>5838</v>
      </c>
      <c r="X5" s="144">
        <v>60.705500000000001</v>
      </c>
      <c r="Y5" s="133">
        <v>3.0847747526196647E-2</v>
      </c>
      <c r="Z5" s="133">
        <v>8.6572645521676937E-4</v>
      </c>
    </row>
    <row r="6" spans="1:26">
      <c r="A6" t="s">
        <v>1213</v>
      </c>
      <c r="B6" t="s">
        <v>1247</v>
      </c>
      <c r="C6" t="s">
        <v>3832</v>
      </c>
      <c r="D6" t="s">
        <v>3833</v>
      </c>
      <c r="E6" t="s">
        <v>80</v>
      </c>
      <c r="F6" t="s">
        <v>5829</v>
      </c>
      <c r="G6">
        <v>74251</v>
      </c>
      <c r="H6" t="s">
        <v>312</v>
      </c>
      <c r="I6" t="s">
        <v>765</v>
      </c>
      <c r="J6" t="s">
        <v>204</v>
      </c>
      <c r="K6" t="s">
        <v>224</v>
      </c>
      <c r="L6" s="111" t="s">
        <v>326</v>
      </c>
      <c r="M6" t="s">
        <v>464</v>
      </c>
      <c r="N6" t="s">
        <v>339</v>
      </c>
      <c r="O6" t="s">
        <v>5830</v>
      </c>
      <c r="P6" t="s">
        <v>1212</v>
      </c>
      <c r="Q6" s="111"/>
      <c r="R6" s="111" t="s">
        <v>889</v>
      </c>
      <c r="S6" s="111" t="s">
        <v>5830</v>
      </c>
      <c r="T6" t="s">
        <v>1503</v>
      </c>
      <c r="U6" s="144">
        <v>31574629</v>
      </c>
      <c r="V6" s="111"/>
      <c r="W6" t="s">
        <v>4448</v>
      </c>
      <c r="X6" s="144">
        <v>31574.629000000001</v>
      </c>
      <c r="Y6" s="133">
        <v>0.24483575398349702</v>
      </c>
      <c r="Z6" s="133">
        <v>1.7471898446744686E-2</v>
      </c>
    </row>
    <row r="7" spans="1:26">
      <c r="A7" t="s">
        <v>1213</v>
      </c>
      <c r="B7" t="s">
        <v>1247</v>
      </c>
      <c r="C7" t="s">
        <v>5839</v>
      </c>
      <c r="D7" s="111"/>
      <c r="E7" t="s">
        <v>309</v>
      </c>
      <c r="F7" t="s">
        <v>5840</v>
      </c>
      <c r="G7">
        <v>66602</v>
      </c>
      <c r="H7" t="s">
        <v>312</v>
      </c>
      <c r="I7" t="s">
        <v>765</v>
      </c>
      <c r="J7" t="s">
        <v>204</v>
      </c>
      <c r="K7" t="s">
        <v>204</v>
      </c>
      <c r="L7" s="111" t="s">
        <v>326</v>
      </c>
      <c r="M7" t="s">
        <v>451</v>
      </c>
      <c r="N7" t="s">
        <v>339</v>
      </c>
      <c r="O7" t="s">
        <v>5841</v>
      </c>
      <c r="P7" t="s">
        <v>1212</v>
      </c>
      <c r="Q7" s="111" t="s">
        <v>887</v>
      </c>
      <c r="R7" s="111" t="s">
        <v>889</v>
      </c>
      <c r="S7" s="111" t="s">
        <v>6254</v>
      </c>
      <c r="T7" t="s">
        <v>1503</v>
      </c>
      <c r="U7" s="144">
        <v>66273</v>
      </c>
      <c r="V7" s="111"/>
      <c r="W7" t="s">
        <v>5842</v>
      </c>
      <c r="X7" s="144">
        <v>24920.189899999998</v>
      </c>
      <c r="Y7" s="133">
        <v>0.1932359518464434</v>
      </c>
      <c r="Z7" s="133">
        <v>1.3789648251899825E-2</v>
      </c>
    </row>
    <row r="8" spans="1:26">
      <c r="A8" t="s">
        <v>1213</v>
      </c>
      <c r="B8" t="s">
        <v>1247</v>
      </c>
      <c r="C8" t="s">
        <v>5831</v>
      </c>
      <c r="D8" s="111"/>
      <c r="E8" t="s">
        <v>309</v>
      </c>
      <c r="F8" t="s">
        <v>5832</v>
      </c>
      <c r="G8">
        <v>74194</v>
      </c>
      <c r="H8" t="s">
        <v>312</v>
      </c>
      <c r="I8" t="s">
        <v>765</v>
      </c>
      <c r="J8" t="s">
        <v>204</v>
      </c>
      <c r="K8" t="s">
        <v>204</v>
      </c>
      <c r="L8" s="111" t="s">
        <v>326</v>
      </c>
      <c r="M8" t="s">
        <v>461</v>
      </c>
      <c r="N8" t="s">
        <v>339</v>
      </c>
      <c r="O8" t="s">
        <v>5833</v>
      </c>
      <c r="P8" t="s">
        <v>1212</v>
      </c>
      <c r="Q8" s="111" t="s">
        <v>887</v>
      </c>
      <c r="R8" s="111" t="s">
        <v>889</v>
      </c>
      <c r="S8" s="111" t="s">
        <v>6113</v>
      </c>
      <c r="T8" t="s">
        <v>1503</v>
      </c>
      <c r="U8" s="144">
        <v>81</v>
      </c>
      <c r="V8" s="111"/>
      <c r="W8" t="s">
        <v>5834</v>
      </c>
      <c r="X8" s="144">
        <v>11755.672</v>
      </c>
      <c r="Y8" s="133">
        <v>9.1155744917399015E-2</v>
      </c>
      <c r="Z8" s="133">
        <v>6.5050299726301863E-3</v>
      </c>
    </row>
    <row r="9" spans="1:26">
      <c r="A9" t="s">
        <v>1213</v>
      </c>
      <c r="B9" t="s">
        <v>1247</v>
      </c>
      <c r="C9" t="s">
        <v>5843</v>
      </c>
      <c r="D9" t="s">
        <v>5844</v>
      </c>
      <c r="E9" t="s">
        <v>309</v>
      </c>
      <c r="F9" t="s">
        <v>5845</v>
      </c>
      <c r="G9">
        <v>74229</v>
      </c>
      <c r="H9" t="s">
        <v>312</v>
      </c>
      <c r="I9" t="s">
        <v>765</v>
      </c>
      <c r="J9" t="s">
        <v>204</v>
      </c>
      <c r="K9" t="s">
        <v>204</v>
      </c>
      <c r="L9" s="111" t="s">
        <v>326</v>
      </c>
      <c r="M9" t="s">
        <v>478</v>
      </c>
      <c r="N9" t="s">
        <v>339</v>
      </c>
      <c r="O9" t="s">
        <v>5846</v>
      </c>
      <c r="P9" t="s">
        <v>1215</v>
      </c>
      <c r="Q9" s="111" t="s">
        <v>887</v>
      </c>
      <c r="R9" s="111" t="s">
        <v>889</v>
      </c>
      <c r="S9" s="111" t="s">
        <v>6255</v>
      </c>
      <c r="T9" t="s">
        <v>1503</v>
      </c>
      <c r="U9" s="144">
        <v>781628.2</v>
      </c>
      <c r="V9" t="s">
        <v>1216</v>
      </c>
      <c r="W9" t="s">
        <v>5847</v>
      </c>
      <c r="X9" s="144">
        <v>10845.657300000001</v>
      </c>
      <c r="Y9" s="133">
        <v>8.4099315102139416E-2</v>
      </c>
      <c r="Z9" s="133">
        <v>6.0014710637581294E-3</v>
      </c>
    </row>
    <row r="10" spans="1:26">
      <c r="A10" t="s">
        <v>1213</v>
      </c>
      <c r="B10" t="s">
        <v>1247</v>
      </c>
      <c r="C10" t="s">
        <v>5848</v>
      </c>
      <c r="D10" t="s">
        <v>5849</v>
      </c>
      <c r="E10" t="s">
        <v>309</v>
      </c>
      <c r="F10" t="s">
        <v>5850</v>
      </c>
      <c r="G10">
        <v>74209</v>
      </c>
      <c r="H10" t="s">
        <v>312</v>
      </c>
      <c r="I10" t="s">
        <v>765</v>
      </c>
      <c r="J10" t="s">
        <v>204</v>
      </c>
      <c r="K10" t="s">
        <v>204</v>
      </c>
      <c r="L10" s="111" t="s">
        <v>326</v>
      </c>
      <c r="M10" t="s">
        <v>464</v>
      </c>
      <c r="N10" t="s">
        <v>339</v>
      </c>
      <c r="O10" t="s">
        <v>5851</v>
      </c>
      <c r="P10" t="s">
        <v>1212</v>
      </c>
      <c r="Q10" s="111" t="s">
        <v>314</v>
      </c>
      <c r="R10" s="111" t="s">
        <v>889</v>
      </c>
      <c r="S10" s="111" t="s">
        <v>6160</v>
      </c>
      <c r="T10" t="s">
        <v>1503</v>
      </c>
      <c r="U10" s="144">
        <v>360.61</v>
      </c>
      <c r="V10" s="111"/>
      <c r="W10" t="s">
        <v>5852</v>
      </c>
      <c r="X10" s="144">
        <v>10594.821699999999</v>
      </c>
      <c r="Y10" s="133">
        <v>8.2154288080460339E-2</v>
      </c>
      <c r="Z10" s="133">
        <v>5.8626706065289871E-3</v>
      </c>
    </row>
    <row r="11" spans="1:26">
      <c r="A11" t="s">
        <v>1213</v>
      </c>
      <c r="B11" t="s">
        <v>1247</v>
      </c>
      <c r="C11" t="s">
        <v>5853</v>
      </c>
      <c r="D11" t="s">
        <v>5854</v>
      </c>
      <c r="E11" t="s">
        <v>309</v>
      </c>
      <c r="F11" t="s">
        <v>5855</v>
      </c>
      <c r="G11">
        <v>74222</v>
      </c>
      <c r="H11" t="s">
        <v>312</v>
      </c>
      <c r="I11" t="s">
        <v>765</v>
      </c>
      <c r="J11" t="s">
        <v>204</v>
      </c>
      <c r="K11" t="s">
        <v>204</v>
      </c>
      <c r="L11" s="111" t="s">
        <v>326</v>
      </c>
      <c r="M11" t="s">
        <v>462</v>
      </c>
      <c r="N11" t="s">
        <v>339</v>
      </c>
      <c r="O11" t="s">
        <v>5856</v>
      </c>
      <c r="P11" t="s">
        <v>1215</v>
      </c>
      <c r="Q11" s="111" t="s">
        <v>885</v>
      </c>
      <c r="R11" s="111" t="s">
        <v>889</v>
      </c>
      <c r="S11" s="111" t="s">
        <v>1503</v>
      </c>
      <c r="T11" t="s">
        <v>1503</v>
      </c>
      <c r="U11" s="144">
        <v>3148</v>
      </c>
      <c r="V11" t="s">
        <v>1216</v>
      </c>
      <c r="W11" t="s">
        <v>5857</v>
      </c>
      <c r="X11" s="144">
        <v>7981.4460999999992</v>
      </c>
      <c r="Y11" s="133">
        <v>6.1889669766176311E-2</v>
      </c>
      <c r="Z11" s="133">
        <v>4.4165527602234257E-3</v>
      </c>
    </row>
    <row r="12" spans="1:26">
      <c r="A12" t="s">
        <v>1213</v>
      </c>
      <c r="B12" t="s">
        <v>1247</v>
      </c>
      <c r="C12" t="s">
        <v>5858</v>
      </c>
      <c r="D12" t="s">
        <v>5859</v>
      </c>
      <c r="E12" t="s">
        <v>309</v>
      </c>
      <c r="F12" t="s">
        <v>5860</v>
      </c>
      <c r="G12">
        <v>74213</v>
      </c>
      <c r="H12" t="s">
        <v>312</v>
      </c>
      <c r="I12" t="s">
        <v>765</v>
      </c>
      <c r="J12" t="s">
        <v>204</v>
      </c>
      <c r="K12" t="s">
        <v>204</v>
      </c>
      <c r="L12" s="111" t="s">
        <v>326</v>
      </c>
      <c r="M12" t="s">
        <v>446</v>
      </c>
      <c r="N12" t="s">
        <v>339</v>
      </c>
      <c r="O12" t="s">
        <v>5862</v>
      </c>
      <c r="P12" t="s">
        <v>1215</v>
      </c>
      <c r="Q12" s="111" t="s">
        <v>887</v>
      </c>
      <c r="R12" s="111" t="s">
        <v>889</v>
      </c>
      <c r="S12" s="111" t="s">
        <v>6256</v>
      </c>
      <c r="T12" t="s">
        <v>1503</v>
      </c>
      <c r="U12" s="144">
        <v>464817.15</v>
      </c>
      <c r="V12" t="s">
        <v>1216</v>
      </c>
      <c r="W12" t="s">
        <v>5863</v>
      </c>
      <c r="X12" s="144">
        <v>7324.0190000000002</v>
      </c>
      <c r="Y12" s="133">
        <v>5.6791853889690908E-2</v>
      </c>
      <c r="Z12" s="133">
        <v>4.0527638942387655E-3</v>
      </c>
    </row>
    <row r="13" spans="1:26">
      <c r="A13" t="s">
        <v>1213</v>
      </c>
      <c r="B13" t="s">
        <v>1247</v>
      </c>
      <c r="C13" t="s">
        <v>5864</v>
      </c>
      <c r="D13" s="111"/>
      <c r="E13" t="s">
        <v>309</v>
      </c>
      <c r="F13" t="s">
        <v>5864</v>
      </c>
      <c r="G13">
        <v>96049</v>
      </c>
      <c r="H13" t="s">
        <v>312</v>
      </c>
      <c r="I13" t="s">
        <v>765</v>
      </c>
      <c r="J13" t="s">
        <v>204</v>
      </c>
      <c r="K13" t="s">
        <v>204</v>
      </c>
      <c r="L13" s="111" t="s">
        <v>326</v>
      </c>
      <c r="M13" t="s">
        <v>464</v>
      </c>
      <c r="N13" t="s">
        <v>339</v>
      </c>
      <c r="O13" t="s">
        <v>5865</v>
      </c>
      <c r="P13" t="s">
        <v>1212</v>
      </c>
      <c r="Q13" s="111" t="s">
        <v>314</v>
      </c>
      <c r="R13" s="111" t="s">
        <v>889</v>
      </c>
      <c r="S13" s="111" t="s">
        <v>6257</v>
      </c>
      <c r="T13" t="s">
        <v>1503</v>
      </c>
      <c r="U13" s="144">
        <v>140541</v>
      </c>
      <c r="V13" s="111"/>
      <c r="W13" t="s">
        <v>5866</v>
      </c>
      <c r="X13" s="144">
        <v>7120.6355000000003</v>
      </c>
      <c r="Y13" s="133">
        <v>5.5214778932451115E-2</v>
      </c>
      <c r="Z13" s="133">
        <v>3.9402211260871206E-3</v>
      </c>
    </row>
    <row r="14" spans="1:26">
      <c r="A14" t="s">
        <v>1213</v>
      </c>
      <c r="B14" t="s">
        <v>1247</v>
      </c>
      <c r="C14" t="s">
        <v>5853</v>
      </c>
      <c r="D14" t="s">
        <v>5854</v>
      </c>
      <c r="E14" t="s">
        <v>309</v>
      </c>
      <c r="F14" t="s">
        <v>5867</v>
      </c>
      <c r="G14">
        <v>74245</v>
      </c>
      <c r="H14" t="s">
        <v>312</v>
      </c>
      <c r="I14" t="s">
        <v>765</v>
      </c>
      <c r="J14" t="s">
        <v>204</v>
      </c>
      <c r="K14" t="s">
        <v>204</v>
      </c>
      <c r="L14" s="111" t="s">
        <v>326</v>
      </c>
      <c r="M14" t="s">
        <v>462</v>
      </c>
      <c r="N14" t="s">
        <v>339</v>
      </c>
      <c r="O14" t="s">
        <v>5868</v>
      </c>
      <c r="P14" t="s">
        <v>1215</v>
      </c>
      <c r="Q14" s="111" t="s">
        <v>885</v>
      </c>
      <c r="R14" s="111" t="s">
        <v>889</v>
      </c>
      <c r="S14" s="111" t="s">
        <v>1503</v>
      </c>
      <c r="T14" t="s">
        <v>1503</v>
      </c>
      <c r="U14" s="144">
        <v>1376</v>
      </c>
      <c r="V14" t="s">
        <v>1216</v>
      </c>
      <c r="W14" t="s">
        <v>5869</v>
      </c>
      <c r="X14" s="144">
        <v>3588.9642000000003</v>
      </c>
      <c r="Y14" s="133">
        <v>2.7829519385315027E-2</v>
      </c>
      <c r="Z14" s="133">
        <v>1.9859621342506661E-3</v>
      </c>
    </row>
    <row r="15" spans="1:26">
      <c r="A15" t="s">
        <v>1213</v>
      </c>
      <c r="B15" t="s">
        <v>1247</v>
      </c>
      <c r="C15" t="s">
        <v>4459</v>
      </c>
      <c r="D15" t="s">
        <v>4460</v>
      </c>
      <c r="E15" t="s">
        <v>309</v>
      </c>
      <c r="F15" t="s">
        <v>5835</v>
      </c>
      <c r="G15">
        <v>74211</v>
      </c>
      <c r="H15" t="s">
        <v>312</v>
      </c>
      <c r="I15" t="s">
        <v>765</v>
      </c>
      <c r="J15" t="s">
        <v>204</v>
      </c>
      <c r="K15" t="s">
        <v>204</v>
      </c>
      <c r="L15" s="111" t="s">
        <v>326</v>
      </c>
      <c r="M15" t="s">
        <v>450</v>
      </c>
      <c r="N15" t="s">
        <v>339</v>
      </c>
      <c r="O15" t="s">
        <v>5836</v>
      </c>
      <c r="P15" t="s">
        <v>1212</v>
      </c>
      <c r="Q15" s="111"/>
      <c r="R15" s="111" t="s">
        <v>889</v>
      </c>
      <c r="S15" s="111" t="s">
        <v>6252</v>
      </c>
      <c r="T15" t="s">
        <v>1503</v>
      </c>
      <c r="U15" s="144">
        <v>9219</v>
      </c>
      <c r="V15" s="111"/>
      <c r="W15" s="111"/>
      <c r="X15" s="144">
        <v>0</v>
      </c>
      <c r="Y15" s="151"/>
      <c r="Z15" s="151"/>
    </row>
    <row r="16" spans="1:26">
      <c r="A16" t="s">
        <v>1213</v>
      </c>
      <c r="B16" t="s">
        <v>1247</v>
      </c>
      <c r="C16" t="s">
        <v>5870</v>
      </c>
      <c r="D16" t="s">
        <v>5871</v>
      </c>
      <c r="E16" t="s">
        <v>80</v>
      </c>
      <c r="F16" t="s">
        <v>5870</v>
      </c>
      <c r="G16">
        <v>74191</v>
      </c>
      <c r="H16" t="s">
        <v>312</v>
      </c>
      <c r="I16" t="s">
        <v>765</v>
      </c>
      <c r="J16" t="s">
        <v>205</v>
      </c>
      <c r="K16" t="s">
        <v>281</v>
      </c>
      <c r="L16" s="111" t="s">
        <v>326</v>
      </c>
      <c r="M16" t="s">
        <v>465</v>
      </c>
      <c r="N16" t="s">
        <v>339</v>
      </c>
      <c r="O16" t="s">
        <v>5872</v>
      </c>
      <c r="P16" t="s">
        <v>1217</v>
      </c>
      <c r="Q16" s="111" t="s">
        <v>314</v>
      </c>
      <c r="R16" s="111" t="s">
        <v>889</v>
      </c>
      <c r="S16" s="111" t="s">
        <v>6097</v>
      </c>
      <c r="T16" t="s">
        <v>1503</v>
      </c>
      <c r="U16" s="144">
        <v>2804215</v>
      </c>
      <c r="V16" t="s">
        <v>1218</v>
      </c>
      <c r="W16" t="s">
        <v>5873</v>
      </c>
      <c r="X16" s="144">
        <v>7791.4880999999996</v>
      </c>
      <c r="Y16" s="133">
        <v>6.0416698988258889E-2</v>
      </c>
      <c r="Z16" s="133">
        <v>4.3114390444851181E-3</v>
      </c>
    </row>
    <row r="17" spans="1:26">
      <c r="A17" t="s">
        <v>1213</v>
      </c>
      <c r="B17" t="s">
        <v>1247</v>
      </c>
      <c r="C17" t="s">
        <v>5874</v>
      </c>
      <c r="D17" t="s">
        <v>5875</v>
      </c>
      <c r="E17" t="s">
        <v>80</v>
      </c>
      <c r="F17" t="s">
        <v>5874</v>
      </c>
      <c r="G17">
        <v>74227</v>
      </c>
      <c r="H17" t="s">
        <v>312</v>
      </c>
      <c r="I17" t="s">
        <v>765</v>
      </c>
      <c r="J17" t="s">
        <v>205</v>
      </c>
      <c r="K17" t="s">
        <v>238</v>
      </c>
      <c r="L17" s="170" t="s">
        <v>326</v>
      </c>
      <c r="M17" t="s">
        <v>541</v>
      </c>
      <c r="N17" t="s">
        <v>339</v>
      </c>
      <c r="O17" t="s">
        <v>5876</v>
      </c>
      <c r="P17" t="s">
        <v>1217</v>
      </c>
      <c r="Q17" s="111" t="s">
        <v>314</v>
      </c>
      <c r="R17" s="111" t="s">
        <v>889</v>
      </c>
      <c r="S17" s="111" t="s">
        <v>1503</v>
      </c>
      <c r="T17" t="s">
        <v>1503</v>
      </c>
      <c r="U17" s="144">
        <v>3489.31</v>
      </c>
      <c r="V17" t="s">
        <v>1218</v>
      </c>
      <c r="W17" t="s">
        <v>5877</v>
      </c>
      <c r="X17" s="144">
        <v>4020.1852000000003</v>
      </c>
      <c r="Y17" s="133">
        <v>3.1173290446813665E-2</v>
      </c>
      <c r="Z17" s="133">
        <v>2.2245793601465449E-3</v>
      </c>
    </row>
    <row r="18" spans="1:26">
      <c r="A18" t="s">
        <v>1213</v>
      </c>
      <c r="B18" t="s">
        <v>1247</v>
      </c>
      <c r="C18" t="s">
        <v>5831</v>
      </c>
      <c r="D18" s="111"/>
      <c r="E18" t="s">
        <v>309</v>
      </c>
      <c r="F18" t="s">
        <v>5837</v>
      </c>
      <c r="G18">
        <v>74195</v>
      </c>
      <c r="H18" t="s">
        <v>312</v>
      </c>
      <c r="I18" t="s">
        <v>765</v>
      </c>
      <c r="J18" t="s">
        <v>205</v>
      </c>
      <c r="K18" t="s">
        <v>204</v>
      </c>
      <c r="L18" s="170" t="s">
        <v>326</v>
      </c>
      <c r="M18" t="s">
        <v>541</v>
      </c>
      <c r="N18" t="s">
        <v>339</v>
      </c>
      <c r="O18" t="s">
        <v>5833</v>
      </c>
      <c r="P18" t="s">
        <v>1217</v>
      </c>
      <c r="Q18" s="111" t="s">
        <v>887</v>
      </c>
      <c r="R18" s="111" t="s">
        <v>889</v>
      </c>
      <c r="S18" s="111" t="s">
        <v>6253</v>
      </c>
      <c r="T18" t="s">
        <v>1503</v>
      </c>
      <c r="U18" s="144">
        <v>574620.93999999994</v>
      </c>
      <c r="V18" t="s">
        <v>1218</v>
      </c>
      <c r="W18" t="s">
        <v>5838</v>
      </c>
      <c r="X18" s="144">
        <v>1444.7842000000001</v>
      </c>
      <c r="Y18" s="133">
        <v>1.1203134661354896E-2</v>
      </c>
      <c r="Z18" s="133">
        <v>7.9947486387789543E-4</v>
      </c>
    </row>
    <row r="19" spans="1:26">
      <c r="A19" t="s">
        <v>1213</v>
      </c>
      <c r="B19" t="s">
        <v>1247</v>
      </c>
      <c r="C19" t="s">
        <v>5878</v>
      </c>
      <c r="D19" t="s">
        <v>5879</v>
      </c>
      <c r="E19" t="s">
        <v>309</v>
      </c>
      <c r="F19" t="s">
        <v>5880</v>
      </c>
      <c r="G19">
        <v>74164</v>
      </c>
      <c r="H19" t="s">
        <v>312</v>
      </c>
      <c r="I19" t="s">
        <v>765</v>
      </c>
      <c r="J19" t="s">
        <v>205</v>
      </c>
      <c r="K19" t="s">
        <v>204</v>
      </c>
      <c r="L19" s="111" t="s">
        <v>326</v>
      </c>
      <c r="M19" t="s">
        <v>464</v>
      </c>
      <c r="N19" t="s">
        <v>339</v>
      </c>
      <c r="O19" t="s">
        <v>5881</v>
      </c>
      <c r="P19" t="s">
        <v>1217</v>
      </c>
      <c r="Q19" s="111"/>
      <c r="R19" s="111" t="s">
        <v>889</v>
      </c>
      <c r="S19" s="111" t="s">
        <v>6258</v>
      </c>
      <c r="T19" s="111"/>
      <c r="U19" s="144">
        <v>500000</v>
      </c>
      <c r="V19" t="s">
        <v>1218</v>
      </c>
      <c r="W19" s="111"/>
      <c r="X19" s="144">
        <v>0</v>
      </c>
      <c r="Y19" s="151"/>
      <c r="Z19" s="151"/>
    </row>
    <row r="20" spans="1:26">
      <c r="A20" t="s">
        <v>1213</v>
      </c>
      <c r="B20" t="s">
        <v>1250</v>
      </c>
      <c r="C20" t="s">
        <v>3832</v>
      </c>
      <c r="D20" t="s">
        <v>3833</v>
      </c>
      <c r="E20" t="s">
        <v>80</v>
      </c>
      <c r="F20" t="s">
        <v>5829</v>
      </c>
      <c r="G20">
        <v>74251</v>
      </c>
      <c r="H20" t="s">
        <v>312</v>
      </c>
      <c r="I20" t="s">
        <v>765</v>
      </c>
      <c r="J20" t="s">
        <v>204</v>
      </c>
      <c r="K20" t="s">
        <v>224</v>
      </c>
      <c r="L20" s="111" t="s">
        <v>326</v>
      </c>
      <c r="M20" t="s">
        <v>464</v>
      </c>
      <c r="N20" t="s">
        <v>339</v>
      </c>
      <c r="O20" t="s">
        <v>5830</v>
      </c>
      <c r="P20" t="s">
        <v>1212</v>
      </c>
      <c r="Q20" s="110"/>
      <c r="R20" s="111" t="s">
        <v>889</v>
      </c>
      <c r="S20" s="111" t="s">
        <v>5830</v>
      </c>
      <c r="T20" t="s">
        <v>1503</v>
      </c>
      <c r="U20" s="144">
        <v>4637111</v>
      </c>
      <c r="V20" s="110"/>
      <c r="W20" t="s">
        <v>4448</v>
      </c>
      <c r="X20" s="144">
        <v>4637.1109999999999</v>
      </c>
      <c r="Y20" s="133">
        <v>0.3149412154657884</v>
      </c>
      <c r="Z20" s="133">
        <v>1.1430517910022192E-2</v>
      </c>
    </row>
    <row r="21" spans="1:26" customFormat="1">
      <c r="A21" t="s">
        <v>1213</v>
      </c>
      <c r="B21" t="s">
        <v>1250</v>
      </c>
      <c r="C21" t="s">
        <v>5843</v>
      </c>
      <c r="D21" t="s">
        <v>5844</v>
      </c>
      <c r="E21" t="s">
        <v>309</v>
      </c>
      <c r="F21" t="s">
        <v>5845</v>
      </c>
      <c r="G21">
        <v>74229</v>
      </c>
      <c r="H21" t="s">
        <v>312</v>
      </c>
      <c r="I21" t="s">
        <v>765</v>
      </c>
      <c r="J21" t="s">
        <v>204</v>
      </c>
      <c r="K21" t="s">
        <v>204</v>
      </c>
      <c r="L21" s="111" t="s">
        <v>326</v>
      </c>
      <c r="M21" t="s">
        <v>478</v>
      </c>
      <c r="N21" t="s">
        <v>339</v>
      </c>
      <c r="O21" t="s">
        <v>5846</v>
      </c>
      <c r="P21" t="s">
        <v>1215</v>
      </c>
      <c r="Q21" s="111" t="s">
        <v>887</v>
      </c>
      <c r="R21" s="111" t="s">
        <v>889</v>
      </c>
      <c r="S21" s="111" t="s">
        <v>6255</v>
      </c>
      <c r="T21" t="s">
        <v>1503</v>
      </c>
      <c r="U21" s="144">
        <v>244336.33</v>
      </c>
      <c r="V21" t="s">
        <v>1216</v>
      </c>
      <c r="W21" t="s">
        <v>5847</v>
      </c>
      <c r="X21" s="144">
        <v>3390.3434999999999</v>
      </c>
      <c r="Y21" s="133">
        <v>0.23026382260336897</v>
      </c>
      <c r="Z21" s="133">
        <v>8.3572254727133227E-3</v>
      </c>
    </row>
    <row r="22" spans="1:26">
      <c r="A22" t="s">
        <v>1213</v>
      </c>
      <c r="B22" t="s">
        <v>1250</v>
      </c>
      <c r="C22" t="s">
        <v>5848</v>
      </c>
      <c r="D22" t="s">
        <v>5849</v>
      </c>
      <c r="E22" t="s">
        <v>309</v>
      </c>
      <c r="F22" t="s">
        <v>5850</v>
      </c>
      <c r="G22">
        <v>74209</v>
      </c>
      <c r="H22" t="s">
        <v>312</v>
      </c>
      <c r="I22" t="s">
        <v>765</v>
      </c>
      <c r="J22" t="s">
        <v>204</v>
      </c>
      <c r="K22" t="s">
        <v>204</v>
      </c>
      <c r="L22" s="111" t="s">
        <v>326</v>
      </c>
      <c r="M22" t="s">
        <v>464</v>
      </c>
      <c r="N22" t="s">
        <v>339</v>
      </c>
      <c r="O22" t="s">
        <v>5851</v>
      </c>
      <c r="P22" t="s">
        <v>1212</v>
      </c>
      <c r="Q22" s="111" t="s">
        <v>314</v>
      </c>
      <c r="R22" s="111" t="s">
        <v>889</v>
      </c>
      <c r="S22" s="111" t="s">
        <v>6160</v>
      </c>
      <c r="T22" t="s">
        <v>1503</v>
      </c>
      <c r="U22" s="144">
        <v>82.18</v>
      </c>
      <c r="W22" t="s">
        <v>5852</v>
      </c>
      <c r="X22" s="144">
        <v>2414.4712000000004</v>
      </c>
      <c r="Y22" s="133">
        <v>0.1639849652273028</v>
      </c>
      <c r="Z22" s="133">
        <v>5.9516919029883788E-3</v>
      </c>
    </row>
    <row r="23" spans="1:26">
      <c r="A23" t="s">
        <v>1213</v>
      </c>
      <c r="B23" t="s">
        <v>1250</v>
      </c>
      <c r="C23" t="s">
        <v>5831</v>
      </c>
      <c r="E23" t="s">
        <v>309</v>
      </c>
      <c r="F23" t="s">
        <v>5832</v>
      </c>
      <c r="G23">
        <v>74194</v>
      </c>
      <c r="H23" t="s">
        <v>312</v>
      </c>
      <c r="I23" t="s">
        <v>765</v>
      </c>
      <c r="J23" t="s">
        <v>204</v>
      </c>
      <c r="K23" t="s">
        <v>204</v>
      </c>
      <c r="L23" s="111" t="s">
        <v>326</v>
      </c>
      <c r="M23" t="s">
        <v>461</v>
      </c>
      <c r="N23" t="s">
        <v>339</v>
      </c>
      <c r="O23" t="s">
        <v>5833</v>
      </c>
      <c r="P23" t="s">
        <v>1212</v>
      </c>
      <c r="Q23" s="111" t="s">
        <v>887</v>
      </c>
      <c r="R23" s="111" t="s">
        <v>889</v>
      </c>
      <c r="S23" s="111" t="s">
        <v>6113</v>
      </c>
      <c r="T23" t="s">
        <v>1503</v>
      </c>
      <c r="U23" s="144">
        <v>12</v>
      </c>
      <c r="W23" t="s">
        <v>5834</v>
      </c>
      <c r="X23" s="144">
        <v>1741.5809999999999</v>
      </c>
      <c r="Y23" s="133">
        <v>0.11828391651733716</v>
      </c>
      <c r="Z23" s="133">
        <v>4.2930120283537904E-3</v>
      </c>
    </row>
    <row r="24" spans="1:26">
      <c r="A24" t="s">
        <v>1213</v>
      </c>
      <c r="B24" t="s">
        <v>1250</v>
      </c>
      <c r="C24" t="s">
        <v>5874</v>
      </c>
      <c r="D24" t="s">
        <v>5875</v>
      </c>
      <c r="E24" t="s">
        <v>80</v>
      </c>
      <c r="F24" t="s">
        <v>5874</v>
      </c>
      <c r="G24">
        <v>74227</v>
      </c>
      <c r="H24" t="s">
        <v>312</v>
      </c>
      <c r="I24" t="s">
        <v>765</v>
      </c>
      <c r="J24" t="s">
        <v>205</v>
      </c>
      <c r="K24" t="s">
        <v>238</v>
      </c>
      <c r="L24" s="170" t="s">
        <v>326</v>
      </c>
      <c r="M24" t="s">
        <v>541</v>
      </c>
      <c r="N24" t="s">
        <v>339</v>
      </c>
      <c r="O24" t="s">
        <v>5876</v>
      </c>
      <c r="P24" t="s">
        <v>1217</v>
      </c>
      <c r="Q24" s="111" t="s">
        <v>314</v>
      </c>
      <c r="R24" s="111" t="s">
        <v>889</v>
      </c>
      <c r="S24" s="111" t="s">
        <v>1503</v>
      </c>
      <c r="T24" t="s">
        <v>1503</v>
      </c>
      <c r="U24" s="144">
        <v>1025.07</v>
      </c>
      <c r="V24" t="s">
        <v>1218</v>
      </c>
      <c r="W24" t="s">
        <v>5877</v>
      </c>
      <c r="X24" s="144">
        <v>1181.0276000000001</v>
      </c>
      <c r="Y24" s="133">
        <v>8.0212497517451409E-2</v>
      </c>
      <c r="Z24" s="133">
        <v>2.9112429382252042E-3</v>
      </c>
    </row>
    <row r="25" spans="1:26">
      <c r="A25" t="s">
        <v>1213</v>
      </c>
      <c r="B25" t="s">
        <v>1250</v>
      </c>
      <c r="C25" t="s">
        <v>5870</v>
      </c>
      <c r="D25" t="s">
        <v>5871</v>
      </c>
      <c r="E25" t="s">
        <v>80</v>
      </c>
      <c r="F25" t="s">
        <v>5870</v>
      </c>
      <c r="G25">
        <v>74191</v>
      </c>
      <c r="H25" t="s">
        <v>312</v>
      </c>
      <c r="I25" t="s">
        <v>765</v>
      </c>
      <c r="J25" t="s">
        <v>205</v>
      </c>
      <c r="K25" t="s">
        <v>281</v>
      </c>
      <c r="L25" s="111" t="s">
        <v>326</v>
      </c>
      <c r="M25" t="s">
        <v>465</v>
      </c>
      <c r="N25" t="s">
        <v>339</v>
      </c>
      <c r="O25" t="s">
        <v>5872</v>
      </c>
      <c r="P25" t="s">
        <v>1217</v>
      </c>
      <c r="Q25" s="111" t="s">
        <v>314</v>
      </c>
      <c r="R25" s="111" t="s">
        <v>889</v>
      </c>
      <c r="S25" s="111" t="s">
        <v>6097</v>
      </c>
      <c r="T25" t="s">
        <v>1503</v>
      </c>
      <c r="U25" s="144">
        <v>412820</v>
      </c>
      <c r="V25" t="s">
        <v>1218</v>
      </c>
      <c r="W25" t="s">
        <v>5873</v>
      </c>
      <c r="X25" s="144">
        <v>1147.0168999999999</v>
      </c>
      <c r="Y25" s="133">
        <v>7.7902579603669211E-2</v>
      </c>
      <c r="Z25" s="133">
        <v>2.8274064735531591E-3</v>
      </c>
    </row>
    <row r="26" spans="1:26">
      <c r="A26" t="s">
        <v>1213</v>
      </c>
      <c r="B26" t="s">
        <v>1250</v>
      </c>
      <c r="C26" t="s">
        <v>5831</v>
      </c>
      <c r="E26" t="s">
        <v>309</v>
      </c>
      <c r="F26" t="s">
        <v>5837</v>
      </c>
      <c r="G26">
        <v>74195</v>
      </c>
      <c r="H26" t="s">
        <v>312</v>
      </c>
      <c r="I26" t="s">
        <v>765</v>
      </c>
      <c r="J26" t="s">
        <v>205</v>
      </c>
      <c r="K26" t="s">
        <v>204</v>
      </c>
      <c r="L26" s="170" t="s">
        <v>326</v>
      </c>
      <c r="M26" t="s">
        <v>541</v>
      </c>
      <c r="N26" t="s">
        <v>339</v>
      </c>
      <c r="O26" t="s">
        <v>5833</v>
      </c>
      <c r="P26" t="s">
        <v>1217</v>
      </c>
      <c r="Q26" s="111" t="s">
        <v>887</v>
      </c>
      <c r="R26" s="111" t="s">
        <v>889</v>
      </c>
      <c r="S26" s="111" t="s">
        <v>6253</v>
      </c>
      <c r="T26" t="s">
        <v>1503</v>
      </c>
      <c r="U26" s="144">
        <v>84389.94</v>
      </c>
      <c r="V26" t="s">
        <v>1218</v>
      </c>
      <c r="W26" t="s">
        <v>5838</v>
      </c>
      <c r="X26" s="144">
        <v>212.18379999999999</v>
      </c>
      <c r="Y26" s="133">
        <v>1.441100306508201E-2</v>
      </c>
      <c r="Z26" s="133">
        <v>5.2303484125817274E-4</v>
      </c>
    </row>
    <row r="27" spans="1:26">
      <c r="A27" t="s">
        <v>1213</v>
      </c>
      <c r="B27" t="s">
        <v>1251</v>
      </c>
      <c r="C27" t="s">
        <v>5843</v>
      </c>
      <c r="D27" t="s">
        <v>5844</v>
      </c>
      <c r="E27" t="s">
        <v>309</v>
      </c>
      <c r="F27" t="s">
        <v>5845</v>
      </c>
      <c r="G27">
        <v>74229</v>
      </c>
      <c r="H27" t="s">
        <v>312</v>
      </c>
      <c r="I27" t="s">
        <v>765</v>
      </c>
      <c r="J27" t="s">
        <v>204</v>
      </c>
      <c r="K27" t="s">
        <v>204</v>
      </c>
      <c r="L27" s="111" t="s">
        <v>326</v>
      </c>
      <c r="M27" t="s">
        <v>478</v>
      </c>
      <c r="N27" t="s">
        <v>339</v>
      </c>
      <c r="O27" t="s">
        <v>5846</v>
      </c>
      <c r="P27" t="s">
        <v>1215</v>
      </c>
      <c r="Q27" s="111" t="s">
        <v>887</v>
      </c>
      <c r="R27" s="111" t="s">
        <v>889</v>
      </c>
      <c r="S27" s="111" t="s">
        <v>6255</v>
      </c>
      <c r="T27" t="s">
        <v>1503</v>
      </c>
      <c r="U27" s="144">
        <v>216634.68</v>
      </c>
      <c r="V27" t="s">
        <v>1216</v>
      </c>
      <c r="W27" t="s">
        <v>5847</v>
      </c>
      <c r="X27" s="144">
        <v>3005.9630999999999</v>
      </c>
      <c r="Y27" s="133">
        <v>0.2592291543567653</v>
      </c>
      <c r="Z27" s="133">
        <v>8.197253656790594E-3</v>
      </c>
    </row>
    <row r="28" spans="1:26">
      <c r="A28" t="s">
        <v>1213</v>
      </c>
      <c r="B28" t="s">
        <v>1251</v>
      </c>
      <c r="C28" t="s">
        <v>5853</v>
      </c>
      <c r="D28" t="s">
        <v>5854</v>
      </c>
      <c r="E28" t="s">
        <v>309</v>
      </c>
      <c r="F28" t="s">
        <v>5855</v>
      </c>
      <c r="G28">
        <v>74222</v>
      </c>
      <c r="H28" t="s">
        <v>312</v>
      </c>
      <c r="I28" t="s">
        <v>765</v>
      </c>
      <c r="J28" t="s">
        <v>204</v>
      </c>
      <c r="K28" t="s">
        <v>204</v>
      </c>
      <c r="L28" s="111" t="s">
        <v>326</v>
      </c>
      <c r="M28" t="s">
        <v>462</v>
      </c>
      <c r="N28" t="s">
        <v>339</v>
      </c>
      <c r="O28" t="s">
        <v>5856</v>
      </c>
      <c r="P28" t="s">
        <v>1215</v>
      </c>
      <c r="Q28" s="111" t="s">
        <v>885</v>
      </c>
      <c r="R28" s="111" t="s">
        <v>889</v>
      </c>
      <c r="S28" s="111" t="s">
        <v>1503</v>
      </c>
      <c r="T28" t="s">
        <v>1503</v>
      </c>
      <c r="U28" s="144">
        <v>813</v>
      </c>
      <c r="V28" t="s">
        <v>1216</v>
      </c>
      <c r="W28" t="s">
        <v>5857</v>
      </c>
      <c r="X28" s="144">
        <v>2061.2820000000002</v>
      </c>
      <c r="Y28" s="133">
        <v>0.17776146024820727</v>
      </c>
      <c r="Z28" s="133">
        <v>5.6211107260359904E-3</v>
      </c>
    </row>
    <row r="29" spans="1:26">
      <c r="A29" t="s">
        <v>1213</v>
      </c>
      <c r="B29" t="s">
        <v>1251</v>
      </c>
      <c r="C29" t="s">
        <v>5864</v>
      </c>
      <c r="E29" t="s">
        <v>309</v>
      </c>
      <c r="F29" t="s">
        <v>5864</v>
      </c>
      <c r="G29">
        <v>96049</v>
      </c>
      <c r="H29" t="s">
        <v>312</v>
      </c>
      <c r="I29" t="s">
        <v>765</v>
      </c>
      <c r="J29" t="s">
        <v>204</v>
      </c>
      <c r="K29" t="s">
        <v>204</v>
      </c>
      <c r="L29" s="111" t="s">
        <v>326</v>
      </c>
      <c r="M29" t="s">
        <v>464</v>
      </c>
      <c r="N29" t="s">
        <v>339</v>
      </c>
      <c r="O29" t="s">
        <v>5865</v>
      </c>
      <c r="P29" t="s">
        <v>1212</v>
      </c>
      <c r="Q29" s="111" t="s">
        <v>314</v>
      </c>
      <c r="R29" s="111" t="s">
        <v>889</v>
      </c>
      <c r="S29" s="111" t="s">
        <v>6257</v>
      </c>
      <c r="T29" t="s">
        <v>1503</v>
      </c>
      <c r="U29" s="144">
        <v>27000</v>
      </c>
      <c r="W29" t="s">
        <v>5866</v>
      </c>
      <c r="X29" s="144">
        <v>1367.9792</v>
      </c>
      <c r="Y29" s="133">
        <v>0.11797220162132965</v>
      </c>
      <c r="Z29" s="133">
        <v>3.7304757003109976E-3</v>
      </c>
    </row>
    <row r="30" spans="1:26">
      <c r="A30" t="s">
        <v>1213</v>
      </c>
      <c r="B30" t="s">
        <v>1251</v>
      </c>
      <c r="C30" t="s">
        <v>5848</v>
      </c>
      <c r="D30" t="s">
        <v>5849</v>
      </c>
      <c r="E30" t="s">
        <v>309</v>
      </c>
      <c r="F30" t="s">
        <v>5850</v>
      </c>
      <c r="G30">
        <v>74209</v>
      </c>
      <c r="H30" t="s">
        <v>312</v>
      </c>
      <c r="I30" t="s">
        <v>765</v>
      </c>
      <c r="J30" t="s">
        <v>204</v>
      </c>
      <c r="K30" t="s">
        <v>204</v>
      </c>
      <c r="L30" s="111" t="s">
        <v>326</v>
      </c>
      <c r="M30" t="s">
        <v>464</v>
      </c>
      <c r="N30" t="s">
        <v>339</v>
      </c>
      <c r="O30" t="s">
        <v>5851</v>
      </c>
      <c r="P30" t="s">
        <v>1212</v>
      </c>
      <c r="Q30" s="111" t="s">
        <v>314</v>
      </c>
      <c r="R30" s="111" t="s">
        <v>889</v>
      </c>
      <c r="S30" s="111" t="s">
        <v>6160</v>
      </c>
      <c r="T30" t="s">
        <v>1503</v>
      </c>
      <c r="U30" s="144">
        <v>38.83</v>
      </c>
      <c r="W30" t="s">
        <v>5852</v>
      </c>
      <c r="X30" s="144">
        <v>1140.8362</v>
      </c>
      <c r="Y30" s="133">
        <v>9.8383775147201355E-2</v>
      </c>
      <c r="Z30" s="133">
        <v>3.1110573291626858E-3</v>
      </c>
    </row>
    <row r="31" spans="1:26">
      <c r="A31" t="s">
        <v>1213</v>
      </c>
      <c r="B31" t="s">
        <v>1251</v>
      </c>
      <c r="C31" t="s">
        <v>5853</v>
      </c>
      <c r="D31" t="s">
        <v>5854</v>
      </c>
      <c r="E31" t="s">
        <v>309</v>
      </c>
      <c r="F31" t="s">
        <v>5867</v>
      </c>
      <c r="G31">
        <v>74245</v>
      </c>
      <c r="H31" t="s">
        <v>312</v>
      </c>
      <c r="I31" t="s">
        <v>765</v>
      </c>
      <c r="J31" t="s">
        <v>204</v>
      </c>
      <c r="K31" t="s">
        <v>204</v>
      </c>
      <c r="L31" s="111" t="s">
        <v>326</v>
      </c>
      <c r="M31" t="s">
        <v>462</v>
      </c>
      <c r="N31" t="s">
        <v>339</v>
      </c>
      <c r="O31" t="s">
        <v>5868</v>
      </c>
      <c r="P31" t="s">
        <v>1215</v>
      </c>
      <c r="Q31" s="111" t="s">
        <v>885</v>
      </c>
      <c r="R31" s="111" t="s">
        <v>889</v>
      </c>
      <c r="S31" s="111" t="s">
        <v>1503</v>
      </c>
      <c r="T31" t="s">
        <v>1503</v>
      </c>
      <c r="U31" s="144">
        <v>355</v>
      </c>
      <c r="V31" t="s">
        <v>1216</v>
      </c>
      <c r="W31" t="s">
        <v>5869</v>
      </c>
      <c r="X31" s="144">
        <v>925.93190000000004</v>
      </c>
      <c r="Y31" s="133">
        <v>7.9850795525120477E-2</v>
      </c>
      <c r="Z31" s="133">
        <v>2.5250139292399745E-3</v>
      </c>
    </row>
    <row r="32" spans="1:26">
      <c r="A32" t="s">
        <v>1213</v>
      </c>
      <c r="B32" t="s">
        <v>1251</v>
      </c>
      <c r="C32" t="s">
        <v>3832</v>
      </c>
      <c r="D32" t="s">
        <v>3833</v>
      </c>
      <c r="E32" t="s">
        <v>80</v>
      </c>
      <c r="F32" t="s">
        <v>5829</v>
      </c>
      <c r="G32">
        <v>74251</v>
      </c>
      <c r="H32" t="s">
        <v>312</v>
      </c>
      <c r="I32" t="s">
        <v>765</v>
      </c>
      <c r="J32" t="s">
        <v>204</v>
      </c>
      <c r="K32" t="s">
        <v>224</v>
      </c>
      <c r="L32" s="111" t="s">
        <v>326</v>
      </c>
      <c r="M32" t="s">
        <v>464</v>
      </c>
      <c r="N32" t="s">
        <v>339</v>
      </c>
      <c r="O32" t="s">
        <v>5830</v>
      </c>
      <c r="P32" t="s">
        <v>1212</v>
      </c>
      <c r="R32" s="111" t="s">
        <v>889</v>
      </c>
      <c r="S32" s="111" t="s">
        <v>5830</v>
      </c>
      <c r="T32" t="s">
        <v>1503</v>
      </c>
      <c r="U32" s="144">
        <v>914546</v>
      </c>
      <c r="W32" t="s">
        <v>4448</v>
      </c>
      <c r="X32" s="144">
        <v>914.54600000000005</v>
      </c>
      <c r="Y32" s="133">
        <v>7.8868895590577234E-2</v>
      </c>
      <c r="Z32" s="133">
        <v>2.4939646329175408E-3</v>
      </c>
    </row>
    <row r="33" spans="1:26">
      <c r="A33" t="s">
        <v>1213</v>
      </c>
      <c r="B33" t="s">
        <v>1251</v>
      </c>
      <c r="C33" t="s">
        <v>5858</v>
      </c>
      <c r="D33" t="s">
        <v>5859</v>
      </c>
      <c r="E33" t="s">
        <v>309</v>
      </c>
      <c r="F33" t="s">
        <v>5860</v>
      </c>
      <c r="G33">
        <v>74213</v>
      </c>
      <c r="H33" t="s">
        <v>312</v>
      </c>
      <c r="I33" t="s">
        <v>765</v>
      </c>
      <c r="J33" t="s">
        <v>204</v>
      </c>
      <c r="K33" t="s">
        <v>204</v>
      </c>
      <c r="L33" s="111" t="s">
        <v>326</v>
      </c>
      <c r="M33" t="s">
        <v>446</v>
      </c>
      <c r="N33" t="s">
        <v>339</v>
      </c>
      <c r="O33" t="s">
        <v>5862</v>
      </c>
      <c r="P33" t="s">
        <v>1215</v>
      </c>
      <c r="Q33" s="111" t="s">
        <v>887</v>
      </c>
      <c r="R33" s="111" t="s">
        <v>889</v>
      </c>
      <c r="S33" s="111" t="s">
        <v>6256</v>
      </c>
      <c r="T33" t="s">
        <v>1503</v>
      </c>
      <c r="U33" s="144">
        <v>48611.14</v>
      </c>
      <c r="V33" t="s">
        <v>1216</v>
      </c>
      <c r="W33" t="s">
        <v>5863</v>
      </c>
      <c r="X33" s="144">
        <v>765.95480000000009</v>
      </c>
      <c r="Y33" s="133">
        <v>6.6054640042354271E-2</v>
      </c>
      <c r="Z33" s="133">
        <v>2.0887567256033983E-3</v>
      </c>
    </row>
    <row r="34" spans="1:26">
      <c r="A34" t="s">
        <v>1213</v>
      </c>
      <c r="B34" t="s">
        <v>1251</v>
      </c>
      <c r="C34" t="s">
        <v>5831</v>
      </c>
      <c r="E34" t="s">
        <v>309</v>
      </c>
      <c r="F34" t="s">
        <v>5832</v>
      </c>
      <c r="G34">
        <v>74194</v>
      </c>
      <c r="H34" t="s">
        <v>312</v>
      </c>
      <c r="I34" t="s">
        <v>765</v>
      </c>
      <c r="J34" t="s">
        <v>204</v>
      </c>
      <c r="K34" t="s">
        <v>204</v>
      </c>
      <c r="L34" s="111" t="s">
        <v>326</v>
      </c>
      <c r="M34" t="s">
        <v>461</v>
      </c>
      <c r="N34" t="s">
        <v>339</v>
      </c>
      <c r="O34" t="s">
        <v>5833</v>
      </c>
      <c r="P34" t="s">
        <v>1212</v>
      </c>
      <c r="Q34" s="111" t="s">
        <v>887</v>
      </c>
      <c r="R34" s="111" t="s">
        <v>889</v>
      </c>
      <c r="S34" s="111" t="s">
        <v>6113</v>
      </c>
      <c r="T34" t="s">
        <v>1503</v>
      </c>
      <c r="U34" s="144">
        <v>2</v>
      </c>
      <c r="W34" t="s">
        <v>5834</v>
      </c>
      <c r="X34" s="144">
        <v>290.26350000000002</v>
      </c>
      <c r="Y34" s="133">
        <v>2.5031832445753951E-2</v>
      </c>
      <c r="Z34" s="133">
        <v>7.9154785101728635E-4</v>
      </c>
    </row>
    <row r="35" spans="1:26">
      <c r="A35" t="s">
        <v>1213</v>
      </c>
      <c r="B35" t="s">
        <v>1251</v>
      </c>
      <c r="C35" t="s">
        <v>4459</v>
      </c>
      <c r="D35" t="s">
        <v>4460</v>
      </c>
      <c r="E35" t="s">
        <v>309</v>
      </c>
      <c r="F35" t="s">
        <v>5835</v>
      </c>
      <c r="G35">
        <v>74211</v>
      </c>
      <c r="H35" t="s">
        <v>312</v>
      </c>
      <c r="I35" t="s">
        <v>765</v>
      </c>
      <c r="J35" t="s">
        <v>204</v>
      </c>
      <c r="K35" t="s">
        <v>204</v>
      </c>
      <c r="L35" s="111" t="s">
        <v>326</v>
      </c>
      <c r="M35" t="s">
        <v>450</v>
      </c>
      <c r="N35" t="s">
        <v>339</v>
      </c>
      <c r="O35" t="s">
        <v>5836</v>
      </c>
      <c r="P35" t="s">
        <v>1212</v>
      </c>
      <c r="R35" s="111" t="s">
        <v>889</v>
      </c>
      <c r="S35" s="111" t="s">
        <v>6252</v>
      </c>
      <c r="T35" t="s">
        <v>1503</v>
      </c>
      <c r="U35" s="144">
        <v>1068</v>
      </c>
      <c r="X35" s="144">
        <v>0</v>
      </c>
    </row>
    <row r="36" spans="1:26">
      <c r="A36" t="s">
        <v>1213</v>
      </c>
      <c r="B36" t="s">
        <v>1251</v>
      </c>
      <c r="C36" t="s">
        <v>5874</v>
      </c>
      <c r="D36" t="s">
        <v>5875</v>
      </c>
      <c r="E36" t="s">
        <v>80</v>
      </c>
      <c r="F36" t="s">
        <v>5874</v>
      </c>
      <c r="G36">
        <v>74227</v>
      </c>
      <c r="H36" t="s">
        <v>312</v>
      </c>
      <c r="I36" t="s">
        <v>765</v>
      </c>
      <c r="J36" t="s">
        <v>205</v>
      </c>
      <c r="K36" t="s">
        <v>238</v>
      </c>
      <c r="L36" s="170" t="s">
        <v>326</v>
      </c>
      <c r="M36" t="s">
        <v>541</v>
      </c>
      <c r="N36" t="s">
        <v>339</v>
      </c>
      <c r="O36" t="s">
        <v>5876</v>
      </c>
      <c r="P36" t="s">
        <v>1217</v>
      </c>
      <c r="Q36" s="111" t="s">
        <v>314</v>
      </c>
      <c r="R36" s="111" t="s">
        <v>889</v>
      </c>
      <c r="S36" s="111" t="s">
        <v>1503</v>
      </c>
      <c r="T36" t="s">
        <v>1503</v>
      </c>
      <c r="U36" s="144">
        <v>938.4</v>
      </c>
      <c r="V36" t="s">
        <v>1218</v>
      </c>
      <c r="W36" t="s">
        <v>5877</v>
      </c>
      <c r="X36" s="144">
        <v>1081.1713</v>
      </c>
      <c r="Y36" s="133">
        <v>9.3238378445166192E-2</v>
      </c>
      <c r="Z36" s="133">
        <v>2.9483513941915437E-3</v>
      </c>
    </row>
    <row r="37" spans="1:26">
      <c r="A37" t="s">
        <v>1213</v>
      </c>
      <c r="B37" t="s">
        <v>1251</v>
      </c>
      <c r="C37" t="s">
        <v>5831</v>
      </c>
      <c r="E37" t="s">
        <v>309</v>
      </c>
      <c r="F37" t="s">
        <v>5837</v>
      </c>
      <c r="G37">
        <v>74195</v>
      </c>
      <c r="H37" t="s">
        <v>312</v>
      </c>
      <c r="I37" t="s">
        <v>765</v>
      </c>
      <c r="J37" t="s">
        <v>205</v>
      </c>
      <c r="K37" t="s">
        <v>204</v>
      </c>
      <c r="L37" s="170" t="s">
        <v>326</v>
      </c>
      <c r="M37" t="s">
        <v>541</v>
      </c>
      <c r="N37" t="s">
        <v>339</v>
      </c>
      <c r="O37" t="s">
        <v>5833</v>
      </c>
      <c r="P37" t="s">
        <v>1217</v>
      </c>
      <c r="Q37" s="111" t="s">
        <v>887</v>
      </c>
      <c r="R37" s="111" t="s">
        <v>889</v>
      </c>
      <c r="S37" s="111" t="s">
        <v>6253</v>
      </c>
      <c r="T37" t="s">
        <v>1503</v>
      </c>
      <c r="U37" s="144">
        <v>16643.669999999998</v>
      </c>
      <c r="V37" t="s">
        <v>1218</v>
      </c>
      <c r="W37" t="s">
        <v>5838</v>
      </c>
      <c r="X37" s="144">
        <v>41.8476</v>
      </c>
      <c r="Y37" s="133">
        <v>3.6088665775242524E-3</v>
      </c>
      <c r="Z37" s="133">
        <v>1.1411831675678955E-4</v>
      </c>
    </row>
    <row r="38" spans="1:26">
      <c r="A38" t="s">
        <v>1213</v>
      </c>
      <c r="B38" t="s">
        <v>1252</v>
      </c>
      <c r="C38" t="s">
        <v>3832</v>
      </c>
      <c r="D38" t="s">
        <v>3833</v>
      </c>
      <c r="E38" t="s">
        <v>80</v>
      </c>
      <c r="F38" t="s">
        <v>5829</v>
      </c>
      <c r="G38">
        <v>74251</v>
      </c>
      <c r="H38" t="s">
        <v>312</v>
      </c>
      <c r="I38" t="s">
        <v>765</v>
      </c>
      <c r="J38" t="s">
        <v>204</v>
      </c>
      <c r="K38" t="s">
        <v>224</v>
      </c>
      <c r="L38" s="111" t="s">
        <v>326</v>
      </c>
      <c r="M38" t="s">
        <v>464</v>
      </c>
      <c r="N38" t="s">
        <v>339</v>
      </c>
      <c r="O38" t="s">
        <v>5830</v>
      </c>
      <c r="P38" t="s">
        <v>1212</v>
      </c>
      <c r="R38" s="111" t="s">
        <v>889</v>
      </c>
      <c r="S38" s="111" t="s">
        <v>5830</v>
      </c>
      <c r="T38" t="s">
        <v>1503</v>
      </c>
      <c r="U38" s="144">
        <v>36734856</v>
      </c>
      <c r="W38" t="s">
        <v>4448</v>
      </c>
      <c r="X38" s="144">
        <v>36734.856</v>
      </c>
      <c r="Y38" s="133">
        <v>0.16654211459955898</v>
      </c>
      <c r="Z38" s="133">
        <v>8.3017859948967924E-3</v>
      </c>
    </row>
    <row r="39" spans="1:26">
      <c r="A39" t="s">
        <v>1213</v>
      </c>
      <c r="B39" t="s">
        <v>1252</v>
      </c>
      <c r="C39" t="s">
        <v>5843</v>
      </c>
      <c r="D39" t="s">
        <v>5844</v>
      </c>
      <c r="E39" t="s">
        <v>309</v>
      </c>
      <c r="F39" t="s">
        <v>5845</v>
      </c>
      <c r="G39">
        <v>74229</v>
      </c>
      <c r="H39" t="s">
        <v>312</v>
      </c>
      <c r="I39" t="s">
        <v>765</v>
      </c>
      <c r="J39" t="s">
        <v>204</v>
      </c>
      <c r="K39" t="s">
        <v>204</v>
      </c>
      <c r="L39" s="111" t="s">
        <v>326</v>
      </c>
      <c r="M39" t="s">
        <v>478</v>
      </c>
      <c r="N39" t="s">
        <v>339</v>
      </c>
      <c r="O39" t="s">
        <v>5846</v>
      </c>
      <c r="P39" t="s">
        <v>1215</v>
      </c>
      <c r="Q39" s="111" t="s">
        <v>887</v>
      </c>
      <c r="R39" s="111" t="s">
        <v>889</v>
      </c>
      <c r="S39" s="111" t="s">
        <v>6255</v>
      </c>
      <c r="T39" t="s">
        <v>1503</v>
      </c>
      <c r="U39" s="144">
        <v>2509302.5499999998</v>
      </c>
      <c r="V39" t="s">
        <v>1216</v>
      </c>
      <c r="W39" t="s">
        <v>5847</v>
      </c>
      <c r="X39" s="144">
        <v>34818.389900000002</v>
      </c>
      <c r="Y39" s="133">
        <v>0.15785357322448296</v>
      </c>
      <c r="Z39" s="133">
        <v>7.8686798626904069E-3</v>
      </c>
    </row>
    <row r="40" spans="1:26">
      <c r="A40" t="s">
        <v>1213</v>
      </c>
      <c r="B40" t="s">
        <v>1252</v>
      </c>
      <c r="C40" t="s">
        <v>5853</v>
      </c>
      <c r="D40" t="s">
        <v>5854</v>
      </c>
      <c r="E40" t="s">
        <v>309</v>
      </c>
      <c r="F40" t="s">
        <v>5855</v>
      </c>
      <c r="G40">
        <v>74222</v>
      </c>
      <c r="H40" t="s">
        <v>312</v>
      </c>
      <c r="I40" t="s">
        <v>765</v>
      </c>
      <c r="J40" t="s">
        <v>204</v>
      </c>
      <c r="K40" t="s">
        <v>204</v>
      </c>
      <c r="L40" s="111" t="s">
        <v>326</v>
      </c>
      <c r="M40" t="s">
        <v>462</v>
      </c>
      <c r="N40" t="s">
        <v>339</v>
      </c>
      <c r="O40" t="s">
        <v>5856</v>
      </c>
      <c r="P40" t="s">
        <v>1215</v>
      </c>
      <c r="Q40" s="111" t="s">
        <v>885</v>
      </c>
      <c r="R40" s="111" t="s">
        <v>889</v>
      </c>
      <c r="S40" s="111" t="s">
        <v>1503</v>
      </c>
      <c r="T40" t="s">
        <v>1503</v>
      </c>
      <c r="U40" s="144">
        <v>9790</v>
      </c>
      <c r="V40" t="s">
        <v>1216</v>
      </c>
      <c r="W40" t="s">
        <v>5857</v>
      </c>
      <c r="X40" s="144">
        <v>24821.587299999999</v>
      </c>
      <c r="Y40" s="133">
        <v>0.11253180460841937</v>
      </c>
      <c r="Z40" s="133">
        <v>5.6094817921875486E-3</v>
      </c>
    </row>
    <row r="41" spans="1:26">
      <c r="A41" t="s">
        <v>1213</v>
      </c>
      <c r="B41" t="s">
        <v>1252</v>
      </c>
      <c r="C41" t="s">
        <v>5848</v>
      </c>
      <c r="D41" t="s">
        <v>5849</v>
      </c>
      <c r="E41" t="s">
        <v>309</v>
      </c>
      <c r="F41" t="s">
        <v>5850</v>
      </c>
      <c r="G41">
        <v>74209</v>
      </c>
      <c r="H41" t="s">
        <v>312</v>
      </c>
      <c r="I41" t="s">
        <v>765</v>
      </c>
      <c r="J41" t="s">
        <v>204</v>
      </c>
      <c r="K41" t="s">
        <v>204</v>
      </c>
      <c r="L41" s="111" t="s">
        <v>326</v>
      </c>
      <c r="M41" t="s">
        <v>464</v>
      </c>
      <c r="N41" t="s">
        <v>339</v>
      </c>
      <c r="O41" t="s">
        <v>5851</v>
      </c>
      <c r="P41" t="s">
        <v>1212</v>
      </c>
      <c r="Q41" s="111" t="s">
        <v>314</v>
      </c>
      <c r="R41" s="111" t="s">
        <v>889</v>
      </c>
      <c r="S41" s="111" t="s">
        <v>6160</v>
      </c>
      <c r="T41" t="s">
        <v>1503</v>
      </c>
      <c r="U41" s="144">
        <v>803.13</v>
      </c>
      <c r="W41" t="s">
        <v>5852</v>
      </c>
      <c r="X41" s="144">
        <v>23596.182000000001</v>
      </c>
      <c r="Y41" s="133">
        <v>0.10697627453071892</v>
      </c>
      <c r="Z41" s="133">
        <v>5.3325499067952186E-3</v>
      </c>
    </row>
    <row r="42" spans="1:26">
      <c r="A42" t="s">
        <v>1213</v>
      </c>
      <c r="B42" t="s">
        <v>1252</v>
      </c>
      <c r="C42" t="s">
        <v>5839</v>
      </c>
      <c r="E42" t="s">
        <v>309</v>
      </c>
      <c r="F42" t="s">
        <v>5840</v>
      </c>
      <c r="G42">
        <v>66602</v>
      </c>
      <c r="H42" t="s">
        <v>312</v>
      </c>
      <c r="I42" t="s">
        <v>765</v>
      </c>
      <c r="J42" t="s">
        <v>204</v>
      </c>
      <c r="K42" t="s">
        <v>204</v>
      </c>
      <c r="L42" s="111" t="s">
        <v>326</v>
      </c>
      <c r="M42" t="s">
        <v>451</v>
      </c>
      <c r="N42" t="s">
        <v>339</v>
      </c>
      <c r="O42" t="s">
        <v>5841</v>
      </c>
      <c r="P42" t="s">
        <v>1212</v>
      </c>
      <c r="Q42" s="111" t="s">
        <v>887</v>
      </c>
      <c r="R42" s="111" t="s">
        <v>889</v>
      </c>
      <c r="S42" s="111" t="s">
        <v>6254</v>
      </c>
      <c r="T42" t="s">
        <v>1503</v>
      </c>
      <c r="U42" s="144">
        <v>49320</v>
      </c>
      <c r="W42" t="s">
        <v>5842</v>
      </c>
      <c r="X42" s="144">
        <v>18545.467499999999</v>
      </c>
      <c r="Y42" s="133">
        <v>8.4078221839689424E-2</v>
      </c>
      <c r="Z42" s="133">
        <v>4.191128509583651E-3</v>
      </c>
    </row>
    <row r="43" spans="1:26">
      <c r="A43" t="s">
        <v>1213</v>
      </c>
      <c r="B43" t="s">
        <v>1252</v>
      </c>
      <c r="C43" t="s">
        <v>5864</v>
      </c>
      <c r="E43" t="s">
        <v>309</v>
      </c>
      <c r="F43" t="s">
        <v>5864</v>
      </c>
      <c r="G43">
        <v>96049</v>
      </c>
      <c r="H43" t="s">
        <v>312</v>
      </c>
      <c r="I43" t="s">
        <v>765</v>
      </c>
      <c r="J43" t="s">
        <v>204</v>
      </c>
      <c r="K43" t="s">
        <v>204</v>
      </c>
      <c r="L43" s="111" t="s">
        <v>326</v>
      </c>
      <c r="M43" t="s">
        <v>464</v>
      </c>
      <c r="N43" t="s">
        <v>339</v>
      </c>
      <c r="O43" t="s">
        <v>5865</v>
      </c>
      <c r="P43" t="s">
        <v>1212</v>
      </c>
      <c r="Q43" s="111" t="s">
        <v>314</v>
      </c>
      <c r="R43" s="111" t="s">
        <v>889</v>
      </c>
      <c r="S43" s="111" t="s">
        <v>6257</v>
      </c>
      <c r="T43" t="s">
        <v>1503</v>
      </c>
      <c r="U43" s="144">
        <v>349519</v>
      </c>
      <c r="W43" t="s">
        <v>5866</v>
      </c>
      <c r="X43" s="144">
        <v>17708.692800000001</v>
      </c>
      <c r="Y43" s="133">
        <v>8.0284598059560092E-2</v>
      </c>
      <c r="Z43" s="133">
        <v>4.0020240728860009E-3</v>
      </c>
    </row>
    <row r="44" spans="1:26">
      <c r="A44" t="s">
        <v>1213</v>
      </c>
      <c r="B44" t="s">
        <v>1252</v>
      </c>
      <c r="C44" t="s">
        <v>5858</v>
      </c>
      <c r="D44" t="s">
        <v>5859</v>
      </c>
      <c r="E44" t="s">
        <v>309</v>
      </c>
      <c r="F44" t="s">
        <v>5860</v>
      </c>
      <c r="G44">
        <v>74213</v>
      </c>
      <c r="H44" t="s">
        <v>312</v>
      </c>
      <c r="I44" t="s">
        <v>765</v>
      </c>
      <c r="J44" t="s">
        <v>204</v>
      </c>
      <c r="K44" t="s">
        <v>204</v>
      </c>
      <c r="L44" s="111" t="s">
        <v>326</v>
      </c>
      <c r="M44" t="s">
        <v>446</v>
      </c>
      <c r="N44" t="s">
        <v>339</v>
      </c>
      <c r="O44" t="s">
        <v>5862</v>
      </c>
      <c r="P44" t="s">
        <v>1215</v>
      </c>
      <c r="Q44" s="111" t="s">
        <v>887</v>
      </c>
      <c r="R44" s="111" t="s">
        <v>889</v>
      </c>
      <c r="S44" s="111" t="s">
        <v>6256</v>
      </c>
      <c r="T44" t="s">
        <v>1503</v>
      </c>
      <c r="U44" s="144">
        <v>1022499.32</v>
      </c>
      <c r="V44" t="s">
        <v>1216</v>
      </c>
      <c r="W44" t="s">
        <v>5863</v>
      </c>
      <c r="X44" s="144">
        <v>16111.2912</v>
      </c>
      <c r="Y44" s="133">
        <v>7.3042575842496391E-2</v>
      </c>
      <c r="Z44" s="133">
        <v>3.6410239813421288E-3</v>
      </c>
    </row>
    <row r="45" spans="1:26">
      <c r="A45" t="s">
        <v>1213</v>
      </c>
      <c r="B45" t="s">
        <v>1252</v>
      </c>
      <c r="C45" t="s">
        <v>5831</v>
      </c>
      <c r="E45" t="s">
        <v>309</v>
      </c>
      <c r="F45" t="s">
        <v>5832</v>
      </c>
      <c r="G45">
        <v>74194</v>
      </c>
      <c r="H45" t="s">
        <v>312</v>
      </c>
      <c r="I45" t="s">
        <v>765</v>
      </c>
      <c r="J45" t="s">
        <v>204</v>
      </c>
      <c r="K45" t="s">
        <v>204</v>
      </c>
      <c r="L45" s="111" t="s">
        <v>326</v>
      </c>
      <c r="M45" t="s">
        <v>461</v>
      </c>
      <c r="N45" t="s">
        <v>339</v>
      </c>
      <c r="O45" t="s">
        <v>5833</v>
      </c>
      <c r="P45" t="s">
        <v>1212</v>
      </c>
      <c r="Q45" s="111" t="s">
        <v>887</v>
      </c>
      <c r="R45" s="111" t="s">
        <v>889</v>
      </c>
      <c r="S45" s="111" t="s">
        <v>6113</v>
      </c>
      <c r="T45" t="s">
        <v>1503</v>
      </c>
      <c r="U45" s="144">
        <v>93</v>
      </c>
      <c r="W45" t="s">
        <v>5834</v>
      </c>
      <c r="X45" s="144">
        <v>13497.2531</v>
      </c>
      <c r="Y45" s="133">
        <v>6.1191503495298567E-2</v>
      </c>
      <c r="Z45" s="133">
        <v>3.0502721065203348E-3</v>
      </c>
    </row>
    <row r="46" spans="1:26">
      <c r="A46" t="s">
        <v>1213</v>
      </c>
      <c r="B46" t="s">
        <v>1252</v>
      </c>
      <c r="C46" t="s">
        <v>5853</v>
      </c>
      <c r="D46" t="s">
        <v>5854</v>
      </c>
      <c r="E46" t="s">
        <v>309</v>
      </c>
      <c r="F46" t="s">
        <v>5867</v>
      </c>
      <c r="G46">
        <v>74245</v>
      </c>
      <c r="H46" t="s">
        <v>312</v>
      </c>
      <c r="I46" t="s">
        <v>765</v>
      </c>
      <c r="J46" t="s">
        <v>204</v>
      </c>
      <c r="K46" t="s">
        <v>204</v>
      </c>
      <c r="L46" s="111" t="s">
        <v>326</v>
      </c>
      <c r="M46" t="s">
        <v>462</v>
      </c>
      <c r="N46" t="s">
        <v>339</v>
      </c>
      <c r="O46" t="s">
        <v>5868</v>
      </c>
      <c r="P46" t="s">
        <v>1215</v>
      </c>
      <c r="Q46" s="111" t="s">
        <v>885</v>
      </c>
      <c r="R46" s="111" t="s">
        <v>889</v>
      </c>
      <c r="S46" s="111" t="s">
        <v>1503</v>
      </c>
      <c r="T46" t="s">
        <v>1503</v>
      </c>
      <c r="U46" s="144">
        <v>4279</v>
      </c>
      <c r="V46" t="s">
        <v>1216</v>
      </c>
      <c r="W46" t="s">
        <v>5869</v>
      </c>
      <c r="X46" s="144">
        <v>11160.739599999999</v>
      </c>
      <c r="Y46" s="133">
        <v>5.0598624243774211E-2</v>
      </c>
      <c r="Z46" s="133">
        <v>2.5222386008368985E-3</v>
      </c>
    </row>
    <row r="47" spans="1:26">
      <c r="A47" t="s">
        <v>1213</v>
      </c>
      <c r="B47" t="s">
        <v>1252</v>
      </c>
      <c r="C47" t="s">
        <v>4459</v>
      </c>
      <c r="D47" t="s">
        <v>4460</v>
      </c>
      <c r="E47" t="s">
        <v>309</v>
      </c>
      <c r="F47" t="s">
        <v>5835</v>
      </c>
      <c r="G47">
        <v>74211</v>
      </c>
      <c r="H47" t="s">
        <v>312</v>
      </c>
      <c r="I47" t="s">
        <v>765</v>
      </c>
      <c r="J47" t="s">
        <v>204</v>
      </c>
      <c r="K47" t="s">
        <v>204</v>
      </c>
      <c r="L47" s="111" t="s">
        <v>326</v>
      </c>
      <c r="M47" t="s">
        <v>450</v>
      </c>
      <c r="N47" t="s">
        <v>339</v>
      </c>
      <c r="O47" t="s">
        <v>5836</v>
      </c>
      <c r="P47" t="s">
        <v>1212</v>
      </c>
      <c r="R47" s="111" t="s">
        <v>889</v>
      </c>
      <c r="S47" s="111" t="s">
        <v>6252</v>
      </c>
      <c r="T47" t="s">
        <v>1503</v>
      </c>
      <c r="U47" s="144">
        <v>12724</v>
      </c>
      <c r="X47" s="144">
        <v>0</v>
      </c>
    </row>
    <row r="48" spans="1:26">
      <c r="A48" t="s">
        <v>1213</v>
      </c>
      <c r="B48" t="s">
        <v>1252</v>
      </c>
      <c r="C48" t="s">
        <v>5874</v>
      </c>
      <c r="D48" t="s">
        <v>5875</v>
      </c>
      <c r="E48" t="s">
        <v>80</v>
      </c>
      <c r="F48" t="s">
        <v>5874</v>
      </c>
      <c r="G48">
        <v>74227</v>
      </c>
      <c r="H48" t="s">
        <v>312</v>
      </c>
      <c r="I48" t="s">
        <v>765</v>
      </c>
      <c r="J48" t="s">
        <v>205</v>
      </c>
      <c r="K48" t="s">
        <v>238</v>
      </c>
      <c r="L48" s="170" t="s">
        <v>326</v>
      </c>
      <c r="M48" t="s">
        <v>541</v>
      </c>
      <c r="N48" t="s">
        <v>339</v>
      </c>
      <c r="O48" t="s">
        <v>5876</v>
      </c>
      <c r="P48" t="s">
        <v>1217</v>
      </c>
      <c r="Q48" s="111" t="s">
        <v>314</v>
      </c>
      <c r="R48" s="111" t="s">
        <v>889</v>
      </c>
      <c r="S48" s="111" t="s">
        <v>1503</v>
      </c>
      <c r="T48" t="s">
        <v>1503</v>
      </c>
      <c r="U48" s="144">
        <v>11070.21</v>
      </c>
      <c r="V48" t="s">
        <v>1218</v>
      </c>
      <c r="W48" t="s">
        <v>5877</v>
      </c>
      <c r="X48" s="144">
        <v>12754.4686</v>
      </c>
      <c r="Y48" s="133">
        <v>5.7823995926608251E-2</v>
      </c>
      <c r="Z48" s="133">
        <v>2.8824086970837392E-3</v>
      </c>
    </row>
    <row r="49" spans="1:26">
      <c r="A49" t="s">
        <v>1213</v>
      </c>
      <c r="B49" t="s">
        <v>1252</v>
      </c>
      <c r="C49" t="s">
        <v>5870</v>
      </c>
      <c r="D49" t="s">
        <v>5871</v>
      </c>
      <c r="E49" t="s">
        <v>80</v>
      </c>
      <c r="F49" t="s">
        <v>5870</v>
      </c>
      <c r="G49">
        <v>74191</v>
      </c>
      <c r="H49" t="s">
        <v>312</v>
      </c>
      <c r="I49" t="s">
        <v>765</v>
      </c>
      <c r="J49" t="s">
        <v>205</v>
      </c>
      <c r="K49" t="s">
        <v>281</v>
      </c>
      <c r="L49" s="111" t="s">
        <v>326</v>
      </c>
      <c r="M49" t="s">
        <v>465</v>
      </c>
      <c r="N49" t="s">
        <v>339</v>
      </c>
      <c r="O49" t="s">
        <v>5872</v>
      </c>
      <c r="P49" t="s">
        <v>1217</v>
      </c>
      <c r="Q49" s="111" t="s">
        <v>314</v>
      </c>
      <c r="R49" s="111" t="s">
        <v>889</v>
      </c>
      <c r="S49" s="111" t="s">
        <v>6097</v>
      </c>
      <c r="T49" t="s">
        <v>1503</v>
      </c>
      <c r="U49" s="144">
        <v>3291045</v>
      </c>
      <c r="V49" t="s">
        <v>1218</v>
      </c>
      <c r="W49" t="s">
        <v>5873</v>
      </c>
      <c r="X49" s="144">
        <v>9144.1412</v>
      </c>
      <c r="Y49" s="133">
        <v>4.1456120253803255E-2</v>
      </c>
      <c r="Z49" s="133">
        <v>2.0665033547417953E-3</v>
      </c>
    </row>
    <row r="50" spans="1:26">
      <c r="A50" t="s">
        <v>1213</v>
      </c>
      <c r="B50" t="s">
        <v>1252</v>
      </c>
      <c r="C50" t="s">
        <v>5831</v>
      </c>
      <c r="E50" t="s">
        <v>309</v>
      </c>
      <c r="F50" t="s">
        <v>5837</v>
      </c>
      <c r="G50">
        <v>74195</v>
      </c>
      <c r="H50" t="s">
        <v>312</v>
      </c>
      <c r="I50" t="s">
        <v>765</v>
      </c>
      <c r="J50" t="s">
        <v>205</v>
      </c>
      <c r="K50" t="s">
        <v>204</v>
      </c>
      <c r="L50" s="170" t="s">
        <v>326</v>
      </c>
      <c r="M50" t="s">
        <v>541</v>
      </c>
      <c r="N50" t="s">
        <v>339</v>
      </c>
      <c r="O50" t="s">
        <v>5833</v>
      </c>
      <c r="P50" t="s">
        <v>1217</v>
      </c>
      <c r="Q50" s="111" t="s">
        <v>887</v>
      </c>
      <c r="R50" s="111" t="s">
        <v>889</v>
      </c>
      <c r="S50" s="111" t="s">
        <v>6253</v>
      </c>
      <c r="T50" t="s">
        <v>1503</v>
      </c>
      <c r="U50" s="144">
        <v>668530.97</v>
      </c>
      <c r="V50" t="s">
        <v>1218</v>
      </c>
      <c r="W50" t="s">
        <v>5838</v>
      </c>
      <c r="X50" s="144">
        <v>1680.9046000000001</v>
      </c>
      <c r="Y50" s="133">
        <v>7.6205933755895822E-3</v>
      </c>
      <c r="Z50" s="133">
        <v>3.7987109452998621E-4</v>
      </c>
    </row>
    <row r="51" spans="1:26">
      <c r="A51" t="s">
        <v>1213</v>
      </c>
      <c r="B51" t="s">
        <v>1262</v>
      </c>
      <c r="C51" t="s">
        <v>3832</v>
      </c>
      <c r="D51" t="s">
        <v>3833</v>
      </c>
      <c r="E51" t="s">
        <v>80</v>
      </c>
      <c r="F51" t="s">
        <v>5829</v>
      </c>
      <c r="G51">
        <v>74251</v>
      </c>
      <c r="H51" t="s">
        <v>312</v>
      </c>
      <c r="I51" t="s">
        <v>765</v>
      </c>
      <c r="J51" t="s">
        <v>204</v>
      </c>
      <c r="K51" t="s">
        <v>224</v>
      </c>
      <c r="L51" s="111" t="s">
        <v>326</v>
      </c>
      <c r="M51" t="s">
        <v>464</v>
      </c>
      <c r="N51" t="s">
        <v>339</v>
      </c>
      <c r="O51" t="s">
        <v>5830</v>
      </c>
      <c r="P51" t="s">
        <v>1212</v>
      </c>
      <c r="R51" s="111" t="s">
        <v>889</v>
      </c>
      <c r="S51" s="111" t="s">
        <v>5830</v>
      </c>
      <c r="T51" t="s">
        <v>1503</v>
      </c>
      <c r="U51" s="144">
        <v>4410864</v>
      </c>
      <c r="W51" t="s">
        <v>4448</v>
      </c>
      <c r="X51" s="144">
        <v>4410.8639999999996</v>
      </c>
      <c r="Y51" s="133">
        <v>0.25256468703508261</v>
      </c>
      <c r="Z51" s="133">
        <v>1.5839398892032289E-2</v>
      </c>
    </row>
    <row r="52" spans="1:26">
      <c r="A52" t="s">
        <v>1213</v>
      </c>
      <c r="B52" t="s">
        <v>1262</v>
      </c>
      <c r="C52" t="s">
        <v>5848</v>
      </c>
      <c r="D52" t="s">
        <v>5849</v>
      </c>
      <c r="E52" t="s">
        <v>309</v>
      </c>
      <c r="F52" t="s">
        <v>5850</v>
      </c>
      <c r="G52">
        <v>74209</v>
      </c>
      <c r="H52" t="s">
        <v>312</v>
      </c>
      <c r="I52" t="s">
        <v>765</v>
      </c>
      <c r="J52" t="s">
        <v>204</v>
      </c>
      <c r="K52" t="s">
        <v>204</v>
      </c>
      <c r="L52" s="111" t="s">
        <v>326</v>
      </c>
      <c r="M52" t="s">
        <v>464</v>
      </c>
      <c r="N52" t="s">
        <v>339</v>
      </c>
      <c r="O52" t="s">
        <v>5851</v>
      </c>
      <c r="P52" t="s">
        <v>1212</v>
      </c>
      <c r="Q52" s="111" t="s">
        <v>314</v>
      </c>
      <c r="R52" s="111" t="s">
        <v>889</v>
      </c>
      <c r="S52" s="111" t="s">
        <v>6160</v>
      </c>
      <c r="T52" t="s">
        <v>1503</v>
      </c>
      <c r="U52" s="144">
        <v>75.25</v>
      </c>
      <c r="W52" t="s">
        <v>5852</v>
      </c>
      <c r="X52" s="144">
        <v>2210.8658999999998</v>
      </c>
      <c r="Y52" s="133">
        <v>0.12659348423793176</v>
      </c>
      <c r="Z52" s="133">
        <v>7.939212395509097E-3</v>
      </c>
    </row>
    <row r="53" spans="1:26">
      <c r="A53" t="s">
        <v>1213</v>
      </c>
      <c r="B53" t="s">
        <v>1262</v>
      </c>
      <c r="C53" t="s">
        <v>5843</v>
      </c>
      <c r="D53" t="s">
        <v>5844</v>
      </c>
      <c r="E53" t="s">
        <v>309</v>
      </c>
      <c r="F53" t="s">
        <v>5845</v>
      </c>
      <c r="G53">
        <v>74229</v>
      </c>
      <c r="H53" t="s">
        <v>312</v>
      </c>
      <c r="I53" t="s">
        <v>765</v>
      </c>
      <c r="J53" t="s">
        <v>204</v>
      </c>
      <c r="K53" t="s">
        <v>204</v>
      </c>
      <c r="L53" s="111" t="s">
        <v>326</v>
      </c>
      <c r="M53" t="s">
        <v>478</v>
      </c>
      <c r="N53" t="s">
        <v>339</v>
      </c>
      <c r="O53" t="s">
        <v>5846</v>
      </c>
      <c r="P53" t="s">
        <v>1215</v>
      </c>
      <c r="Q53" s="111" t="s">
        <v>887</v>
      </c>
      <c r="R53" s="111" t="s">
        <v>889</v>
      </c>
      <c r="S53" s="111" t="s">
        <v>6255</v>
      </c>
      <c r="T53" t="s">
        <v>1503</v>
      </c>
      <c r="U53" s="144">
        <v>156242.23999999999</v>
      </c>
      <c r="V53" t="s">
        <v>1216</v>
      </c>
      <c r="W53" t="s">
        <v>5847</v>
      </c>
      <c r="X53" s="144">
        <v>2167.9742000000001</v>
      </c>
      <c r="Y53" s="133">
        <v>0.12413752264502374</v>
      </c>
      <c r="Z53" s="133">
        <v>7.7851886648353883E-3</v>
      </c>
    </row>
    <row r="54" spans="1:26">
      <c r="A54" t="s">
        <v>1213</v>
      </c>
      <c r="B54" t="s">
        <v>1262</v>
      </c>
      <c r="C54" t="s">
        <v>5853</v>
      </c>
      <c r="D54" t="s">
        <v>5854</v>
      </c>
      <c r="E54" t="s">
        <v>309</v>
      </c>
      <c r="F54" t="s">
        <v>5855</v>
      </c>
      <c r="G54">
        <v>74222</v>
      </c>
      <c r="H54" t="s">
        <v>312</v>
      </c>
      <c r="I54" t="s">
        <v>765</v>
      </c>
      <c r="J54" t="s">
        <v>204</v>
      </c>
      <c r="K54" t="s">
        <v>204</v>
      </c>
      <c r="L54" s="111" t="s">
        <v>326</v>
      </c>
      <c r="M54" t="s">
        <v>462</v>
      </c>
      <c r="N54" t="s">
        <v>339</v>
      </c>
      <c r="O54" t="s">
        <v>5856</v>
      </c>
      <c r="P54" t="s">
        <v>1215</v>
      </c>
      <c r="Q54" s="111" t="s">
        <v>885</v>
      </c>
      <c r="R54" s="111" t="s">
        <v>889</v>
      </c>
      <c r="S54" s="111" t="s">
        <v>1503</v>
      </c>
      <c r="T54" t="s">
        <v>1503</v>
      </c>
      <c r="U54" s="144">
        <v>648</v>
      </c>
      <c r="V54" t="s">
        <v>1216</v>
      </c>
      <c r="W54" t="s">
        <v>5857</v>
      </c>
      <c r="X54" s="144">
        <v>1642.9406000000001</v>
      </c>
      <c r="Y54" s="133">
        <v>9.4074263239279962E-2</v>
      </c>
      <c r="Z54" s="133">
        <v>5.8997946166323119E-3</v>
      </c>
    </row>
    <row r="55" spans="1:26">
      <c r="A55" t="s">
        <v>1213</v>
      </c>
      <c r="B55" t="s">
        <v>1262</v>
      </c>
      <c r="C55" t="s">
        <v>5831</v>
      </c>
      <c r="E55" t="s">
        <v>309</v>
      </c>
      <c r="F55" t="s">
        <v>5832</v>
      </c>
      <c r="G55">
        <v>74194</v>
      </c>
      <c r="H55" t="s">
        <v>312</v>
      </c>
      <c r="I55" t="s">
        <v>765</v>
      </c>
      <c r="J55" t="s">
        <v>204</v>
      </c>
      <c r="K55" t="s">
        <v>204</v>
      </c>
      <c r="L55" s="111" t="s">
        <v>326</v>
      </c>
      <c r="M55" t="s">
        <v>461</v>
      </c>
      <c r="N55" t="s">
        <v>339</v>
      </c>
      <c r="O55" t="s">
        <v>5833</v>
      </c>
      <c r="P55" t="s">
        <v>1212</v>
      </c>
      <c r="Q55" s="111" t="s">
        <v>887</v>
      </c>
      <c r="R55" s="111" t="s">
        <v>889</v>
      </c>
      <c r="S55" s="111" t="s">
        <v>6113</v>
      </c>
      <c r="T55" t="s">
        <v>1503</v>
      </c>
      <c r="U55" s="144">
        <v>11</v>
      </c>
      <c r="W55" t="s">
        <v>5834</v>
      </c>
      <c r="X55" s="144">
        <v>1596.4493</v>
      </c>
      <c r="Y55" s="133">
        <v>9.1412184793907794E-2</v>
      </c>
      <c r="Z55" s="133">
        <v>5.7328444270665236E-3</v>
      </c>
    </row>
    <row r="56" spans="1:26">
      <c r="A56" t="s">
        <v>1213</v>
      </c>
      <c r="B56" t="s">
        <v>1262</v>
      </c>
      <c r="C56" t="s">
        <v>5858</v>
      </c>
      <c r="D56" t="s">
        <v>5859</v>
      </c>
      <c r="E56" t="s">
        <v>309</v>
      </c>
      <c r="F56" t="s">
        <v>5860</v>
      </c>
      <c r="G56">
        <v>74213</v>
      </c>
      <c r="H56" t="s">
        <v>312</v>
      </c>
      <c r="I56" t="s">
        <v>765</v>
      </c>
      <c r="J56" t="s">
        <v>204</v>
      </c>
      <c r="K56" t="s">
        <v>204</v>
      </c>
      <c r="L56" s="111" t="s">
        <v>326</v>
      </c>
      <c r="M56" t="s">
        <v>446</v>
      </c>
      <c r="N56" t="s">
        <v>339</v>
      </c>
      <c r="O56" t="s">
        <v>5862</v>
      </c>
      <c r="P56" t="s">
        <v>1215</v>
      </c>
      <c r="Q56" s="111" t="s">
        <v>887</v>
      </c>
      <c r="R56" s="111" t="s">
        <v>889</v>
      </c>
      <c r="S56" s="111" t="s">
        <v>6256</v>
      </c>
      <c r="T56" t="s">
        <v>1503</v>
      </c>
      <c r="U56" s="144">
        <v>96380.08</v>
      </c>
      <c r="V56" t="s">
        <v>1216</v>
      </c>
      <c r="W56" t="s">
        <v>5863</v>
      </c>
      <c r="X56" s="144">
        <v>1518.6391999999998</v>
      </c>
      <c r="Y56" s="133">
        <v>8.6956802721351992E-2</v>
      </c>
      <c r="Z56" s="133">
        <v>5.4534285883280778E-3</v>
      </c>
    </row>
    <row r="57" spans="1:26">
      <c r="A57" t="s">
        <v>1213</v>
      </c>
      <c r="B57" t="s">
        <v>1262</v>
      </c>
      <c r="C57" t="s">
        <v>5864</v>
      </c>
      <c r="E57" t="s">
        <v>309</v>
      </c>
      <c r="F57" t="s">
        <v>5864</v>
      </c>
      <c r="G57">
        <v>96049</v>
      </c>
      <c r="H57" t="s">
        <v>312</v>
      </c>
      <c r="I57" t="s">
        <v>765</v>
      </c>
      <c r="J57" t="s">
        <v>204</v>
      </c>
      <c r="K57" t="s">
        <v>204</v>
      </c>
      <c r="L57" s="111" t="s">
        <v>326</v>
      </c>
      <c r="M57" t="s">
        <v>464</v>
      </c>
      <c r="N57" t="s">
        <v>339</v>
      </c>
      <c r="O57" t="s">
        <v>5865</v>
      </c>
      <c r="P57" t="s">
        <v>1212</v>
      </c>
      <c r="Q57" s="111" t="s">
        <v>314</v>
      </c>
      <c r="R57" s="111" t="s">
        <v>889</v>
      </c>
      <c r="S57" s="111" t="s">
        <v>6257</v>
      </c>
      <c r="T57" t="s">
        <v>1503</v>
      </c>
      <c r="U57" s="144">
        <v>20289</v>
      </c>
      <c r="W57" t="s">
        <v>5866</v>
      </c>
      <c r="X57" s="144">
        <v>1027.9603</v>
      </c>
      <c r="Y57" s="133">
        <v>5.8860685906713492E-2</v>
      </c>
      <c r="Z57" s="133">
        <v>3.6914023653890865E-3</v>
      </c>
    </row>
    <row r="58" spans="1:26">
      <c r="A58" t="s">
        <v>1213</v>
      </c>
      <c r="B58" t="s">
        <v>1262</v>
      </c>
      <c r="C58" t="s">
        <v>5853</v>
      </c>
      <c r="D58" t="s">
        <v>5854</v>
      </c>
      <c r="E58" t="s">
        <v>309</v>
      </c>
      <c r="F58" t="s">
        <v>5867</v>
      </c>
      <c r="G58">
        <v>74245</v>
      </c>
      <c r="H58" t="s">
        <v>312</v>
      </c>
      <c r="I58" t="s">
        <v>765</v>
      </c>
      <c r="J58" t="s">
        <v>204</v>
      </c>
      <c r="K58" t="s">
        <v>204</v>
      </c>
      <c r="L58" s="111" t="s">
        <v>326</v>
      </c>
      <c r="M58" t="s">
        <v>462</v>
      </c>
      <c r="N58" t="s">
        <v>339</v>
      </c>
      <c r="O58" t="s">
        <v>5868</v>
      </c>
      <c r="P58" t="s">
        <v>1215</v>
      </c>
      <c r="Q58" s="111" t="s">
        <v>885</v>
      </c>
      <c r="R58" s="111" t="s">
        <v>889</v>
      </c>
      <c r="S58" s="111" t="s">
        <v>1503</v>
      </c>
      <c r="T58" t="s">
        <v>1503</v>
      </c>
      <c r="U58" s="144">
        <v>283</v>
      </c>
      <c r="V58" t="s">
        <v>1216</v>
      </c>
      <c r="W58" t="s">
        <v>5869</v>
      </c>
      <c r="X58" s="144">
        <v>738.1373000000001</v>
      </c>
      <c r="Y58" s="133">
        <v>4.2265507292099484E-2</v>
      </c>
      <c r="Z58" s="133">
        <v>2.6506485812906678E-3</v>
      </c>
    </row>
    <row r="59" spans="1:26">
      <c r="A59" t="s">
        <v>1213</v>
      </c>
      <c r="B59" t="s">
        <v>1262</v>
      </c>
      <c r="C59" t="s">
        <v>4459</v>
      </c>
      <c r="D59" t="s">
        <v>4460</v>
      </c>
      <c r="E59" t="s">
        <v>309</v>
      </c>
      <c r="F59" t="s">
        <v>5835</v>
      </c>
      <c r="G59">
        <v>74211</v>
      </c>
      <c r="H59" t="s">
        <v>312</v>
      </c>
      <c r="I59" t="s">
        <v>765</v>
      </c>
      <c r="J59" t="s">
        <v>204</v>
      </c>
      <c r="K59" t="s">
        <v>204</v>
      </c>
      <c r="L59" s="111" t="s">
        <v>326</v>
      </c>
      <c r="M59" t="s">
        <v>450</v>
      </c>
      <c r="N59" t="s">
        <v>339</v>
      </c>
      <c r="O59" t="s">
        <v>5836</v>
      </c>
      <c r="P59" t="s">
        <v>1212</v>
      </c>
      <c r="R59" s="111" t="s">
        <v>889</v>
      </c>
      <c r="S59" s="111" t="s">
        <v>6252</v>
      </c>
      <c r="T59" t="s">
        <v>1503</v>
      </c>
      <c r="U59" s="144">
        <v>1476</v>
      </c>
      <c r="X59" s="144">
        <v>0</v>
      </c>
    </row>
    <row r="60" spans="1:26">
      <c r="A60" t="s">
        <v>1213</v>
      </c>
      <c r="B60" t="s">
        <v>1262</v>
      </c>
      <c r="C60" t="s">
        <v>5870</v>
      </c>
      <c r="D60" t="s">
        <v>5871</v>
      </c>
      <c r="E60" t="s">
        <v>80</v>
      </c>
      <c r="F60" t="s">
        <v>5870</v>
      </c>
      <c r="G60">
        <v>74191</v>
      </c>
      <c r="H60" t="s">
        <v>312</v>
      </c>
      <c r="I60" t="s">
        <v>765</v>
      </c>
      <c r="J60" t="s">
        <v>205</v>
      </c>
      <c r="K60" t="s">
        <v>281</v>
      </c>
      <c r="L60" s="111" t="s">
        <v>326</v>
      </c>
      <c r="M60" t="s">
        <v>465</v>
      </c>
      <c r="N60" t="s">
        <v>339</v>
      </c>
      <c r="O60" t="s">
        <v>5872</v>
      </c>
      <c r="P60" t="s">
        <v>1217</v>
      </c>
      <c r="Q60" s="111" t="s">
        <v>314</v>
      </c>
      <c r="R60" s="111" t="s">
        <v>889</v>
      </c>
      <c r="S60" s="111" t="s">
        <v>6097</v>
      </c>
      <c r="T60" t="s">
        <v>1503</v>
      </c>
      <c r="U60" s="144">
        <v>412820</v>
      </c>
      <c r="V60" t="s">
        <v>1218</v>
      </c>
      <c r="W60" t="s">
        <v>5873</v>
      </c>
      <c r="X60" s="144">
        <v>1147.0168999999999</v>
      </c>
      <c r="Y60" s="133">
        <v>6.5677829587644065E-2</v>
      </c>
      <c r="Z60" s="133">
        <v>4.1189342556709517E-3</v>
      </c>
    </row>
    <row r="61" spans="1:26">
      <c r="A61" t="s">
        <v>1213</v>
      </c>
      <c r="B61" t="s">
        <v>1262</v>
      </c>
      <c r="C61" t="s">
        <v>5874</v>
      </c>
      <c r="D61" t="s">
        <v>5875</v>
      </c>
      <c r="E61" t="s">
        <v>80</v>
      </c>
      <c r="F61" t="s">
        <v>5874</v>
      </c>
      <c r="G61">
        <v>74227</v>
      </c>
      <c r="H61" t="s">
        <v>312</v>
      </c>
      <c r="I61" t="s">
        <v>765</v>
      </c>
      <c r="J61" t="s">
        <v>205</v>
      </c>
      <c r="K61" t="s">
        <v>238</v>
      </c>
      <c r="L61" s="170" t="s">
        <v>326</v>
      </c>
      <c r="M61" t="s">
        <v>541</v>
      </c>
      <c r="N61" t="s">
        <v>339</v>
      </c>
      <c r="O61" t="s">
        <v>5876</v>
      </c>
      <c r="P61" t="s">
        <v>1217</v>
      </c>
      <c r="Q61" s="111" t="s">
        <v>314</v>
      </c>
      <c r="R61" s="111" t="s">
        <v>889</v>
      </c>
      <c r="S61" s="111" t="s">
        <v>1503</v>
      </c>
      <c r="T61" t="s">
        <v>1503</v>
      </c>
      <c r="U61" s="144">
        <v>695.76</v>
      </c>
      <c r="V61" t="s">
        <v>1218</v>
      </c>
      <c r="W61" t="s">
        <v>5877</v>
      </c>
      <c r="X61" s="144">
        <v>801.61519999999996</v>
      </c>
      <c r="Y61" s="133">
        <v>4.590023680499361E-2</v>
      </c>
      <c r="Z61" s="133">
        <v>2.8785978298385266E-3</v>
      </c>
    </row>
    <row r="62" spans="1:26">
      <c r="A62" t="s">
        <v>1213</v>
      </c>
      <c r="B62" t="s">
        <v>1262</v>
      </c>
      <c r="C62" t="s">
        <v>5831</v>
      </c>
      <c r="E62" t="s">
        <v>309</v>
      </c>
      <c r="F62" t="s">
        <v>5837</v>
      </c>
      <c r="G62">
        <v>74195</v>
      </c>
      <c r="H62" t="s">
        <v>312</v>
      </c>
      <c r="I62" t="s">
        <v>765</v>
      </c>
      <c r="J62" t="s">
        <v>205</v>
      </c>
      <c r="K62" t="s">
        <v>204</v>
      </c>
      <c r="L62" s="170" t="s">
        <v>326</v>
      </c>
      <c r="M62" t="s">
        <v>541</v>
      </c>
      <c r="N62" t="s">
        <v>339</v>
      </c>
      <c r="O62" t="s">
        <v>5833</v>
      </c>
      <c r="P62" t="s">
        <v>1217</v>
      </c>
      <c r="Q62" s="111" t="s">
        <v>887</v>
      </c>
      <c r="R62" s="111" t="s">
        <v>889</v>
      </c>
      <c r="S62" s="111" t="s">
        <v>6253</v>
      </c>
      <c r="T62" t="s">
        <v>1503</v>
      </c>
      <c r="U62" s="144">
        <v>80272.53</v>
      </c>
      <c r="V62" t="s">
        <v>1218</v>
      </c>
      <c r="W62" t="s">
        <v>5838</v>
      </c>
      <c r="X62" s="144">
        <v>201.8313</v>
      </c>
      <c r="Y62" s="133">
        <v>1.155679573597149E-2</v>
      </c>
      <c r="Z62" s="133">
        <v>7.2477550098032232E-4</v>
      </c>
    </row>
    <row r="63" spans="1:26">
      <c r="A63" t="s">
        <v>1213</v>
      </c>
      <c r="B63" t="s">
        <v>1263</v>
      </c>
      <c r="C63" t="s">
        <v>3832</v>
      </c>
      <c r="D63" t="s">
        <v>3833</v>
      </c>
      <c r="E63" t="s">
        <v>80</v>
      </c>
      <c r="F63" t="s">
        <v>5829</v>
      </c>
      <c r="G63">
        <v>74251</v>
      </c>
      <c r="H63" t="s">
        <v>312</v>
      </c>
      <c r="I63" t="s">
        <v>765</v>
      </c>
      <c r="J63" t="s">
        <v>204</v>
      </c>
      <c r="K63" t="s">
        <v>224</v>
      </c>
      <c r="L63" s="111" t="s">
        <v>326</v>
      </c>
      <c r="M63" t="s">
        <v>464</v>
      </c>
      <c r="N63" t="s">
        <v>339</v>
      </c>
      <c r="O63" t="s">
        <v>5830</v>
      </c>
      <c r="P63" t="s">
        <v>1212</v>
      </c>
      <c r="R63" s="111" t="s">
        <v>889</v>
      </c>
      <c r="S63" s="111" t="s">
        <v>5830</v>
      </c>
      <c r="T63" t="s">
        <v>1503</v>
      </c>
      <c r="U63" s="144">
        <v>1378641</v>
      </c>
      <c r="W63" t="s">
        <v>4448</v>
      </c>
      <c r="X63" s="144">
        <v>1378.6410000000001</v>
      </c>
      <c r="Y63" s="133">
        <v>0.21320207067712185</v>
      </c>
      <c r="Z63" s="133">
        <v>8.1092742405757534E-3</v>
      </c>
    </row>
    <row r="64" spans="1:26">
      <c r="A64" t="s">
        <v>1213</v>
      </c>
      <c r="B64" t="s">
        <v>1263</v>
      </c>
      <c r="C64" t="s">
        <v>5843</v>
      </c>
      <c r="D64" t="s">
        <v>5844</v>
      </c>
      <c r="E64" t="s">
        <v>309</v>
      </c>
      <c r="F64" t="s">
        <v>5845</v>
      </c>
      <c r="G64">
        <v>74229</v>
      </c>
      <c r="H64" t="s">
        <v>312</v>
      </c>
      <c r="I64" t="s">
        <v>765</v>
      </c>
      <c r="J64" t="s">
        <v>204</v>
      </c>
      <c r="K64" t="s">
        <v>204</v>
      </c>
      <c r="L64" s="111" t="s">
        <v>326</v>
      </c>
      <c r="M64" t="s">
        <v>478</v>
      </c>
      <c r="N64" t="s">
        <v>339</v>
      </c>
      <c r="O64" t="s">
        <v>5846</v>
      </c>
      <c r="P64" t="s">
        <v>1215</v>
      </c>
      <c r="Q64" s="111" t="s">
        <v>887</v>
      </c>
      <c r="R64" s="111" t="s">
        <v>889</v>
      </c>
      <c r="S64" s="111" t="s">
        <v>6255</v>
      </c>
      <c r="T64" t="s">
        <v>1503</v>
      </c>
      <c r="U64" s="144">
        <v>63715.97</v>
      </c>
      <c r="V64" t="s">
        <v>1216</v>
      </c>
      <c r="W64" t="s">
        <v>5847</v>
      </c>
      <c r="X64" s="144">
        <v>884.10519999999997</v>
      </c>
      <c r="Y64" s="133">
        <v>0.13672381997937233</v>
      </c>
      <c r="Z64" s="133">
        <v>5.2003760934898639E-3</v>
      </c>
    </row>
    <row r="65" spans="1:26">
      <c r="A65" t="s">
        <v>1213</v>
      </c>
      <c r="B65" t="s">
        <v>1263</v>
      </c>
      <c r="C65" t="s">
        <v>5848</v>
      </c>
      <c r="D65" t="s">
        <v>5849</v>
      </c>
      <c r="E65" t="s">
        <v>309</v>
      </c>
      <c r="F65" t="s">
        <v>5850</v>
      </c>
      <c r="G65">
        <v>74209</v>
      </c>
      <c r="H65" t="s">
        <v>312</v>
      </c>
      <c r="I65" t="s">
        <v>765</v>
      </c>
      <c r="J65" t="s">
        <v>204</v>
      </c>
      <c r="K65" t="s">
        <v>204</v>
      </c>
      <c r="L65" s="111" t="s">
        <v>326</v>
      </c>
      <c r="M65" t="s">
        <v>464</v>
      </c>
      <c r="N65" t="s">
        <v>339</v>
      </c>
      <c r="O65" t="s">
        <v>5851</v>
      </c>
      <c r="P65" t="s">
        <v>1212</v>
      </c>
      <c r="Q65" s="111" t="s">
        <v>314</v>
      </c>
      <c r="R65" s="111" t="s">
        <v>889</v>
      </c>
      <c r="S65" s="111" t="s">
        <v>6160</v>
      </c>
      <c r="T65" t="s">
        <v>1503</v>
      </c>
      <c r="U65" s="144">
        <v>29.25</v>
      </c>
      <c r="W65" t="s">
        <v>5852</v>
      </c>
      <c r="X65" s="144">
        <v>859.37310000000002</v>
      </c>
      <c r="Y65" s="133">
        <v>0.13289908367419295</v>
      </c>
      <c r="Z65" s="133">
        <v>5.0548998535167667E-3</v>
      </c>
    </row>
    <row r="66" spans="1:26">
      <c r="A66" t="s">
        <v>1213</v>
      </c>
      <c r="B66" t="s">
        <v>1263</v>
      </c>
      <c r="C66" t="s">
        <v>5853</v>
      </c>
      <c r="D66" t="s">
        <v>5854</v>
      </c>
      <c r="E66" t="s">
        <v>309</v>
      </c>
      <c r="F66" t="s">
        <v>5855</v>
      </c>
      <c r="G66">
        <v>74222</v>
      </c>
      <c r="H66" t="s">
        <v>312</v>
      </c>
      <c r="I66" t="s">
        <v>765</v>
      </c>
      <c r="J66" t="s">
        <v>204</v>
      </c>
      <c r="K66" t="s">
        <v>204</v>
      </c>
      <c r="L66" s="111" t="s">
        <v>326</v>
      </c>
      <c r="M66" t="s">
        <v>462</v>
      </c>
      <c r="N66" t="s">
        <v>339</v>
      </c>
      <c r="O66" t="s">
        <v>5856</v>
      </c>
      <c r="P66" t="s">
        <v>1215</v>
      </c>
      <c r="Q66" s="111" t="s">
        <v>885</v>
      </c>
      <c r="R66" s="111" t="s">
        <v>889</v>
      </c>
      <c r="S66" s="111" t="s">
        <v>1503</v>
      </c>
      <c r="T66" t="s">
        <v>1503</v>
      </c>
      <c r="U66" s="144">
        <v>264</v>
      </c>
      <c r="V66" t="s">
        <v>1216</v>
      </c>
      <c r="W66" t="s">
        <v>5857</v>
      </c>
      <c r="X66" s="144">
        <v>669.34619999999995</v>
      </c>
      <c r="Y66" s="133">
        <v>0.10351207487252603</v>
      </c>
      <c r="Z66" s="133">
        <v>3.937146575014005E-3</v>
      </c>
    </row>
    <row r="67" spans="1:26">
      <c r="A67" t="s">
        <v>1213</v>
      </c>
      <c r="B67" t="s">
        <v>1263</v>
      </c>
      <c r="C67" t="s">
        <v>5858</v>
      </c>
      <c r="D67" t="s">
        <v>5859</v>
      </c>
      <c r="E67" t="s">
        <v>309</v>
      </c>
      <c r="F67" t="s">
        <v>5860</v>
      </c>
      <c r="G67">
        <v>74213</v>
      </c>
      <c r="H67" t="s">
        <v>312</v>
      </c>
      <c r="I67" t="s">
        <v>765</v>
      </c>
      <c r="J67" t="s">
        <v>204</v>
      </c>
      <c r="K67" t="s">
        <v>204</v>
      </c>
      <c r="L67" s="111" t="s">
        <v>326</v>
      </c>
      <c r="M67" t="s">
        <v>446</v>
      </c>
      <c r="N67" t="s">
        <v>339</v>
      </c>
      <c r="O67" t="s">
        <v>5862</v>
      </c>
      <c r="P67" t="s">
        <v>1215</v>
      </c>
      <c r="Q67" s="111" t="s">
        <v>887</v>
      </c>
      <c r="R67" s="111" t="s">
        <v>889</v>
      </c>
      <c r="S67" s="111" t="s">
        <v>6256</v>
      </c>
      <c r="T67" t="s">
        <v>1503</v>
      </c>
      <c r="U67" s="144">
        <v>37290.839999999997</v>
      </c>
      <c r="V67" t="s">
        <v>1216</v>
      </c>
      <c r="W67" t="s">
        <v>5863</v>
      </c>
      <c r="X67" s="144">
        <v>587.58339999999998</v>
      </c>
      <c r="Y67" s="133">
        <v>9.0867737341901539E-2</v>
      </c>
      <c r="Z67" s="133">
        <v>3.4562112806212882E-3</v>
      </c>
    </row>
    <row r="68" spans="1:26">
      <c r="A68" t="s">
        <v>1213</v>
      </c>
      <c r="B68" t="s">
        <v>1263</v>
      </c>
      <c r="C68" t="s">
        <v>5831</v>
      </c>
      <c r="E68" t="s">
        <v>309</v>
      </c>
      <c r="F68" t="s">
        <v>5832</v>
      </c>
      <c r="G68">
        <v>74194</v>
      </c>
      <c r="H68" t="s">
        <v>312</v>
      </c>
      <c r="I68" t="s">
        <v>765</v>
      </c>
      <c r="J68" t="s">
        <v>204</v>
      </c>
      <c r="K68" t="s">
        <v>204</v>
      </c>
      <c r="L68" s="111" t="s">
        <v>326</v>
      </c>
      <c r="M68" t="s">
        <v>461</v>
      </c>
      <c r="N68" t="s">
        <v>339</v>
      </c>
      <c r="O68" t="s">
        <v>5833</v>
      </c>
      <c r="P68" t="s">
        <v>1212</v>
      </c>
      <c r="Q68" s="111" t="s">
        <v>887</v>
      </c>
      <c r="R68" s="111" t="s">
        <v>889</v>
      </c>
      <c r="S68" s="111" t="s">
        <v>6113</v>
      </c>
      <c r="T68" t="s">
        <v>1503</v>
      </c>
      <c r="U68" s="144">
        <v>4</v>
      </c>
      <c r="W68" t="s">
        <v>5834</v>
      </c>
      <c r="X68" s="144">
        <v>580.52700000000004</v>
      </c>
      <c r="Y68" s="133">
        <v>8.9776498388836945E-2</v>
      </c>
      <c r="Z68" s="133">
        <v>3.4147053238344008E-3</v>
      </c>
    </row>
    <row r="69" spans="1:26">
      <c r="A69" t="s">
        <v>1213</v>
      </c>
      <c r="B69" t="s">
        <v>1263</v>
      </c>
      <c r="C69" t="s">
        <v>5864</v>
      </c>
      <c r="E69" t="s">
        <v>309</v>
      </c>
      <c r="F69" t="s">
        <v>5864</v>
      </c>
      <c r="G69">
        <v>96049</v>
      </c>
      <c r="H69" t="s">
        <v>312</v>
      </c>
      <c r="I69" t="s">
        <v>765</v>
      </c>
      <c r="J69" t="s">
        <v>204</v>
      </c>
      <c r="K69" t="s">
        <v>204</v>
      </c>
      <c r="L69" s="111" t="s">
        <v>326</v>
      </c>
      <c r="M69" t="s">
        <v>464</v>
      </c>
      <c r="N69" t="s">
        <v>339</v>
      </c>
      <c r="O69" t="s">
        <v>5865</v>
      </c>
      <c r="P69" t="s">
        <v>1212</v>
      </c>
      <c r="Q69" s="111" t="s">
        <v>314</v>
      </c>
      <c r="R69" s="111" t="s">
        <v>889</v>
      </c>
      <c r="S69" s="111" t="s">
        <v>6257</v>
      </c>
      <c r="T69" t="s">
        <v>1503</v>
      </c>
      <c r="U69" s="144">
        <v>8974</v>
      </c>
      <c r="W69" t="s">
        <v>5866</v>
      </c>
      <c r="X69" s="144">
        <v>454.67570000000001</v>
      </c>
      <c r="Y69" s="133">
        <v>7.0314033078455421E-2</v>
      </c>
      <c r="Z69" s="133">
        <v>2.6744382706189928E-3</v>
      </c>
    </row>
    <row r="70" spans="1:26">
      <c r="A70" t="s">
        <v>1213</v>
      </c>
      <c r="B70" t="s">
        <v>1263</v>
      </c>
      <c r="C70" t="s">
        <v>5853</v>
      </c>
      <c r="D70" t="s">
        <v>5854</v>
      </c>
      <c r="E70" t="s">
        <v>309</v>
      </c>
      <c r="F70" t="s">
        <v>5867</v>
      </c>
      <c r="G70">
        <v>74245</v>
      </c>
      <c r="H70" t="s">
        <v>312</v>
      </c>
      <c r="I70" t="s">
        <v>765</v>
      </c>
      <c r="J70" t="s">
        <v>204</v>
      </c>
      <c r="K70" t="s">
        <v>204</v>
      </c>
      <c r="L70" s="111" t="s">
        <v>326</v>
      </c>
      <c r="M70" t="s">
        <v>462</v>
      </c>
      <c r="N70" t="s">
        <v>339</v>
      </c>
      <c r="O70" t="s">
        <v>5868</v>
      </c>
      <c r="P70" t="s">
        <v>1215</v>
      </c>
      <c r="Q70" s="111" t="s">
        <v>885</v>
      </c>
      <c r="R70" s="111" t="s">
        <v>889</v>
      </c>
      <c r="S70" s="111" t="s">
        <v>1503</v>
      </c>
      <c r="T70" t="s">
        <v>1503</v>
      </c>
      <c r="U70" s="144">
        <v>115</v>
      </c>
      <c r="V70" t="s">
        <v>1216</v>
      </c>
      <c r="W70" t="s">
        <v>5869</v>
      </c>
      <c r="X70" s="144">
        <v>299.94979999999998</v>
      </c>
      <c r="Y70" s="133">
        <v>4.6386195927402049E-2</v>
      </c>
      <c r="Z70" s="133">
        <v>1.7643280037464755E-3</v>
      </c>
    </row>
    <row r="71" spans="1:26">
      <c r="A71" t="s">
        <v>1213</v>
      </c>
      <c r="B71" t="s">
        <v>1263</v>
      </c>
      <c r="C71" t="s">
        <v>4459</v>
      </c>
      <c r="D71" t="s">
        <v>4460</v>
      </c>
      <c r="E71" t="s">
        <v>309</v>
      </c>
      <c r="F71" t="s">
        <v>5835</v>
      </c>
      <c r="G71">
        <v>74211</v>
      </c>
      <c r="H71" t="s">
        <v>312</v>
      </c>
      <c r="I71" t="s">
        <v>765</v>
      </c>
      <c r="J71" t="s">
        <v>204</v>
      </c>
      <c r="K71" t="s">
        <v>204</v>
      </c>
      <c r="L71" s="111" t="s">
        <v>326</v>
      </c>
      <c r="M71" t="s">
        <v>450</v>
      </c>
      <c r="N71" t="s">
        <v>339</v>
      </c>
      <c r="O71" t="s">
        <v>5836</v>
      </c>
      <c r="P71" t="s">
        <v>1212</v>
      </c>
      <c r="R71" s="111" t="s">
        <v>889</v>
      </c>
      <c r="S71" s="111" t="s">
        <v>6252</v>
      </c>
      <c r="T71" t="s">
        <v>1503</v>
      </c>
      <c r="U71" s="144">
        <v>497</v>
      </c>
      <c r="X71" s="144">
        <v>0</v>
      </c>
    </row>
    <row r="72" spans="1:26">
      <c r="A72" t="s">
        <v>1213</v>
      </c>
      <c r="B72" t="s">
        <v>1263</v>
      </c>
      <c r="C72" t="s">
        <v>5870</v>
      </c>
      <c r="D72" t="s">
        <v>5871</v>
      </c>
      <c r="E72" t="s">
        <v>80</v>
      </c>
      <c r="F72" t="s">
        <v>5870</v>
      </c>
      <c r="G72">
        <v>74191</v>
      </c>
      <c r="H72" t="s">
        <v>312</v>
      </c>
      <c r="I72" t="s">
        <v>765</v>
      </c>
      <c r="J72" t="s">
        <v>205</v>
      </c>
      <c r="K72" t="s">
        <v>281</v>
      </c>
      <c r="L72" s="111" t="s">
        <v>326</v>
      </c>
      <c r="M72" t="s">
        <v>465</v>
      </c>
      <c r="N72" t="s">
        <v>339</v>
      </c>
      <c r="O72" t="s">
        <v>5872</v>
      </c>
      <c r="P72" t="s">
        <v>1217</v>
      </c>
      <c r="Q72" s="111" t="s">
        <v>314</v>
      </c>
      <c r="R72" s="111" t="s">
        <v>889</v>
      </c>
      <c r="S72" s="111" t="s">
        <v>6097</v>
      </c>
      <c r="T72" t="s">
        <v>1503</v>
      </c>
      <c r="U72" s="144">
        <v>129931</v>
      </c>
      <c r="V72" t="s">
        <v>1218</v>
      </c>
      <c r="W72" t="s">
        <v>5873</v>
      </c>
      <c r="X72" s="144">
        <v>361.01220000000001</v>
      </c>
      <c r="Y72" s="133">
        <v>5.5829290821455345E-2</v>
      </c>
      <c r="Z72" s="133">
        <v>2.1235020302109195E-3</v>
      </c>
    </row>
    <row r="73" spans="1:26">
      <c r="A73" t="s">
        <v>1213</v>
      </c>
      <c r="B73" t="s">
        <v>1263</v>
      </c>
      <c r="C73" t="s">
        <v>5874</v>
      </c>
      <c r="D73" t="s">
        <v>5875</v>
      </c>
      <c r="E73" t="s">
        <v>80</v>
      </c>
      <c r="F73" t="s">
        <v>5874</v>
      </c>
      <c r="G73">
        <v>74227</v>
      </c>
      <c r="H73" t="s">
        <v>312</v>
      </c>
      <c r="I73" t="s">
        <v>765</v>
      </c>
      <c r="J73" t="s">
        <v>205</v>
      </c>
      <c r="K73" t="s">
        <v>238</v>
      </c>
      <c r="L73" s="170" t="s">
        <v>326</v>
      </c>
      <c r="M73" t="s">
        <v>541</v>
      </c>
      <c r="N73" t="s">
        <v>339</v>
      </c>
      <c r="O73" t="s">
        <v>5876</v>
      </c>
      <c r="P73" t="s">
        <v>1217</v>
      </c>
      <c r="Q73" s="111" t="s">
        <v>314</v>
      </c>
      <c r="R73" s="111" t="s">
        <v>889</v>
      </c>
      <c r="S73" s="111" t="s">
        <v>1503</v>
      </c>
      <c r="T73" t="s">
        <v>1503</v>
      </c>
      <c r="U73" s="144">
        <v>284.74</v>
      </c>
      <c r="V73" t="s">
        <v>1218</v>
      </c>
      <c r="W73" t="s">
        <v>5877</v>
      </c>
      <c r="X73" s="144">
        <v>328.06129999999996</v>
      </c>
      <c r="Y73" s="133">
        <v>5.0733545859367228E-2</v>
      </c>
      <c r="Z73" s="133">
        <v>1.9296821802143166E-3</v>
      </c>
    </row>
    <row r="74" spans="1:26">
      <c r="A74" t="s">
        <v>1213</v>
      </c>
      <c r="B74" t="s">
        <v>1263</v>
      </c>
      <c r="C74" t="s">
        <v>5831</v>
      </c>
      <c r="E74" t="s">
        <v>309</v>
      </c>
      <c r="F74" t="s">
        <v>5837</v>
      </c>
      <c r="G74">
        <v>74195</v>
      </c>
      <c r="H74" t="s">
        <v>312</v>
      </c>
      <c r="I74" t="s">
        <v>765</v>
      </c>
      <c r="J74" t="s">
        <v>205</v>
      </c>
      <c r="K74" t="s">
        <v>204</v>
      </c>
      <c r="L74" s="170" t="s">
        <v>326</v>
      </c>
      <c r="M74" t="s">
        <v>541</v>
      </c>
      <c r="N74" t="s">
        <v>339</v>
      </c>
      <c r="O74" t="s">
        <v>5833</v>
      </c>
      <c r="P74" t="s">
        <v>1217</v>
      </c>
      <c r="Q74" s="111" t="s">
        <v>887</v>
      </c>
      <c r="R74" s="111" t="s">
        <v>889</v>
      </c>
      <c r="S74" s="111" t="s">
        <v>6253</v>
      </c>
      <c r="T74" t="s">
        <v>1503</v>
      </c>
      <c r="U74" s="144">
        <v>25089.64</v>
      </c>
      <c r="V74" t="s">
        <v>1218</v>
      </c>
      <c r="W74" t="s">
        <v>5838</v>
      </c>
      <c r="X74" s="144">
        <v>63.083500000000001</v>
      </c>
      <c r="Y74" s="133">
        <v>9.7556493793682763E-3</v>
      </c>
      <c r="Z74" s="133">
        <v>3.7106223199871214E-4</v>
      </c>
    </row>
    <row r="75" spans="1:26">
      <c r="A75" t="s">
        <v>1213</v>
      </c>
      <c r="B75" t="s">
        <v>1264</v>
      </c>
      <c r="C75" t="s">
        <v>3832</v>
      </c>
      <c r="D75" t="s">
        <v>3833</v>
      </c>
      <c r="E75" t="s">
        <v>80</v>
      </c>
      <c r="F75" t="s">
        <v>5829</v>
      </c>
      <c r="G75">
        <v>74251</v>
      </c>
      <c r="H75" t="s">
        <v>312</v>
      </c>
      <c r="I75" t="s">
        <v>765</v>
      </c>
      <c r="J75" t="s">
        <v>204</v>
      </c>
      <c r="K75" t="s">
        <v>224</v>
      </c>
      <c r="L75" s="111" t="s">
        <v>326</v>
      </c>
      <c r="M75" t="s">
        <v>464</v>
      </c>
      <c r="N75" t="s">
        <v>339</v>
      </c>
      <c r="O75" t="s">
        <v>5830</v>
      </c>
      <c r="P75" t="s">
        <v>1212</v>
      </c>
      <c r="R75" s="111" t="s">
        <v>889</v>
      </c>
      <c r="S75" s="111" t="s">
        <v>5830</v>
      </c>
      <c r="T75" t="s">
        <v>1503</v>
      </c>
      <c r="U75" s="144">
        <v>1129836</v>
      </c>
      <c r="W75" t="s">
        <v>4448</v>
      </c>
      <c r="X75" s="144">
        <v>1129.836</v>
      </c>
      <c r="Y75" s="133">
        <v>0.23297656454575563</v>
      </c>
      <c r="Z75" s="133">
        <v>9.2305280025626706E-3</v>
      </c>
    </row>
    <row r="76" spans="1:26">
      <c r="A76" t="s">
        <v>1213</v>
      </c>
      <c r="B76" t="s">
        <v>1264</v>
      </c>
      <c r="C76" t="s">
        <v>5843</v>
      </c>
      <c r="D76" t="s">
        <v>5844</v>
      </c>
      <c r="E76" t="s">
        <v>309</v>
      </c>
      <c r="F76" t="s">
        <v>5845</v>
      </c>
      <c r="G76">
        <v>74229</v>
      </c>
      <c r="H76" t="s">
        <v>312</v>
      </c>
      <c r="I76" t="s">
        <v>765</v>
      </c>
      <c r="J76" t="s">
        <v>204</v>
      </c>
      <c r="K76" t="s">
        <v>204</v>
      </c>
      <c r="L76" s="111" t="s">
        <v>326</v>
      </c>
      <c r="M76" t="s">
        <v>478</v>
      </c>
      <c r="N76" t="s">
        <v>339</v>
      </c>
      <c r="O76" t="s">
        <v>5846</v>
      </c>
      <c r="P76" t="s">
        <v>1215</v>
      </c>
      <c r="Q76" s="111" t="s">
        <v>887</v>
      </c>
      <c r="R76" s="111" t="s">
        <v>889</v>
      </c>
      <c r="S76" s="111" t="s">
        <v>6255</v>
      </c>
      <c r="T76" t="s">
        <v>1503</v>
      </c>
      <c r="U76" s="144">
        <v>47093.83</v>
      </c>
      <c r="V76" t="s">
        <v>1216</v>
      </c>
      <c r="W76" t="s">
        <v>5847</v>
      </c>
      <c r="X76" s="144">
        <v>653.46100000000001</v>
      </c>
      <c r="Y76" s="133">
        <v>0.13474619069890856</v>
      </c>
      <c r="Z76" s="133">
        <v>5.3386420600285405E-3</v>
      </c>
    </row>
    <row r="77" spans="1:26">
      <c r="A77" t="s">
        <v>1213</v>
      </c>
      <c r="B77" t="s">
        <v>1264</v>
      </c>
      <c r="C77" t="s">
        <v>5848</v>
      </c>
      <c r="D77" t="s">
        <v>5849</v>
      </c>
      <c r="E77" t="s">
        <v>309</v>
      </c>
      <c r="F77" t="s">
        <v>5850</v>
      </c>
      <c r="G77">
        <v>74209</v>
      </c>
      <c r="H77" t="s">
        <v>312</v>
      </c>
      <c r="I77" t="s">
        <v>765</v>
      </c>
      <c r="J77" t="s">
        <v>204</v>
      </c>
      <c r="K77" t="s">
        <v>204</v>
      </c>
      <c r="L77" s="111" t="s">
        <v>326</v>
      </c>
      <c r="M77" t="s">
        <v>464</v>
      </c>
      <c r="N77" t="s">
        <v>339</v>
      </c>
      <c r="O77" t="s">
        <v>5851</v>
      </c>
      <c r="P77" t="s">
        <v>1212</v>
      </c>
      <c r="Q77" s="111" t="s">
        <v>314</v>
      </c>
      <c r="R77" s="111" t="s">
        <v>889</v>
      </c>
      <c r="S77" s="111" t="s">
        <v>6160</v>
      </c>
      <c r="T77" t="s">
        <v>1503</v>
      </c>
      <c r="U77" s="144">
        <v>20.75</v>
      </c>
      <c r="W77" t="s">
        <v>5852</v>
      </c>
      <c r="X77" s="144">
        <v>609.64080000000001</v>
      </c>
      <c r="Y77" s="133">
        <v>0.12571028678954566</v>
      </c>
      <c r="Z77" s="133">
        <v>4.9806396822938519E-3</v>
      </c>
    </row>
    <row r="78" spans="1:26">
      <c r="A78" t="s">
        <v>1213</v>
      </c>
      <c r="B78" t="s">
        <v>1264</v>
      </c>
      <c r="C78" t="s">
        <v>5853</v>
      </c>
      <c r="D78" t="s">
        <v>5854</v>
      </c>
      <c r="E78" t="s">
        <v>309</v>
      </c>
      <c r="F78" t="s">
        <v>5855</v>
      </c>
      <c r="G78">
        <v>74222</v>
      </c>
      <c r="H78" t="s">
        <v>312</v>
      </c>
      <c r="I78" t="s">
        <v>765</v>
      </c>
      <c r="J78" t="s">
        <v>204</v>
      </c>
      <c r="K78" t="s">
        <v>204</v>
      </c>
      <c r="L78" s="111" t="s">
        <v>326</v>
      </c>
      <c r="M78" t="s">
        <v>462</v>
      </c>
      <c r="N78" t="s">
        <v>339</v>
      </c>
      <c r="O78" t="s">
        <v>5856</v>
      </c>
      <c r="P78" t="s">
        <v>1215</v>
      </c>
      <c r="Q78" s="111" t="s">
        <v>885</v>
      </c>
      <c r="R78" s="111" t="s">
        <v>889</v>
      </c>
      <c r="S78" s="111" t="s">
        <v>1503</v>
      </c>
      <c r="T78" t="s">
        <v>1503</v>
      </c>
      <c r="U78" s="144">
        <v>189</v>
      </c>
      <c r="V78" t="s">
        <v>1216</v>
      </c>
      <c r="W78" t="s">
        <v>5857</v>
      </c>
      <c r="X78" s="144">
        <v>479.19099999999997</v>
      </c>
      <c r="Y78" s="133">
        <v>9.8811044771276627E-2</v>
      </c>
      <c r="Z78" s="133">
        <v>3.9148921158746602E-3</v>
      </c>
    </row>
    <row r="79" spans="1:26">
      <c r="A79" t="s">
        <v>1213</v>
      </c>
      <c r="B79" t="s">
        <v>1264</v>
      </c>
      <c r="C79" t="s">
        <v>5831</v>
      </c>
      <c r="E79" t="s">
        <v>309</v>
      </c>
      <c r="F79" t="s">
        <v>5832</v>
      </c>
      <c r="G79">
        <v>74194</v>
      </c>
      <c r="H79" t="s">
        <v>312</v>
      </c>
      <c r="I79" t="s">
        <v>765</v>
      </c>
      <c r="J79" t="s">
        <v>204</v>
      </c>
      <c r="K79" t="s">
        <v>204</v>
      </c>
      <c r="L79" s="111" t="s">
        <v>326</v>
      </c>
      <c r="M79" t="s">
        <v>461</v>
      </c>
      <c r="N79" t="s">
        <v>339</v>
      </c>
      <c r="O79" t="s">
        <v>5833</v>
      </c>
      <c r="P79" t="s">
        <v>1212</v>
      </c>
      <c r="Q79" s="111" t="s">
        <v>887</v>
      </c>
      <c r="R79" s="111" t="s">
        <v>889</v>
      </c>
      <c r="S79" s="111" t="s">
        <v>6113</v>
      </c>
      <c r="T79" t="s">
        <v>1503</v>
      </c>
      <c r="U79" s="144">
        <v>3</v>
      </c>
      <c r="W79" t="s">
        <v>5834</v>
      </c>
      <c r="X79" s="144">
        <v>435.39529999999996</v>
      </c>
      <c r="Y79" s="133">
        <v>8.9780191150650196E-2</v>
      </c>
      <c r="Z79" s="133">
        <v>3.5570898305041705E-3</v>
      </c>
    </row>
    <row r="80" spans="1:26">
      <c r="A80" t="s">
        <v>1213</v>
      </c>
      <c r="B80" t="s">
        <v>1264</v>
      </c>
      <c r="C80" t="s">
        <v>5858</v>
      </c>
      <c r="D80" t="s">
        <v>5859</v>
      </c>
      <c r="E80" t="s">
        <v>309</v>
      </c>
      <c r="F80" t="s">
        <v>5860</v>
      </c>
      <c r="G80">
        <v>74213</v>
      </c>
      <c r="H80" t="s">
        <v>312</v>
      </c>
      <c r="I80" t="s">
        <v>765</v>
      </c>
      <c r="J80" t="s">
        <v>204</v>
      </c>
      <c r="K80" t="s">
        <v>204</v>
      </c>
      <c r="L80" s="111" t="s">
        <v>326</v>
      </c>
      <c r="M80" t="s">
        <v>446</v>
      </c>
      <c r="N80" t="s">
        <v>339</v>
      </c>
      <c r="O80" t="s">
        <v>5862</v>
      </c>
      <c r="P80" t="s">
        <v>1215</v>
      </c>
      <c r="Q80" s="111" t="s">
        <v>887</v>
      </c>
      <c r="R80" s="111" t="s">
        <v>889</v>
      </c>
      <c r="S80" s="111" t="s">
        <v>6256</v>
      </c>
      <c r="T80" t="s">
        <v>1503</v>
      </c>
      <c r="U80" s="144">
        <v>26498.57</v>
      </c>
      <c r="V80" t="s">
        <v>1216</v>
      </c>
      <c r="W80" t="s">
        <v>5863</v>
      </c>
      <c r="X80" s="144">
        <v>417.53199999999998</v>
      </c>
      <c r="Y80" s="133">
        <v>8.6096715833758053E-2</v>
      </c>
      <c r="Z80" s="133">
        <v>3.411150593544379E-3</v>
      </c>
    </row>
    <row r="81" spans="1:26">
      <c r="A81" t="s">
        <v>1213</v>
      </c>
      <c r="B81" t="s">
        <v>1264</v>
      </c>
      <c r="C81" t="s">
        <v>5864</v>
      </c>
      <c r="E81" t="s">
        <v>309</v>
      </c>
      <c r="F81" t="s">
        <v>5864</v>
      </c>
      <c r="G81">
        <v>96049</v>
      </c>
      <c r="H81" t="s">
        <v>312</v>
      </c>
      <c r="I81" t="s">
        <v>765</v>
      </c>
      <c r="J81" t="s">
        <v>204</v>
      </c>
      <c r="K81" t="s">
        <v>204</v>
      </c>
      <c r="L81" s="111" t="s">
        <v>326</v>
      </c>
      <c r="M81" t="s">
        <v>464</v>
      </c>
      <c r="N81" t="s">
        <v>339</v>
      </c>
      <c r="O81" t="s">
        <v>5865</v>
      </c>
      <c r="P81" t="s">
        <v>1212</v>
      </c>
      <c r="Q81" s="111" t="s">
        <v>314</v>
      </c>
      <c r="R81" s="111" t="s">
        <v>889</v>
      </c>
      <c r="S81" s="111" t="s">
        <v>6257</v>
      </c>
      <c r="T81" t="s">
        <v>1503</v>
      </c>
      <c r="U81" s="144">
        <v>6868</v>
      </c>
      <c r="W81" t="s">
        <v>5866</v>
      </c>
      <c r="X81" s="144">
        <v>347.97340000000003</v>
      </c>
      <c r="Y81" s="133">
        <v>7.1753457086188008E-2</v>
      </c>
      <c r="Z81" s="133">
        <v>2.8428708965045277E-3</v>
      </c>
    </row>
    <row r="82" spans="1:26">
      <c r="A82" t="s">
        <v>1213</v>
      </c>
      <c r="B82" t="s">
        <v>1264</v>
      </c>
      <c r="C82" t="s">
        <v>5853</v>
      </c>
      <c r="D82" t="s">
        <v>5854</v>
      </c>
      <c r="E82" t="s">
        <v>309</v>
      </c>
      <c r="F82" t="s">
        <v>5867</v>
      </c>
      <c r="G82">
        <v>74245</v>
      </c>
      <c r="H82" t="s">
        <v>312</v>
      </c>
      <c r="I82" t="s">
        <v>765</v>
      </c>
      <c r="J82" t="s">
        <v>204</v>
      </c>
      <c r="K82" t="s">
        <v>204</v>
      </c>
      <c r="L82" s="111" t="s">
        <v>326</v>
      </c>
      <c r="M82" t="s">
        <v>462</v>
      </c>
      <c r="N82" t="s">
        <v>339</v>
      </c>
      <c r="O82" t="s">
        <v>5868</v>
      </c>
      <c r="P82" t="s">
        <v>1215</v>
      </c>
      <c r="Q82" s="111" t="s">
        <v>885</v>
      </c>
      <c r="R82" s="111" t="s">
        <v>889</v>
      </c>
      <c r="S82" s="111" t="s">
        <v>1503</v>
      </c>
      <c r="T82" t="s">
        <v>1503</v>
      </c>
      <c r="U82" s="144">
        <v>82</v>
      </c>
      <c r="V82" t="s">
        <v>1216</v>
      </c>
      <c r="W82" t="s">
        <v>5869</v>
      </c>
      <c r="X82" s="144">
        <v>213.87720000000002</v>
      </c>
      <c r="Y82" s="133">
        <v>4.4102313295008314E-2</v>
      </c>
      <c r="Z82" s="133">
        <v>1.7473329930891648E-3</v>
      </c>
    </row>
    <row r="83" spans="1:26">
      <c r="A83" t="s">
        <v>1213</v>
      </c>
      <c r="B83" t="s">
        <v>1264</v>
      </c>
      <c r="C83" t="s">
        <v>4459</v>
      </c>
      <c r="D83" t="s">
        <v>4460</v>
      </c>
      <c r="E83" t="s">
        <v>309</v>
      </c>
      <c r="F83" t="s">
        <v>5835</v>
      </c>
      <c r="G83">
        <v>74211</v>
      </c>
      <c r="H83" t="s">
        <v>312</v>
      </c>
      <c r="I83" t="s">
        <v>765</v>
      </c>
      <c r="J83" t="s">
        <v>204</v>
      </c>
      <c r="K83" t="s">
        <v>204</v>
      </c>
      <c r="L83" s="111" t="s">
        <v>326</v>
      </c>
      <c r="M83" t="s">
        <v>450</v>
      </c>
      <c r="N83" t="s">
        <v>339</v>
      </c>
      <c r="O83" t="s">
        <v>5836</v>
      </c>
      <c r="P83" t="s">
        <v>1212</v>
      </c>
      <c r="R83" s="111" t="s">
        <v>889</v>
      </c>
      <c r="S83" s="111" t="s">
        <v>6252</v>
      </c>
      <c r="T83" t="s">
        <v>1503</v>
      </c>
      <c r="U83" s="144">
        <v>165</v>
      </c>
      <c r="X83" s="144">
        <v>0</v>
      </c>
    </row>
    <row r="84" spans="1:26">
      <c r="A84" t="s">
        <v>1213</v>
      </c>
      <c r="B84" t="s">
        <v>1264</v>
      </c>
      <c r="C84" t="s">
        <v>5870</v>
      </c>
      <c r="D84" t="s">
        <v>5871</v>
      </c>
      <c r="E84" t="s">
        <v>80</v>
      </c>
      <c r="F84" t="s">
        <v>5870</v>
      </c>
      <c r="G84">
        <v>74191</v>
      </c>
      <c r="H84" t="s">
        <v>312</v>
      </c>
      <c r="I84" t="s">
        <v>765</v>
      </c>
      <c r="J84" t="s">
        <v>205</v>
      </c>
      <c r="K84" t="s">
        <v>281</v>
      </c>
      <c r="L84" s="111" t="s">
        <v>326</v>
      </c>
      <c r="M84" t="s">
        <v>465</v>
      </c>
      <c r="N84" t="s">
        <v>339</v>
      </c>
      <c r="O84" t="s">
        <v>5872</v>
      </c>
      <c r="P84" t="s">
        <v>1217</v>
      </c>
      <c r="Q84" s="111" t="s">
        <v>314</v>
      </c>
      <c r="R84" s="111" t="s">
        <v>889</v>
      </c>
      <c r="S84" s="111" t="s">
        <v>6097</v>
      </c>
      <c r="T84" t="s">
        <v>1503</v>
      </c>
      <c r="U84" s="144">
        <v>98682</v>
      </c>
      <c r="V84" t="s">
        <v>1218</v>
      </c>
      <c r="W84" t="s">
        <v>5873</v>
      </c>
      <c r="X84" s="144">
        <v>274.18709999999999</v>
      </c>
      <c r="Y84" s="133">
        <v>5.6538446733122021E-2</v>
      </c>
      <c r="Z84" s="133">
        <v>2.2400524138941266E-3</v>
      </c>
    </row>
    <row r="85" spans="1:26">
      <c r="A85" t="s">
        <v>1213</v>
      </c>
      <c r="B85" t="s">
        <v>1264</v>
      </c>
      <c r="C85" t="s">
        <v>5874</v>
      </c>
      <c r="D85" t="s">
        <v>5875</v>
      </c>
      <c r="E85" t="s">
        <v>80</v>
      </c>
      <c r="F85" t="s">
        <v>5874</v>
      </c>
      <c r="G85">
        <v>74227</v>
      </c>
      <c r="H85" t="s">
        <v>312</v>
      </c>
      <c r="I85" t="s">
        <v>765</v>
      </c>
      <c r="J85" t="s">
        <v>205</v>
      </c>
      <c r="K85" t="s">
        <v>238</v>
      </c>
      <c r="L85" s="170" t="s">
        <v>326</v>
      </c>
      <c r="M85" t="s">
        <v>541</v>
      </c>
      <c r="N85" t="s">
        <v>339</v>
      </c>
      <c r="O85" t="s">
        <v>5876</v>
      </c>
      <c r="P85" t="s">
        <v>1217</v>
      </c>
      <c r="Q85" s="111" t="s">
        <v>314</v>
      </c>
      <c r="R85" s="111" t="s">
        <v>889</v>
      </c>
      <c r="S85" s="111" t="s">
        <v>1503</v>
      </c>
      <c r="T85" t="s">
        <v>1503</v>
      </c>
      <c r="U85" s="144">
        <v>205.51</v>
      </c>
      <c r="V85" t="s">
        <v>1218</v>
      </c>
      <c r="W85" t="s">
        <v>5877</v>
      </c>
      <c r="X85" s="144">
        <v>236.77699999999999</v>
      </c>
      <c r="Y85" s="133">
        <v>4.88243303636604E-2</v>
      </c>
      <c r="Z85" s="133">
        <v>1.934419238719728E-3</v>
      </c>
    </row>
    <row r="86" spans="1:26">
      <c r="A86" t="s">
        <v>1213</v>
      </c>
      <c r="B86" t="s">
        <v>1264</v>
      </c>
      <c r="C86" t="s">
        <v>5831</v>
      </c>
      <c r="E86" t="s">
        <v>309</v>
      </c>
      <c r="F86" t="s">
        <v>5837</v>
      </c>
      <c r="G86">
        <v>74195</v>
      </c>
      <c r="H86" t="s">
        <v>312</v>
      </c>
      <c r="I86" t="s">
        <v>765</v>
      </c>
      <c r="J86" t="s">
        <v>205</v>
      </c>
      <c r="K86" t="s">
        <v>204</v>
      </c>
      <c r="L86" s="170" t="s">
        <v>326</v>
      </c>
      <c r="M86" t="s">
        <v>541</v>
      </c>
      <c r="N86" t="s">
        <v>339</v>
      </c>
      <c r="O86" t="s">
        <v>5833</v>
      </c>
      <c r="P86" t="s">
        <v>1217</v>
      </c>
      <c r="Q86" s="111" t="s">
        <v>887</v>
      </c>
      <c r="R86" s="111" t="s">
        <v>889</v>
      </c>
      <c r="S86" s="111" t="s">
        <v>6253</v>
      </c>
      <c r="T86" t="s">
        <v>1503</v>
      </c>
      <c r="U86" s="144">
        <v>20561.63</v>
      </c>
      <c r="V86" t="s">
        <v>1218</v>
      </c>
      <c r="W86" t="s">
        <v>5838</v>
      </c>
      <c r="X86" s="144">
        <v>51.698599999999999</v>
      </c>
      <c r="Y86" s="133">
        <v>1.0660458732126529E-2</v>
      </c>
      <c r="Z86" s="133">
        <v>4.223672155133526E-4</v>
      </c>
    </row>
    <row r="87" spans="1:26">
      <c r="A87" t="s">
        <v>1213</v>
      </c>
      <c r="B87" t="s">
        <v>1268</v>
      </c>
      <c r="C87" t="s">
        <v>5848</v>
      </c>
      <c r="D87" t="s">
        <v>5849</v>
      </c>
      <c r="E87" t="s">
        <v>309</v>
      </c>
      <c r="F87" t="s">
        <v>5850</v>
      </c>
      <c r="G87">
        <v>74209</v>
      </c>
      <c r="H87" t="s">
        <v>312</v>
      </c>
      <c r="I87" t="s">
        <v>765</v>
      </c>
      <c r="J87" t="s">
        <v>204</v>
      </c>
      <c r="K87" t="s">
        <v>204</v>
      </c>
      <c r="L87" s="111" t="s">
        <v>326</v>
      </c>
      <c r="M87" t="s">
        <v>464</v>
      </c>
      <c r="N87" t="s">
        <v>339</v>
      </c>
      <c r="O87" t="s">
        <v>5851</v>
      </c>
      <c r="P87" t="s">
        <v>1212</v>
      </c>
      <c r="Q87" s="111" t="s">
        <v>314</v>
      </c>
      <c r="R87" s="111" t="s">
        <v>889</v>
      </c>
      <c r="S87" s="111" t="s">
        <v>6160</v>
      </c>
      <c r="T87" t="s">
        <v>1503</v>
      </c>
      <c r="U87" s="144">
        <v>66.489999999999995</v>
      </c>
      <c r="W87" t="s">
        <v>5852</v>
      </c>
      <c r="X87" s="144">
        <v>1953.4946</v>
      </c>
      <c r="Y87" s="133">
        <v>0.20241324730098706</v>
      </c>
      <c r="Z87" s="133">
        <v>7.9468016051350929E-3</v>
      </c>
    </row>
    <row r="88" spans="1:26">
      <c r="A88" t="s">
        <v>1213</v>
      </c>
      <c r="B88" t="s">
        <v>1268</v>
      </c>
      <c r="C88" t="s">
        <v>5843</v>
      </c>
      <c r="D88" t="s">
        <v>5844</v>
      </c>
      <c r="E88" t="s">
        <v>309</v>
      </c>
      <c r="F88" t="s">
        <v>5845</v>
      </c>
      <c r="G88">
        <v>74229</v>
      </c>
      <c r="H88" t="s">
        <v>312</v>
      </c>
      <c r="I88" t="s">
        <v>765</v>
      </c>
      <c r="J88" t="s">
        <v>204</v>
      </c>
      <c r="K88" t="s">
        <v>204</v>
      </c>
      <c r="L88" s="111" t="s">
        <v>326</v>
      </c>
      <c r="M88" t="s">
        <v>478</v>
      </c>
      <c r="N88" t="s">
        <v>339</v>
      </c>
      <c r="O88" t="s">
        <v>5846</v>
      </c>
      <c r="P88" t="s">
        <v>1215</v>
      </c>
      <c r="Q88" s="111" t="s">
        <v>887</v>
      </c>
      <c r="R88" s="111" t="s">
        <v>889</v>
      </c>
      <c r="S88" s="111" t="s">
        <v>6255</v>
      </c>
      <c r="T88" t="s">
        <v>1503</v>
      </c>
      <c r="U88" s="144">
        <v>138513.19</v>
      </c>
      <c r="V88" t="s">
        <v>1216</v>
      </c>
      <c r="W88" t="s">
        <v>5847</v>
      </c>
      <c r="X88" s="144">
        <v>1921.9708000000001</v>
      </c>
      <c r="Y88" s="133">
        <v>0.19914687653491203</v>
      </c>
      <c r="Z88" s="133">
        <v>7.8185629607136972E-3</v>
      </c>
    </row>
    <row r="89" spans="1:26">
      <c r="A89" t="s">
        <v>1213</v>
      </c>
      <c r="B89" t="s">
        <v>1268</v>
      </c>
      <c r="C89" t="s">
        <v>5853</v>
      </c>
      <c r="D89" t="s">
        <v>5854</v>
      </c>
      <c r="E89" t="s">
        <v>309</v>
      </c>
      <c r="F89" t="s">
        <v>5855</v>
      </c>
      <c r="G89">
        <v>74222</v>
      </c>
      <c r="H89" t="s">
        <v>312</v>
      </c>
      <c r="I89" t="s">
        <v>765</v>
      </c>
      <c r="J89" t="s">
        <v>204</v>
      </c>
      <c r="K89" t="s">
        <v>204</v>
      </c>
      <c r="L89" s="111" t="s">
        <v>326</v>
      </c>
      <c r="M89" t="s">
        <v>462</v>
      </c>
      <c r="N89" t="s">
        <v>339</v>
      </c>
      <c r="O89" t="s">
        <v>5856</v>
      </c>
      <c r="P89" t="s">
        <v>1215</v>
      </c>
      <c r="Q89" s="111" t="s">
        <v>885</v>
      </c>
      <c r="R89" s="111" t="s">
        <v>889</v>
      </c>
      <c r="S89" s="111" t="s">
        <v>1503</v>
      </c>
      <c r="T89" t="s">
        <v>1503</v>
      </c>
      <c r="U89" s="144">
        <v>555</v>
      </c>
      <c r="V89" t="s">
        <v>1216</v>
      </c>
      <c r="W89" t="s">
        <v>5857</v>
      </c>
      <c r="X89" s="144">
        <v>1407.1481999999999</v>
      </c>
      <c r="Y89" s="133">
        <v>0.14580303138035786</v>
      </c>
      <c r="Z89" s="133">
        <v>5.7242684421937046E-3</v>
      </c>
    </row>
    <row r="90" spans="1:26">
      <c r="A90" t="s">
        <v>1213</v>
      </c>
      <c r="B90" t="s">
        <v>1268</v>
      </c>
      <c r="C90" t="s">
        <v>5858</v>
      </c>
      <c r="D90" t="s">
        <v>5859</v>
      </c>
      <c r="E90" t="s">
        <v>309</v>
      </c>
      <c r="F90" t="s">
        <v>5860</v>
      </c>
      <c r="G90">
        <v>74213</v>
      </c>
      <c r="H90" t="s">
        <v>312</v>
      </c>
      <c r="I90" t="s">
        <v>765</v>
      </c>
      <c r="J90" t="s">
        <v>204</v>
      </c>
      <c r="K90" t="s">
        <v>204</v>
      </c>
      <c r="L90" s="111" t="s">
        <v>326</v>
      </c>
      <c r="M90" t="s">
        <v>446</v>
      </c>
      <c r="N90" t="s">
        <v>339</v>
      </c>
      <c r="O90" t="s">
        <v>5862</v>
      </c>
      <c r="P90" t="s">
        <v>1215</v>
      </c>
      <c r="Q90" s="111" t="s">
        <v>887</v>
      </c>
      <c r="R90" s="111" t="s">
        <v>889</v>
      </c>
      <c r="S90" s="111" t="s">
        <v>6256</v>
      </c>
      <c r="T90" t="s">
        <v>1503</v>
      </c>
      <c r="U90" s="144">
        <v>85908.9</v>
      </c>
      <c r="V90" t="s">
        <v>1216</v>
      </c>
      <c r="W90" t="s">
        <v>5863</v>
      </c>
      <c r="X90" s="144">
        <v>1353.6471999999999</v>
      </c>
      <c r="Y90" s="133">
        <v>0.14025946862780139</v>
      </c>
      <c r="Z90" s="133">
        <v>5.5066265933147347E-3</v>
      </c>
    </row>
    <row r="91" spans="1:26">
      <c r="A91" t="s">
        <v>1213</v>
      </c>
      <c r="B91" t="s">
        <v>1268</v>
      </c>
      <c r="C91" t="s">
        <v>5864</v>
      </c>
      <c r="E91" t="s">
        <v>309</v>
      </c>
      <c r="F91" t="s">
        <v>5864</v>
      </c>
      <c r="G91">
        <v>96049</v>
      </c>
      <c r="H91" t="s">
        <v>312</v>
      </c>
      <c r="I91" t="s">
        <v>765</v>
      </c>
      <c r="J91" t="s">
        <v>204</v>
      </c>
      <c r="K91" t="s">
        <v>204</v>
      </c>
      <c r="L91" s="111" t="s">
        <v>326</v>
      </c>
      <c r="M91" t="s">
        <v>464</v>
      </c>
      <c r="N91" t="s">
        <v>339</v>
      </c>
      <c r="O91" t="s">
        <v>5865</v>
      </c>
      <c r="P91" t="s">
        <v>1212</v>
      </c>
      <c r="Q91" s="111" t="s">
        <v>314</v>
      </c>
      <c r="R91" s="111" t="s">
        <v>889</v>
      </c>
      <c r="S91" s="111" t="s">
        <v>6257</v>
      </c>
      <c r="T91" t="s">
        <v>1503</v>
      </c>
      <c r="U91" s="144">
        <v>19509</v>
      </c>
      <c r="W91" t="s">
        <v>5866</v>
      </c>
      <c r="X91" s="144">
        <v>988.44090000000006</v>
      </c>
      <c r="Y91" s="133">
        <v>0.10241827000701478</v>
      </c>
      <c r="Z91" s="133">
        <v>4.020970382816123E-3</v>
      </c>
    </row>
    <row r="92" spans="1:26">
      <c r="A92" t="s">
        <v>1213</v>
      </c>
      <c r="B92" t="s">
        <v>1268</v>
      </c>
      <c r="C92" t="s">
        <v>5853</v>
      </c>
      <c r="D92" t="s">
        <v>5854</v>
      </c>
      <c r="E92" t="s">
        <v>309</v>
      </c>
      <c r="F92" t="s">
        <v>5867</v>
      </c>
      <c r="G92">
        <v>74245</v>
      </c>
      <c r="H92" t="s">
        <v>312</v>
      </c>
      <c r="I92" t="s">
        <v>765</v>
      </c>
      <c r="J92" t="s">
        <v>204</v>
      </c>
      <c r="K92" t="s">
        <v>204</v>
      </c>
      <c r="L92" s="111" t="s">
        <v>326</v>
      </c>
      <c r="M92" t="s">
        <v>462</v>
      </c>
      <c r="N92" t="s">
        <v>339</v>
      </c>
      <c r="O92" t="s">
        <v>5868</v>
      </c>
      <c r="P92" t="s">
        <v>1215</v>
      </c>
      <c r="Q92" s="111" t="s">
        <v>885</v>
      </c>
      <c r="R92" s="111" t="s">
        <v>889</v>
      </c>
      <c r="S92" s="111" t="s">
        <v>1503</v>
      </c>
      <c r="T92" t="s">
        <v>1503</v>
      </c>
      <c r="U92" s="144">
        <v>243</v>
      </c>
      <c r="V92" t="s">
        <v>1216</v>
      </c>
      <c r="W92" t="s">
        <v>5869</v>
      </c>
      <c r="X92" s="144">
        <v>633.80690000000004</v>
      </c>
      <c r="Y92" s="133">
        <v>6.5672518950059919E-2</v>
      </c>
      <c r="Z92" s="133">
        <v>2.5783217549469948E-3</v>
      </c>
    </row>
    <row r="93" spans="1:26">
      <c r="A93" t="s">
        <v>1213</v>
      </c>
      <c r="B93" t="s">
        <v>1268</v>
      </c>
      <c r="C93" t="s">
        <v>3832</v>
      </c>
      <c r="D93" t="s">
        <v>3833</v>
      </c>
      <c r="E93" t="s">
        <v>80</v>
      </c>
      <c r="F93" t="s">
        <v>5829</v>
      </c>
      <c r="G93">
        <v>74251</v>
      </c>
      <c r="H93" t="s">
        <v>312</v>
      </c>
      <c r="I93" t="s">
        <v>765</v>
      </c>
      <c r="J93" t="s">
        <v>204</v>
      </c>
      <c r="K93" t="s">
        <v>224</v>
      </c>
      <c r="L93" s="111" t="s">
        <v>326</v>
      </c>
      <c r="M93" t="s">
        <v>464</v>
      </c>
      <c r="N93" t="s">
        <v>339</v>
      </c>
      <c r="O93" t="s">
        <v>5830</v>
      </c>
      <c r="P93" t="s">
        <v>1212</v>
      </c>
      <c r="R93" s="111" t="s">
        <v>889</v>
      </c>
      <c r="S93" s="111" t="s">
        <v>5830</v>
      </c>
      <c r="T93" t="s">
        <v>1503</v>
      </c>
      <c r="U93" s="144">
        <v>392844</v>
      </c>
      <c r="W93" t="s">
        <v>4448</v>
      </c>
      <c r="X93" s="144">
        <v>392.84399999999999</v>
      </c>
      <c r="Y93" s="133">
        <v>4.0704913483473951E-2</v>
      </c>
      <c r="Z93" s="133">
        <v>1.5980864697375885E-3</v>
      </c>
    </row>
    <row r="94" spans="1:26">
      <c r="A94" t="s">
        <v>1213</v>
      </c>
      <c r="B94" t="s">
        <v>1268</v>
      </c>
      <c r="C94" t="s">
        <v>5831</v>
      </c>
      <c r="E94" t="s">
        <v>309</v>
      </c>
      <c r="F94" t="s">
        <v>5832</v>
      </c>
      <c r="G94">
        <v>74194</v>
      </c>
      <c r="H94" t="s">
        <v>312</v>
      </c>
      <c r="I94" t="s">
        <v>765</v>
      </c>
      <c r="J94" t="s">
        <v>204</v>
      </c>
      <c r="K94" t="s">
        <v>204</v>
      </c>
      <c r="L94" s="111" t="s">
        <v>326</v>
      </c>
      <c r="M94" t="s">
        <v>461</v>
      </c>
      <c r="N94" t="s">
        <v>339</v>
      </c>
      <c r="O94" t="s">
        <v>5833</v>
      </c>
      <c r="P94" t="s">
        <v>1212</v>
      </c>
      <c r="Q94" s="111" t="s">
        <v>887</v>
      </c>
      <c r="R94" s="111" t="s">
        <v>889</v>
      </c>
      <c r="S94" s="111" t="s">
        <v>6113</v>
      </c>
      <c r="T94" t="s">
        <v>1503</v>
      </c>
      <c r="U94" s="144">
        <v>1</v>
      </c>
      <c r="W94" t="s">
        <v>5834</v>
      </c>
      <c r="X94" s="144">
        <v>145.1318</v>
      </c>
      <c r="Y94" s="133">
        <v>1.5037967926558087E-2</v>
      </c>
      <c r="Z94" s="133">
        <v>5.9039489386305156E-4</v>
      </c>
    </row>
    <row r="95" spans="1:26">
      <c r="A95" t="s">
        <v>1213</v>
      </c>
      <c r="B95" t="s">
        <v>1268</v>
      </c>
      <c r="C95" t="s">
        <v>4459</v>
      </c>
      <c r="D95" t="s">
        <v>4460</v>
      </c>
      <c r="E95" t="s">
        <v>309</v>
      </c>
      <c r="F95" t="s">
        <v>5835</v>
      </c>
      <c r="G95">
        <v>74211</v>
      </c>
      <c r="H95" t="s">
        <v>312</v>
      </c>
      <c r="I95" t="s">
        <v>765</v>
      </c>
      <c r="J95" t="s">
        <v>204</v>
      </c>
      <c r="K95" t="s">
        <v>204</v>
      </c>
      <c r="L95" s="111" t="s">
        <v>326</v>
      </c>
      <c r="M95" t="s">
        <v>450</v>
      </c>
      <c r="N95" t="s">
        <v>339</v>
      </c>
      <c r="O95" t="s">
        <v>5836</v>
      </c>
      <c r="P95" t="s">
        <v>1212</v>
      </c>
      <c r="R95" s="111" t="s">
        <v>889</v>
      </c>
      <c r="S95" s="111" t="s">
        <v>6252</v>
      </c>
      <c r="T95" t="s">
        <v>1503</v>
      </c>
      <c r="U95" s="144">
        <v>160</v>
      </c>
      <c r="X95" s="144">
        <v>0</v>
      </c>
    </row>
    <row r="96" spans="1:26">
      <c r="A96" t="s">
        <v>1213</v>
      </c>
      <c r="B96" t="s">
        <v>1268</v>
      </c>
      <c r="C96" t="s">
        <v>5874</v>
      </c>
      <c r="D96" t="s">
        <v>5875</v>
      </c>
      <c r="E96" t="s">
        <v>80</v>
      </c>
      <c r="F96" t="s">
        <v>5874</v>
      </c>
      <c r="G96">
        <v>74227</v>
      </c>
      <c r="H96" t="s">
        <v>312</v>
      </c>
      <c r="I96" t="s">
        <v>765</v>
      </c>
      <c r="J96" t="s">
        <v>205</v>
      </c>
      <c r="K96" t="s">
        <v>238</v>
      </c>
      <c r="L96" s="170" t="s">
        <v>326</v>
      </c>
      <c r="M96" t="s">
        <v>541</v>
      </c>
      <c r="N96" t="s">
        <v>339</v>
      </c>
      <c r="O96" t="s">
        <v>5876</v>
      </c>
      <c r="P96" t="s">
        <v>1217</v>
      </c>
      <c r="Q96" s="111" t="s">
        <v>314</v>
      </c>
      <c r="R96" s="111" t="s">
        <v>889</v>
      </c>
      <c r="S96" s="111" t="s">
        <v>1503</v>
      </c>
      <c r="T96" t="s">
        <v>1503</v>
      </c>
      <c r="U96" s="144">
        <v>619</v>
      </c>
      <c r="V96" t="s">
        <v>1218</v>
      </c>
      <c r="W96" t="s">
        <v>5877</v>
      </c>
      <c r="X96" s="144">
        <v>713.17669999999998</v>
      </c>
      <c r="Y96" s="133">
        <v>7.3896499895082249E-2</v>
      </c>
      <c r="Z96" s="133">
        <v>2.9011975837079573E-3</v>
      </c>
    </row>
    <row r="97" spans="1:26">
      <c r="A97" t="s">
        <v>1213</v>
      </c>
      <c r="B97" t="s">
        <v>1268</v>
      </c>
      <c r="C97" t="s">
        <v>5870</v>
      </c>
      <c r="D97" t="s">
        <v>5871</v>
      </c>
      <c r="E97" t="s">
        <v>80</v>
      </c>
      <c r="F97" t="s">
        <v>5870</v>
      </c>
      <c r="G97">
        <v>74191</v>
      </c>
      <c r="H97" t="s">
        <v>312</v>
      </c>
      <c r="I97" t="s">
        <v>765</v>
      </c>
      <c r="J97" t="s">
        <v>205</v>
      </c>
      <c r="K97" t="s">
        <v>281</v>
      </c>
      <c r="L97" s="111" t="s">
        <v>326</v>
      </c>
      <c r="M97" t="s">
        <v>465</v>
      </c>
      <c r="N97" t="s">
        <v>339</v>
      </c>
      <c r="O97" t="s">
        <v>5872</v>
      </c>
      <c r="P97" t="s">
        <v>1217</v>
      </c>
      <c r="Q97" s="111" t="s">
        <v>314</v>
      </c>
      <c r="R97" s="111" t="s">
        <v>889</v>
      </c>
      <c r="S97" s="111" t="s">
        <v>6097</v>
      </c>
      <c r="T97" t="s">
        <v>1503</v>
      </c>
      <c r="U97" s="144">
        <v>44407</v>
      </c>
      <c r="V97" t="s">
        <v>1218</v>
      </c>
      <c r="W97" t="s">
        <v>5873</v>
      </c>
      <c r="X97" s="144">
        <v>123.3845</v>
      </c>
      <c r="Y97" s="133">
        <v>1.2784603046873792E-2</v>
      </c>
      <c r="Z97" s="133">
        <v>5.0192714838885068E-4</v>
      </c>
    </row>
    <row r="98" spans="1:26">
      <c r="A98" t="s">
        <v>1213</v>
      </c>
      <c r="B98" t="s">
        <v>1268</v>
      </c>
      <c r="C98" t="s">
        <v>5831</v>
      </c>
      <c r="E98" t="s">
        <v>309</v>
      </c>
      <c r="F98" t="s">
        <v>5837</v>
      </c>
      <c r="G98">
        <v>74195</v>
      </c>
      <c r="H98" t="s">
        <v>312</v>
      </c>
      <c r="I98" t="s">
        <v>765</v>
      </c>
      <c r="J98" t="s">
        <v>205</v>
      </c>
      <c r="K98" t="s">
        <v>204</v>
      </c>
      <c r="L98" s="170" t="s">
        <v>326</v>
      </c>
      <c r="M98" t="s">
        <v>541</v>
      </c>
      <c r="N98" t="s">
        <v>339</v>
      </c>
      <c r="O98" t="s">
        <v>5833</v>
      </c>
      <c r="P98" t="s">
        <v>1217</v>
      </c>
      <c r="Q98" s="111" t="s">
        <v>887</v>
      </c>
      <c r="R98" s="111" t="s">
        <v>889</v>
      </c>
      <c r="S98" s="111" t="s">
        <v>6253</v>
      </c>
      <c r="T98" t="s">
        <v>1503</v>
      </c>
      <c r="U98" s="144">
        <v>7149.44</v>
      </c>
      <c r="V98" t="s">
        <v>1218</v>
      </c>
      <c r="W98" t="s">
        <v>5838</v>
      </c>
      <c r="X98" s="144">
        <v>17.975999999999999</v>
      </c>
      <c r="Y98" s="133">
        <v>1.8626028468788959E-3</v>
      </c>
      <c r="Z98" s="133">
        <v>7.3126317030507048E-5</v>
      </c>
    </row>
  </sheetData>
  <sheetProtection formatColumns="0"/>
  <autoFilter ref="A1:Z98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76:Q82 Q33:Q34 Q94 Q72:Q74 Q39:Q46 Q52:Q58 Q64:Q70 Q60:Q62 Q84:Q92 Q2:Q19 Q21:Q31 Q36:Q37 Q48:Q50 Q96:Q98">
      <formula1>Valuation</formula1>
    </dataValidation>
    <dataValidation type="list" allowBlank="1" showInputMessage="1" showErrorMessage="1" sqref="R2:R98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98">
      <formula1>tradeable_status_stock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E32"/>
  <sheetViews>
    <sheetView showGridLines="0" rightToLeft="1" tabSelected="1" workbookViewId="0">
      <selection activeCell="G7" sqref="G7"/>
    </sheetView>
  </sheetViews>
  <sheetFormatPr defaultColWidth="9" defaultRowHeight="12.75"/>
  <cols>
    <col min="1" max="1" width="42.75" style="7" customWidth="1"/>
    <col min="2" max="5" width="13" style="8" customWidth="1"/>
    <col min="6" max="6" width="11.125" style="7" customWidth="1"/>
    <col min="7" max="16384" width="9" style="7"/>
  </cols>
  <sheetData>
    <row r="1" spans="1:5" ht="18.75" customHeight="1">
      <c r="A1" s="37"/>
      <c r="B1" s="38"/>
      <c r="C1" s="87" t="s">
        <v>14</v>
      </c>
      <c r="D1" s="86"/>
      <c r="E1" s="38"/>
    </row>
    <row r="2" spans="1:5" ht="39.75" customHeight="1">
      <c r="A2" s="37"/>
      <c r="B2" s="38" t="s">
        <v>15</v>
      </c>
      <c r="C2" s="38" t="s">
        <v>16</v>
      </c>
      <c r="D2" s="38" t="s">
        <v>17</v>
      </c>
      <c r="E2" s="38" t="s">
        <v>18</v>
      </c>
    </row>
    <row r="3" spans="1:5" ht="14.25">
      <c r="A3" s="40" t="s">
        <v>19</v>
      </c>
      <c r="B3" s="131">
        <v>2187044.7314372198</v>
      </c>
      <c r="C3" s="41"/>
      <c r="D3" s="41"/>
      <c r="E3" s="131">
        <v>9.683491435188575</v>
      </c>
    </row>
    <row r="4" spans="1:5" ht="14.25">
      <c r="A4" s="40" t="s">
        <v>20</v>
      </c>
      <c r="B4" s="131">
        <v>6629410.6139000002</v>
      </c>
      <c r="C4" s="41"/>
      <c r="D4" s="41"/>
      <c r="E4" s="131">
        <v>29.644939898290755</v>
      </c>
    </row>
    <row r="5" spans="1:5" ht="14.25">
      <c r="A5" s="40" t="s">
        <v>21</v>
      </c>
      <c r="B5" s="131">
        <v>264.21550000000002</v>
      </c>
      <c r="C5" s="41"/>
      <c r="D5" s="41"/>
      <c r="E5" s="131">
        <v>1.1815005552453163E-3</v>
      </c>
    </row>
    <row r="6" spans="1:5" ht="14.25">
      <c r="A6" s="40" t="s">
        <v>22</v>
      </c>
      <c r="B6" s="131">
        <v>2625483.6323000002</v>
      </c>
      <c r="C6" s="41"/>
      <c r="D6" s="41"/>
      <c r="E6" s="131">
        <v>11.740456130652309</v>
      </c>
    </row>
    <row r="7" spans="1:5" ht="14.25">
      <c r="A7" s="40" t="s">
        <v>23</v>
      </c>
      <c r="B7" s="131">
        <v>3048011.5654000002</v>
      </c>
      <c r="C7" s="41"/>
      <c r="D7" s="41"/>
      <c r="E7" s="131">
        <v>13.629887320126349</v>
      </c>
    </row>
    <row r="8" spans="1:5" ht="14.25">
      <c r="A8" s="40" t="s">
        <v>24</v>
      </c>
      <c r="B8" s="131">
        <v>4469769.7496999996</v>
      </c>
      <c r="C8" s="41"/>
      <c r="D8" s="41"/>
      <c r="E8" s="131">
        <v>19.987607241114802</v>
      </c>
    </row>
    <row r="9" spans="1:5" ht="14.25">
      <c r="A9" s="40" t="s">
        <v>25</v>
      </c>
      <c r="B9" s="131">
        <v>577741.14809999999</v>
      </c>
      <c r="C9" s="41"/>
      <c r="D9" s="41"/>
      <c r="E9" s="131">
        <v>2.5835029099646274</v>
      </c>
    </row>
    <row r="10" spans="1:5" ht="14.25">
      <c r="A10" s="40" t="s">
        <v>26</v>
      </c>
      <c r="B10" s="131">
        <v>1506.7019</v>
      </c>
      <c r="C10" s="41"/>
      <c r="D10" s="41"/>
      <c r="E10" s="131">
        <v>6.7375653657212702E-3</v>
      </c>
    </row>
    <row r="11" spans="1:5" ht="14.25">
      <c r="A11" s="40" t="s">
        <v>27</v>
      </c>
      <c r="B11" s="131">
        <v>0</v>
      </c>
      <c r="C11" s="41"/>
      <c r="D11" s="41"/>
      <c r="E11" s="131">
        <v>-1.0258558482399757E-10</v>
      </c>
    </row>
    <row r="12" spans="1:5" ht="14.25">
      <c r="A12" s="40" t="s">
        <v>28</v>
      </c>
      <c r="B12" s="131">
        <v>55085.9041</v>
      </c>
      <c r="C12" s="41"/>
      <c r="D12" s="41"/>
      <c r="E12" s="131">
        <v>0.24632933620135386</v>
      </c>
    </row>
    <row r="13" spans="1:5">
      <c r="A13" s="40" t="s">
        <v>29</v>
      </c>
      <c r="B13" s="41"/>
      <c r="C13" s="41"/>
      <c r="D13" s="41"/>
      <c r="E13" s="41"/>
    </row>
    <row r="14" spans="1:5">
      <c r="A14" s="40" t="s">
        <v>30</v>
      </c>
      <c r="B14" s="41"/>
      <c r="C14" s="41"/>
      <c r="D14" s="41"/>
      <c r="E14" s="41"/>
    </row>
    <row r="15" spans="1:5" ht="14.25">
      <c r="A15" s="40" t="s">
        <v>31</v>
      </c>
      <c r="B15" s="131">
        <v>21739.2549</v>
      </c>
      <c r="C15" s="41"/>
      <c r="D15" s="41"/>
      <c r="E15" s="131">
        <v>9.7212096703357856E-2</v>
      </c>
    </row>
    <row r="16" spans="1:5">
      <c r="A16" s="40" t="s">
        <v>32</v>
      </c>
      <c r="B16" s="41"/>
      <c r="C16" s="41"/>
      <c r="D16" s="41"/>
      <c r="E16" s="41"/>
    </row>
    <row r="17" spans="1:5" ht="14.25">
      <c r="A17" s="40" t="s">
        <v>33</v>
      </c>
      <c r="B17" s="131">
        <v>31181.175299999999</v>
      </c>
      <c r="C17" s="41"/>
      <c r="D17" s="41"/>
      <c r="E17" s="131">
        <v>0.13943382320327602</v>
      </c>
    </row>
    <row r="18" spans="1:5" ht="14.25">
      <c r="A18" s="40" t="s">
        <v>34</v>
      </c>
      <c r="B18" s="131">
        <v>146703.94639999999</v>
      </c>
      <c r="C18" s="41"/>
      <c r="D18" s="41"/>
      <c r="E18" s="131">
        <v>0.65602056142979481</v>
      </c>
    </row>
    <row r="19" spans="1:5" ht="14.25">
      <c r="A19" s="40" t="s">
        <v>35</v>
      </c>
      <c r="B19" s="131">
        <v>416255.12520000001</v>
      </c>
      <c r="C19" s="41"/>
      <c r="D19" s="41"/>
      <c r="E19" s="131">
        <v>1.8613808811497823</v>
      </c>
    </row>
    <row r="20" spans="1:5" ht="14.25">
      <c r="A20" s="40" t="s">
        <v>36</v>
      </c>
      <c r="B20" s="131">
        <v>1544858.6501</v>
      </c>
      <c r="C20" s="41"/>
      <c r="D20" s="41"/>
      <c r="E20" s="131">
        <v>6.9081920701693917</v>
      </c>
    </row>
    <row r="21" spans="1:5" ht="14.25">
      <c r="A21" s="40" t="s">
        <v>37</v>
      </c>
      <c r="B21" s="131">
        <v>5741.8693000000003</v>
      </c>
      <c r="C21" s="41"/>
      <c r="D21" s="41"/>
      <c r="E21" s="131">
        <v>2.5676094199785022E-2</v>
      </c>
    </row>
    <row r="22" spans="1:5">
      <c r="A22" s="40" t="s">
        <v>38</v>
      </c>
      <c r="B22" s="41"/>
      <c r="C22" s="41"/>
      <c r="D22" s="41"/>
      <c r="E22" s="41"/>
    </row>
    <row r="23" spans="1:5" ht="14.25">
      <c r="A23" s="40" t="s">
        <v>39</v>
      </c>
      <c r="B23" s="131">
        <v>-8697.0339000000004</v>
      </c>
      <c r="C23" s="41"/>
      <c r="D23" s="41"/>
      <c r="E23" s="131">
        <v>-3.8890794661598609E-2</v>
      </c>
    </row>
    <row r="24" spans="1:5" ht="14.25">
      <c r="A24" s="40" t="s">
        <v>40</v>
      </c>
      <c r="B24" s="131">
        <v>249770.82149999999</v>
      </c>
      <c r="C24" s="41"/>
      <c r="D24" s="41"/>
      <c r="E24" s="131">
        <v>1.1169078854063761</v>
      </c>
    </row>
    <row r="25" spans="1:5">
      <c r="A25" s="40" t="s">
        <v>41</v>
      </c>
      <c r="B25" s="41"/>
      <c r="C25" s="41"/>
      <c r="D25" s="41"/>
      <c r="E25" s="41"/>
    </row>
    <row r="26" spans="1:5" ht="14.25">
      <c r="A26" s="40" t="s">
        <v>42</v>
      </c>
      <c r="B26" s="131">
        <v>24866.152300000002</v>
      </c>
      <c r="C26" s="41"/>
      <c r="D26" s="41"/>
      <c r="E26" s="131">
        <v>0.11119474013149117</v>
      </c>
    </row>
    <row r="27" spans="1:5" ht="14.25">
      <c r="A27" s="40" t="s">
        <v>43</v>
      </c>
      <c r="B27" s="131">
        <v>357197.43489999999</v>
      </c>
      <c r="C27" s="41"/>
      <c r="D27" s="41"/>
      <c r="E27" s="131">
        <v>1.5972907860833998</v>
      </c>
    </row>
    <row r="28" spans="1:5">
      <c r="A28" s="40" t="s">
        <v>44</v>
      </c>
      <c r="B28" s="41"/>
      <c r="C28" s="41"/>
      <c r="D28" s="41"/>
      <c r="E28" s="41"/>
    </row>
    <row r="29" spans="1:5" ht="14.25">
      <c r="A29" s="40" t="s">
        <v>45</v>
      </c>
      <c r="B29" s="131">
        <v>323.928</v>
      </c>
      <c r="C29" s="41"/>
      <c r="D29" s="41"/>
      <c r="E29" s="131">
        <v>1.4485188277928174E-3</v>
      </c>
    </row>
    <row r="30" spans="1:5">
      <c r="A30" s="39" t="s">
        <v>46</v>
      </c>
      <c r="B30" s="42">
        <f>SUM(B3:B29)</f>
        <v>22384259.586337224</v>
      </c>
      <c r="C30" s="42">
        <f>SUM(C3:C29)</f>
        <v>0</v>
      </c>
      <c r="D30" s="42">
        <f>SUM(D3:D29)</f>
        <v>0</v>
      </c>
      <c r="E30" s="42">
        <f>SUM(E3:E29)</f>
        <v>100</v>
      </c>
    </row>
    <row r="31" spans="1:5">
      <c r="A31" s="40" t="s">
        <v>47</v>
      </c>
      <c r="B31" s="41"/>
      <c r="C31" s="41"/>
      <c r="D31" s="41"/>
      <c r="E31" s="41"/>
    </row>
    <row r="32" spans="1:5" ht="14.25">
      <c r="A32" s="40" t="s">
        <v>48</v>
      </c>
      <c r="B32" s="2">
        <v>383797.78657973919</v>
      </c>
      <c r="C32" s="41"/>
      <c r="D32" s="41"/>
      <c r="E32" s="131">
        <v>6.9081920701693917</v>
      </c>
    </row>
  </sheetData>
  <customSheetViews>
    <customSheetView guid="{AE318230-F718-49FC-82EB-7CAC3DCD05F1}" showGridLines="0">
      <pageMargins left="0" right="0" top="0" bottom="0" header="0" footer="0"/>
      <pageSetup orientation="portrait" r:id="rId1"/>
    </customSheetView>
  </customSheetViews>
  <pageMargins left="0.7" right="0.7" top="0.75" bottom="0.75" header="0.3" footer="0.3"/>
  <pageSetup scale="5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74"/>
  <sheetViews>
    <sheetView rightToLeft="1" topLeftCell="K268" workbookViewId="0">
      <selection activeCell="A20" sqref="A20"/>
    </sheetView>
  </sheetViews>
  <sheetFormatPr defaultColWidth="9" defaultRowHeight="14.25"/>
  <cols>
    <col min="1" max="2" width="11.625" style="2" customWidth="1"/>
    <col min="3" max="3" width="39.5" style="2" bestFit="1" customWidth="1"/>
    <col min="4" max="5" width="11.625" style="2" customWidth="1"/>
    <col min="6" max="6" width="35.5" style="2" bestFit="1" customWidth="1"/>
    <col min="7" max="8" width="11.625" style="2" customWidth="1"/>
    <col min="9" max="9" width="19.125" style="2" bestFit="1" customWidth="1"/>
    <col min="10" max="15" width="11.625" style="2" customWidth="1"/>
    <col min="16" max="16" width="11.625" customWidth="1"/>
    <col min="17" max="24" width="11.625" style="2" customWidth="1"/>
    <col min="25" max="26" width="11.625" style="140" customWidth="1"/>
    <col min="27" max="16384" width="9" style="2"/>
  </cols>
  <sheetData>
    <row r="1" spans="1:27" ht="66.75" customHeight="1">
      <c r="A1" s="16" t="s">
        <v>49</v>
      </c>
      <c r="B1" s="16" t="s">
        <v>50</v>
      </c>
      <c r="C1" s="16" t="s">
        <v>108</v>
      </c>
      <c r="D1" s="16" t="s">
        <v>109</v>
      </c>
      <c r="E1" s="16" t="s">
        <v>110</v>
      </c>
      <c r="F1" s="16" t="s">
        <v>111</v>
      </c>
      <c r="G1" s="16" t="s">
        <v>112</v>
      </c>
      <c r="H1" s="16" t="s">
        <v>113</v>
      </c>
      <c r="I1" s="16" t="s">
        <v>54</v>
      </c>
      <c r="J1" s="16" t="s">
        <v>114</v>
      </c>
      <c r="K1" s="16" t="s">
        <v>55</v>
      </c>
      <c r="L1" s="16" t="s">
        <v>115</v>
      </c>
      <c r="M1" s="16" t="s">
        <v>116</v>
      </c>
      <c r="N1" s="16" t="s">
        <v>69</v>
      </c>
      <c r="O1" s="16" t="s">
        <v>56</v>
      </c>
      <c r="P1" s="23" t="s">
        <v>97</v>
      </c>
      <c r="Q1" s="16" t="s">
        <v>59</v>
      </c>
      <c r="R1" s="16" t="s">
        <v>103</v>
      </c>
      <c r="S1" s="16" t="s">
        <v>104</v>
      </c>
      <c r="T1" s="16" t="s">
        <v>106</v>
      </c>
      <c r="U1" s="16" t="s">
        <v>61</v>
      </c>
      <c r="V1" s="88" t="s">
        <v>117</v>
      </c>
      <c r="W1" s="16" t="s">
        <v>63</v>
      </c>
      <c r="X1" s="16" t="s">
        <v>118</v>
      </c>
      <c r="Y1" s="16" t="s">
        <v>64</v>
      </c>
      <c r="Z1" s="16" t="s">
        <v>65</v>
      </c>
      <c r="AA1" s="110"/>
    </row>
    <row r="2" spans="1:27">
      <c r="A2" t="s">
        <v>1213</v>
      </c>
      <c r="B2" t="s">
        <v>1214</v>
      </c>
      <c r="C2" t="s">
        <v>5882</v>
      </c>
      <c r="D2" t="s">
        <v>5883</v>
      </c>
      <c r="E2" t="s">
        <v>309</v>
      </c>
      <c r="F2" t="s">
        <v>5884</v>
      </c>
      <c r="G2">
        <v>74252</v>
      </c>
      <c r="H2" t="s">
        <v>312</v>
      </c>
      <c r="I2" t="s">
        <v>1003</v>
      </c>
      <c r="J2" t="s">
        <v>839</v>
      </c>
      <c r="K2" t="s">
        <v>204</v>
      </c>
      <c r="L2" t="s">
        <v>204</v>
      </c>
      <c r="M2" t="s">
        <v>204</v>
      </c>
      <c r="N2" t="s">
        <v>204</v>
      </c>
      <c r="O2" t="s">
        <v>339</v>
      </c>
      <c r="P2" s="161">
        <v>45036</v>
      </c>
      <c r="Q2" t="s">
        <v>1212</v>
      </c>
      <c r="R2" t="s">
        <v>885</v>
      </c>
      <c r="S2" t="s">
        <v>889</v>
      </c>
      <c r="T2" s="169">
        <v>45379</v>
      </c>
      <c r="U2" s="111"/>
      <c r="V2" s="180">
        <f>IF(U2="",W2,W2/U2)</f>
        <v>749.69459999999992</v>
      </c>
      <c r="W2" s="146">
        <v>749.69459999999992</v>
      </c>
      <c r="X2" s="163">
        <v>2.07E-2</v>
      </c>
      <c r="Y2" s="133">
        <v>1</v>
      </c>
      <c r="Z2" s="133">
        <v>7.6203024598644328E-3</v>
      </c>
      <c r="AA2" s="110"/>
    </row>
    <row r="3" spans="1:27">
      <c r="A3" t="s">
        <v>1213</v>
      </c>
      <c r="B3" t="s">
        <v>1221</v>
      </c>
      <c r="C3" s="111"/>
      <c r="D3" t="s">
        <v>5885</v>
      </c>
      <c r="E3" t="s">
        <v>309</v>
      </c>
      <c r="F3" t="s">
        <v>5886</v>
      </c>
      <c r="G3">
        <v>74254</v>
      </c>
      <c r="H3" t="s">
        <v>312</v>
      </c>
      <c r="I3" t="s">
        <v>1000</v>
      </c>
      <c r="J3" t="s">
        <v>845</v>
      </c>
      <c r="K3" t="s">
        <v>204</v>
      </c>
      <c r="L3" t="s">
        <v>204</v>
      </c>
      <c r="M3" t="s">
        <v>204</v>
      </c>
      <c r="N3" t="s">
        <v>204</v>
      </c>
      <c r="O3" t="s">
        <v>339</v>
      </c>
      <c r="P3" s="161">
        <v>45124</v>
      </c>
      <c r="Q3" t="s">
        <v>1215</v>
      </c>
      <c r="R3" t="s">
        <v>885</v>
      </c>
      <c r="S3" t="s">
        <v>889</v>
      </c>
      <c r="T3" s="169">
        <v>45300</v>
      </c>
      <c r="U3" t="s">
        <v>1216</v>
      </c>
      <c r="V3" s="180">
        <f t="shared" ref="V3:V66" si="0">IF(U3="",W3,W3/U3)</f>
        <v>333.88054876392283</v>
      </c>
      <c r="W3" s="146">
        <v>1229.0143</v>
      </c>
      <c r="X3" s="163">
        <v>7.0800000000000002E-2</v>
      </c>
      <c r="Y3" s="133">
        <v>0.20315121190840019</v>
      </c>
      <c r="Z3" s="133">
        <v>1.3625023700290124E-3</v>
      </c>
      <c r="AA3" s="110"/>
    </row>
    <row r="4" spans="1:27">
      <c r="A4" t="s">
        <v>1213</v>
      </c>
      <c r="B4" t="s">
        <v>1221</v>
      </c>
      <c r="C4" t="s">
        <v>5882</v>
      </c>
      <c r="D4" t="s">
        <v>5883</v>
      </c>
      <c r="E4" t="s">
        <v>309</v>
      </c>
      <c r="F4" t="s">
        <v>5884</v>
      </c>
      <c r="G4">
        <v>74252</v>
      </c>
      <c r="H4" t="s">
        <v>312</v>
      </c>
      <c r="I4" t="s">
        <v>1003</v>
      </c>
      <c r="J4" t="s">
        <v>839</v>
      </c>
      <c r="K4" t="s">
        <v>204</v>
      </c>
      <c r="L4" t="s">
        <v>204</v>
      </c>
      <c r="M4" t="s">
        <v>204</v>
      </c>
      <c r="N4" t="s">
        <v>204</v>
      </c>
      <c r="O4" t="s">
        <v>339</v>
      </c>
      <c r="P4" s="161">
        <v>45036</v>
      </c>
      <c r="Q4" t="s">
        <v>1212</v>
      </c>
      <c r="R4" t="s">
        <v>885</v>
      </c>
      <c r="S4" t="s">
        <v>889</v>
      </c>
      <c r="T4" s="169">
        <v>45379</v>
      </c>
      <c r="U4" s="111"/>
      <c r="V4" s="180">
        <f t="shared" si="0"/>
        <v>3666.9843999999998</v>
      </c>
      <c r="W4" s="146">
        <v>3666.9843999999998</v>
      </c>
      <c r="X4" s="163">
        <v>2.07E-2</v>
      </c>
      <c r="Y4" s="133">
        <v>0.60613804979743624</v>
      </c>
      <c r="Z4" s="133">
        <v>4.06527001072555E-3</v>
      </c>
      <c r="AA4" s="110"/>
    </row>
    <row r="5" spans="1:27">
      <c r="A5" t="s">
        <v>1213</v>
      </c>
      <c r="B5" t="s">
        <v>1221</v>
      </c>
      <c r="C5" s="111"/>
      <c r="D5" t="s">
        <v>5887</v>
      </c>
      <c r="E5" t="s">
        <v>311</v>
      </c>
      <c r="F5" t="s">
        <v>5888</v>
      </c>
      <c r="G5">
        <v>74253</v>
      </c>
      <c r="H5" t="s">
        <v>312</v>
      </c>
      <c r="I5" t="s">
        <v>1005</v>
      </c>
      <c r="J5" t="s">
        <v>833</v>
      </c>
      <c r="K5" t="s">
        <v>205</v>
      </c>
      <c r="L5" t="s">
        <v>224</v>
      </c>
      <c r="M5" t="s">
        <v>224</v>
      </c>
      <c r="N5" t="s">
        <v>224</v>
      </c>
      <c r="O5" t="s">
        <v>339</v>
      </c>
      <c r="P5" s="161">
        <v>45098</v>
      </c>
      <c r="Q5" t="s">
        <v>1215</v>
      </c>
      <c r="R5" t="s">
        <v>885</v>
      </c>
      <c r="S5" t="s">
        <v>889</v>
      </c>
      <c r="T5" s="169">
        <v>45286</v>
      </c>
      <c r="U5" t="s">
        <v>1216</v>
      </c>
      <c r="V5" s="180">
        <f t="shared" si="0"/>
        <v>313.43452866069003</v>
      </c>
      <c r="W5" s="146">
        <v>1153.7525000000001</v>
      </c>
      <c r="X5" s="163">
        <v>4.0000000000000002E-4</v>
      </c>
      <c r="Y5" s="133">
        <v>0.19071073829416357</v>
      </c>
      <c r="Z5" s="133">
        <v>1.2790661225931688E-3</v>
      </c>
      <c r="AA5" s="110"/>
    </row>
    <row r="6" spans="1:27">
      <c r="A6" t="s">
        <v>1213</v>
      </c>
      <c r="B6" t="s">
        <v>1228</v>
      </c>
      <c r="C6" s="111"/>
      <c r="D6" t="s">
        <v>5885</v>
      </c>
      <c r="E6" t="s">
        <v>309</v>
      </c>
      <c r="F6" t="s">
        <v>5886</v>
      </c>
      <c r="G6">
        <v>74254</v>
      </c>
      <c r="H6" t="s">
        <v>312</v>
      </c>
      <c r="I6" t="s">
        <v>1000</v>
      </c>
      <c r="J6" t="s">
        <v>845</v>
      </c>
      <c r="K6" t="s">
        <v>204</v>
      </c>
      <c r="L6" t="s">
        <v>204</v>
      </c>
      <c r="M6" t="s">
        <v>204</v>
      </c>
      <c r="N6" t="s">
        <v>204</v>
      </c>
      <c r="O6" t="s">
        <v>339</v>
      </c>
      <c r="P6" s="161">
        <v>45124</v>
      </c>
      <c r="Q6" t="s">
        <v>1215</v>
      </c>
      <c r="R6" t="s">
        <v>885</v>
      </c>
      <c r="S6" t="s">
        <v>889</v>
      </c>
      <c r="T6" s="169">
        <v>45300</v>
      </c>
      <c r="U6" t="s">
        <v>1216</v>
      </c>
      <c r="V6" s="180">
        <f t="shared" si="0"/>
        <v>147.46403151317577</v>
      </c>
      <c r="W6" s="146">
        <v>542.81510000000003</v>
      </c>
      <c r="X6" s="163">
        <v>7.0800000000000002E-2</v>
      </c>
      <c r="Y6" s="133">
        <v>0.47389728812793946</v>
      </c>
      <c r="Z6" s="133">
        <v>3.0227507394783963E-3</v>
      </c>
      <c r="AA6" s="110"/>
    </row>
    <row r="7" spans="1:27">
      <c r="A7" t="s">
        <v>1213</v>
      </c>
      <c r="B7" t="s">
        <v>1228</v>
      </c>
      <c r="C7" t="s">
        <v>5882</v>
      </c>
      <c r="D7" t="s">
        <v>5883</v>
      </c>
      <c r="E7" t="s">
        <v>309</v>
      </c>
      <c r="F7" t="s">
        <v>5884</v>
      </c>
      <c r="G7">
        <v>74252</v>
      </c>
      <c r="H7" t="s">
        <v>312</v>
      </c>
      <c r="I7" t="s">
        <v>1003</v>
      </c>
      <c r="J7" t="s">
        <v>839</v>
      </c>
      <c r="K7" t="s">
        <v>204</v>
      </c>
      <c r="L7" t="s">
        <v>204</v>
      </c>
      <c r="M7" t="s">
        <v>204</v>
      </c>
      <c r="N7" t="s">
        <v>204</v>
      </c>
      <c r="O7" t="s">
        <v>339</v>
      </c>
      <c r="P7" s="161">
        <v>45036</v>
      </c>
      <c r="Q7" t="s">
        <v>1212</v>
      </c>
      <c r="R7" t="s">
        <v>885</v>
      </c>
      <c r="S7" t="s">
        <v>889</v>
      </c>
      <c r="T7" s="169">
        <v>45379</v>
      </c>
      <c r="U7" s="111"/>
      <c r="V7" s="180">
        <f t="shared" si="0"/>
        <v>358.5496</v>
      </c>
      <c r="W7" s="146">
        <v>358.5496</v>
      </c>
      <c r="X7" s="163">
        <v>2.07E-2</v>
      </c>
      <c r="Y7" s="133">
        <v>0.31302680582564046</v>
      </c>
      <c r="Z7" s="133">
        <v>1.9966394248083692E-3</v>
      </c>
      <c r="AA7" s="110"/>
    </row>
    <row r="8" spans="1:27">
      <c r="A8" t="s">
        <v>1213</v>
      </c>
      <c r="B8" t="s">
        <v>1228</v>
      </c>
      <c r="C8" s="111"/>
      <c r="D8" t="s">
        <v>5887</v>
      </c>
      <c r="E8" t="s">
        <v>311</v>
      </c>
      <c r="F8" t="s">
        <v>5888</v>
      </c>
      <c r="G8">
        <v>74253</v>
      </c>
      <c r="H8" t="s">
        <v>312</v>
      </c>
      <c r="I8" t="s">
        <v>1005</v>
      </c>
      <c r="J8" t="s">
        <v>833</v>
      </c>
      <c r="K8" t="s">
        <v>205</v>
      </c>
      <c r="L8" t="s">
        <v>224</v>
      </c>
      <c r="M8" t="s">
        <v>224</v>
      </c>
      <c r="N8" t="s">
        <v>224</v>
      </c>
      <c r="O8" t="s">
        <v>339</v>
      </c>
      <c r="P8" s="161">
        <v>45098</v>
      </c>
      <c r="Q8" t="s">
        <v>1215</v>
      </c>
      <c r="R8" t="s">
        <v>885</v>
      </c>
      <c r="S8" t="s">
        <v>889</v>
      </c>
      <c r="T8" s="169">
        <v>45286</v>
      </c>
      <c r="U8" t="s">
        <v>1216</v>
      </c>
      <c r="V8" s="180">
        <f t="shared" si="0"/>
        <v>66.303450149415909</v>
      </c>
      <c r="W8" s="146">
        <v>244.06299999999999</v>
      </c>
      <c r="X8" s="163">
        <v>4.0000000000000002E-4</v>
      </c>
      <c r="Y8" s="133">
        <v>0.21307590604642004</v>
      </c>
      <c r="Z8" s="133">
        <v>1.3591032671049228E-3</v>
      </c>
      <c r="AA8" s="110"/>
    </row>
    <row r="9" spans="1:27">
      <c r="A9" t="s">
        <v>1213</v>
      </c>
      <c r="B9" t="s">
        <v>1240</v>
      </c>
      <c r="C9" s="111"/>
      <c r="D9" t="s">
        <v>5889</v>
      </c>
      <c r="E9" t="s">
        <v>311</v>
      </c>
      <c r="F9" t="s">
        <v>5890</v>
      </c>
      <c r="G9" t="s">
        <v>5891</v>
      </c>
      <c r="H9" t="s">
        <v>321</v>
      </c>
      <c r="I9" t="s">
        <v>1005</v>
      </c>
      <c r="J9" t="s">
        <v>569</v>
      </c>
      <c r="K9" t="s">
        <v>205</v>
      </c>
      <c r="L9" t="s">
        <v>220</v>
      </c>
      <c r="M9" t="s">
        <v>220</v>
      </c>
      <c r="N9" t="s">
        <v>303</v>
      </c>
      <c r="O9" t="s">
        <v>339</v>
      </c>
      <c r="P9" s="161">
        <v>43377</v>
      </c>
      <c r="Q9" t="s">
        <v>1217</v>
      </c>
      <c r="R9" t="s">
        <v>885</v>
      </c>
      <c r="S9" t="s">
        <v>889</v>
      </c>
      <c r="T9" s="169">
        <v>45372</v>
      </c>
      <c r="U9" t="s">
        <v>1218</v>
      </c>
      <c r="V9" s="180">
        <f t="shared" si="0"/>
        <v>1118.3999899474757</v>
      </c>
      <c r="W9" s="146">
        <v>4450.2254000000003</v>
      </c>
      <c r="X9" s="163">
        <v>2.5999999999999999E-2</v>
      </c>
      <c r="Y9" s="133">
        <v>1</v>
      </c>
      <c r="Z9" s="133">
        <v>1.7812202307158358E-3</v>
      </c>
      <c r="AA9" s="110"/>
    </row>
    <row r="10" spans="1:27">
      <c r="A10" t="s">
        <v>1213</v>
      </c>
      <c r="B10" t="s">
        <v>1243</v>
      </c>
      <c r="C10" t="s">
        <v>5882</v>
      </c>
      <c r="D10" t="s">
        <v>5883</v>
      </c>
      <c r="E10" t="s">
        <v>309</v>
      </c>
      <c r="F10" t="s">
        <v>5884</v>
      </c>
      <c r="G10">
        <v>74252</v>
      </c>
      <c r="H10" t="s">
        <v>312</v>
      </c>
      <c r="I10" t="s">
        <v>1003</v>
      </c>
      <c r="J10" t="s">
        <v>839</v>
      </c>
      <c r="K10" t="s">
        <v>204</v>
      </c>
      <c r="L10" t="s">
        <v>204</v>
      </c>
      <c r="M10" t="s">
        <v>204</v>
      </c>
      <c r="N10" t="s">
        <v>204</v>
      </c>
      <c r="O10" t="s">
        <v>339</v>
      </c>
      <c r="P10" s="161">
        <v>45036</v>
      </c>
      <c r="Q10" t="s">
        <v>1212</v>
      </c>
      <c r="R10" t="s">
        <v>885</v>
      </c>
      <c r="S10" t="s">
        <v>889</v>
      </c>
      <c r="T10" s="169">
        <v>45379</v>
      </c>
      <c r="U10" s="111"/>
      <c r="V10" s="180">
        <f t="shared" si="0"/>
        <v>2250</v>
      </c>
      <c r="W10" s="146">
        <v>2250</v>
      </c>
      <c r="X10" s="163">
        <v>2.07E-2</v>
      </c>
      <c r="Y10" s="133">
        <v>3.4355023312387309E-2</v>
      </c>
      <c r="Z10" s="133">
        <v>6.787520320662278E-3</v>
      </c>
      <c r="AA10" s="110"/>
    </row>
    <row r="11" spans="1:27">
      <c r="A11" t="s">
        <v>1213</v>
      </c>
      <c r="B11" t="s">
        <v>1243</v>
      </c>
      <c r="C11" t="s">
        <v>5892</v>
      </c>
      <c r="D11" t="s">
        <v>5893</v>
      </c>
      <c r="E11" t="s">
        <v>313</v>
      </c>
      <c r="F11" t="s">
        <v>5894</v>
      </c>
      <c r="G11" t="s">
        <v>5895</v>
      </c>
      <c r="H11" t="s">
        <v>321</v>
      </c>
      <c r="I11" t="s">
        <v>1003</v>
      </c>
      <c r="J11" t="s">
        <v>836</v>
      </c>
      <c r="K11" t="s">
        <v>205</v>
      </c>
      <c r="L11" t="s">
        <v>204</v>
      </c>
      <c r="M11" t="s">
        <v>204</v>
      </c>
      <c r="N11" t="s">
        <v>303</v>
      </c>
      <c r="O11" t="s">
        <v>339</v>
      </c>
      <c r="P11" s="161">
        <v>45259</v>
      </c>
      <c r="Q11" t="s">
        <v>1217</v>
      </c>
      <c r="R11" t="s">
        <v>885</v>
      </c>
      <c r="S11" t="s">
        <v>889</v>
      </c>
      <c r="T11" s="169">
        <v>45377</v>
      </c>
      <c r="U11" t="s">
        <v>1218</v>
      </c>
      <c r="V11" s="180">
        <f t="shared" si="0"/>
        <v>2532.6663818451411</v>
      </c>
      <c r="W11" s="146">
        <v>10077.732800000002</v>
      </c>
      <c r="X11" s="163">
        <v>0.2162</v>
      </c>
      <c r="Y11" s="133">
        <v>0.15387588665577831</v>
      </c>
      <c r="Z11" s="133">
        <v>3.0401251602685742E-2</v>
      </c>
      <c r="AA11" s="110"/>
    </row>
    <row r="12" spans="1:27">
      <c r="A12" t="s">
        <v>1213</v>
      </c>
      <c r="B12" t="s">
        <v>1243</v>
      </c>
      <c r="C12" t="s">
        <v>5896</v>
      </c>
      <c r="D12" t="s">
        <v>5897</v>
      </c>
      <c r="E12" t="s">
        <v>309</v>
      </c>
      <c r="F12" t="s">
        <v>5898</v>
      </c>
      <c r="G12" t="s">
        <v>5899</v>
      </c>
      <c r="H12" t="s">
        <v>321</v>
      </c>
      <c r="I12" t="s">
        <v>1003</v>
      </c>
      <c r="J12" t="s">
        <v>836</v>
      </c>
      <c r="K12" t="s">
        <v>205</v>
      </c>
      <c r="L12" t="s">
        <v>204</v>
      </c>
      <c r="M12" t="s">
        <v>204</v>
      </c>
      <c r="N12" t="s">
        <v>224</v>
      </c>
      <c r="O12" t="s">
        <v>339</v>
      </c>
      <c r="P12" s="161">
        <v>45168</v>
      </c>
      <c r="Q12" t="s">
        <v>1215</v>
      </c>
      <c r="R12" t="s">
        <v>885</v>
      </c>
      <c r="S12" t="s">
        <v>889</v>
      </c>
      <c r="T12" s="169">
        <v>45371</v>
      </c>
      <c r="U12" t="s">
        <v>1216</v>
      </c>
      <c r="V12" s="180">
        <f t="shared" si="0"/>
        <v>1567.3071991306708</v>
      </c>
      <c r="W12" s="146">
        <v>5769.2577999999994</v>
      </c>
      <c r="X12" s="163">
        <v>3.5000000000000001E-3</v>
      </c>
      <c r="Y12" s="133">
        <v>8.8090216787381645E-2</v>
      </c>
      <c r="Z12" s="133">
        <v>1.7403979937929769E-2</v>
      </c>
      <c r="AA12" s="110"/>
    </row>
    <row r="13" spans="1:27">
      <c r="A13" t="s">
        <v>1213</v>
      </c>
      <c r="B13" t="s">
        <v>1243</v>
      </c>
      <c r="C13" t="s">
        <v>5900</v>
      </c>
      <c r="D13" t="s">
        <v>5901</v>
      </c>
      <c r="E13" t="s">
        <v>309</v>
      </c>
      <c r="F13" t="s">
        <v>5902</v>
      </c>
      <c r="G13">
        <v>74260</v>
      </c>
      <c r="H13" t="s">
        <v>312</v>
      </c>
      <c r="I13" t="s">
        <v>1003</v>
      </c>
      <c r="J13" t="s">
        <v>836</v>
      </c>
      <c r="K13" t="s">
        <v>205</v>
      </c>
      <c r="L13" t="s">
        <v>204</v>
      </c>
      <c r="M13" t="s">
        <v>204</v>
      </c>
      <c r="N13" t="s">
        <v>224</v>
      </c>
      <c r="O13" t="s">
        <v>339</v>
      </c>
      <c r="P13" s="161">
        <v>45182</v>
      </c>
      <c r="Q13" t="s">
        <v>1215</v>
      </c>
      <c r="R13" t="s">
        <v>885</v>
      </c>
      <c r="S13" t="s">
        <v>889</v>
      </c>
      <c r="T13" s="169">
        <v>45364</v>
      </c>
      <c r="U13" t="s">
        <v>1216</v>
      </c>
      <c r="V13" s="180">
        <f t="shared" si="0"/>
        <v>2807.7636511817441</v>
      </c>
      <c r="W13" s="146">
        <v>10335.378000000001</v>
      </c>
      <c r="X13" s="163">
        <v>2.4899999999999999E-2</v>
      </c>
      <c r="Y13" s="133">
        <v>0.15780984580164051</v>
      </c>
      <c r="Z13" s="133">
        <v>3.1178483723892512E-2</v>
      </c>
      <c r="AA13" s="110"/>
    </row>
    <row r="14" spans="1:27">
      <c r="A14" t="s">
        <v>1213</v>
      </c>
      <c r="B14" t="s">
        <v>1243</v>
      </c>
      <c r="C14" t="s">
        <v>5903</v>
      </c>
      <c r="D14" t="s">
        <v>2331</v>
      </c>
      <c r="E14" t="s">
        <v>309</v>
      </c>
      <c r="F14" t="s">
        <v>5904</v>
      </c>
      <c r="G14">
        <v>74264</v>
      </c>
      <c r="H14" t="s">
        <v>312</v>
      </c>
      <c r="I14" t="s">
        <v>1003</v>
      </c>
      <c r="J14" t="s">
        <v>836</v>
      </c>
      <c r="K14" t="s">
        <v>205</v>
      </c>
      <c r="L14" t="s">
        <v>204</v>
      </c>
      <c r="M14" t="s">
        <v>204</v>
      </c>
      <c r="N14" t="s">
        <v>224</v>
      </c>
      <c r="O14" t="s">
        <v>339</v>
      </c>
      <c r="P14" s="161">
        <v>45348</v>
      </c>
      <c r="Q14" t="s">
        <v>1215</v>
      </c>
      <c r="R14" t="s">
        <v>885</v>
      </c>
      <c r="S14" t="s">
        <v>889</v>
      </c>
      <c r="T14" s="169"/>
      <c r="U14" t="s">
        <v>1216</v>
      </c>
      <c r="V14" s="180">
        <f t="shared" si="0"/>
        <v>2000</v>
      </c>
      <c r="W14" s="146">
        <v>7362</v>
      </c>
      <c r="X14" s="163">
        <v>3.1800000000000001E-3</v>
      </c>
      <c r="Y14" s="133">
        <v>0.11240963621677511</v>
      </c>
      <c r="Z14" s="133">
        <v>2.2208766477084838E-2</v>
      </c>
      <c r="AA14" s="110"/>
    </row>
    <row r="15" spans="1:27">
      <c r="A15" t="s">
        <v>1213</v>
      </c>
      <c r="B15" t="s">
        <v>1243</v>
      </c>
      <c r="C15" t="s">
        <v>5905</v>
      </c>
      <c r="D15" t="s">
        <v>5906</v>
      </c>
      <c r="E15" t="s">
        <v>309</v>
      </c>
      <c r="F15" t="s">
        <v>5907</v>
      </c>
      <c r="G15">
        <v>74258</v>
      </c>
      <c r="H15" t="s">
        <v>312</v>
      </c>
      <c r="I15" t="s">
        <v>1003</v>
      </c>
      <c r="J15" t="s">
        <v>836</v>
      </c>
      <c r="K15" t="s">
        <v>205</v>
      </c>
      <c r="L15" t="s">
        <v>204</v>
      </c>
      <c r="M15" t="s">
        <v>204</v>
      </c>
      <c r="N15" t="s">
        <v>224</v>
      </c>
      <c r="O15" t="s">
        <v>339</v>
      </c>
      <c r="P15" s="161">
        <v>45168</v>
      </c>
      <c r="Q15" t="s">
        <v>1215</v>
      </c>
      <c r="R15" t="s">
        <v>885</v>
      </c>
      <c r="S15" t="s">
        <v>889</v>
      </c>
      <c r="T15" s="169">
        <v>45379</v>
      </c>
      <c r="U15" t="s">
        <v>1216</v>
      </c>
      <c r="V15" s="180">
        <f t="shared" si="0"/>
        <v>1652.1356968215157</v>
      </c>
      <c r="W15" s="146">
        <v>6081.5114999999996</v>
      </c>
      <c r="X15" s="163">
        <v>1.2500000000000001E-2</v>
      </c>
      <c r="Y15" s="133">
        <v>9.2857986508873544E-2</v>
      </c>
      <c r="Z15" s="133">
        <v>1.8345947974877545E-2</v>
      </c>
      <c r="AA15" s="110"/>
    </row>
    <row r="16" spans="1:27">
      <c r="A16" t="s">
        <v>1213</v>
      </c>
      <c r="B16" t="s">
        <v>1243</v>
      </c>
      <c r="C16" t="s">
        <v>5908</v>
      </c>
      <c r="D16" t="s">
        <v>5909</v>
      </c>
      <c r="E16" t="s">
        <v>309</v>
      </c>
      <c r="F16" t="s">
        <v>5910</v>
      </c>
      <c r="G16">
        <v>74257</v>
      </c>
      <c r="H16" t="s">
        <v>312</v>
      </c>
      <c r="I16" t="s">
        <v>1003</v>
      </c>
      <c r="J16" t="s">
        <v>836</v>
      </c>
      <c r="K16" t="s">
        <v>205</v>
      </c>
      <c r="L16" t="s">
        <v>204</v>
      </c>
      <c r="M16" t="s">
        <v>204</v>
      </c>
      <c r="N16" t="s">
        <v>224</v>
      </c>
      <c r="O16" t="s">
        <v>339</v>
      </c>
      <c r="P16" s="161">
        <v>45167</v>
      </c>
      <c r="Q16" t="s">
        <v>1215</v>
      </c>
      <c r="R16" t="s">
        <v>885</v>
      </c>
      <c r="S16" t="s">
        <v>889</v>
      </c>
      <c r="T16" s="169">
        <v>45315</v>
      </c>
      <c r="U16" t="s">
        <v>1216</v>
      </c>
      <c r="V16" s="180">
        <f t="shared" si="0"/>
        <v>1591.8052159739202</v>
      </c>
      <c r="W16" s="146">
        <v>5859.4350000000004</v>
      </c>
      <c r="X16" s="163">
        <v>2.5000000000000001E-3</v>
      </c>
      <c r="Y16" s="133">
        <v>8.9467123142564928E-2</v>
      </c>
      <c r="Z16" s="133">
        <v>1.7676015260987919E-2</v>
      </c>
      <c r="AA16" s="110"/>
    </row>
    <row r="17" spans="1:26">
      <c r="A17" t="s">
        <v>1213</v>
      </c>
      <c r="B17" t="s">
        <v>1243</v>
      </c>
      <c r="C17" t="s">
        <v>5911</v>
      </c>
      <c r="D17" t="s">
        <v>5912</v>
      </c>
      <c r="E17" t="s">
        <v>309</v>
      </c>
      <c r="F17" t="s">
        <v>5913</v>
      </c>
      <c r="G17">
        <v>74261</v>
      </c>
      <c r="H17" t="s">
        <v>312</v>
      </c>
      <c r="I17" t="s">
        <v>1003</v>
      </c>
      <c r="J17" t="s">
        <v>836</v>
      </c>
      <c r="K17" t="s">
        <v>205</v>
      </c>
      <c r="L17" t="s">
        <v>204</v>
      </c>
      <c r="M17" t="s">
        <v>204</v>
      </c>
      <c r="N17" t="s">
        <v>224</v>
      </c>
      <c r="O17" t="s">
        <v>339</v>
      </c>
      <c r="P17" s="161">
        <v>45225</v>
      </c>
      <c r="Q17" t="s">
        <v>1215</v>
      </c>
      <c r="R17" t="s">
        <v>885</v>
      </c>
      <c r="S17" t="s">
        <v>889</v>
      </c>
      <c r="T17" s="169">
        <v>45379</v>
      </c>
      <c r="U17" t="s">
        <v>1216</v>
      </c>
      <c r="V17" s="180">
        <f t="shared" si="0"/>
        <v>1548.9921488725888</v>
      </c>
      <c r="W17" s="146">
        <v>5701.8400999999994</v>
      </c>
      <c r="X17" s="163">
        <v>1.2E-2</v>
      </c>
      <c r="Y17" s="133">
        <v>8.706082176104607E-2</v>
      </c>
      <c r="Z17" s="133">
        <v>1.7200602411571866E-2</v>
      </c>
    </row>
    <row r="18" spans="1:26">
      <c r="A18" t="s">
        <v>1213</v>
      </c>
      <c r="B18" t="s">
        <v>1243</v>
      </c>
      <c r="C18" t="s">
        <v>5914</v>
      </c>
      <c r="D18" t="s">
        <v>5915</v>
      </c>
      <c r="E18" t="s">
        <v>309</v>
      </c>
      <c r="F18" t="s">
        <v>5916</v>
      </c>
      <c r="G18">
        <v>74263</v>
      </c>
      <c r="H18" t="s">
        <v>312</v>
      </c>
      <c r="I18" t="s">
        <v>1003</v>
      </c>
      <c r="J18" t="s">
        <v>836</v>
      </c>
      <c r="K18" t="s">
        <v>205</v>
      </c>
      <c r="L18" t="s">
        <v>204</v>
      </c>
      <c r="M18" t="s">
        <v>204</v>
      </c>
      <c r="N18" t="s">
        <v>224</v>
      </c>
      <c r="O18" t="s">
        <v>339</v>
      </c>
      <c r="P18" s="161">
        <v>45288</v>
      </c>
      <c r="Q18" t="s">
        <v>1215</v>
      </c>
      <c r="R18" t="s">
        <v>885</v>
      </c>
      <c r="S18" t="s">
        <v>889</v>
      </c>
      <c r="T18" s="169">
        <v>45358</v>
      </c>
      <c r="U18" t="s">
        <v>1216</v>
      </c>
      <c r="V18" s="180">
        <f t="shared" si="0"/>
        <v>1528.0120076066287</v>
      </c>
      <c r="W18" s="146">
        <v>5624.6122000000005</v>
      </c>
      <c r="X18" s="163">
        <v>2.3E-2</v>
      </c>
      <c r="Y18" s="133">
        <v>8.5881636808457562E-2</v>
      </c>
      <c r="Z18" s="133">
        <v>1.6967630896613593E-2</v>
      </c>
    </row>
    <row r="19" spans="1:26">
      <c r="A19" t="s">
        <v>1213</v>
      </c>
      <c r="B19" t="s">
        <v>1243</v>
      </c>
      <c r="C19" s="111"/>
      <c r="D19" t="s">
        <v>5917</v>
      </c>
      <c r="E19" t="s">
        <v>311</v>
      </c>
      <c r="F19" t="s">
        <v>5918</v>
      </c>
      <c r="G19">
        <v>74203</v>
      </c>
      <c r="H19" t="s">
        <v>312</v>
      </c>
      <c r="I19" t="s">
        <v>1003</v>
      </c>
      <c r="J19" t="s">
        <v>833</v>
      </c>
      <c r="K19" t="s">
        <v>205</v>
      </c>
      <c r="L19" t="s">
        <v>224</v>
      </c>
      <c r="M19" t="s">
        <v>224</v>
      </c>
      <c r="N19" t="s">
        <v>224</v>
      </c>
      <c r="O19" t="s">
        <v>339</v>
      </c>
      <c r="P19" s="161">
        <v>43770</v>
      </c>
      <c r="Q19" t="s">
        <v>1215</v>
      </c>
      <c r="R19" t="s">
        <v>885</v>
      </c>
      <c r="S19" t="s">
        <v>889</v>
      </c>
      <c r="T19" s="169">
        <v>45296</v>
      </c>
      <c r="U19" t="s">
        <v>1216</v>
      </c>
      <c r="V19" s="180">
        <f t="shared" si="0"/>
        <v>1500</v>
      </c>
      <c r="W19" s="146">
        <v>5521.5</v>
      </c>
      <c r="X19" s="163">
        <v>6.8529999999999994E-2</v>
      </c>
      <c r="Y19" s="133">
        <v>8.4307227162581322E-2</v>
      </c>
      <c r="Z19" s="133">
        <v>1.6656574857813626E-2</v>
      </c>
    </row>
    <row r="20" spans="1:26">
      <c r="A20" t="s">
        <v>1213</v>
      </c>
      <c r="B20" t="s">
        <v>1243</v>
      </c>
      <c r="C20" t="s">
        <v>5919</v>
      </c>
      <c r="D20" t="s">
        <v>5920</v>
      </c>
      <c r="E20" t="s">
        <v>309</v>
      </c>
      <c r="F20" t="s">
        <v>5921</v>
      </c>
      <c r="G20">
        <v>74255</v>
      </c>
      <c r="H20" t="s">
        <v>312</v>
      </c>
      <c r="I20" t="s">
        <v>1005</v>
      </c>
      <c r="J20" t="s">
        <v>831</v>
      </c>
      <c r="K20" t="s">
        <v>205</v>
      </c>
      <c r="L20" t="s">
        <v>233</v>
      </c>
      <c r="M20" t="s">
        <v>233</v>
      </c>
      <c r="N20" t="s">
        <v>233</v>
      </c>
      <c r="O20" t="s">
        <v>339</v>
      </c>
      <c r="P20" s="161">
        <v>45208</v>
      </c>
      <c r="Q20" t="s">
        <v>1224</v>
      </c>
      <c r="R20" t="s">
        <v>885</v>
      </c>
      <c r="S20" t="s">
        <v>889</v>
      </c>
      <c r="T20" s="169">
        <v>45327</v>
      </c>
      <c r="U20" t="s">
        <v>1225</v>
      </c>
      <c r="V20" s="180">
        <f t="shared" si="0"/>
        <v>195.40956269474589</v>
      </c>
      <c r="W20" s="146">
        <v>909.33839999999998</v>
      </c>
      <c r="X20" s="163">
        <v>0.107</v>
      </c>
      <c r="Y20" s="133">
        <v>1.3884595842513699E-2</v>
      </c>
      <c r="Z20" s="133">
        <v>2.7431789397524323E-3</v>
      </c>
    </row>
    <row r="21" spans="1:26">
      <c r="A21" t="s">
        <v>1213</v>
      </c>
      <c r="B21" t="s">
        <v>1244</v>
      </c>
      <c r="C21" t="s">
        <v>5922</v>
      </c>
      <c r="D21" t="s">
        <v>5923</v>
      </c>
      <c r="E21" t="s">
        <v>309</v>
      </c>
      <c r="F21" t="s">
        <v>5924</v>
      </c>
      <c r="G21">
        <v>74173</v>
      </c>
      <c r="H21" t="s">
        <v>312</v>
      </c>
      <c r="I21" t="s">
        <v>1000</v>
      </c>
      <c r="J21" t="s">
        <v>845</v>
      </c>
      <c r="K21" t="s">
        <v>204</v>
      </c>
      <c r="L21" t="s">
        <v>204</v>
      </c>
      <c r="M21" t="s">
        <v>204</v>
      </c>
      <c r="N21" t="s">
        <v>204</v>
      </c>
      <c r="O21" t="s">
        <v>339</v>
      </c>
      <c r="P21" s="161">
        <v>43157</v>
      </c>
      <c r="Q21" t="s">
        <v>1215</v>
      </c>
      <c r="R21" t="s">
        <v>885</v>
      </c>
      <c r="S21" t="s">
        <v>889</v>
      </c>
      <c r="T21" s="169">
        <v>45287</v>
      </c>
      <c r="U21" t="s">
        <v>1216</v>
      </c>
      <c r="V21" s="180">
        <f t="shared" si="0"/>
        <v>63.702553653898399</v>
      </c>
      <c r="W21" s="146">
        <v>234.48910000000001</v>
      </c>
      <c r="X21" s="163">
        <v>0.10349999999999999</v>
      </c>
      <c r="Y21" s="133">
        <v>3.0369568325464742E-2</v>
      </c>
      <c r="Z21" s="133">
        <v>3.3440718358274503E-3</v>
      </c>
    </row>
    <row r="22" spans="1:26">
      <c r="A22" t="s">
        <v>1213</v>
      </c>
      <c r="B22" t="s">
        <v>1244</v>
      </c>
      <c r="C22" s="110"/>
      <c r="D22" t="s">
        <v>5925</v>
      </c>
      <c r="E22" t="s">
        <v>311</v>
      </c>
      <c r="F22" t="s">
        <v>5926</v>
      </c>
      <c r="G22">
        <v>74180</v>
      </c>
      <c r="H22" t="s">
        <v>312</v>
      </c>
      <c r="I22" t="s">
        <v>1000</v>
      </c>
      <c r="J22" t="s">
        <v>844</v>
      </c>
      <c r="K22" t="s">
        <v>205</v>
      </c>
      <c r="L22" t="s">
        <v>224</v>
      </c>
      <c r="M22" t="s">
        <v>224</v>
      </c>
      <c r="N22" t="s">
        <v>224</v>
      </c>
      <c r="O22" t="s">
        <v>339</v>
      </c>
      <c r="P22" s="161">
        <v>43411</v>
      </c>
      <c r="Q22" t="s">
        <v>1215</v>
      </c>
      <c r="R22" t="s">
        <v>885</v>
      </c>
      <c r="S22" t="s">
        <v>889</v>
      </c>
      <c r="T22" s="169">
        <v>45363</v>
      </c>
      <c r="U22" t="s">
        <v>1216</v>
      </c>
      <c r="V22" s="180">
        <f t="shared" si="0"/>
        <v>162.89630535180657</v>
      </c>
      <c r="W22" s="146">
        <v>599.62130000000002</v>
      </c>
      <c r="X22" s="163">
        <v>5.8900000000000001E-2</v>
      </c>
      <c r="Y22" s="133">
        <v>7.7659231100206561E-2</v>
      </c>
      <c r="Z22" s="133">
        <v>8.5512591002638774E-3</v>
      </c>
    </row>
    <row r="23" spans="1:26">
      <c r="A23" t="s">
        <v>1213</v>
      </c>
      <c r="B23" t="s">
        <v>1244</v>
      </c>
      <c r="C23" s="110"/>
      <c r="D23" t="s">
        <v>5927</v>
      </c>
      <c r="E23" t="s">
        <v>311</v>
      </c>
      <c r="F23" t="s">
        <v>5928</v>
      </c>
      <c r="G23">
        <v>74183</v>
      </c>
      <c r="H23" t="s">
        <v>312</v>
      </c>
      <c r="I23" t="s">
        <v>1000</v>
      </c>
      <c r="J23" t="s">
        <v>844</v>
      </c>
      <c r="K23" t="s">
        <v>205</v>
      </c>
      <c r="L23" t="s">
        <v>224</v>
      </c>
      <c r="M23" t="s">
        <v>224</v>
      </c>
      <c r="N23" t="s">
        <v>224</v>
      </c>
      <c r="O23" t="s">
        <v>339</v>
      </c>
      <c r="P23" s="161">
        <v>43482</v>
      </c>
      <c r="Q23" t="s">
        <v>1215</v>
      </c>
      <c r="R23" t="s">
        <v>885</v>
      </c>
      <c r="S23" t="s">
        <v>889</v>
      </c>
      <c r="T23" s="169">
        <v>45350</v>
      </c>
      <c r="U23" t="s">
        <v>1216</v>
      </c>
      <c r="V23" s="180">
        <f t="shared" si="0"/>
        <v>73.838331975006795</v>
      </c>
      <c r="W23" s="146">
        <v>271.7989</v>
      </c>
      <c r="X23" s="163">
        <v>5.2000000000000005E-2</v>
      </c>
      <c r="Y23" s="133">
        <v>3.5201704586498912E-2</v>
      </c>
      <c r="Z23" s="133">
        <v>3.8761508764062281E-3</v>
      </c>
    </row>
    <row r="24" spans="1:26">
      <c r="A24" t="s">
        <v>1213</v>
      </c>
      <c r="B24" t="s">
        <v>1244</v>
      </c>
      <c r="C24" t="s">
        <v>5929</v>
      </c>
      <c r="D24" t="s">
        <v>5930</v>
      </c>
      <c r="E24" t="s">
        <v>309</v>
      </c>
      <c r="F24" t="s">
        <v>5931</v>
      </c>
      <c r="G24">
        <v>74185</v>
      </c>
      <c r="H24" t="s">
        <v>312</v>
      </c>
      <c r="I24" t="s">
        <v>1001</v>
      </c>
      <c r="J24" t="s">
        <v>831</v>
      </c>
      <c r="K24" t="s">
        <v>204</v>
      </c>
      <c r="L24" t="s">
        <v>204</v>
      </c>
      <c r="M24" t="s">
        <v>204</v>
      </c>
      <c r="N24" t="s">
        <v>204</v>
      </c>
      <c r="O24" t="s">
        <v>339</v>
      </c>
      <c r="P24" s="161">
        <v>43524</v>
      </c>
      <c r="Q24" t="s">
        <v>1212</v>
      </c>
      <c r="R24" t="s">
        <v>885</v>
      </c>
      <c r="S24" t="s">
        <v>889</v>
      </c>
      <c r="T24" s="169">
        <v>45382</v>
      </c>
      <c r="U24" s="110"/>
      <c r="V24" s="180">
        <f t="shared" si="0"/>
        <v>1184.6695</v>
      </c>
      <c r="W24" s="146">
        <v>1184.6695</v>
      </c>
      <c r="X24" s="163">
        <v>0.1298</v>
      </c>
      <c r="Y24" s="133">
        <v>0.15343104521081355</v>
      </c>
      <c r="Z24" s="133">
        <v>1.689468982675104E-2</v>
      </c>
    </row>
    <row r="25" spans="1:26">
      <c r="A25" t="s">
        <v>1213</v>
      </c>
      <c r="B25" t="s">
        <v>1244</v>
      </c>
      <c r="C25" t="s">
        <v>5929</v>
      </c>
      <c r="D25" t="s">
        <v>5932</v>
      </c>
      <c r="E25" t="s">
        <v>309</v>
      </c>
      <c r="F25" t="s">
        <v>5933</v>
      </c>
      <c r="G25">
        <v>74202</v>
      </c>
      <c r="H25" t="s">
        <v>312</v>
      </c>
      <c r="I25" t="s">
        <v>1001</v>
      </c>
      <c r="J25" t="s">
        <v>831</v>
      </c>
      <c r="K25" t="s">
        <v>204</v>
      </c>
      <c r="L25" t="s">
        <v>204</v>
      </c>
      <c r="M25" t="s">
        <v>204</v>
      </c>
      <c r="N25" t="s">
        <v>204</v>
      </c>
      <c r="O25" t="s">
        <v>339</v>
      </c>
      <c r="P25" s="161">
        <v>43913</v>
      </c>
      <c r="Q25" t="s">
        <v>1212</v>
      </c>
      <c r="R25" t="s">
        <v>885</v>
      </c>
      <c r="S25" t="s">
        <v>889</v>
      </c>
      <c r="T25" s="169">
        <v>45382</v>
      </c>
      <c r="U25" s="110"/>
      <c r="V25" s="180">
        <f t="shared" si="0"/>
        <v>581.99019999999996</v>
      </c>
      <c r="W25" s="146">
        <v>581.99019999999996</v>
      </c>
      <c r="X25" s="163">
        <v>0.1036</v>
      </c>
      <c r="Y25" s="133">
        <v>7.5375757816568245E-2</v>
      </c>
      <c r="Z25" s="133">
        <v>8.2998199420300563E-3</v>
      </c>
    </row>
    <row r="26" spans="1:26">
      <c r="A26" t="s">
        <v>1213</v>
      </c>
      <c r="B26" t="s">
        <v>1244</v>
      </c>
      <c r="C26" t="s">
        <v>5934</v>
      </c>
      <c r="D26" t="s">
        <v>5935</v>
      </c>
      <c r="E26" t="s">
        <v>309</v>
      </c>
      <c r="F26" t="s">
        <v>5936</v>
      </c>
      <c r="G26">
        <v>74176</v>
      </c>
      <c r="H26" t="s">
        <v>312</v>
      </c>
      <c r="I26" t="s">
        <v>1002</v>
      </c>
      <c r="J26" t="s">
        <v>569</v>
      </c>
      <c r="K26" t="s">
        <v>204</v>
      </c>
      <c r="L26" t="s">
        <v>204</v>
      </c>
      <c r="M26" t="s">
        <v>204</v>
      </c>
      <c r="N26" t="s">
        <v>204</v>
      </c>
      <c r="O26" t="s">
        <v>339</v>
      </c>
      <c r="P26" s="161">
        <v>43306</v>
      </c>
      <c r="Q26" t="s">
        <v>1212</v>
      </c>
      <c r="R26" t="s">
        <v>885</v>
      </c>
      <c r="S26" t="s">
        <v>889</v>
      </c>
      <c r="T26" s="169">
        <v>45362</v>
      </c>
      <c r="U26" s="110"/>
      <c r="V26" s="180">
        <f t="shared" si="0"/>
        <v>464.20609999999999</v>
      </c>
      <c r="W26" s="146">
        <v>464.20609999999999</v>
      </c>
      <c r="X26" s="163">
        <v>1.7500000000000002E-2</v>
      </c>
      <c r="Y26" s="133">
        <v>6.0121088663935722E-2</v>
      </c>
      <c r="Z26" s="133">
        <v>6.620088806852535E-3</v>
      </c>
    </row>
    <row r="27" spans="1:26">
      <c r="A27" t="s">
        <v>1213</v>
      </c>
      <c r="B27" t="s">
        <v>1244</v>
      </c>
      <c r="C27" t="s">
        <v>5937</v>
      </c>
      <c r="D27" t="s">
        <v>5938</v>
      </c>
      <c r="E27" t="s">
        <v>309</v>
      </c>
      <c r="F27" t="s">
        <v>5939</v>
      </c>
      <c r="G27">
        <v>74177</v>
      </c>
      <c r="H27" t="s">
        <v>312</v>
      </c>
      <c r="I27" t="s">
        <v>1002</v>
      </c>
      <c r="J27" t="s">
        <v>569</v>
      </c>
      <c r="K27" t="s">
        <v>204</v>
      </c>
      <c r="L27" t="s">
        <v>204</v>
      </c>
      <c r="M27" t="s">
        <v>204</v>
      </c>
      <c r="N27" t="s">
        <v>204</v>
      </c>
      <c r="O27" t="s">
        <v>339</v>
      </c>
      <c r="P27" s="161">
        <v>43312</v>
      </c>
      <c r="Q27" t="s">
        <v>1212</v>
      </c>
      <c r="R27" t="s">
        <v>885</v>
      </c>
      <c r="S27" t="s">
        <v>889</v>
      </c>
      <c r="T27" s="169">
        <v>45369</v>
      </c>
      <c r="U27" s="110"/>
      <c r="V27" s="180">
        <f t="shared" si="0"/>
        <v>229.70699999999999</v>
      </c>
      <c r="W27" s="146">
        <v>229.70699999999999</v>
      </c>
      <c r="X27" s="163">
        <v>2.9600000000000001E-2</v>
      </c>
      <c r="Y27" s="133">
        <v>2.9750229750830439E-2</v>
      </c>
      <c r="Z27" s="133">
        <v>3.275874861076924E-3</v>
      </c>
    </row>
    <row r="28" spans="1:26">
      <c r="A28" t="s">
        <v>1213</v>
      </c>
      <c r="B28" t="s">
        <v>1244</v>
      </c>
      <c r="C28" t="s">
        <v>5940</v>
      </c>
      <c r="D28" t="s">
        <v>5941</v>
      </c>
      <c r="E28" t="s">
        <v>309</v>
      </c>
      <c r="F28" t="s">
        <v>5942</v>
      </c>
      <c r="G28">
        <v>74189</v>
      </c>
      <c r="H28" t="s">
        <v>312</v>
      </c>
      <c r="I28" t="s">
        <v>1002</v>
      </c>
      <c r="J28" t="s">
        <v>569</v>
      </c>
      <c r="K28" t="s">
        <v>205</v>
      </c>
      <c r="L28" t="s">
        <v>224</v>
      </c>
      <c r="M28" t="s">
        <v>224</v>
      </c>
      <c r="N28" t="s">
        <v>224</v>
      </c>
      <c r="O28" t="s">
        <v>339</v>
      </c>
      <c r="P28" s="161">
        <v>43586</v>
      </c>
      <c r="Q28" t="s">
        <v>1215</v>
      </c>
      <c r="R28" t="s">
        <v>885</v>
      </c>
      <c r="S28" t="s">
        <v>889</v>
      </c>
      <c r="T28" s="169">
        <v>45362</v>
      </c>
      <c r="U28" t="s">
        <v>1216</v>
      </c>
      <c r="V28" s="180">
        <f t="shared" si="0"/>
        <v>180.24199945666939</v>
      </c>
      <c r="W28" s="146">
        <v>663.47080000000005</v>
      </c>
      <c r="X28" s="163">
        <v>3.3799999999999997E-2</v>
      </c>
      <c r="Y28" s="133">
        <v>8.5928624730285744E-2</v>
      </c>
      <c r="Z28" s="133">
        <v>9.4618234534137834E-3</v>
      </c>
    </row>
    <row r="29" spans="1:26">
      <c r="A29" t="s">
        <v>1213</v>
      </c>
      <c r="B29" t="s">
        <v>1244</v>
      </c>
      <c r="C29" s="110"/>
      <c r="D29" t="s">
        <v>5943</v>
      </c>
      <c r="E29" t="s">
        <v>311</v>
      </c>
      <c r="F29" t="s">
        <v>5944</v>
      </c>
      <c r="G29">
        <v>74188</v>
      </c>
      <c r="H29" t="s">
        <v>312</v>
      </c>
      <c r="I29" t="s">
        <v>1002</v>
      </c>
      <c r="J29" t="s">
        <v>569</v>
      </c>
      <c r="K29" t="s">
        <v>205</v>
      </c>
      <c r="L29" t="s">
        <v>224</v>
      </c>
      <c r="M29" t="s">
        <v>224</v>
      </c>
      <c r="N29" t="s">
        <v>224</v>
      </c>
      <c r="O29" t="s">
        <v>339</v>
      </c>
      <c r="P29" s="161">
        <v>43578</v>
      </c>
      <c r="Q29" t="s">
        <v>1215</v>
      </c>
      <c r="R29" t="s">
        <v>885</v>
      </c>
      <c r="S29" t="s">
        <v>889</v>
      </c>
      <c r="T29" s="169">
        <v>45328</v>
      </c>
      <c r="U29" t="s">
        <v>1216</v>
      </c>
      <c r="V29" s="180">
        <f t="shared" si="0"/>
        <v>6.7167074164629179</v>
      </c>
      <c r="W29" s="146">
        <v>24.7242</v>
      </c>
      <c r="X29" s="163">
        <v>1.7999999999999999E-2</v>
      </c>
      <c r="Y29" s="133">
        <v>3.2021198124371603E-3</v>
      </c>
      <c r="Z29" s="133">
        <v>3.525937071267976E-4</v>
      </c>
    </row>
    <row r="30" spans="1:26">
      <c r="A30" t="s">
        <v>1213</v>
      </c>
      <c r="B30" t="s">
        <v>1244</v>
      </c>
      <c r="C30" s="110"/>
      <c r="D30" t="s">
        <v>5945</v>
      </c>
      <c r="E30" t="s">
        <v>311</v>
      </c>
      <c r="F30" t="s">
        <v>5946</v>
      </c>
      <c r="G30">
        <v>74197</v>
      </c>
      <c r="H30" t="s">
        <v>312</v>
      </c>
      <c r="I30" t="s">
        <v>1003</v>
      </c>
      <c r="J30" t="s">
        <v>836</v>
      </c>
      <c r="K30" t="s">
        <v>205</v>
      </c>
      <c r="L30" t="s">
        <v>224</v>
      </c>
      <c r="M30" t="s">
        <v>224</v>
      </c>
      <c r="N30" t="s">
        <v>224</v>
      </c>
      <c r="O30" t="s">
        <v>339</v>
      </c>
      <c r="P30" s="161">
        <v>43857</v>
      </c>
      <c r="Q30" t="s">
        <v>1215</v>
      </c>
      <c r="R30" t="s">
        <v>885</v>
      </c>
      <c r="S30" t="s">
        <v>889</v>
      </c>
      <c r="T30" s="169">
        <v>45257</v>
      </c>
      <c r="U30" t="s">
        <v>1216</v>
      </c>
      <c r="V30" s="180">
        <f t="shared" si="0"/>
        <v>70.404998641673458</v>
      </c>
      <c r="W30" s="146">
        <v>259.16079999999999</v>
      </c>
      <c r="X30" s="163">
        <v>2.53E-2</v>
      </c>
      <c r="Y30" s="133">
        <v>3.3564894402772237E-2</v>
      </c>
      <c r="Z30" s="133">
        <v>3.6959174671810356E-3</v>
      </c>
    </row>
    <row r="31" spans="1:26">
      <c r="A31" t="s">
        <v>1213</v>
      </c>
      <c r="B31" t="s">
        <v>1244</v>
      </c>
      <c r="C31" t="s">
        <v>5947</v>
      </c>
      <c r="D31" t="s">
        <v>5948</v>
      </c>
      <c r="E31" t="s">
        <v>310</v>
      </c>
      <c r="F31" t="s">
        <v>5949</v>
      </c>
      <c r="G31">
        <v>74187</v>
      </c>
      <c r="H31" t="s">
        <v>312</v>
      </c>
      <c r="I31" t="s">
        <v>1003</v>
      </c>
      <c r="J31" t="s">
        <v>836</v>
      </c>
      <c r="K31" t="s">
        <v>205</v>
      </c>
      <c r="L31" t="s">
        <v>204</v>
      </c>
      <c r="M31" t="s">
        <v>204</v>
      </c>
      <c r="N31" t="s">
        <v>303</v>
      </c>
      <c r="O31" t="s">
        <v>339</v>
      </c>
      <c r="P31" s="161">
        <v>43571</v>
      </c>
      <c r="Q31" t="s">
        <v>1215</v>
      </c>
      <c r="R31" t="s">
        <v>885</v>
      </c>
      <c r="S31" t="s">
        <v>889</v>
      </c>
      <c r="T31" s="169">
        <v>45382</v>
      </c>
      <c r="U31" t="s">
        <v>1216</v>
      </c>
      <c r="V31" s="180">
        <f t="shared" si="0"/>
        <v>12.602635153490899</v>
      </c>
      <c r="W31" s="146">
        <v>46.390300000000003</v>
      </c>
      <c r="X31" s="163">
        <v>3.3300000000000003E-2</v>
      </c>
      <c r="Y31" s="133">
        <v>6.0081780428589294E-3</v>
      </c>
      <c r="Z31" s="133">
        <v>6.6157604752368419E-4</v>
      </c>
    </row>
    <row r="32" spans="1:26">
      <c r="A32" t="s">
        <v>1213</v>
      </c>
      <c r="B32" t="s">
        <v>1244</v>
      </c>
      <c r="C32" t="s">
        <v>5950</v>
      </c>
      <c r="D32" t="s">
        <v>5951</v>
      </c>
      <c r="E32" t="s">
        <v>310</v>
      </c>
      <c r="F32" t="s">
        <v>5952</v>
      </c>
      <c r="G32">
        <v>74186</v>
      </c>
      <c r="H32" t="s">
        <v>312</v>
      </c>
      <c r="I32" t="s">
        <v>1004</v>
      </c>
      <c r="J32" t="s">
        <v>833</v>
      </c>
      <c r="K32" t="s">
        <v>204</v>
      </c>
      <c r="L32" t="s">
        <v>204</v>
      </c>
      <c r="M32" t="s">
        <v>204</v>
      </c>
      <c r="N32" t="s">
        <v>204</v>
      </c>
      <c r="O32" t="s">
        <v>339</v>
      </c>
      <c r="P32" s="161">
        <v>43542</v>
      </c>
      <c r="Q32" t="s">
        <v>1212</v>
      </c>
      <c r="R32" t="s">
        <v>885</v>
      </c>
      <c r="S32" t="s">
        <v>889</v>
      </c>
      <c r="T32" s="169">
        <v>45382</v>
      </c>
      <c r="U32" s="110"/>
      <c r="V32" s="180">
        <f t="shared" si="0"/>
        <v>1371.5325</v>
      </c>
      <c r="W32" s="146">
        <v>1371.5325</v>
      </c>
      <c r="X32" s="163">
        <v>7.8700000000000006E-2</v>
      </c>
      <c r="Y32" s="133">
        <v>0.17763237607300902</v>
      </c>
      <c r="Z32" s="133">
        <v>1.9559561057665088E-2</v>
      </c>
    </row>
    <row r="33" spans="1:26">
      <c r="A33" t="s">
        <v>1213</v>
      </c>
      <c r="B33" t="s">
        <v>1244</v>
      </c>
      <c r="C33" t="s">
        <v>5953</v>
      </c>
      <c r="D33" t="s">
        <v>5954</v>
      </c>
      <c r="E33" t="s">
        <v>311</v>
      </c>
      <c r="F33" t="s">
        <v>5955</v>
      </c>
      <c r="G33">
        <v>74178</v>
      </c>
      <c r="H33" t="s">
        <v>312</v>
      </c>
      <c r="I33" t="s">
        <v>1004</v>
      </c>
      <c r="J33" t="s">
        <v>833</v>
      </c>
      <c r="K33" t="s">
        <v>205</v>
      </c>
      <c r="L33" t="s">
        <v>224</v>
      </c>
      <c r="M33" t="s">
        <v>224</v>
      </c>
      <c r="N33" t="s">
        <v>224</v>
      </c>
      <c r="O33" t="s">
        <v>339</v>
      </c>
      <c r="P33" s="161">
        <v>43321</v>
      </c>
      <c r="Q33" t="s">
        <v>1215</v>
      </c>
      <c r="R33" t="s">
        <v>885</v>
      </c>
      <c r="S33" t="s">
        <v>889</v>
      </c>
      <c r="T33" s="169">
        <v>45377</v>
      </c>
      <c r="U33" t="s">
        <v>1216</v>
      </c>
      <c r="V33" s="180">
        <f t="shared" si="0"/>
        <v>147.45973920130399</v>
      </c>
      <c r="W33" s="146">
        <v>542.79930000000002</v>
      </c>
      <c r="X33" s="163">
        <v>3.4639999999999997E-2</v>
      </c>
      <c r="Y33" s="133">
        <v>7.0300001103536847E-2</v>
      </c>
      <c r="Z33" s="133">
        <v>7.7409152224220392E-3</v>
      </c>
    </row>
    <row r="34" spans="1:26">
      <c r="A34" t="s">
        <v>1213</v>
      </c>
      <c r="B34" t="s">
        <v>1244</v>
      </c>
      <c r="D34" t="s">
        <v>5956</v>
      </c>
      <c r="E34" t="s">
        <v>309</v>
      </c>
      <c r="F34" t="s">
        <v>5957</v>
      </c>
      <c r="G34">
        <v>74181</v>
      </c>
      <c r="H34" t="s">
        <v>312</v>
      </c>
      <c r="I34" t="s">
        <v>1004</v>
      </c>
      <c r="J34" t="s">
        <v>833</v>
      </c>
      <c r="K34" t="s">
        <v>205</v>
      </c>
      <c r="L34" t="s">
        <v>204</v>
      </c>
      <c r="M34" t="s">
        <v>204</v>
      </c>
      <c r="N34" t="s">
        <v>224</v>
      </c>
      <c r="O34" t="s">
        <v>339</v>
      </c>
      <c r="P34" s="161">
        <v>43412</v>
      </c>
      <c r="Q34" t="s">
        <v>1215</v>
      </c>
      <c r="R34" t="s">
        <v>885</v>
      </c>
      <c r="S34" t="s">
        <v>889</v>
      </c>
      <c r="T34" s="169">
        <v>45244</v>
      </c>
      <c r="U34" t="s">
        <v>1216</v>
      </c>
      <c r="V34" s="180">
        <f t="shared" si="0"/>
        <v>100.49701168160826</v>
      </c>
      <c r="W34" s="146">
        <v>369.92950000000002</v>
      </c>
      <c r="X34" s="163">
        <v>0.19900000000000001</v>
      </c>
      <c r="Y34" s="133">
        <v>4.7910973160862014E-2</v>
      </c>
      <c r="Z34" s="133">
        <v>5.2756013604573267E-3</v>
      </c>
    </row>
    <row r="35" spans="1:26">
      <c r="A35" t="s">
        <v>1213</v>
      </c>
      <c r="B35" t="s">
        <v>1244</v>
      </c>
      <c r="C35" t="s">
        <v>5958</v>
      </c>
      <c r="D35" t="s">
        <v>5959</v>
      </c>
      <c r="E35" t="s">
        <v>311</v>
      </c>
      <c r="F35" t="s">
        <v>5960</v>
      </c>
      <c r="G35">
        <v>74208</v>
      </c>
      <c r="H35" t="s">
        <v>312</v>
      </c>
      <c r="I35" t="s">
        <v>1004</v>
      </c>
      <c r="J35" t="s">
        <v>833</v>
      </c>
      <c r="K35" t="s">
        <v>205</v>
      </c>
      <c r="L35" t="s">
        <v>224</v>
      </c>
      <c r="M35" t="s">
        <v>224</v>
      </c>
      <c r="N35" t="s">
        <v>224</v>
      </c>
      <c r="O35" t="s">
        <v>339</v>
      </c>
      <c r="P35" s="161">
        <v>44186</v>
      </c>
      <c r="Q35" t="s">
        <v>1215</v>
      </c>
      <c r="R35" t="s">
        <v>885</v>
      </c>
      <c r="S35" t="s">
        <v>889</v>
      </c>
      <c r="T35" s="169">
        <v>45377</v>
      </c>
      <c r="U35" t="s">
        <v>1216</v>
      </c>
      <c r="V35" s="180">
        <f t="shared" si="0"/>
        <v>55.227492529204014</v>
      </c>
      <c r="W35" s="146">
        <v>203.29239999999999</v>
      </c>
      <c r="X35" s="163">
        <v>4.7000000000000002E-3</v>
      </c>
      <c r="Y35" s="133">
        <v>2.6329172804954643E-2</v>
      </c>
      <c r="Z35" s="133">
        <v>2.8991734190655632E-3</v>
      </c>
    </row>
    <row r="36" spans="1:26">
      <c r="A36" t="s">
        <v>1213</v>
      </c>
      <c r="B36" t="s">
        <v>1244</v>
      </c>
      <c r="C36" t="s">
        <v>5961</v>
      </c>
      <c r="D36" t="s">
        <v>2331</v>
      </c>
      <c r="E36" t="s">
        <v>309</v>
      </c>
      <c r="F36" t="s">
        <v>5962</v>
      </c>
      <c r="G36">
        <v>74190</v>
      </c>
      <c r="H36" t="s">
        <v>312</v>
      </c>
      <c r="I36" t="s">
        <v>1005</v>
      </c>
      <c r="J36" t="s">
        <v>569</v>
      </c>
      <c r="K36" t="s">
        <v>204</v>
      </c>
      <c r="L36" t="s">
        <v>204</v>
      </c>
      <c r="M36" t="s">
        <v>204</v>
      </c>
      <c r="N36" t="s">
        <v>224</v>
      </c>
      <c r="O36" t="s">
        <v>339</v>
      </c>
      <c r="P36" s="161">
        <v>43691</v>
      </c>
      <c r="Q36" t="s">
        <v>1215</v>
      </c>
      <c r="R36" t="s">
        <v>885</v>
      </c>
      <c r="S36" t="s">
        <v>889</v>
      </c>
      <c r="T36" s="169">
        <v>45299</v>
      </c>
      <c r="U36" t="s">
        <v>1216</v>
      </c>
      <c r="V36" s="180">
        <f t="shared" si="0"/>
        <v>182.94034229828853</v>
      </c>
      <c r="W36" s="146">
        <v>673.40340000000003</v>
      </c>
      <c r="X36" s="163">
        <v>0.19874</v>
      </c>
      <c r="Y36" s="133">
        <v>8.7215034414965267E-2</v>
      </c>
      <c r="Z36" s="133">
        <v>9.6034733560324322E-3</v>
      </c>
    </row>
    <row r="37" spans="1:26">
      <c r="A37" t="s">
        <v>1213</v>
      </c>
      <c r="B37" t="s">
        <v>1247</v>
      </c>
      <c r="C37" t="s">
        <v>5963</v>
      </c>
      <c r="D37" t="s">
        <v>5964</v>
      </c>
      <c r="E37" t="s">
        <v>309</v>
      </c>
      <c r="F37" t="s">
        <v>5965</v>
      </c>
      <c r="G37">
        <v>74228</v>
      </c>
      <c r="H37" t="s">
        <v>312</v>
      </c>
      <c r="I37" t="s">
        <v>1000</v>
      </c>
      <c r="J37" t="s">
        <v>844</v>
      </c>
      <c r="K37" t="s">
        <v>204</v>
      </c>
      <c r="L37" t="s">
        <v>204</v>
      </c>
      <c r="M37" t="s">
        <v>204</v>
      </c>
      <c r="N37" t="s">
        <v>204</v>
      </c>
      <c r="O37" t="s">
        <v>339</v>
      </c>
      <c r="P37" s="161">
        <v>44560</v>
      </c>
      <c r="Q37" t="s">
        <v>1215</v>
      </c>
      <c r="R37" t="s">
        <v>885</v>
      </c>
      <c r="S37" t="s">
        <v>889</v>
      </c>
      <c r="T37" s="169">
        <v>45362</v>
      </c>
      <c r="U37" t="s">
        <v>1216</v>
      </c>
      <c r="V37" s="180">
        <f t="shared" si="0"/>
        <v>1518.0194512360772</v>
      </c>
      <c r="W37" s="146">
        <v>5587.8296</v>
      </c>
      <c r="X37" s="163">
        <v>6.7400000000000002E-2</v>
      </c>
      <c r="Y37" s="133">
        <v>1.2237794984868487E-2</v>
      </c>
      <c r="Z37" s="133">
        <v>3.0920392184947119E-3</v>
      </c>
    </row>
    <row r="38" spans="1:26">
      <c r="A38" t="s">
        <v>1213</v>
      </c>
      <c r="B38" t="s">
        <v>1247</v>
      </c>
      <c r="C38" t="s">
        <v>5922</v>
      </c>
      <c r="D38" t="s">
        <v>5923</v>
      </c>
      <c r="E38" t="s">
        <v>309</v>
      </c>
      <c r="F38" t="s">
        <v>5924</v>
      </c>
      <c r="G38">
        <v>74173</v>
      </c>
      <c r="H38" t="s">
        <v>312</v>
      </c>
      <c r="I38" t="s">
        <v>1000</v>
      </c>
      <c r="J38" t="s">
        <v>845</v>
      </c>
      <c r="K38" t="s">
        <v>204</v>
      </c>
      <c r="L38" t="s">
        <v>204</v>
      </c>
      <c r="M38" t="s">
        <v>204</v>
      </c>
      <c r="N38" t="s">
        <v>204</v>
      </c>
      <c r="O38" t="s">
        <v>339</v>
      </c>
      <c r="P38" s="161">
        <v>43157</v>
      </c>
      <c r="Q38" t="s">
        <v>1215</v>
      </c>
      <c r="R38" t="s">
        <v>885</v>
      </c>
      <c r="S38" t="s">
        <v>889</v>
      </c>
      <c r="T38" s="169">
        <v>45287</v>
      </c>
      <c r="U38" t="s">
        <v>1216</v>
      </c>
      <c r="V38" s="180">
        <f t="shared" si="0"/>
        <v>1504.5904645476774</v>
      </c>
      <c r="W38" s="146">
        <v>5538.3975</v>
      </c>
      <c r="X38" s="163">
        <v>0.10349999999999999</v>
      </c>
      <c r="Y38" s="133">
        <v>1.2129534844918249E-2</v>
      </c>
      <c r="Z38" s="133">
        <v>3.0646858759244403E-3</v>
      </c>
    </row>
    <row r="39" spans="1:26">
      <c r="A39" t="s">
        <v>1213</v>
      </c>
      <c r="B39" t="s">
        <v>1247</v>
      </c>
      <c r="C39" t="s">
        <v>5966</v>
      </c>
      <c r="D39" t="s">
        <v>5967</v>
      </c>
      <c r="E39" t="s">
        <v>309</v>
      </c>
      <c r="F39" t="s">
        <v>5968</v>
      </c>
      <c r="G39">
        <v>74221</v>
      </c>
      <c r="H39" t="s">
        <v>312</v>
      </c>
      <c r="I39" t="s">
        <v>1000</v>
      </c>
      <c r="J39" t="s">
        <v>844</v>
      </c>
      <c r="K39" t="s">
        <v>204</v>
      </c>
      <c r="L39" t="s">
        <v>204</v>
      </c>
      <c r="M39" t="s">
        <v>204</v>
      </c>
      <c r="N39" t="s">
        <v>296</v>
      </c>
      <c r="O39" t="s">
        <v>339</v>
      </c>
      <c r="P39" s="161">
        <v>44409</v>
      </c>
      <c r="Q39" t="s">
        <v>1215</v>
      </c>
      <c r="R39" t="s">
        <v>885</v>
      </c>
      <c r="S39" t="s">
        <v>889</v>
      </c>
      <c r="T39" s="169">
        <v>45377</v>
      </c>
      <c r="U39" t="s">
        <v>1216</v>
      </c>
      <c r="V39" s="180">
        <f t="shared" si="0"/>
        <v>920.8807117631078</v>
      </c>
      <c r="W39" s="146">
        <v>3389.7619</v>
      </c>
      <c r="X39" s="163">
        <v>7.5700000000000003E-2</v>
      </c>
      <c r="Y39" s="133">
        <v>7.4238503970522878E-3</v>
      </c>
      <c r="Z39" s="133">
        <v>1.8757330555305013E-3</v>
      </c>
    </row>
    <row r="40" spans="1:26">
      <c r="A40" t="s">
        <v>1213</v>
      </c>
      <c r="B40" t="s">
        <v>1247</v>
      </c>
      <c r="C40" t="s">
        <v>5969</v>
      </c>
      <c r="D40" t="s">
        <v>5970</v>
      </c>
      <c r="E40" t="s">
        <v>311</v>
      </c>
      <c r="F40" t="s">
        <v>5971</v>
      </c>
      <c r="G40">
        <v>74243</v>
      </c>
      <c r="H40" t="s">
        <v>312</v>
      </c>
      <c r="I40" t="s">
        <v>1000</v>
      </c>
      <c r="J40" t="s">
        <v>844</v>
      </c>
      <c r="K40" t="s">
        <v>204</v>
      </c>
      <c r="L40" t="s">
        <v>204</v>
      </c>
      <c r="M40" t="s">
        <v>204</v>
      </c>
      <c r="N40" t="s">
        <v>204</v>
      </c>
      <c r="O40" t="s">
        <v>339</v>
      </c>
      <c r="P40" s="161">
        <v>44823</v>
      </c>
      <c r="Q40" t="s">
        <v>1215</v>
      </c>
      <c r="R40" t="s">
        <v>885</v>
      </c>
      <c r="S40" t="s">
        <v>889</v>
      </c>
      <c r="T40" s="169">
        <v>45287</v>
      </c>
      <c r="U40" t="s">
        <v>1216</v>
      </c>
      <c r="V40" s="180">
        <f t="shared" si="0"/>
        <v>488.59888617223578</v>
      </c>
      <c r="W40" s="146">
        <v>1798.5325</v>
      </c>
      <c r="X40" s="163">
        <v>0.1371</v>
      </c>
      <c r="Y40" s="133">
        <v>3.9389304763557693E-3</v>
      </c>
      <c r="Z40" s="133">
        <v>9.9522238498645529E-4</v>
      </c>
    </row>
    <row r="41" spans="1:26">
      <c r="A41" t="s">
        <v>1213</v>
      </c>
      <c r="B41" t="s">
        <v>1247</v>
      </c>
      <c r="D41" t="s">
        <v>5885</v>
      </c>
      <c r="E41" t="s">
        <v>309</v>
      </c>
      <c r="F41" t="s">
        <v>5886</v>
      </c>
      <c r="G41">
        <v>74254</v>
      </c>
      <c r="H41" t="s">
        <v>312</v>
      </c>
      <c r="I41" t="s">
        <v>1000</v>
      </c>
      <c r="J41" t="s">
        <v>845</v>
      </c>
      <c r="K41" t="s">
        <v>204</v>
      </c>
      <c r="L41" t="s">
        <v>204</v>
      </c>
      <c r="M41" t="s">
        <v>204</v>
      </c>
      <c r="N41" t="s">
        <v>204</v>
      </c>
      <c r="O41" t="s">
        <v>339</v>
      </c>
      <c r="P41" s="161">
        <v>45124</v>
      </c>
      <c r="Q41" t="s">
        <v>1215</v>
      </c>
      <c r="R41" t="s">
        <v>885</v>
      </c>
      <c r="S41" t="s">
        <v>889</v>
      </c>
      <c r="T41" s="169">
        <v>45300</v>
      </c>
      <c r="U41" t="s">
        <v>1216</v>
      </c>
      <c r="V41" s="180">
        <f t="shared" si="0"/>
        <v>63.602580820429232</v>
      </c>
      <c r="W41" s="146">
        <v>234.12110000000001</v>
      </c>
      <c r="X41" s="163">
        <v>7.0800000000000002E-2</v>
      </c>
      <c r="Y41" s="133">
        <v>5.1274395551329486E-4</v>
      </c>
      <c r="Z41" s="133">
        <v>1.2955147732524736E-4</v>
      </c>
    </row>
    <row r="42" spans="1:26">
      <c r="A42" t="s">
        <v>1213</v>
      </c>
      <c r="B42" t="s">
        <v>1247</v>
      </c>
      <c r="D42" t="s">
        <v>5925</v>
      </c>
      <c r="E42" t="s">
        <v>311</v>
      </c>
      <c r="F42" t="s">
        <v>5972</v>
      </c>
      <c r="G42">
        <v>74200</v>
      </c>
      <c r="H42" t="s">
        <v>312</v>
      </c>
      <c r="I42" t="s">
        <v>1000</v>
      </c>
      <c r="J42" t="s">
        <v>844</v>
      </c>
      <c r="K42" t="s">
        <v>205</v>
      </c>
      <c r="L42" t="s">
        <v>224</v>
      </c>
      <c r="M42" t="s">
        <v>224</v>
      </c>
      <c r="N42" t="s">
        <v>224</v>
      </c>
      <c r="O42" t="s">
        <v>339</v>
      </c>
      <c r="P42" s="161">
        <v>43891</v>
      </c>
      <c r="Q42" t="s">
        <v>1215</v>
      </c>
      <c r="R42" t="s">
        <v>885</v>
      </c>
      <c r="S42" t="s">
        <v>889</v>
      </c>
      <c r="T42" s="169">
        <v>45264</v>
      </c>
      <c r="U42" t="s">
        <v>1216</v>
      </c>
      <c r="V42" s="180">
        <f t="shared" si="0"/>
        <v>4885.4813094267856</v>
      </c>
      <c r="W42" s="146">
        <v>17983.456699999999</v>
      </c>
      <c r="X42" s="163">
        <v>5.6800000000000003E-2</v>
      </c>
      <c r="Y42" s="133">
        <v>3.9385212657460554E-2</v>
      </c>
      <c r="Z42" s="133">
        <v>9.9511899256523682E-3</v>
      </c>
    </row>
    <row r="43" spans="1:26">
      <c r="A43" t="s">
        <v>1213</v>
      </c>
      <c r="B43" t="s">
        <v>1247</v>
      </c>
      <c r="D43" t="s">
        <v>5925</v>
      </c>
      <c r="E43" t="s">
        <v>311</v>
      </c>
      <c r="F43" t="s">
        <v>5926</v>
      </c>
      <c r="G43">
        <v>74180</v>
      </c>
      <c r="H43" t="s">
        <v>312</v>
      </c>
      <c r="I43" t="s">
        <v>1000</v>
      </c>
      <c r="J43" t="s">
        <v>844</v>
      </c>
      <c r="K43" t="s">
        <v>205</v>
      </c>
      <c r="L43" t="s">
        <v>224</v>
      </c>
      <c r="M43" t="s">
        <v>224</v>
      </c>
      <c r="N43" t="s">
        <v>224</v>
      </c>
      <c r="O43" t="s">
        <v>339</v>
      </c>
      <c r="P43" s="161">
        <v>43411</v>
      </c>
      <c r="Q43" t="s">
        <v>1215</v>
      </c>
      <c r="R43" t="s">
        <v>885</v>
      </c>
      <c r="S43" t="s">
        <v>889</v>
      </c>
      <c r="T43" s="169">
        <v>45363</v>
      </c>
      <c r="U43" t="s">
        <v>1216</v>
      </c>
      <c r="V43" s="180">
        <f t="shared" si="0"/>
        <v>3816.4413202933983</v>
      </c>
      <c r="W43" s="146">
        <v>14048.3205</v>
      </c>
      <c r="X43" s="163">
        <v>5.8900000000000001E-2</v>
      </c>
      <c r="Y43" s="133">
        <v>3.0766948648586149E-2</v>
      </c>
      <c r="Z43" s="133">
        <v>7.7736726242324432E-3</v>
      </c>
    </row>
    <row r="44" spans="1:26">
      <c r="A44" t="s">
        <v>1213</v>
      </c>
      <c r="B44" t="s">
        <v>1247</v>
      </c>
      <c r="D44" t="s">
        <v>5927</v>
      </c>
      <c r="E44" t="s">
        <v>311</v>
      </c>
      <c r="F44" t="s">
        <v>5928</v>
      </c>
      <c r="G44">
        <v>74183</v>
      </c>
      <c r="H44" t="s">
        <v>312</v>
      </c>
      <c r="I44" t="s">
        <v>1000</v>
      </c>
      <c r="J44" t="s">
        <v>844</v>
      </c>
      <c r="K44" t="s">
        <v>205</v>
      </c>
      <c r="L44" t="s">
        <v>224</v>
      </c>
      <c r="M44" t="s">
        <v>224</v>
      </c>
      <c r="N44" t="s">
        <v>224</v>
      </c>
      <c r="O44" t="s">
        <v>339</v>
      </c>
      <c r="P44" s="161">
        <v>43482</v>
      </c>
      <c r="Q44" t="s">
        <v>1215</v>
      </c>
      <c r="R44" t="s">
        <v>885</v>
      </c>
      <c r="S44" t="s">
        <v>889</v>
      </c>
      <c r="T44" s="169">
        <v>45350</v>
      </c>
      <c r="U44" t="s">
        <v>1216</v>
      </c>
      <c r="V44" s="180">
        <f t="shared" si="0"/>
        <v>1778.6771801140994</v>
      </c>
      <c r="W44" s="146">
        <v>6547.3107</v>
      </c>
      <c r="X44" s="163">
        <v>5.2000000000000005E-2</v>
      </c>
      <c r="Y44" s="133">
        <v>1.4339135541336364E-2</v>
      </c>
      <c r="Z44" s="133">
        <v>3.6229704377254614E-3</v>
      </c>
    </row>
    <row r="45" spans="1:26">
      <c r="A45" t="s">
        <v>1213</v>
      </c>
      <c r="B45" t="s">
        <v>1247</v>
      </c>
      <c r="D45" t="s">
        <v>5925</v>
      </c>
      <c r="E45" t="s">
        <v>311</v>
      </c>
      <c r="F45" t="s">
        <v>5973</v>
      </c>
      <c r="G45">
        <v>74215</v>
      </c>
      <c r="H45" t="s">
        <v>312</v>
      </c>
      <c r="I45" t="s">
        <v>1000</v>
      </c>
      <c r="J45" t="s">
        <v>844</v>
      </c>
      <c r="K45" t="s">
        <v>205</v>
      </c>
      <c r="L45" t="s">
        <v>224</v>
      </c>
      <c r="M45" t="s">
        <v>224</v>
      </c>
      <c r="N45" t="s">
        <v>224</v>
      </c>
      <c r="O45" t="s">
        <v>339</v>
      </c>
      <c r="P45" s="161">
        <v>44308</v>
      </c>
      <c r="Q45" t="s">
        <v>1215</v>
      </c>
      <c r="R45" t="s">
        <v>885</v>
      </c>
      <c r="S45" t="s">
        <v>889</v>
      </c>
      <c r="T45" s="169">
        <v>45363</v>
      </c>
      <c r="U45" t="s">
        <v>1216</v>
      </c>
      <c r="V45" s="180">
        <f t="shared" si="0"/>
        <v>1117.0262972018472</v>
      </c>
      <c r="W45" s="146">
        <v>4111.7737999999999</v>
      </c>
      <c r="X45" s="163">
        <v>3.5400000000000001E-2</v>
      </c>
      <c r="Y45" s="133">
        <v>9.0051145167515719E-3</v>
      </c>
      <c r="Z45" s="133">
        <v>2.2752601499910767E-3</v>
      </c>
    </row>
    <row r="46" spans="1:26">
      <c r="A46" t="s">
        <v>1213</v>
      </c>
      <c r="B46" t="s">
        <v>1247</v>
      </c>
      <c r="D46" t="s">
        <v>5927</v>
      </c>
      <c r="E46" t="s">
        <v>311</v>
      </c>
      <c r="F46" t="s">
        <v>5974</v>
      </c>
      <c r="G46">
        <v>74216</v>
      </c>
      <c r="H46" t="s">
        <v>312</v>
      </c>
      <c r="I46" t="s">
        <v>1000</v>
      </c>
      <c r="J46" t="s">
        <v>844</v>
      </c>
      <c r="K46" t="s">
        <v>205</v>
      </c>
      <c r="L46" t="s">
        <v>224</v>
      </c>
      <c r="M46" t="s">
        <v>224</v>
      </c>
      <c r="N46" t="s">
        <v>224</v>
      </c>
      <c r="O46" t="s">
        <v>339</v>
      </c>
      <c r="P46" s="161">
        <v>44371</v>
      </c>
      <c r="Q46" t="s">
        <v>1215</v>
      </c>
      <c r="R46" t="s">
        <v>885</v>
      </c>
      <c r="S46" t="s">
        <v>889</v>
      </c>
      <c r="T46" s="169">
        <v>45348</v>
      </c>
      <c r="U46" t="s">
        <v>1216</v>
      </c>
      <c r="V46" s="180">
        <f t="shared" si="0"/>
        <v>826.10073349633251</v>
      </c>
      <c r="W46" s="146">
        <v>3040.8768</v>
      </c>
      <c r="X46" s="163">
        <v>1.6000000000000004E-2</v>
      </c>
      <c r="Y46" s="133">
        <v>6.6597640859317499E-3</v>
      </c>
      <c r="Z46" s="133">
        <v>1.682676639466914E-3</v>
      </c>
    </row>
    <row r="47" spans="1:26">
      <c r="A47" t="s">
        <v>1213</v>
      </c>
      <c r="B47" t="s">
        <v>1247</v>
      </c>
      <c r="D47" t="s">
        <v>5925</v>
      </c>
      <c r="E47" t="s">
        <v>311</v>
      </c>
      <c r="F47" t="s">
        <v>5975</v>
      </c>
      <c r="G47">
        <v>74235</v>
      </c>
      <c r="H47" t="s">
        <v>312</v>
      </c>
      <c r="I47" t="s">
        <v>1000</v>
      </c>
      <c r="J47" t="s">
        <v>844</v>
      </c>
      <c r="K47" t="s">
        <v>205</v>
      </c>
      <c r="L47" t="s">
        <v>224</v>
      </c>
      <c r="M47" t="s">
        <v>224</v>
      </c>
      <c r="N47" t="s">
        <v>224</v>
      </c>
      <c r="O47" t="s">
        <v>339</v>
      </c>
      <c r="P47" s="161">
        <v>44712</v>
      </c>
      <c r="Q47" t="s">
        <v>1215</v>
      </c>
      <c r="R47" t="s">
        <v>885</v>
      </c>
      <c r="S47" t="s">
        <v>889</v>
      </c>
      <c r="T47" s="169">
        <v>45363</v>
      </c>
      <c r="U47" t="s">
        <v>1216</v>
      </c>
      <c r="V47" s="180">
        <f t="shared" si="0"/>
        <v>729.39839717468078</v>
      </c>
      <c r="W47" s="146">
        <v>2684.9155000000001</v>
      </c>
      <c r="X47" s="163">
        <v>6.13E-2</v>
      </c>
      <c r="Y47" s="133">
        <v>5.8801801861588874E-3</v>
      </c>
      <c r="Z47" s="133">
        <v>1.4857045546113311E-3</v>
      </c>
    </row>
    <row r="48" spans="1:26">
      <c r="A48" t="s">
        <v>1213</v>
      </c>
      <c r="B48" t="s">
        <v>1247</v>
      </c>
      <c r="C48" t="s">
        <v>5929</v>
      </c>
      <c r="D48" t="s">
        <v>5930</v>
      </c>
      <c r="E48" t="s">
        <v>309</v>
      </c>
      <c r="F48" t="s">
        <v>5931</v>
      </c>
      <c r="G48">
        <v>74185</v>
      </c>
      <c r="H48" t="s">
        <v>312</v>
      </c>
      <c r="I48" t="s">
        <v>1001</v>
      </c>
      <c r="J48" t="s">
        <v>831</v>
      </c>
      <c r="K48" t="s">
        <v>204</v>
      </c>
      <c r="L48" t="s">
        <v>204</v>
      </c>
      <c r="M48" t="s">
        <v>204</v>
      </c>
      <c r="N48" t="s">
        <v>204</v>
      </c>
      <c r="O48" t="s">
        <v>339</v>
      </c>
      <c r="P48" s="161">
        <v>43524</v>
      </c>
      <c r="Q48" t="s">
        <v>1212</v>
      </c>
      <c r="R48" t="s">
        <v>885</v>
      </c>
      <c r="S48" t="s">
        <v>889</v>
      </c>
      <c r="T48" s="169">
        <v>45382</v>
      </c>
      <c r="V48" s="180">
        <f t="shared" si="0"/>
        <v>28364.374</v>
      </c>
      <c r="W48" s="146">
        <v>28364.374</v>
      </c>
      <c r="X48" s="163">
        <v>0.1298</v>
      </c>
      <c r="Y48" s="133">
        <v>6.212025411612928E-2</v>
      </c>
      <c r="Z48" s="133">
        <v>1.5695495980070421E-2</v>
      </c>
    </row>
    <row r="49" spans="1:26">
      <c r="A49" t="s">
        <v>1213</v>
      </c>
      <c r="B49" t="s">
        <v>1247</v>
      </c>
      <c r="C49" t="s">
        <v>5929</v>
      </c>
      <c r="D49" t="s">
        <v>5932</v>
      </c>
      <c r="E49" t="s">
        <v>309</v>
      </c>
      <c r="F49" t="s">
        <v>5933</v>
      </c>
      <c r="G49">
        <v>74202</v>
      </c>
      <c r="H49" t="s">
        <v>312</v>
      </c>
      <c r="I49" t="s">
        <v>1001</v>
      </c>
      <c r="J49" t="s">
        <v>831</v>
      </c>
      <c r="K49" t="s">
        <v>204</v>
      </c>
      <c r="L49" t="s">
        <v>204</v>
      </c>
      <c r="M49" t="s">
        <v>204</v>
      </c>
      <c r="N49" t="s">
        <v>204</v>
      </c>
      <c r="O49" t="s">
        <v>339</v>
      </c>
      <c r="P49" s="161">
        <v>43913</v>
      </c>
      <c r="Q49" t="s">
        <v>1212</v>
      </c>
      <c r="R49" t="s">
        <v>885</v>
      </c>
      <c r="S49" t="s">
        <v>889</v>
      </c>
      <c r="T49" s="169">
        <v>45382</v>
      </c>
      <c r="V49" s="180">
        <f t="shared" si="0"/>
        <v>14567.9609</v>
      </c>
      <c r="W49" s="146">
        <v>14567.9609</v>
      </c>
      <c r="X49" s="163">
        <v>0.1036</v>
      </c>
      <c r="Y49" s="133">
        <v>3.1905002816660123E-2</v>
      </c>
      <c r="Z49" s="133">
        <v>8.0612169183480967E-3</v>
      </c>
    </row>
    <row r="50" spans="1:26">
      <c r="A50" t="s">
        <v>1213</v>
      </c>
      <c r="B50" t="s">
        <v>1247</v>
      </c>
      <c r="C50" t="s">
        <v>5976</v>
      </c>
      <c r="D50" t="s">
        <v>5977</v>
      </c>
      <c r="E50" t="s">
        <v>309</v>
      </c>
      <c r="F50" t="s">
        <v>5978</v>
      </c>
      <c r="G50">
        <v>74179</v>
      </c>
      <c r="H50" t="s">
        <v>312</v>
      </c>
      <c r="I50" t="s">
        <v>1001</v>
      </c>
      <c r="J50" t="s">
        <v>831</v>
      </c>
      <c r="K50" t="s">
        <v>204</v>
      </c>
      <c r="L50" t="s">
        <v>204</v>
      </c>
      <c r="M50" t="s">
        <v>204</v>
      </c>
      <c r="N50" t="s">
        <v>204</v>
      </c>
      <c r="O50" t="s">
        <v>339</v>
      </c>
      <c r="P50" s="161">
        <v>43394</v>
      </c>
      <c r="Q50" t="s">
        <v>1212</v>
      </c>
      <c r="R50" t="s">
        <v>885</v>
      </c>
      <c r="S50" t="s">
        <v>889</v>
      </c>
      <c r="T50" s="169">
        <v>45362</v>
      </c>
      <c r="V50" s="180">
        <f t="shared" si="0"/>
        <v>3207.0218</v>
      </c>
      <c r="W50" s="146">
        <v>3207.0218</v>
      </c>
      <c r="X50" s="163">
        <v>0.11990000000000001</v>
      </c>
      <c r="Y50" s="133">
        <v>7.0236348806057055E-3</v>
      </c>
      <c r="Z50" s="133">
        <v>1.7746133624621798E-3</v>
      </c>
    </row>
    <row r="51" spans="1:26">
      <c r="A51" t="s">
        <v>1213</v>
      </c>
      <c r="B51" t="s">
        <v>1247</v>
      </c>
      <c r="C51" t="s">
        <v>5979</v>
      </c>
      <c r="D51" t="s">
        <v>5980</v>
      </c>
      <c r="E51" t="s">
        <v>310</v>
      </c>
      <c r="F51" t="s">
        <v>5981</v>
      </c>
      <c r="G51">
        <v>74205</v>
      </c>
      <c r="H51" t="s">
        <v>312</v>
      </c>
      <c r="I51" t="s">
        <v>1001</v>
      </c>
      <c r="J51" t="s">
        <v>831</v>
      </c>
      <c r="K51" t="s">
        <v>205</v>
      </c>
      <c r="L51" t="s">
        <v>286</v>
      </c>
      <c r="M51" t="s">
        <v>286</v>
      </c>
      <c r="N51" t="s">
        <v>286</v>
      </c>
      <c r="O51" t="s">
        <v>339</v>
      </c>
      <c r="P51" s="161">
        <v>44159</v>
      </c>
      <c r="Q51" t="s">
        <v>1217</v>
      </c>
      <c r="R51" t="s">
        <v>885</v>
      </c>
      <c r="S51" t="s">
        <v>889</v>
      </c>
      <c r="T51" s="169">
        <v>45263</v>
      </c>
      <c r="U51" t="s">
        <v>1218</v>
      </c>
      <c r="V51" s="180">
        <f t="shared" si="0"/>
        <v>2156.7435601015309</v>
      </c>
      <c r="W51" s="146">
        <v>8581.8983000000007</v>
      </c>
      <c r="X51" s="163">
        <v>0.19639999999999999</v>
      </c>
      <c r="Y51" s="133">
        <v>1.8795045628133101E-2</v>
      </c>
      <c r="Z51" s="133">
        <v>4.7488144937418769E-3</v>
      </c>
    </row>
    <row r="52" spans="1:26">
      <c r="A52" t="s">
        <v>1213</v>
      </c>
      <c r="B52" t="s">
        <v>1247</v>
      </c>
      <c r="C52" t="s">
        <v>5934</v>
      </c>
      <c r="D52" t="s">
        <v>5935</v>
      </c>
      <c r="E52" t="s">
        <v>309</v>
      </c>
      <c r="F52" t="s">
        <v>5936</v>
      </c>
      <c r="G52">
        <v>74176</v>
      </c>
      <c r="H52" t="s">
        <v>312</v>
      </c>
      <c r="I52" t="s">
        <v>1002</v>
      </c>
      <c r="J52" t="s">
        <v>569</v>
      </c>
      <c r="K52" t="s">
        <v>204</v>
      </c>
      <c r="L52" t="s">
        <v>204</v>
      </c>
      <c r="M52" t="s">
        <v>204</v>
      </c>
      <c r="N52" t="s">
        <v>204</v>
      </c>
      <c r="O52" t="s">
        <v>339</v>
      </c>
      <c r="P52" s="161">
        <v>43306</v>
      </c>
      <c r="Q52" t="s">
        <v>1212</v>
      </c>
      <c r="R52" t="s">
        <v>885</v>
      </c>
      <c r="S52" t="s">
        <v>889</v>
      </c>
      <c r="T52" s="169">
        <v>45362</v>
      </c>
      <c r="V52" s="180">
        <f t="shared" si="0"/>
        <v>11010.607699999999</v>
      </c>
      <c r="W52" s="146">
        <v>11010.607699999999</v>
      </c>
      <c r="X52" s="163">
        <v>1.7500000000000002E-2</v>
      </c>
      <c r="Y52" s="133">
        <v>2.41141140741701E-2</v>
      </c>
      <c r="Z52" s="133">
        <v>6.0927468166268291E-3</v>
      </c>
    </row>
    <row r="53" spans="1:26">
      <c r="A53" t="s">
        <v>1213</v>
      </c>
      <c r="B53" t="s">
        <v>1247</v>
      </c>
      <c r="C53" t="s">
        <v>5982</v>
      </c>
      <c r="D53" t="s">
        <v>5983</v>
      </c>
      <c r="E53" t="s">
        <v>309</v>
      </c>
      <c r="F53" t="s">
        <v>5984</v>
      </c>
      <c r="G53">
        <v>74233</v>
      </c>
      <c r="H53" t="s">
        <v>312</v>
      </c>
      <c r="I53" t="s">
        <v>1002</v>
      </c>
      <c r="J53" t="s">
        <v>569</v>
      </c>
      <c r="K53" t="s">
        <v>204</v>
      </c>
      <c r="L53" t="s">
        <v>204</v>
      </c>
      <c r="M53" t="s">
        <v>204</v>
      </c>
      <c r="N53" t="s">
        <v>224</v>
      </c>
      <c r="O53" t="s">
        <v>339</v>
      </c>
      <c r="P53" s="161">
        <v>44622</v>
      </c>
      <c r="Q53" t="s">
        <v>1212</v>
      </c>
      <c r="R53" t="s">
        <v>885</v>
      </c>
      <c r="S53" t="s">
        <v>889</v>
      </c>
      <c r="T53" s="169">
        <v>45364</v>
      </c>
      <c r="V53" s="180">
        <f t="shared" si="0"/>
        <v>5568.2187999999996</v>
      </c>
      <c r="W53" s="146">
        <v>5568.2187999999996</v>
      </c>
      <c r="X53" s="163">
        <v>0.104</v>
      </c>
      <c r="Y53" s="133">
        <v>1.2194845844133575E-2</v>
      </c>
      <c r="Z53" s="133">
        <v>3.0811875554527016E-3</v>
      </c>
    </row>
    <row r="54" spans="1:26">
      <c r="A54" t="s">
        <v>1213</v>
      </c>
      <c r="B54" t="s">
        <v>1247</v>
      </c>
      <c r="C54" t="s">
        <v>5937</v>
      </c>
      <c r="D54" t="s">
        <v>5938</v>
      </c>
      <c r="E54" t="s">
        <v>309</v>
      </c>
      <c r="F54" t="s">
        <v>5939</v>
      </c>
      <c r="G54">
        <v>74177</v>
      </c>
      <c r="H54" t="s">
        <v>312</v>
      </c>
      <c r="I54" t="s">
        <v>1002</v>
      </c>
      <c r="J54" t="s">
        <v>569</v>
      </c>
      <c r="K54" t="s">
        <v>204</v>
      </c>
      <c r="L54" t="s">
        <v>204</v>
      </c>
      <c r="M54" t="s">
        <v>204</v>
      </c>
      <c r="N54" t="s">
        <v>204</v>
      </c>
      <c r="O54" t="s">
        <v>339</v>
      </c>
      <c r="P54" s="161">
        <v>43312</v>
      </c>
      <c r="Q54" t="s">
        <v>1212</v>
      </c>
      <c r="R54" t="s">
        <v>885</v>
      </c>
      <c r="S54" t="s">
        <v>889</v>
      </c>
      <c r="T54" s="169">
        <v>45369</v>
      </c>
      <c r="V54" s="180">
        <f t="shared" si="0"/>
        <v>5388.2644</v>
      </c>
      <c r="W54" s="146">
        <v>5388.2644</v>
      </c>
      <c r="X54" s="163">
        <v>2.9600000000000001E-2</v>
      </c>
      <c r="Y54" s="133">
        <v>1.1800731138358559E-2</v>
      </c>
      <c r="Z54" s="133">
        <v>2.981609312121397E-3</v>
      </c>
    </row>
    <row r="55" spans="1:26">
      <c r="A55" t="s">
        <v>1213</v>
      </c>
      <c r="B55" t="s">
        <v>1247</v>
      </c>
      <c r="C55" t="s">
        <v>5940</v>
      </c>
      <c r="D55" t="s">
        <v>5941</v>
      </c>
      <c r="E55" t="s">
        <v>309</v>
      </c>
      <c r="F55" t="s">
        <v>5942</v>
      </c>
      <c r="G55">
        <v>74189</v>
      </c>
      <c r="H55" t="s">
        <v>312</v>
      </c>
      <c r="I55" t="s">
        <v>1002</v>
      </c>
      <c r="J55" t="s">
        <v>569</v>
      </c>
      <c r="K55" t="s">
        <v>205</v>
      </c>
      <c r="L55" t="s">
        <v>224</v>
      </c>
      <c r="M55" t="s">
        <v>224</v>
      </c>
      <c r="N55" t="s">
        <v>224</v>
      </c>
      <c r="O55" t="s">
        <v>339</v>
      </c>
      <c r="P55" s="161">
        <v>43586</v>
      </c>
      <c r="Q55" t="s">
        <v>1215</v>
      </c>
      <c r="R55" t="s">
        <v>885</v>
      </c>
      <c r="S55" t="s">
        <v>889</v>
      </c>
      <c r="T55" s="169">
        <v>45362</v>
      </c>
      <c r="U55" t="s">
        <v>1216</v>
      </c>
      <c r="V55" s="180">
        <f t="shared" si="0"/>
        <v>4308.3941320293397</v>
      </c>
      <c r="W55" s="146">
        <v>15859.1988</v>
      </c>
      <c r="X55" s="163">
        <v>3.3799999999999997E-2</v>
      </c>
      <c r="Y55" s="133">
        <v>3.4732917366618966E-2</v>
      </c>
      <c r="Z55" s="133">
        <v>8.7757265751805726E-3</v>
      </c>
    </row>
    <row r="56" spans="1:26">
      <c r="A56" t="s">
        <v>1213</v>
      </c>
      <c r="B56" t="s">
        <v>1247</v>
      </c>
      <c r="D56" t="s">
        <v>5943</v>
      </c>
      <c r="E56" t="s">
        <v>311</v>
      </c>
      <c r="F56" t="s">
        <v>5944</v>
      </c>
      <c r="G56">
        <v>74188</v>
      </c>
      <c r="H56" t="s">
        <v>312</v>
      </c>
      <c r="I56" t="s">
        <v>1002</v>
      </c>
      <c r="J56" t="s">
        <v>569</v>
      </c>
      <c r="K56" t="s">
        <v>205</v>
      </c>
      <c r="L56" t="s">
        <v>224</v>
      </c>
      <c r="M56" t="s">
        <v>224</v>
      </c>
      <c r="N56" t="s">
        <v>224</v>
      </c>
      <c r="O56" t="s">
        <v>339</v>
      </c>
      <c r="P56" s="161">
        <v>43578</v>
      </c>
      <c r="Q56" t="s">
        <v>1215</v>
      </c>
      <c r="R56" t="s">
        <v>885</v>
      </c>
      <c r="S56" t="s">
        <v>889</v>
      </c>
      <c r="T56" s="169">
        <v>45328</v>
      </c>
      <c r="U56" t="s">
        <v>1216</v>
      </c>
      <c r="V56" s="180">
        <f t="shared" si="0"/>
        <v>161.65550122249388</v>
      </c>
      <c r="W56" s="146">
        <v>595.0539</v>
      </c>
      <c r="X56" s="163">
        <v>1.7999999999999999E-2</v>
      </c>
      <c r="Y56" s="133">
        <v>1.303215876316876E-3</v>
      </c>
      <c r="Z56" s="133">
        <v>3.2927456332772009E-4</v>
      </c>
    </row>
    <row r="57" spans="1:26">
      <c r="A57" t="s">
        <v>1213</v>
      </c>
      <c r="B57" t="s">
        <v>1247</v>
      </c>
      <c r="C57" t="s">
        <v>5985</v>
      </c>
      <c r="D57" t="s">
        <v>5986</v>
      </c>
      <c r="E57" t="s">
        <v>310</v>
      </c>
      <c r="F57" t="s">
        <v>5987</v>
      </c>
      <c r="G57">
        <v>74171</v>
      </c>
      <c r="H57" t="s">
        <v>312</v>
      </c>
      <c r="I57" t="s">
        <v>1003</v>
      </c>
      <c r="J57" t="s">
        <v>836</v>
      </c>
      <c r="K57" t="s">
        <v>204</v>
      </c>
      <c r="L57" t="s">
        <v>204</v>
      </c>
      <c r="M57" t="s">
        <v>204</v>
      </c>
      <c r="N57" t="s">
        <v>204</v>
      </c>
      <c r="O57" t="s">
        <v>339</v>
      </c>
      <c r="P57" s="161">
        <v>42736</v>
      </c>
      <c r="Q57" t="s">
        <v>1212</v>
      </c>
      <c r="R57" t="s">
        <v>885</v>
      </c>
      <c r="S57" t="s">
        <v>889</v>
      </c>
      <c r="T57" s="169">
        <v>45378</v>
      </c>
      <c r="V57" s="180">
        <f t="shared" si="0"/>
        <v>7917.7855</v>
      </c>
      <c r="W57" s="146">
        <v>7917.7855</v>
      </c>
      <c r="X57" s="163">
        <v>8.1039999999999987E-2</v>
      </c>
      <c r="Y57" s="133">
        <v>1.7340585253794942E-2</v>
      </c>
      <c r="Z57" s="133">
        <v>4.3813260266805524E-3</v>
      </c>
    </row>
    <row r="58" spans="1:26">
      <c r="A58" t="s">
        <v>1213</v>
      </c>
      <c r="B58" t="s">
        <v>1247</v>
      </c>
      <c r="C58" t="s">
        <v>5988</v>
      </c>
      <c r="D58" t="s">
        <v>5989</v>
      </c>
      <c r="E58" t="s">
        <v>309</v>
      </c>
      <c r="F58" t="s">
        <v>5990</v>
      </c>
      <c r="G58">
        <v>74217</v>
      </c>
      <c r="H58" t="s">
        <v>312</v>
      </c>
      <c r="I58" t="s">
        <v>1003</v>
      </c>
      <c r="J58" t="s">
        <v>836</v>
      </c>
      <c r="K58" t="s">
        <v>204</v>
      </c>
      <c r="L58" t="s">
        <v>204</v>
      </c>
      <c r="M58" t="s">
        <v>204</v>
      </c>
      <c r="N58" t="s">
        <v>204</v>
      </c>
      <c r="O58" t="s">
        <v>339</v>
      </c>
      <c r="P58" s="161">
        <v>44370</v>
      </c>
      <c r="Q58" t="s">
        <v>1212</v>
      </c>
      <c r="R58" t="s">
        <v>885</v>
      </c>
      <c r="S58" t="s">
        <v>889</v>
      </c>
      <c r="T58" s="169">
        <v>45382</v>
      </c>
      <c r="V58" s="180">
        <f t="shared" si="0"/>
        <v>6438.5526</v>
      </c>
      <c r="W58" s="146">
        <v>6438.5526</v>
      </c>
      <c r="X58" s="163">
        <v>0.25196850393700787</v>
      </c>
      <c r="Y58" s="133">
        <v>1.4100946669257939E-2</v>
      </c>
      <c r="Z58" s="133">
        <v>3.5627888989117986E-3</v>
      </c>
    </row>
    <row r="59" spans="1:26">
      <c r="A59" t="s">
        <v>1213</v>
      </c>
      <c r="B59" t="s">
        <v>1247</v>
      </c>
      <c r="C59" t="s">
        <v>5991</v>
      </c>
      <c r="D59" t="s">
        <v>5992</v>
      </c>
      <c r="E59" t="s">
        <v>309</v>
      </c>
      <c r="F59" t="s">
        <v>5993</v>
      </c>
      <c r="G59">
        <v>74167</v>
      </c>
      <c r="H59" t="s">
        <v>312</v>
      </c>
      <c r="I59" t="s">
        <v>1003</v>
      </c>
      <c r="J59" t="s">
        <v>836</v>
      </c>
      <c r="K59" t="s">
        <v>204</v>
      </c>
      <c r="L59" t="s">
        <v>204</v>
      </c>
      <c r="M59" t="s">
        <v>204</v>
      </c>
      <c r="N59" t="s">
        <v>204</v>
      </c>
      <c r="O59" t="s">
        <v>339</v>
      </c>
      <c r="P59" s="161">
        <v>42125</v>
      </c>
      <c r="Q59" t="s">
        <v>1212</v>
      </c>
      <c r="R59" t="s">
        <v>885</v>
      </c>
      <c r="S59" t="s">
        <v>889</v>
      </c>
      <c r="T59" s="169">
        <v>45372</v>
      </c>
      <c r="V59" s="180">
        <f t="shared" si="0"/>
        <v>5478.7820999999994</v>
      </c>
      <c r="W59" s="146">
        <v>5478.7820999999994</v>
      </c>
      <c r="X59" s="163">
        <v>0.30430000000000001</v>
      </c>
      <c r="Y59" s="133">
        <v>1.1998972172467263E-2</v>
      </c>
      <c r="Z59" s="133">
        <v>3.0316975063538524E-3</v>
      </c>
    </row>
    <row r="60" spans="1:26">
      <c r="A60" t="s">
        <v>1213</v>
      </c>
      <c r="B60" t="s">
        <v>1247</v>
      </c>
      <c r="C60" t="s">
        <v>5994</v>
      </c>
      <c r="D60" t="s">
        <v>5995</v>
      </c>
      <c r="E60" t="s">
        <v>309</v>
      </c>
      <c r="F60" t="s">
        <v>5996</v>
      </c>
      <c r="G60">
        <v>74241</v>
      </c>
      <c r="H60" t="s">
        <v>312</v>
      </c>
      <c r="I60" t="s">
        <v>1003</v>
      </c>
      <c r="J60" t="s">
        <v>837</v>
      </c>
      <c r="K60" t="s">
        <v>204</v>
      </c>
      <c r="L60" t="s">
        <v>204</v>
      </c>
      <c r="M60" t="s">
        <v>204</v>
      </c>
      <c r="N60" t="s">
        <v>204</v>
      </c>
      <c r="O60" t="s">
        <v>339</v>
      </c>
      <c r="P60" s="161">
        <v>44752</v>
      </c>
      <c r="Q60" t="s">
        <v>1212</v>
      </c>
      <c r="R60" t="s">
        <v>885</v>
      </c>
      <c r="S60" t="s">
        <v>889</v>
      </c>
      <c r="T60" s="169">
        <v>45379</v>
      </c>
      <c r="V60" s="180">
        <f t="shared" si="0"/>
        <v>5122.0555000000004</v>
      </c>
      <c r="W60" s="146">
        <v>5122.0555000000004</v>
      </c>
      <c r="X60" s="163">
        <v>5.8299999999999998E-2</v>
      </c>
      <c r="Y60" s="133">
        <v>1.1217712352899303E-2</v>
      </c>
      <c r="Z60" s="133">
        <v>2.8343019784074267E-3</v>
      </c>
    </row>
    <row r="61" spans="1:26">
      <c r="A61" t="s">
        <v>1213</v>
      </c>
      <c r="B61" t="s">
        <v>1247</v>
      </c>
      <c r="C61" t="s">
        <v>5997</v>
      </c>
      <c r="D61" t="s">
        <v>5986</v>
      </c>
      <c r="E61" t="s">
        <v>309</v>
      </c>
      <c r="F61" t="s">
        <v>5998</v>
      </c>
      <c r="G61">
        <v>74231</v>
      </c>
      <c r="H61" t="s">
        <v>312</v>
      </c>
      <c r="I61" t="s">
        <v>1003</v>
      </c>
      <c r="J61" t="s">
        <v>836</v>
      </c>
      <c r="K61" t="s">
        <v>204</v>
      </c>
      <c r="L61" t="s">
        <v>204</v>
      </c>
      <c r="M61" t="s">
        <v>204</v>
      </c>
      <c r="N61" t="s">
        <v>204</v>
      </c>
      <c r="O61" t="s">
        <v>339</v>
      </c>
      <c r="P61" s="161">
        <v>44591</v>
      </c>
      <c r="Q61" t="s">
        <v>1212</v>
      </c>
      <c r="R61" t="s">
        <v>885</v>
      </c>
      <c r="S61" t="s">
        <v>889</v>
      </c>
      <c r="T61" s="169">
        <v>45379</v>
      </c>
      <c r="V61" s="180">
        <f t="shared" si="0"/>
        <v>4709.5460000000003</v>
      </c>
      <c r="W61" s="146">
        <v>4709.5460000000003</v>
      </c>
      <c r="X61" s="163">
        <v>5.2600000000000001E-2</v>
      </c>
      <c r="Y61" s="133">
        <v>1.0314283570881832E-2</v>
      </c>
      <c r="Z61" s="133">
        <v>2.6060388616801979E-3</v>
      </c>
    </row>
    <row r="62" spans="1:26">
      <c r="A62" t="s">
        <v>1213</v>
      </c>
      <c r="B62" t="s">
        <v>1247</v>
      </c>
      <c r="C62" t="s">
        <v>5999</v>
      </c>
      <c r="D62" t="s">
        <v>6000</v>
      </c>
      <c r="E62" t="s">
        <v>309</v>
      </c>
      <c r="F62" t="s">
        <v>6001</v>
      </c>
      <c r="G62">
        <v>74170</v>
      </c>
      <c r="H62" t="s">
        <v>312</v>
      </c>
      <c r="I62" t="s">
        <v>1003</v>
      </c>
      <c r="J62" t="s">
        <v>836</v>
      </c>
      <c r="K62" t="s">
        <v>204</v>
      </c>
      <c r="L62" t="s">
        <v>204</v>
      </c>
      <c r="M62" t="s">
        <v>204</v>
      </c>
      <c r="N62" t="s">
        <v>204</v>
      </c>
      <c r="O62" t="s">
        <v>339</v>
      </c>
      <c r="P62" s="161">
        <v>42583</v>
      </c>
      <c r="Q62" t="s">
        <v>1212</v>
      </c>
      <c r="R62" t="s">
        <v>885</v>
      </c>
      <c r="S62" t="s">
        <v>889</v>
      </c>
      <c r="T62" s="169">
        <v>45382</v>
      </c>
      <c r="V62" s="180">
        <f t="shared" si="0"/>
        <v>3802.9079999999999</v>
      </c>
      <c r="W62" s="146">
        <v>3802.9079999999999</v>
      </c>
      <c r="X62" s="163">
        <v>4.0399999999999998E-2</v>
      </c>
      <c r="Y62" s="133">
        <v>8.3286734695306903E-3</v>
      </c>
      <c r="Z62" s="133">
        <v>2.1043484580079408E-3</v>
      </c>
    </row>
    <row r="63" spans="1:26">
      <c r="A63" t="s">
        <v>1213</v>
      </c>
      <c r="B63" t="s">
        <v>1247</v>
      </c>
      <c r="C63" t="s">
        <v>6002</v>
      </c>
      <c r="D63" t="s">
        <v>6003</v>
      </c>
      <c r="E63" t="s">
        <v>309</v>
      </c>
      <c r="F63" t="s">
        <v>6004</v>
      </c>
      <c r="G63">
        <v>74239</v>
      </c>
      <c r="H63" t="s">
        <v>312</v>
      </c>
      <c r="I63" t="s">
        <v>1003</v>
      </c>
      <c r="J63" t="s">
        <v>837</v>
      </c>
      <c r="K63" t="s">
        <v>204</v>
      </c>
      <c r="L63" t="s">
        <v>204</v>
      </c>
      <c r="M63" t="s">
        <v>204</v>
      </c>
      <c r="N63" t="s">
        <v>204</v>
      </c>
      <c r="O63" t="s">
        <v>339</v>
      </c>
      <c r="P63" s="161">
        <v>44741</v>
      </c>
      <c r="Q63" t="s">
        <v>1212</v>
      </c>
      <c r="R63" t="s">
        <v>885</v>
      </c>
      <c r="S63" t="s">
        <v>889</v>
      </c>
      <c r="T63" s="169">
        <v>45379</v>
      </c>
      <c r="V63" s="180">
        <f t="shared" si="0"/>
        <v>2355.9454999999998</v>
      </c>
      <c r="W63" s="146">
        <v>2355.9454999999998</v>
      </c>
      <c r="X63" s="163">
        <v>3.4099999999999998E-2</v>
      </c>
      <c r="Y63" s="133">
        <v>5.1597095583060196E-3</v>
      </c>
      <c r="Z63" s="133">
        <v>1.303668212292387E-3</v>
      </c>
    </row>
    <row r="64" spans="1:26">
      <c r="A64" t="s">
        <v>1213</v>
      </c>
      <c r="B64" t="s">
        <v>1247</v>
      </c>
      <c r="C64" t="s">
        <v>6005</v>
      </c>
      <c r="D64" t="s">
        <v>6006</v>
      </c>
      <c r="E64" t="s">
        <v>309</v>
      </c>
      <c r="F64" t="s">
        <v>6007</v>
      </c>
      <c r="G64">
        <v>74166</v>
      </c>
      <c r="H64" t="s">
        <v>312</v>
      </c>
      <c r="I64" t="s">
        <v>1003</v>
      </c>
      <c r="J64" t="s">
        <v>836</v>
      </c>
      <c r="K64" t="s">
        <v>204</v>
      </c>
      <c r="L64" t="s">
        <v>204</v>
      </c>
      <c r="M64" t="s">
        <v>204</v>
      </c>
      <c r="N64" t="s">
        <v>204</v>
      </c>
      <c r="O64" t="s">
        <v>339</v>
      </c>
      <c r="P64" s="161">
        <v>41334</v>
      </c>
      <c r="Q64" t="s">
        <v>1212</v>
      </c>
      <c r="R64" t="s">
        <v>885</v>
      </c>
      <c r="S64" t="s">
        <v>889</v>
      </c>
      <c r="T64" s="169">
        <v>45363</v>
      </c>
      <c r="V64" s="180">
        <f t="shared" si="0"/>
        <v>2189.9180000000001</v>
      </c>
      <c r="W64" s="146">
        <v>2189.9180000000001</v>
      </c>
      <c r="X64" s="163">
        <v>0.16389999999999999</v>
      </c>
      <c r="Y64" s="133">
        <v>4.7960960155988925E-3</v>
      </c>
      <c r="Z64" s="133">
        <v>1.2117964873765508E-3</v>
      </c>
    </row>
    <row r="65" spans="1:26">
      <c r="A65" t="s">
        <v>1213</v>
      </c>
      <c r="B65" t="s">
        <v>1247</v>
      </c>
      <c r="C65" t="s">
        <v>5882</v>
      </c>
      <c r="D65" t="s">
        <v>5883</v>
      </c>
      <c r="E65" t="s">
        <v>309</v>
      </c>
      <c r="F65" t="s">
        <v>5884</v>
      </c>
      <c r="G65">
        <v>74252</v>
      </c>
      <c r="H65" t="s">
        <v>312</v>
      </c>
      <c r="I65" t="s">
        <v>1003</v>
      </c>
      <c r="J65" t="s">
        <v>839</v>
      </c>
      <c r="K65" t="s">
        <v>204</v>
      </c>
      <c r="L65" t="s">
        <v>204</v>
      </c>
      <c r="M65" t="s">
        <v>204</v>
      </c>
      <c r="N65" t="s">
        <v>204</v>
      </c>
      <c r="O65" t="s">
        <v>339</v>
      </c>
      <c r="P65" s="161">
        <v>45036</v>
      </c>
      <c r="Q65" t="s">
        <v>1212</v>
      </c>
      <c r="R65" t="s">
        <v>885</v>
      </c>
      <c r="S65" t="s">
        <v>889</v>
      </c>
      <c r="T65" s="169">
        <v>45379</v>
      </c>
      <c r="V65" s="180">
        <f t="shared" si="0"/>
        <v>1622.7761</v>
      </c>
      <c r="W65" s="146">
        <v>1622.7761</v>
      </c>
      <c r="X65" s="163">
        <v>2.07E-2</v>
      </c>
      <c r="Y65" s="133">
        <v>3.5540098866418041E-3</v>
      </c>
      <c r="Z65" s="133">
        <v>8.9796715552123614E-4</v>
      </c>
    </row>
    <row r="66" spans="1:26">
      <c r="A66" t="s">
        <v>1213</v>
      </c>
      <c r="B66" t="s">
        <v>1247</v>
      </c>
      <c r="D66" t="s">
        <v>5917</v>
      </c>
      <c r="E66" t="s">
        <v>311</v>
      </c>
      <c r="F66" t="s">
        <v>5918</v>
      </c>
      <c r="G66">
        <v>74203</v>
      </c>
      <c r="H66" t="s">
        <v>312</v>
      </c>
      <c r="I66" t="s">
        <v>1003</v>
      </c>
      <c r="J66" t="s">
        <v>833</v>
      </c>
      <c r="K66" t="s">
        <v>205</v>
      </c>
      <c r="L66" t="s">
        <v>224</v>
      </c>
      <c r="M66" t="s">
        <v>224</v>
      </c>
      <c r="N66" t="s">
        <v>224</v>
      </c>
      <c r="O66" t="s">
        <v>339</v>
      </c>
      <c r="P66" s="161">
        <v>43770</v>
      </c>
      <c r="Q66" t="s">
        <v>1215</v>
      </c>
      <c r="R66" t="s">
        <v>885</v>
      </c>
      <c r="S66" t="s">
        <v>889</v>
      </c>
      <c r="T66" s="169">
        <v>45296</v>
      </c>
      <c r="U66" t="s">
        <v>1216</v>
      </c>
      <c r="V66" s="180">
        <f t="shared" si="0"/>
        <v>2706.2209997283348</v>
      </c>
      <c r="W66" s="146">
        <v>9961.5995000000003</v>
      </c>
      <c r="X66" s="163">
        <v>6.8529999999999994E-2</v>
      </c>
      <c r="Y66" s="133">
        <v>2.1816701887043714E-2</v>
      </c>
      <c r="Z66" s="133">
        <v>5.5122755313645813E-3</v>
      </c>
    </row>
    <row r="67" spans="1:26">
      <c r="A67" t="s">
        <v>1213</v>
      </c>
      <c r="B67" t="s">
        <v>1247</v>
      </c>
      <c r="C67" t="s">
        <v>6008</v>
      </c>
      <c r="D67" t="s">
        <v>6009</v>
      </c>
      <c r="E67" t="s">
        <v>311</v>
      </c>
      <c r="F67" t="s">
        <v>6010</v>
      </c>
      <c r="G67">
        <v>74199</v>
      </c>
      <c r="H67" t="s">
        <v>312</v>
      </c>
      <c r="I67" t="s">
        <v>1003</v>
      </c>
      <c r="J67" t="s">
        <v>837</v>
      </c>
      <c r="K67" t="s">
        <v>205</v>
      </c>
      <c r="L67" t="s">
        <v>224</v>
      </c>
      <c r="M67" t="s">
        <v>224</v>
      </c>
      <c r="N67" t="s">
        <v>224</v>
      </c>
      <c r="O67" t="s">
        <v>339</v>
      </c>
      <c r="P67" s="161">
        <v>43881</v>
      </c>
      <c r="Q67" t="s">
        <v>1215</v>
      </c>
      <c r="R67" t="s">
        <v>885</v>
      </c>
      <c r="S67" t="s">
        <v>889</v>
      </c>
      <c r="T67" s="169">
        <v>45377</v>
      </c>
      <c r="U67" t="s">
        <v>1216</v>
      </c>
      <c r="V67" s="180">
        <f t="shared" ref="V67:V130" si="1">IF(U67="",W67,W67/U67)</f>
        <v>2189.1152947568598</v>
      </c>
      <c r="W67" s="146">
        <v>8058.1334000000006</v>
      </c>
      <c r="X67" s="163">
        <v>2.6270000000000002E-2</v>
      </c>
      <c r="Y67" s="133">
        <v>1.7647958477536831E-2</v>
      </c>
      <c r="Z67" s="133">
        <v>4.4589878982595589E-3</v>
      </c>
    </row>
    <row r="68" spans="1:26">
      <c r="A68" t="s">
        <v>1213</v>
      </c>
      <c r="B68" t="s">
        <v>1247</v>
      </c>
      <c r="D68" t="s">
        <v>5945</v>
      </c>
      <c r="E68" t="s">
        <v>311</v>
      </c>
      <c r="F68" t="s">
        <v>5946</v>
      </c>
      <c r="G68">
        <v>74197</v>
      </c>
      <c r="H68" t="s">
        <v>312</v>
      </c>
      <c r="I68" t="s">
        <v>1003</v>
      </c>
      <c r="J68" t="s">
        <v>836</v>
      </c>
      <c r="K68" t="s">
        <v>205</v>
      </c>
      <c r="L68" t="s">
        <v>224</v>
      </c>
      <c r="M68" t="s">
        <v>224</v>
      </c>
      <c r="N68" t="s">
        <v>224</v>
      </c>
      <c r="O68" t="s">
        <v>339</v>
      </c>
      <c r="P68" s="161">
        <v>43857</v>
      </c>
      <c r="Q68" t="s">
        <v>1215</v>
      </c>
      <c r="R68" t="s">
        <v>885</v>
      </c>
      <c r="S68" t="s">
        <v>889</v>
      </c>
      <c r="T68" s="169">
        <v>45257</v>
      </c>
      <c r="U68" t="s">
        <v>1216</v>
      </c>
      <c r="V68" s="180">
        <f t="shared" si="1"/>
        <v>1672.1439282803585</v>
      </c>
      <c r="W68" s="146">
        <v>6155.1617999999999</v>
      </c>
      <c r="X68" s="163">
        <v>2.53E-2</v>
      </c>
      <c r="Y68" s="133">
        <v>1.3480298006509874E-2</v>
      </c>
      <c r="Z68" s="133">
        <v>3.4059738837480241E-3</v>
      </c>
    </row>
    <row r="69" spans="1:26">
      <c r="A69" t="s">
        <v>1213</v>
      </c>
      <c r="B69" t="s">
        <v>1247</v>
      </c>
      <c r="C69" t="s">
        <v>5947</v>
      </c>
      <c r="D69" t="s">
        <v>5948</v>
      </c>
      <c r="E69" t="s">
        <v>310</v>
      </c>
      <c r="F69" t="s">
        <v>5949</v>
      </c>
      <c r="G69">
        <v>74187</v>
      </c>
      <c r="H69" t="s">
        <v>312</v>
      </c>
      <c r="I69" t="s">
        <v>1003</v>
      </c>
      <c r="J69" t="s">
        <v>836</v>
      </c>
      <c r="K69" t="s">
        <v>205</v>
      </c>
      <c r="L69" t="s">
        <v>204</v>
      </c>
      <c r="M69" t="s">
        <v>204</v>
      </c>
      <c r="N69" t="s">
        <v>303</v>
      </c>
      <c r="O69" t="s">
        <v>339</v>
      </c>
      <c r="P69" s="161">
        <v>43571</v>
      </c>
      <c r="Q69" t="s">
        <v>1215</v>
      </c>
      <c r="R69" t="s">
        <v>885</v>
      </c>
      <c r="S69" t="s">
        <v>889</v>
      </c>
      <c r="T69" s="169">
        <v>45382</v>
      </c>
      <c r="U69" t="s">
        <v>1216</v>
      </c>
      <c r="V69" s="180">
        <f t="shared" si="1"/>
        <v>300.86753599565333</v>
      </c>
      <c r="W69" s="146">
        <v>1107.4933999999998</v>
      </c>
      <c r="X69" s="163">
        <v>3.3300000000000003E-2</v>
      </c>
      <c r="Y69" s="133">
        <v>2.4254992888849574E-3</v>
      </c>
      <c r="Z69" s="133">
        <v>6.1283416946732899E-4</v>
      </c>
    </row>
    <row r="70" spans="1:26">
      <c r="A70" t="s">
        <v>1213</v>
      </c>
      <c r="B70" t="s">
        <v>1247</v>
      </c>
      <c r="D70" t="s">
        <v>6011</v>
      </c>
      <c r="E70" t="s">
        <v>311</v>
      </c>
      <c r="F70" t="s">
        <v>6012</v>
      </c>
      <c r="G70">
        <v>74193</v>
      </c>
      <c r="H70" t="s">
        <v>312</v>
      </c>
      <c r="I70" t="s">
        <v>1003</v>
      </c>
      <c r="J70" t="s">
        <v>836</v>
      </c>
      <c r="K70" t="s">
        <v>205</v>
      </c>
      <c r="L70" t="s">
        <v>224</v>
      </c>
      <c r="M70" t="s">
        <v>224</v>
      </c>
      <c r="N70" t="s">
        <v>224</v>
      </c>
      <c r="O70" t="s">
        <v>339</v>
      </c>
      <c r="P70" s="161">
        <v>43790</v>
      </c>
      <c r="Q70" t="s">
        <v>1215</v>
      </c>
      <c r="R70" t="s">
        <v>885</v>
      </c>
      <c r="S70" t="s">
        <v>889</v>
      </c>
      <c r="T70" s="169">
        <v>45369</v>
      </c>
      <c r="U70" t="s">
        <v>1216</v>
      </c>
      <c r="V70" s="180">
        <f t="shared" si="1"/>
        <v>238.25628905188807</v>
      </c>
      <c r="W70" s="146">
        <v>877.02139999999997</v>
      </c>
      <c r="X70" s="163">
        <v>1.0200000000000001E-2</v>
      </c>
      <c r="Y70" s="133">
        <v>1.9207472822271253E-3</v>
      </c>
      <c r="Z70" s="133">
        <v>4.8530196271524042E-4</v>
      </c>
    </row>
    <row r="71" spans="1:26">
      <c r="A71" t="s">
        <v>1213</v>
      </c>
      <c r="B71" t="s">
        <v>1247</v>
      </c>
      <c r="C71" t="s">
        <v>5950</v>
      </c>
      <c r="D71" t="s">
        <v>5951</v>
      </c>
      <c r="E71" t="s">
        <v>310</v>
      </c>
      <c r="F71" t="s">
        <v>5952</v>
      </c>
      <c r="G71">
        <v>74186</v>
      </c>
      <c r="H71" t="s">
        <v>312</v>
      </c>
      <c r="I71" t="s">
        <v>1004</v>
      </c>
      <c r="J71" t="s">
        <v>833</v>
      </c>
      <c r="K71" t="s">
        <v>204</v>
      </c>
      <c r="L71" t="s">
        <v>204</v>
      </c>
      <c r="M71" t="s">
        <v>204</v>
      </c>
      <c r="N71" t="s">
        <v>204</v>
      </c>
      <c r="O71" t="s">
        <v>339</v>
      </c>
      <c r="P71" s="161">
        <v>43542</v>
      </c>
      <c r="Q71" t="s">
        <v>1212</v>
      </c>
      <c r="R71" t="s">
        <v>885</v>
      </c>
      <c r="S71" t="s">
        <v>889</v>
      </c>
      <c r="T71" s="169">
        <v>45382</v>
      </c>
      <c r="V71" s="180">
        <f t="shared" si="1"/>
        <v>32294.729199999998</v>
      </c>
      <c r="W71" s="146">
        <v>32294.729199999998</v>
      </c>
      <c r="X71" s="163">
        <v>7.8700000000000006E-2</v>
      </c>
      <c r="Y71" s="133">
        <v>7.0728047069749375E-2</v>
      </c>
      <c r="Z71" s="133">
        <v>1.7870367632209134E-2</v>
      </c>
    </row>
    <row r="72" spans="1:26">
      <c r="A72" t="s">
        <v>1213</v>
      </c>
      <c r="B72" t="s">
        <v>1247</v>
      </c>
      <c r="C72" t="s">
        <v>5950</v>
      </c>
      <c r="D72" t="s">
        <v>5951</v>
      </c>
      <c r="E72" t="s">
        <v>310</v>
      </c>
      <c r="F72" t="s">
        <v>6013</v>
      </c>
      <c r="G72">
        <v>74204</v>
      </c>
      <c r="H72" t="s">
        <v>312</v>
      </c>
      <c r="I72" t="s">
        <v>1004</v>
      </c>
      <c r="J72" t="s">
        <v>833</v>
      </c>
      <c r="K72" t="s">
        <v>204</v>
      </c>
      <c r="L72" t="s">
        <v>204</v>
      </c>
      <c r="M72" t="s">
        <v>204</v>
      </c>
      <c r="N72" t="s">
        <v>204</v>
      </c>
      <c r="O72" t="s">
        <v>339</v>
      </c>
      <c r="P72" s="161">
        <v>44084</v>
      </c>
      <c r="Q72" t="s">
        <v>1212</v>
      </c>
      <c r="R72" t="s">
        <v>885</v>
      </c>
      <c r="S72" t="s">
        <v>889</v>
      </c>
      <c r="T72" s="169">
        <v>45291</v>
      </c>
      <c r="V72" s="180">
        <f t="shared" si="1"/>
        <v>13316.9866</v>
      </c>
      <c r="W72" s="146">
        <v>13316.9866</v>
      </c>
      <c r="X72" s="163">
        <v>7.8700000000000006E-2</v>
      </c>
      <c r="Y72" s="133">
        <v>2.9165268651917101E-2</v>
      </c>
      <c r="Z72" s="133">
        <v>7.3689871910067135E-3</v>
      </c>
    </row>
    <row r="73" spans="1:26">
      <c r="A73" t="s">
        <v>1213</v>
      </c>
      <c r="B73" t="s">
        <v>1247</v>
      </c>
      <c r="C73" t="s">
        <v>6014</v>
      </c>
      <c r="D73" t="s">
        <v>6015</v>
      </c>
      <c r="E73" t="s">
        <v>310</v>
      </c>
      <c r="F73" t="s">
        <v>6016</v>
      </c>
      <c r="G73">
        <v>74238</v>
      </c>
      <c r="H73" t="s">
        <v>312</v>
      </c>
      <c r="I73" t="s">
        <v>1004</v>
      </c>
      <c r="J73" t="s">
        <v>833</v>
      </c>
      <c r="K73" t="s">
        <v>204</v>
      </c>
      <c r="L73" t="s">
        <v>204</v>
      </c>
      <c r="M73" t="s">
        <v>204</v>
      </c>
      <c r="N73" t="s">
        <v>204</v>
      </c>
      <c r="O73" t="s">
        <v>339</v>
      </c>
      <c r="P73" s="161">
        <v>44721</v>
      </c>
      <c r="Q73" t="s">
        <v>1212</v>
      </c>
      <c r="R73" t="s">
        <v>885</v>
      </c>
      <c r="S73" t="s">
        <v>889</v>
      </c>
      <c r="T73" s="169">
        <v>45382</v>
      </c>
      <c r="V73" s="180">
        <f t="shared" si="1"/>
        <v>4253.4758000000002</v>
      </c>
      <c r="W73" s="146">
        <v>4253.4758000000002</v>
      </c>
      <c r="X73" s="163">
        <v>1.89E-2</v>
      </c>
      <c r="Y73" s="133">
        <v>9.3154530502136713E-3</v>
      </c>
      <c r="Z73" s="133">
        <v>2.3536712459165617E-3</v>
      </c>
    </row>
    <row r="74" spans="1:26">
      <c r="A74" t="s">
        <v>1213</v>
      </c>
      <c r="B74" t="s">
        <v>1247</v>
      </c>
      <c r="D74" t="s">
        <v>6017</v>
      </c>
      <c r="E74" t="s">
        <v>311</v>
      </c>
      <c r="F74" t="s">
        <v>6018</v>
      </c>
      <c r="G74">
        <v>74169</v>
      </c>
      <c r="H74" t="s">
        <v>312</v>
      </c>
      <c r="I74" t="s">
        <v>1004</v>
      </c>
      <c r="J74" t="s">
        <v>833</v>
      </c>
      <c r="K74" t="s">
        <v>205</v>
      </c>
      <c r="L74" t="s">
        <v>224</v>
      </c>
      <c r="M74" t="s">
        <v>224</v>
      </c>
      <c r="N74" t="s">
        <v>224</v>
      </c>
      <c r="O74" t="s">
        <v>339</v>
      </c>
      <c r="P74" s="161">
        <v>42583</v>
      </c>
      <c r="Q74" t="s">
        <v>1215</v>
      </c>
      <c r="R74" t="s">
        <v>885</v>
      </c>
      <c r="S74" t="s">
        <v>889</v>
      </c>
      <c r="T74" s="169">
        <v>45266</v>
      </c>
      <c r="U74" t="s">
        <v>1216</v>
      </c>
      <c r="V74" s="180">
        <f t="shared" si="1"/>
        <v>3695.4265145340937</v>
      </c>
      <c r="W74" s="146">
        <v>13602.865</v>
      </c>
      <c r="X74" s="163">
        <v>0.02</v>
      </c>
      <c r="Y74" s="133">
        <v>2.9791365337949245E-2</v>
      </c>
      <c r="Z74" s="133">
        <v>7.5271787206225163E-3</v>
      </c>
    </row>
    <row r="75" spans="1:26">
      <c r="A75" t="s">
        <v>1213</v>
      </c>
      <c r="B75" t="s">
        <v>1247</v>
      </c>
      <c r="C75" t="s">
        <v>5953</v>
      </c>
      <c r="D75" t="s">
        <v>5954</v>
      </c>
      <c r="E75" t="s">
        <v>311</v>
      </c>
      <c r="F75" t="s">
        <v>5955</v>
      </c>
      <c r="G75">
        <v>74178</v>
      </c>
      <c r="H75" t="s">
        <v>312</v>
      </c>
      <c r="I75" t="s">
        <v>1004</v>
      </c>
      <c r="J75" t="s">
        <v>833</v>
      </c>
      <c r="K75" t="s">
        <v>205</v>
      </c>
      <c r="L75" t="s">
        <v>224</v>
      </c>
      <c r="M75" t="s">
        <v>224</v>
      </c>
      <c r="N75" t="s">
        <v>224</v>
      </c>
      <c r="O75" t="s">
        <v>339</v>
      </c>
      <c r="P75" s="161">
        <v>43321</v>
      </c>
      <c r="Q75" t="s">
        <v>1215</v>
      </c>
      <c r="R75" t="s">
        <v>885</v>
      </c>
      <c r="S75" t="s">
        <v>889</v>
      </c>
      <c r="T75" s="169">
        <v>45377</v>
      </c>
      <c r="U75" t="s">
        <v>1216</v>
      </c>
      <c r="V75" s="180">
        <f t="shared" si="1"/>
        <v>3527.3900027166528</v>
      </c>
      <c r="W75" s="146">
        <v>12984.3226</v>
      </c>
      <c r="X75" s="163">
        <v>3.4639999999999997E-2</v>
      </c>
      <c r="Y75" s="133">
        <v>2.8436707824940514E-2</v>
      </c>
      <c r="Z75" s="133">
        <v>7.1849067538972524E-3</v>
      </c>
    </row>
    <row r="76" spans="1:26">
      <c r="A76" t="s">
        <v>1213</v>
      </c>
      <c r="B76" t="s">
        <v>1247</v>
      </c>
      <c r="D76" t="s">
        <v>5956</v>
      </c>
      <c r="E76" t="s">
        <v>309</v>
      </c>
      <c r="F76" t="s">
        <v>5957</v>
      </c>
      <c r="G76">
        <v>74181</v>
      </c>
      <c r="H76" t="s">
        <v>312</v>
      </c>
      <c r="I76" t="s">
        <v>1004</v>
      </c>
      <c r="J76" t="s">
        <v>833</v>
      </c>
      <c r="K76" t="s">
        <v>205</v>
      </c>
      <c r="L76" t="s">
        <v>204</v>
      </c>
      <c r="M76" t="s">
        <v>204</v>
      </c>
      <c r="N76" t="s">
        <v>224</v>
      </c>
      <c r="O76" t="s">
        <v>339</v>
      </c>
      <c r="P76" s="161">
        <v>43412</v>
      </c>
      <c r="Q76" t="s">
        <v>1215</v>
      </c>
      <c r="R76" t="s">
        <v>885</v>
      </c>
      <c r="S76" t="s">
        <v>889</v>
      </c>
      <c r="T76" s="169">
        <v>45244</v>
      </c>
      <c r="U76" t="s">
        <v>1216</v>
      </c>
      <c r="V76" s="180">
        <f t="shared" si="1"/>
        <v>2411.9159195870689</v>
      </c>
      <c r="W76" s="146">
        <v>8878.2625000000007</v>
      </c>
      <c r="X76" s="163">
        <v>0.19900000000000001</v>
      </c>
      <c r="Y76" s="133">
        <v>1.9444106865712785E-2</v>
      </c>
      <c r="Z76" s="133">
        <v>4.9128083181426436E-3</v>
      </c>
    </row>
    <row r="77" spans="1:26">
      <c r="A77" t="s">
        <v>1213</v>
      </c>
      <c r="B77" t="s">
        <v>1247</v>
      </c>
      <c r="C77" t="s">
        <v>6019</v>
      </c>
      <c r="D77" t="s">
        <v>6020</v>
      </c>
      <c r="E77" t="s">
        <v>311</v>
      </c>
      <c r="F77" t="s">
        <v>6021</v>
      </c>
      <c r="G77">
        <v>74237</v>
      </c>
      <c r="H77" t="s">
        <v>312</v>
      </c>
      <c r="I77" t="s">
        <v>1004</v>
      </c>
      <c r="J77" t="s">
        <v>833</v>
      </c>
      <c r="K77" t="s">
        <v>205</v>
      </c>
      <c r="L77" t="s">
        <v>233</v>
      </c>
      <c r="M77" t="s">
        <v>233</v>
      </c>
      <c r="N77" t="s">
        <v>233</v>
      </c>
      <c r="O77" t="s">
        <v>339</v>
      </c>
      <c r="P77" s="161">
        <v>44721</v>
      </c>
      <c r="Q77" t="s">
        <v>1224</v>
      </c>
      <c r="R77" t="s">
        <v>885</v>
      </c>
      <c r="S77" t="s">
        <v>889</v>
      </c>
      <c r="T77" s="169">
        <v>45379</v>
      </c>
      <c r="U77" t="s">
        <v>1225</v>
      </c>
      <c r="V77" s="180">
        <f t="shared" si="1"/>
        <v>1057.4711507467498</v>
      </c>
      <c r="W77" s="146">
        <v>4920.942</v>
      </c>
      <c r="X77" s="163">
        <v>4.5373999999999998E-2</v>
      </c>
      <c r="Y77" s="133">
        <v>1.0777257613430557E-2</v>
      </c>
      <c r="Z77" s="133">
        <v>2.7230153185072428E-3</v>
      </c>
    </row>
    <row r="78" spans="1:26">
      <c r="A78" t="s">
        <v>1213</v>
      </c>
      <c r="B78" t="s">
        <v>1247</v>
      </c>
      <c r="C78" t="s">
        <v>6022</v>
      </c>
      <c r="D78" t="s">
        <v>6023</v>
      </c>
      <c r="E78" t="s">
        <v>310</v>
      </c>
      <c r="F78" t="s">
        <v>6024</v>
      </c>
      <c r="G78">
        <v>74256</v>
      </c>
      <c r="H78" t="s">
        <v>312</v>
      </c>
      <c r="I78" t="s">
        <v>1004</v>
      </c>
      <c r="J78" t="s">
        <v>832</v>
      </c>
      <c r="K78" t="s">
        <v>205</v>
      </c>
      <c r="L78" t="s">
        <v>272</v>
      </c>
      <c r="M78" t="s">
        <v>272</v>
      </c>
      <c r="N78" t="s">
        <v>272</v>
      </c>
      <c r="O78" t="s">
        <v>339</v>
      </c>
      <c r="P78" s="161">
        <v>45166</v>
      </c>
      <c r="Q78" t="s">
        <v>1217</v>
      </c>
      <c r="R78" t="s">
        <v>885</v>
      </c>
      <c r="S78" t="s">
        <v>889</v>
      </c>
      <c r="T78" s="169">
        <v>45252</v>
      </c>
      <c r="U78" t="s">
        <v>1218</v>
      </c>
      <c r="V78" s="180">
        <f t="shared" si="1"/>
        <v>1059.9773064260764</v>
      </c>
      <c r="W78" s="146">
        <v>4217.7557000000006</v>
      </c>
      <c r="X78" s="163">
        <v>0.18</v>
      </c>
      <c r="Y78" s="133">
        <v>9.2372232653333951E-3</v>
      </c>
      <c r="Z78" s="133">
        <v>2.3339054659534796E-3</v>
      </c>
    </row>
    <row r="79" spans="1:26">
      <c r="A79" t="s">
        <v>1213</v>
      </c>
      <c r="B79" t="s">
        <v>1247</v>
      </c>
      <c r="C79" t="s">
        <v>5958</v>
      </c>
      <c r="D79" t="s">
        <v>5959</v>
      </c>
      <c r="E79" t="s">
        <v>311</v>
      </c>
      <c r="F79" t="s">
        <v>5960</v>
      </c>
      <c r="G79">
        <v>74208</v>
      </c>
      <c r="H79" t="s">
        <v>312</v>
      </c>
      <c r="I79" t="s">
        <v>1004</v>
      </c>
      <c r="J79" t="s">
        <v>833</v>
      </c>
      <c r="K79" t="s">
        <v>205</v>
      </c>
      <c r="L79" t="s">
        <v>224</v>
      </c>
      <c r="M79" t="s">
        <v>224</v>
      </c>
      <c r="N79" t="s">
        <v>224</v>
      </c>
      <c r="O79" t="s">
        <v>339</v>
      </c>
      <c r="P79" s="161">
        <v>44186</v>
      </c>
      <c r="Q79" t="s">
        <v>1215</v>
      </c>
      <c r="R79" t="s">
        <v>885</v>
      </c>
      <c r="S79" t="s">
        <v>889</v>
      </c>
      <c r="T79" s="169">
        <v>45377</v>
      </c>
      <c r="U79" t="s">
        <v>1216</v>
      </c>
      <c r="V79" s="180">
        <f t="shared" si="1"/>
        <v>1021.3359141537625</v>
      </c>
      <c r="W79" s="146">
        <v>3759.5374999999999</v>
      </c>
      <c r="X79" s="163">
        <v>4.7000000000000002E-3</v>
      </c>
      <c r="Y79" s="133">
        <v>8.2336887434926957E-3</v>
      </c>
      <c r="Z79" s="133">
        <v>2.0803493226710114E-3</v>
      </c>
    </row>
    <row r="80" spans="1:26">
      <c r="A80" t="s">
        <v>1213</v>
      </c>
      <c r="B80" t="s">
        <v>1247</v>
      </c>
      <c r="D80" t="s">
        <v>4498</v>
      </c>
      <c r="E80" t="s">
        <v>311</v>
      </c>
      <c r="F80" t="s">
        <v>4497</v>
      </c>
      <c r="G80">
        <v>74242</v>
      </c>
      <c r="H80" t="s">
        <v>312</v>
      </c>
      <c r="I80" t="s">
        <v>1004</v>
      </c>
      <c r="J80" t="s">
        <v>833</v>
      </c>
      <c r="K80" t="s">
        <v>205</v>
      </c>
      <c r="L80" t="s">
        <v>272</v>
      </c>
      <c r="M80" t="s">
        <v>272</v>
      </c>
      <c r="N80" t="s">
        <v>272</v>
      </c>
      <c r="O80" t="s">
        <v>339</v>
      </c>
      <c r="P80" s="161">
        <v>44812</v>
      </c>
      <c r="Q80" t="s">
        <v>1217</v>
      </c>
      <c r="R80" t="s">
        <v>885</v>
      </c>
      <c r="S80" t="s">
        <v>889</v>
      </c>
      <c r="T80" s="169">
        <v>45288</v>
      </c>
      <c r="U80" t="s">
        <v>1218</v>
      </c>
      <c r="V80" s="180">
        <f t="shared" si="1"/>
        <v>726.6869895202434</v>
      </c>
      <c r="W80" s="146">
        <v>2891.5602000000003</v>
      </c>
      <c r="X80" s="163">
        <v>0.127</v>
      </c>
      <c r="Y80" s="133">
        <v>6.3327488497468927E-3</v>
      </c>
      <c r="Z80" s="133">
        <v>1.6000519561331003E-3</v>
      </c>
    </row>
    <row r="81" spans="1:26">
      <c r="A81" t="s">
        <v>1213</v>
      </c>
      <c r="B81" t="s">
        <v>1247</v>
      </c>
      <c r="C81" t="s">
        <v>6025</v>
      </c>
      <c r="D81" t="s">
        <v>6026</v>
      </c>
      <c r="E81" t="s">
        <v>309</v>
      </c>
      <c r="F81" t="s">
        <v>6027</v>
      </c>
      <c r="G81">
        <v>74192</v>
      </c>
      <c r="H81" t="s">
        <v>312</v>
      </c>
      <c r="I81" t="s">
        <v>1004</v>
      </c>
      <c r="J81" t="s">
        <v>833</v>
      </c>
      <c r="K81" t="s">
        <v>205</v>
      </c>
      <c r="L81" t="s">
        <v>224</v>
      </c>
      <c r="M81" t="s">
        <v>224</v>
      </c>
      <c r="N81" t="s">
        <v>224</v>
      </c>
      <c r="O81" t="s">
        <v>339</v>
      </c>
      <c r="P81" s="161">
        <v>43761</v>
      </c>
      <c r="Q81" t="s">
        <v>1215</v>
      </c>
      <c r="R81" t="s">
        <v>885</v>
      </c>
      <c r="S81" t="s">
        <v>889</v>
      </c>
      <c r="T81" s="169">
        <v>45263</v>
      </c>
      <c r="U81" t="s">
        <v>1216</v>
      </c>
      <c r="V81" s="180">
        <f t="shared" si="1"/>
        <v>217.7319478402608</v>
      </c>
      <c r="W81" s="146">
        <v>801.47130000000004</v>
      </c>
      <c r="X81" s="163">
        <v>3.5400000000000001E-2</v>
      </c>
      <c r="Y81" s="133">
        <v>1.7552863832684654E-3</v>
      </c>
      <c r="Z81" s="133">
        <v>4.4349609904942858E-4</v>
      </c>
    </row>
    <row r="82" spans="1:26">
      <c r="A82" t="s">
        <v>1213</v>
      </c>
      <c r="B82" t="s">
        <v>1247</v>
      </c>
      <c r="D82" t="s">
        <v>6028</v>
      </c>
      <c r="E82" t="s">
        <v>311</v>
      </c>
      <c r="F82" t="s">
        <v>6029</v>
      </c>
      <c r="G82">
        <v>74247</v>
      </c>
      <c r="H82" t="s">
        <v>312</v>
      </c>
      <c r="I82" t="s">
        <v>1004</v>
      </c>
      <c r="J82" t="s">
        <v>833</v>
      </c>
      <c r="K82" t="s">
        <v>205</v>
      </c>
      <c r="L82" t="s">
        <v>233</v>
      </c>
      <c r="M82" t="s">
        <v>233</v>
      </c>
      <c r="N82" t="s">
        <v>233</v>
      </c>
      <c r="O82" t="s">
        <v>339</v>
      </c>
      <c r="P82" s="161">
        <v>44938</v>
      </c>
      <c r="Q82" t="s">
        <v>1224</v>
      </c>
      <c r="R82" t="s">
        <v>885</v>
      </c>
      <c r="S82" t="s">
        <v>889</v>
      </c>
      <c r="T82" s="169">
        <v>45252</v>
      </c>
      <c r="U82" t="s">
        <v>1225</v>
      </c>
      <c r="V82" s="180">
        <f t="shared" si="1"/>
        <v>116.55319651874933</v>
      </c>
      <c r="W82" s="146">
        <v>542.38030000000003</v>
      </c>
      <c r="X82" s="163">
        <v>2.8799999999999999E-2</v>
      </c>
      <c r="Y82" s="133">
        <v>1.1878562657229484E-3</v>
      </c>
      <c r="Z82" s="133">
        <v>3.0012744649599168E-4</v>
      </c>
    </row>
    <row r="83" spans="1:26">
      <c r="A83" t="s">
        <v>1213</v>
      </c>
      <c r="B83" t="s">
        <v>1247</v>
      </c>
      <c r="C83" t="s">
        <v>6030</v>
      </c>
      <c r="D83" t="s">
        <v>6031</v>
      </c>
      <c r="E83" t="s">
        <v>309</v>
      </c>
      <c r="F83" t="s">
        <v>6032</v>
      </c>
      <c r="G83">
        <v>74196</v>
      </c>
      <c r="H83" t="s">
        <v>312</v>
      </c>
      <c r="I83" t="s">
        <v>1005</v>
      </c>
      <c r="J83" t="s">
        <v>826</v>
      </c>
      <c r="K83" t="s">
        <v>204</v>
      </c>
      <c r="L83" t="s">
        <v>204</v>
      </c>
      <c r="M83" t="s">
        <v>204</v>
      </c>
      <c r="N83" t="s">
        <v>204</v>
      </c>
      <c r="O83" t="s">
        <v>339</v>
      </c>
      <c r="P83" s="161">
        <v>43831</v>
      </c>
      <c r="Q83" t="s">
        <v>1212</v>
      </c>
      <c r="R83" t="s">
        <v>885</v>
      </c>
      <c r="S83" t="s">
        <v>889</v>
      </c>
      <c r="T83" s="169">
        <v>45379</v>
      </c>
      <c r="V83" s="180">
        <f t="shared" si="1"/>
        <v>60878.235999999997</v>
      </c>
      <c r="W83" s="146">
        <v>60878.235999999997</v>
      </c>
      <c r="X83" s="163">
        <v>0.14119999999999999</v>
      </c>
      <c r="Y83" s="133">
        <v>0.1333282195926051</v>
      </c>
      <c r="Z83" s="133">
        <v>3.3687121284687899E-2</v>
      </c>
    </row>
    <row r="84" spans="1:26">
      <c r="A84" t="s">
        <v>1213</v>
      </c>
      <c r="B84" t="s">
        <v>1247</v>
      </c>
      <c r="C84" t="s">
        <v>6033</v>
      </c>
      <c r="D84" t="s">
        <v>6034</v>
      </c>
      <c r="E84" t="s">
        <v>309</v>
      </c>
      <c r="F84" t="s">
        <v>6035</v>
      </c>
      <c r="G84">
        <v>74168</v>
      </c>
      <c r="H84" t="s">
        <v>312</v>
      </c>
      <c r="I84" t="s">
        <v>1005</v>
      </c>
      <c r="J84" t="s">
        <v>842</v>
      </c>
      <c r="K84" t="s">
        <v>204</v>
      </c>
      <c r="L84" t="s">
        <v>204</v>
      </c>
      <c r="M84" t="s">
        <v>204</v>
      </c>
      <c r="N84" t="s">
        <v>204</v>
      </c>
      <c r="O84" t="s">
        <v>339</v>
      </c>
      <c r="P84" s="161">
        <v>42565</v>
      </c>
      <c r="Q84" t="s">
        <v>1215</v>
      </c>
      <c r="R84" t="s">
        <v>885</v>
      </c>
      <c r="S84" t="s">
        <v>889</v>
      </c>
      <c r="T84" s="169">
        <v>45350</v>
      </c>
      <c r="U84" t="s">
        <v>1216</v>
      </c>
      <c r="V84" s="180">
        <f t="shared" si="1"/>
        <v>7114.9985058408038</v>
      </c>
      <c r="W84" s="146">
        <v>26190.309499999999</v>
      </c>
      <c r="X84" s="163">
        <v>1.09E-2</v>
      </c>
      <c r="Y84" s="133">
        <v>5.7358878524086505E-2</v>
      </c>
      <c r="Z84" s="133">
        <v>1.4492472062544158E-2</v>
      </c>
    </row>
    <row r="85" spans="1:26">
      <c r="A85" t="s">
        <v>1213</v>
      </c>
      <c r="B85" t="s">
        <v>1247</v>
      </c>
      <c r="C85" t="s">
        <v>5961</v>
      </c>
      <c r="D85" t="s">
        <v>2331</v>
      </c>
      <c r="E85" t="s">
        <v>309</v>
      </c>
      <c r="F85" t="s">
        <v>5962</v>
      </c>
      <c r="G85">
        <v>74190</v>
      </c>
      <c r="H85" t="s">
        <v>312</v>
      </c>
      <c r="I85" t="s">
        <v>1005</v>
      </c>
      <c r="J85" t="s">
        <v>569</v>
      </c>
      <c r="K85" t="s">
        <v>204</v>
      </c>
      <c r="L85" t="s">
        <v>204</v>
      </c>
      <c r="M85" t="s">
        <v>204</v>
      </c>
      <c r="N85" t="s">
        <v>224</v>
      </c>
      <c r="O85" t="s">
        <v>339</v>
      </c>
      <c r="P85" s="161">
        <v>43691</v>
      </c>
      <c r="Q85" t="s">
        <v>1215</v>
      </c>
      <c r="R85" t="s">
        <v>885</v>
      </c>
      <c r="S85" t="s">
        <v>889</v>
      </c>
      <c r="T85" s="169">
        <v>45299</v>
      </c>
      <c r="U85" t="s">
        <v>1216</v>
      </c>
      <c r="V85" s="180">
        <f t="shared" si="1"/>
        <v>4375.5253735397991</v>
      </c>
      <c r="W85" s="146">
        <v>16106.3089</v>
      </c>
      <c r="X85" s="163">
        <v>0.19874</v>
      </c>
      <c r="Y85" s="133">
        <v>3.5274108212277722E-2</v>
      </c>
      <c r="Z85" s="133">
        <v>8.9124655319563865E-3</v>
      </c>
    </row>
    <row r="86" spans="1:26">
      <c r="A86" t="s">
        <v>1213</v>
      </c>
      <c r="B86" t="s">
        <v>1247</v>
      </c>
      <c r="D86" t="s">
        <v>6036</v>
      </c>
      <c r="E86" t="s">
        <v>309</v>
      </c>
      <c r="F86" t="s">
        <v>6037</v>
      </c>
      <c r="G86">
        <v>74249</v>
      </c>
      <c r="H86" t="s">
        <v>312</v>
      </c>
      <c r="I86" t="s">
        <v>1005</v>
      </c>
      <c r="J86" t="s">
        <v>832</v>
      </c>
      <c r="K86" t="s">
        <v>204</v>
      </c>
      <c r="L86" t="s">
        <v>204</v>
      </c>
      <c r="M86" t="s">
        <v>204</v>
      </c>
      <c r="N86" t="s">
        <v>204</v>
      </c>
      <c r="O86" t="s">
        <v>339</v>
      </c>
      <c r="P86" s="161">
        <v>45006</v>
      </c>
      <c r="Q86" t="s">
        <v>1212</v>
      </c>
      <c r="R86" t="s">
        <v>885</v>
      </c>
      <c r="S86" t="s">
        <v>889</v>
      </c>
      <c r="T86" s="169"/>
      <c r="V86" s="180">
        <f t="shared" si="1"/>
        <v>6758.9189999999999</v>
      </c>
      <c r="W86" s="146">
        <v>6758.9189999999999</v>
      </c>
      <c r="X86" s="163">
        <v>0.19600000000000001</v>
      </c>
      <c r="Y86" s="133">
        <v>1.4802574715724421E-2</v>
      </c>
      <c r="Z86" s="133">
        <v>3.7400644162049581E-3</v>
      </c>
    </row>
    <row r="87" spans="1:26">
      <c r="A87" t="s">
        <v>1213</v>
      </c>
      <c r="B87" t="s">
        <v>1247</v>
      </c>
      <c r="D87" t="s">
        <v>6038</v>
      </c>
      <c r="E87" t="s">
        <v>311</v>
      </c>
      <c r="F87" t="s">
        <v>6039</v>
      </c>
      <c r="G87">
        <v>74163</v>
      </c>
      <c r="H87" t="s">
        <v>312</v>
      </c>
      <c r="I87" t="s">
        <v>1005</v>
      </c>
      <c r="J87" t="s">
        <v>845</v>
      </c>
      <c r="K87" t="s">
        <v>205</v>
      </c>
      <c r="L87" t="s">
        <v>243</v>
      </c>
      <c r="M87" t="s">
        <v>243</v>
      </c>
      <c r="N87" t="s">
        <v>243</v>
      </c>
      <c r="O87" t="s">
        <v>339</v>
      </c>
      <c r="P87" s="161">
        <v>39569</v>
      </c>
      <c r="Q87" t="s">
        <v>1215</v>
      </c>
      <c r="R87" t="s">
        <v>885</v>
      </c>
      <c r="S87" t="s">
        <v>889</v>
      </c>
      <c r="T87" s="169">
        <v>45103</v>
      </c>
      <c r="U87" t="s">
        <v>1216</v>
      </c>
      <c r="V87" s="180">
        <f t="shared" si="1"/>
        <v>74.286987231730507</v>
      </c>
      <c r="W87" s="146">
        <v>273.4504</v>
      </c>
      <c r="X87" s="163">
        <v>2.9499999999999998E-2</v>
      </c>
      <c r="Y87" s="133">
        <v>5.9887841096894904E-4</v>
      </c>
      <c r="Z87" s="133">
        <v>1.5131447586067597E-4</v>
      </c>
    </row>
    <row r="88" spans="1:26">
      <c r="A88" t="s">
        <v>1213</v>
      </c>
      <c r="B88" t="s">
        <v>1247</v>
      </c>
      <c r="D88" t="s">
        <v>6040</v>
      </c>
      <c r="E88" t="s">
        <v>309</v>
      </c>
      <c r="F88" t="s">
        <v>6041</v>
      </c>
      <c r="G88">
        <v>74240</v>
      </c>
      <c r="H88" t="s">
        <v>312</v>
      </c>
      <c r="I88" t="s">
        <v>1005</v>
      </c>
      <c r="J88" t="s">
        <v>832</v>
      </c>
      <c r="K88" t="s">
        <v>205</v>
      </c>
      <c r="L88" t="s">
        <v>204</v>
      </c>
      <c r="M88" t="s">
        <v>204</v>
      </c>
      <c r="N88" t="s">
        <v>303</v>
      </c>
      <c r="O88" t="s">
        <v>339</v>
      </c>
      <c r="P88" s="161">
        <v>44748</v>
      </c>
      <c r="Q88" t="s">
        <v>1217</v>
      </c>
      <c r="R88" t="s">
        <v>885</v>
      </c>
      <c r="S88" t="s">
        <v>889</v>
      </c>
      <c r="T88" s="169">
        <v>45371</v>
      </c>
      <c r="U88" t="s">
        <v>1218</v>
      </c>
      <c r="V88" s="180">
        <f t="shared" si="1"/>
        <v>2547.0611696112187</v>
      </c>
      <c r="W88" s="146">
        <v>10135.0111</v>
      </c>
      <c r="X88" s="163">
        <v>2.6239999999999999E-2</v>
      </c>
      <c r="Y88" s="133">
        <v>2.2196487245052254E-2</v>
      </c>
      <c r="Z88" s="133">
        <v>5.6082332772676999E-3</v>
      </c>
    </row>
    <row r="89" spans="1:26">
      <c r="A89" t="s">
        <v>1213</v>
      </c>
      <c r="B89" t="s">
        <v>1247</v>
      </c>
      <c r="D89" t="s">
        <v>6042</v>
      </c>
      <c r="E89" t="s">
        <v>311</v>
      </c>
      <c r="F89" t="s">
        <v>6043</v>
      </c>
      <c r="G89">
        <v>74207</v>
      </c>
      <c r="H89" t="s">
        <v>312</v>
      </c>
      <c r="I89" t="s">
        <v>1005</v>
      </c>
      <c r="J89" t="s">
        <v>569</v>
      </c>
      <c r="K89" t="s">
        <v>205</v>
      </c>
      <c r="L89" t="s">
        <v>233</v>
      </c>
      <c r="M89" t="s">
        <v>224</v>
      </c>
      <c r="N89" t="s">
        <v>296</v>
      </c>
      <c r="O89" t="s">
        <v>339</v>
      </c>
      <c r="P89" s="161">
        <v>44166</v>
      </c>
      <c r="Q89" t="s">
        <v>1215</v>
      </c>
      <c r="R89" t="s">
        <v>885</v>
      </c>
      <c r="S89" t="s">
        <v>889</v>
      </c>
      <c r="T89" s="169">
        <v>45272</v>
      </c>
      <c r="U89" t="s">
        <v>1216</v>
      </c>
      <c r="V89" s="180">
        <f t="shared" si="1"/>
        <v>2063.7595762021188</v>
      </c>
      <c r="W89" s="146">
        <v>7596.6989999999996</v>
      </c>
      <c r="X89" s="163">
        <v>1.1111111111111111E-3</v>
      </c>
      <c r="Y89" s="133">
        <v>1.6637380128142656E-2</v>
      </c>
      <c r="Z89" s="133">
        <v>4.203652039671304E-3</v>
      </c>
    </row>
    <row r="90" spans="1:26">
      <c r="A90" t="s">
        <v>1213</v>
      </c>
      <c r="B90" t="s">
        <v>1247</v>
      </c>
      <c r="C90" t="s">
        <v>5919</v>
      </c>
      <c r="D90" t="s">
        <v>5920</v>
      </c>
      <c r="E90" t="s">
        <v>309</v>
      </c>
      <c r="F90" t="s">
        <v>5921</v>
      </c>
      <c r="G90">
        <v>74255</v>
      </c>
      <c r="H90" t="s">
        <v>312</v>
      </c>
      <c r="I90" t="s">
        <v>1005</v>
      </c>
      <c r="J90" t="s">
        <v>831</v>
      </c>
      <c r="K90" t="s">
        <v>205</v>
      </c>
      <c r="L90" t="s">
        <v>233</v>
      </c>
      <c r="M90" t="s">
        <v>233</v>
      </c>
      <c r="N90" t="s">
        <v>233</v>
      </c>
      <c r="O90" t="s">
        <v>339</v>
      </c>
      <c r="P90" s="161">
        <v>45208</v>
      </c>
      <c r="Q90" t="s">
        <v>1224</v>
      </c>
      <c r="R90" t="s">
        <v>885</v>
      </c>
      <c r="S90" t="s">
        <v>889</v>
      </c>
      <c r="T90" s="169">
        <v>45327</v>
      </c>
      <c r="U90" t="s">
        <v>1225</v>
      </c>
      <c r="V90" s="180">
        <f t="shared" si="1"/>
        <v>362.70508219619643</v>
      </c>
      <c r="W90" s="146">
        <v>1687.8481000000002</v>
      </c>
      <c r="X90" s="163">
        <v>0.107</v>
      </c>
      <c r="Y90" s="133">
        <v>3.6965227125639937E-3</v>
      </c>
      <c r="Z90" s="133">
        <v>9.3397488791377664E-4</v>
      </c>
    </row>
    <row r="91" spans="1:26">
      <c r="A91" t="s">
        <v>1213</v>
      </c>
      <c r="B91" t="s">
        <v>1247</v>
      </c>
      <c r="D91" t="s">
        <v>6038</v>
      </c>
      <c r="E91" t="s">
        <v>311</v>
      </c>
      <c r="F91" t="s">
        <v>6044</v>
      </c>
      <c r="G91">
        <v>74165</v>
      </c>
      <c r="H91" t="s">
        <v>312</v>
      </c>
      <c r="I91" t="s">
        <v>1005</v>
      </c>
      <c r="J91" t="s">
        <v>845</v>
      </c>
      <c r="K91" t="s">
        <v>205</v>
      </c>
      <c r="L91" t="s">
        <v>243</v>
      </c>
      <c r="M91" t="s">
        <v>243</v>
      </c>
      <c r="N91" t="s">
        <v>243</v>
      </c>
      <c r="O91" t="s">
        <v>339</v>
      </c>
      <c r="P91" s="161">
        <v>40940</v>
      </c>
      <c r="Q91" t="s">
        <v>1215</v>
      </c>
      <c r="R91" t="s">
        <v>885</v>
      </c>
      <c r="S91" t="s">
        <v>889</v>
      </c>
      <c r="T91" s="169">
        <v>45106</v>
      </c>
      <c r="U91" t="s">
        <v>1216</v>
      </c>
      <c r="V91" s="180">
        <f t="shared" si="1"/>
        <v>165.07400162999187</v>
      </c>
      <c r="W91" s="146">
        <v>607.63740000000007</v>
      </c>
      <c r="X91" s="163">
        <v>0.106</v>
      </c>
      <c r="Y91" s="133">
        <v>1.3307746094599034E-3</v>
      </c>
      <c r="Z91" s="133">
        <v>3.3623763827673114E-4</v>
      </c>
    </row>
    <row r="92" spans="1:26">
      <c r="A92" t="s">
        <v>1213</v>
      </c>
      <c r="B92" t="s">
        <v>1250</v>
      </c>
      <c r="D92" t="s">
        <v>5925</v>
      </c>
      <c r="E92" t="s">
        <v>311</v>
      </c>
      <c r="F92" t="s">
        <v>5973</v>
      </c>
      <c r="G92">
        <v>74215</v>
      </c>
      <c r="H92" t="s">
        <v>312</v>
      </c>
      <c r="I92" t="s">
        <v>1000</v>
      </c>
      <c r="J92" t="s">
        <v>844</v>
      </c>
      <c r="K92" t="s">
        <v>205</v>
      </c>
      <c r="L92" t="s">
        <v>224</v>
      </c>
      <c r="M92" t="s">
        <v>224</v>
      </c>
      <c r="N92" t="s">
        <v>224</v>
      </c>
      <c r="O92" t="s">
        <v>339</v>
      </c>
      <c r="P92" s="161">
        <v>44308</v>
      </c>
      <c r="Q92" t="s">
        <v>1215</v>
      </c>
      <c r="R92" t="s">
        <v>885</v>
      </c>
      <c r="S92" t="s">
        <v>889</v>
      </c>
      <c r="T92" s="169">
        <v>45363</v>
      </c>
      <c r="U92" t="s">
        <v>1216</v>
      </c>
      <c r="V92" s="180">
        <f t="shared" si="1"/>
        <v>280.54650910078777</v>
      </c>
      <c r="W92" s="146">
        <v>1032.6916999999999</v>
      </c>
      <c r="X92" s="163">
        <v>3.5400000000000001E-2</v>
      </c>
      <c r="Y92" s="133">
        <v>3.6911128905092967E-2</v>
      </c>
      <c r="Z92" s="133">
        <v>2.5455939022397543E-3</v>
      </c>
    </row>
    <row r="93" spans="1:26">
      <c r="A93" t="s">
        <v>1213</v>
      </c>
      <c r="B93" t="s">
        <v>1250</v>
      </c>
      <c r="C93" t="s">
        <v>5979</v>
      </c>
      <c r="D93" t="s">
        <v>5980</v>
      </c>
      <c r="E93" t="s">
        <v>310</v>
      </c>
      <c r="F93" t="s">
        <v>5981</v>
      </c>
      <c r="G93">
        <v>74205</v>
      </c>
      <c r="H93" t="s">
        <v>312</v>
      </c>
      <c r="I93" t="s">
        <v>1001</v>
      </c>
      <c r="J93" t="s">
        <v>831</v>
      </c>
      <c r="K93" t="s">
        <v>205</v>
      </c>
      <c r="L93" t="s">
        <v>286</v>
      </c>
      <c r="M93" t="s">
        <v>286</v>
      </c>
      <c r="N93" t="s">
        <v>286</v>
      </c>
      <c r="O93" t="s">
        <v>339</v>
      </c>
      <c r="P93" s="161">
        <v>44159</v>
      </c>
      <c r="Q93" t="s">
        <v>1217</v>
      </c>
      <c r="R93" t="s">
        <v>885</v>
      </c>
      <c r="S93" t="s">
        <v>889</v>
      </c>
      <c r="T93" s="169">
        <v>45263</v>
      </c>
      <c r="U93" t="s">
        <v>1218</v>
      </c>
      <c r="V93" s="180">
        <f t="shared" si="1"/>
        <v>502.72413359804989</v>
      </c>
      <c r="W93" s="146">
        <v>2000.3896000000002</v>
      </c>
      <c r="X93" s="163">
        <v>0.19639999999999999</v>
      </c>
      <c r="Y93" s="133">
        <v>7.1499204895437221E-2</v>
      </c>
      <c r="Z93" s="133">
        <v>4.9309773338225508E-3</v>
      </c>
    </row>
    <row r="94" spans="1:26">
      <c r="A94" t="s">
        <v>1213</v>
      </c>
      <c r="B94" t="s">
        <v>1250</v>
      </c>
      <c r="C94" t="s">
        <v>5982</v>
      </c>
      <c r="D94" t="s">
        <v>5983</v>
      </c>
      <c r="E94" t="s">
        <v>309</v>
      </c>
      <c r="F94" t="s">
        <v>5984</v>
      </c>
      <c r="G94">
        <v>74233</v>
      </c>
      <c r="H94" t="s">
        <v>312</v>
      </c>
      <c r="I94" t="s">
        <v>1002</v>
      </c>
      <c r="J94" t="s">
        <v>569</v>
      </c>
      <c r="K94" t="s">
        <v>204</v>
      </c>
      <c r="L94" t="s">
        <v>204</v>
      </c>
      <c r="M94" t="s">
        <v>204</v>
      </c>
      <c r="N94" t="s">
        <v>224</v>
      </c>
      <c r="O94" t="s">
        <v>339</v>
      </c>
      <c r="P94" s="161">
        <v>44622</v>
      </c>
      <c r="Q94" t="s">
        <v>1212</v>
      </c>
      <c r="R94" t="s">
        <v>885</v>
      </c>
      <c r="S94" t="s">
        <v>889</v>
      </c>
      <c r="T94" s="169">
        <v>45364</v>
      </c>
      <c r="V94" s="180">
        <f t="shared" si="1"/>
        <v>1793.5531000000001</v>
      </c>
      <c r="W94" s="146">
        <v>1793.5531000000001</v>
      </c>
      <c r="X94" s="163">
        <v>0.104</v>
      </c>
      <c r="Y94" s="133">
        <v>6.410632328280487E-2</v>
      </c>
      <c r="Z94" s="133">
        <v>4.4211236687806063E-3</v>
      </c>
    </row>
    <row r="95" spans="1:26">
      <c r="A95" t="s">
        <v>1213</v>
      </c>
      <c r="B95" t="s">
        <v>1250</v>
      </c>
      <c r="C95" t="s">
        <v>5994</v>
      </c>
      <c r="D95" t="s">
        <v>5995</v>
      </c>
      <c r="E95" t="s">
        <v>309</v>
      </c>
      <c r="F95" t="s">
        <v>5996</v>
      </c>
      <c r="G95">
        <v>74241</v>
      </c>
      <c r="H95" t="s">
        <v>312</v>
      </c>
      <c r="I95" t="s">
        <v>1003</v>
      </c>
      <c r="J95" t="s">
        <v>837</v>
      </c>
      <c r="K95" t="s">
        <v>204</v>
      </c>
      <c r="L95" t="s">
        <v>204</v>
      </c>
      <c r="M95" t="s">
        <v>204</v>
      </c>
      <c r="N95" t="s">
        <v>204</v>
      </c>
      <c r="O95" t="s">
        <v>339</v>
      </c>
      <c r="P95" s="161">
        <v>44752</v>
      </c>
      <c r="Q95" t="s">
        <v>1212</v>
      </c>
      <c r="R95" t="s">
        <v>885</v>
      </c>
      <c r="S95" t="s">
        <v>889</v>
      </c>
      <c r="T95" s="169">
        <v>45379</v>
      </c>
      <c r="V95" s="180">
        <f t="shared" si="1"/>
        <v>2718.8677000000002</v>
      </c>
      <c r="W95" s="146">
        <v>2718.8677000000002</v>
      </c>
      <c r="X95" s="163">
        <v>5.8299999999999998E-2</v>
      </c>
      <c r="Y95" s="133">
        <v>9.7179506680133546E-2</v>
      </c>
      <c r="Z95" s="133">
        <v>6.7020317981518638E-3</v>
      </c>
    </row>
    <row r="96" spans="1:26">
      <c r="A96" t="s">
        <v>1213</v>
      </c>
      <c r="B96" t="s">
        <v>1250</v>
      </c>
      <c r="C96" t="s">
        <v>5988</v>
      </c>
      <c r="D96" t="s">
        <v>5989</v>
      </c>
      <c r="E96" t="s">
        <v>309</v>
      </c>
      <c r="F96" t="s">
        <v>5990</v>
      </c>
      <c r="G96">
        <v>74217</v>
      </c>
      <c r="H96" t="s">
        <v>312</v>
      </c>
      <c r="I96" t="s">
        <v>1003</v>
      </c>
      <c r="J96" t="s">
        <v>836</v>
      </c>
      <c r="K96" t="s">
        <v>204</v>
      </c>
      <c r="L96" t="s">
        <v>204</v>
      </c>
      <c r="M96" t="s">
        <v>204</v>
      </c>
      <c r="N96" t="s">
        <v>204</v>
      </c>
      <c r="O96" t="s">
        <v>339</v>
      </c>
      <c r="P96" s="161">
        <v>44370</v>
      </c>
      <c r="Q96" t="s">
        <v>1212</v>
      </c>
      <c r="R96" t="s">
        <v>885</v>
      </c>
      <c r="S96" t="s">
        <v>889</v>
      </c>
      <c r="T96" s="169">
        <v>45382</v>
      </c>
      <c r="V96" s="180">
        <f t="shared" si="1"/>
        <v>1550.4841999999999</v>
      </c>
      <c r="W96" s="146">
        <v>1550.4841999999999</v>
      </c>
      <c r="X96" s="163">
        <v>0.25196850393700787</v>
      </c>
      <c r="Y96" s="133">
        <v>5.5418396764520199E-2</v>
      </c>
      <c r="Z96" s="133">
        <v>3.8219566038848753E-3</v>
      </c>
    </row>
    <row r="97" spans="1:26">
      <c r="A97" t="s">
        <v>1213</v>
      </c>
      <c r="B97" t="s">
        <v>1250</v>
      </c>
      <c r="C97" t="s">
        <v>5997</v>
      </c>
      <c r="D97" t="s">
        <v>5986</v>
      </c>
      <c r="E97" t="s">
        <v>309</v>
      </c>
      <c r="F97" t="s">
        <v>5998</v>
      </c>
      <c r="G97">
        <v>74231</v>
      </c>
      <c r="H97" t="s">
        <v>312</v>
      </c>
      <c r="I97" t="s">
        <v>1003</v>
      </c>
      <c r="J97" t="s">
        <v>836</v>
      </c>
      <c r="K97" t="s">
        <v>204</v>
      </c>
      <c r="L97" t="s">
        <v>204</v>
      </c>
      <c r="M97" t="s">
        <v>204</v>
      </c>
      <c r="N97" t="s">
        <v>204</v>
      </c>
      <c r="O97" t="s">
        <v>339</v>
      </c>
      <c r="P97" s="161">
        <v>44591</v>
      </c>
      <c r="Q97" t="s">
        <v>1212</v>
      </c>
      <c r="R97" t="s">
        <v>885</v>
      </c>
      <c r="S97" t="s">
        <v>889</v>
      </c>
      <c r="T97" s="169">
        <v>45379</v>
      </c>
      <c r="V97" s="180">
        <f t="shared" si="1"/>
        <v>1289.4571000000001</v>
      </c>
      <c r="W97" s="146">
        <v>1289.4571000000001</v>
      </c>
      <c r="X97" s="163">
        <v>5.2600000000000001E-2</v>
      </c>
      <c r="Y97" s="133">
        <v>4.6088599201599481E-2</v>
      </c>
      <c r="Z97" s="133">
        <v>3.1785225911683118E-3</v>
      </c>
    </row>
    <row r="98" spans="1:26">
      <c r="A98" t="s">
        <v>1213</v>
      </c>
      <c r="B98" t="s">
        <v>1250</v>
      </c>
      <c r="C98" t="s">
        <v>6002</v>
      </c>
      <c r="D98" t="s">
        <v>6003</v>
      </c>
      <c r="E98" t="s">
        <v>309</v>
      </c>
      <c r="F98" t="s">
        <v>6004</v>
      </c>
      <c r="G98">
        <v>74239</v>
      </c>
      <c r="H98" t="s">
        <v>312</v>
      </c>
      <c r="I98" t="s">
        <v>1003</v>
      </c>
      <c r="J98" t="s">
        <v>837</v>
      </c>
      <c r="K98" t="s">
        <v>204</v>
      </c>
      <c r="L98" t="s">
        <v>204</v>
      </c>
      <c r="M98" t="s">
        <v>204</v>
      </c>
      <c r="N98" t="s">
        <v>204</v>
      </c>
      <c r="O98" t="s">
        <v>339</v>
      </c>
      <c r="P98" s="161">
        <v>44741</v>
      </c>
      <c r="Q98" t="s">
        <v>1212</v>
      </c>
      <c r="R98" t="s">
        <v>885</v>
      </c>
      <c r="S98" t="s">
        <v>889</v>
      </c>
      <c r="T98" s="169">
        <v>45379</v>
      </c>
      <c r="V98" s="180">
        <f t="shared" si="1"/>
        <v>1250.5738999999999</v>
      </c>
      <c r="W98" s="146">
        <v>1250.5738999999999</v>
      </c>
      <c r="X98" s="163">
        <v>3.4099999999999998E-2</v>
      </c>
      <c r="Y98" s="133">
        <v>4.4698813024123998E-2</v>
      </c>
      <c r="Z98" s="133">
        <v>3.0826753135655251E-3</v>
      </c>
    </row>
    <row r="99" spans="1:26">
      <c r="A99" t="s">
        <v>1213</v>
      </c>
      <c r="B99" t="s">
        <v>1250</v>
      </c>
      <c r="C99" t="s">
        <v>5882</v>
      </c>
      <c r="D99" t="s">
        <v>5883</v>
      </c>
      <c r="E99" t="s">
        <v>309</v>
      </c>
      <c r="F99" t="s">
        <v>5884</v>
      </c>
      <c r="G99">
        <v>74252</v>
      </c>
      <c r="H99" t="s">
        <v>312</v>
      </c>
      <c r="I99" t="s">
        <v>1003</v>
      </c>
      <c r="J99" t="s">
        <v>839</v>
      </c>
      <c r="K99" t="s">
        <v>204</v>
      </c>
      <c r="L99" t="s">
        <v>204</v>
      </c>
      <c r="M99" t="s">
        <v>204</v>
      </c>
      <c r="N99" t="s">
        <v>204</v>
      </c>
      <c r="O99" t="s">
        <v>339</v>
      </c>
      <c r="P99" s="161">
        <v>45036</v>
      </c>
      <c r="Q99" t="s">
        <v>1212</v>
      </c>
      <c r="R99" t="s">
        <v>885</v>
      </c>
      <c r="S99" t="s">
        <v>889</v>
      </c>
      <c r="T99" s="169">
        <v>45379</v>
      </c>
      <c r="V99" s="180">
        <f t="shared" si="1"/>
        <v>625.18430000000001</v>
      </c>
      <c r="W99" s="146">
        <v>625.18430000000001</v>
      </c>
      <c r="X99" s="163">
        <v>2.07E-2</v>
      </c>
      <c r="Y99" s="133">
        <v>2.2345738134225079E-2</v>
      </c>
      <c r="Z99" s="133">
        <v>1.5410846653265331E-3</v>
      </c>
    </row>
    <row r="100" spans="1:26">
      <c r="A100" t="s">
        <v>1213</v>
      </c>
      <c r="B100" t="s">
        <v>1250</v>
      </c>
      <c r="D100" t="s">
        <v>5945</v>
      </c>
      <c r="E100" t="s">
        <v>311</v>
      </c>
      <c r="F100" t="s">
        <v>5946</v>
      </c>
      <c r="G100">
        <v>74197</v>
      </c>
      <c r="H100" t="s">
        <v>312</v>
      </c>
      <c r="I100" t="s">
        <v>1003</v>
      </c>
      <c r="J100" t="s">
        <v>836</v>
      </c>
      <c r="K100" t="s">
        <v>205</v>
      </c>
      <c r="L100" t="s">
        <v>224</v>
      </c>
      <c r="M100" t="s">
        <v>224</v>
      </c>
      <c r="N100" t="s">
        <v>224</v>
      </c>
      <c r="O100" t="s">
        <v>339</v>
      </c>
      <c r="P100" s="161">
        <v>43857</v>
      </c>
      <c r="Q100" t="s">
        <v>1215</v>
      </c>
      <c r="R100" t="s">
        <v>885</v>
      </c>
      <c r="S100" t="s">
        <v>889</v>
      </c>
      <c r="T100" s="169">
        <v>45257</v>
      </c>
      <c r="U100" t="s">
        <v>1216</v>
      </c>
      <c r="V100" s="180">
        <f t="shared" si="1"/>
        <v>247.39934800325997</v>
      </c>
      <c r="W100" s="146">
        <v>910.67700000000002</v>
      </c>
      <c r="X100" s="163">
        <v>2.53E-2</v>
      </c>
      <c r="Y100" s="133">
        <v>3.2550001058903502E-2</v>
      </c>
      <c r="Z100" s="133">
        <v>2.2448266057234971E-3</v>
      </c>
    </row>
    <row r="101" spans="1:26">
      <c r="A101" t="s">
        <v>1213</v>
      </c>
      <c r="B101" t="s">
        <v>1250</v>
      </c>
      <c r="D101" t="s">
        <v>6011</v>
      </c>
      <c r="E101" t="s">
        <v>311</v>
      </c>
      <c r="F101" t="s">
        <v>6012</v>
      </c>
      <c r="G101">
        <v>74193</v>
      </c>
      <c r="H101" t="s">
        <v>312</v>
      </c>
      <c r="I101" t="s">
        <v>1003</v>
      </c>
      <c r="J101" t="s">
        <v>836</v>
      </c>
      <c r="K101" t="s">
        <v>205</v>
      </c>
      <c r="L101" t="s">
        <v>224</v>
      </c>
      <c r="M101" t="s">
        <v>224</v>
      </c>
      <c r="N101" t="s">
        <v>224</v>
      </c>
      <c r="O101" t="s">
        <v>339</v>
      </c>
      <c r="P101" s="161">
        <v>43790</v>
      </c>
      <c r="Q101" t="s">
        <v>1215</v>
      </c>
      <c r="R101" t="s">
        <v>885</v>
      </c>
      <c r="S101" t="s">
        <v>889</v>
      </c>
      <c r="T101" s="169">
        <v>45369</v>
      </c>
      <c r="U101" t="s">
        <v>1216</v>
      </c>
      <c r="V101" s="180">
        <f t="shared" si="1"/>
        <v>35.179978266775336</v>
      </c>
      <c r="W101" s="146">
        <v>129.4975</v>
      </c>
      <c r="X101" s="163">
        <v>1.0200000000000001E-2</v>
      </c>
      <c r="Y101" s="133">
        <v>4.6285812353720514E-3</v>
      </c>
      <c r="Z101" s="133">
        <v>3.1921234918281535E-4</v>
      </c>
    </row>
    <row r="102" spans="1:26">
      <c r="A102" t="s">
        <v>1213</v>
      </c>
      <c r="B102" t="s">
        <v>1250</v>
      </c>
      <c r="C102" t="s">
        <v>5950</v>
      </c>
      <c r="D102" t="s">
        <v>5951</v>
      </c>
      <c r="E102" t="s">
        <v>310</v>
      </c>
      <c r="F102" t="s">
        <v>6013</v>
      </c>
      <c r="G102">
        <v>74204</v>
      </c>
      <c r="H102" t="s">
        <v>312</v>
      </c>
      <c r="I102" t="s">
        <v>1004</v>
      </c>
      <c r="J102" t="s">
        <v>833</v>
      </c>
      <c r="K102" t="s">
        <v>204</v>
      </c>
      <c r="L102" t="s">
        <v>204</v>
      </c>
      <c r="M102" t="s">
        <v>204</v>
      </c>
      <c r="N102" t="s">
        <v>204</v>
      </c>
      <c r="O102" t="s">
        <v>339</v>
      </c>
      <c r="P102" s="161">
        <v>44084</v>
      </c>
      <c r="Q102" t="s">
        <v>1212</v>
      </c>
      <c r="R102" t="s">
        <v>885</v>
      </c>
      <c r="S102" t="s">
        <v>889</v>
      </c>
      <c r="T102" s="169">
        <v>45291</v>
      </c>
      <c r="V102" s="180">
        <f t="shared" si="1"/>
        <v>2264.0467999999996</v>
      </c>
      <c r="W102" s="146">
        <v>2264.0467999999996</v>
      </c>
      <c r="X102" s="163">
        <v>7.8700000000000006E-2</v>
      </c>
      <c r="Y102" s="133">
        <v>8.0923010148993044E-2</v>
      </c>
      <c r="Z102" s="133">
        <v>5.580894632505785E-3</v>
      </c>
    </row>
    <row r="103" spans="1:26">
      <c r="A103" t="s">
        <v>1213</v>
      </c>
      <c r="B103" t="s">
        <v>1250</v>
      </c>
      <c r="D103" t="s">
        <v>4498</v>
      </c>
      <c r="E103" t="s">
        <v>311</v>
      </c>
      <c r="F103" t="s">
        <v>4497</v>
      </c>
      <c r="G103">
        <v>74242</v>
      </c>
      <c r="H103" t="s">
        <v>312</v>
      </c>
      <c r="I103" t="s">
        <v>1004</v>
      </c>
      <c r="J103" t="s">
        <v>833</v>
      </c>
      <c r="K103" t="s">
        <v>205</v>
      </c>
      <c r="L103" t="s">
        <v>272</v>
      </c>
      <c r="M103" t="s">
        <v>272</v>
      </c>
      <c r="N103" t="s">
        <v>272</v>
      </c>
      <c r="O103" t="s">
        <v>339</v>
      </c>
      <c r="P103" s="161">
        <v>44812</v>
      </c>
      <c r="Q103" t="s">
        <v>1217</v>
      </c>
      <c r="R103" t="s">
        <v>885</v>
      </c>
      <c r="S103" t="s">
        <v>889</v>
      </c>
      <c r="T103" s="169">
        <v>45288</v>
      </c>
      <c r="U103" t="s">
        <v>1218</v>
      </c>
      <c r="V103" s="180">
        <f t="shared" si="1"/>
        <v>375.42801135935264</v>
      </c>
      <c r="W103" s="146">
        <v>1493.8656000000001</v>
      </c>
      <c r="X103" s="163">
        <v>0.127</v>
      </c>
      <c r="Y103" s="133">
        <v>5.3394698207307516E-2</v>
      </c>
      <c r="Z103" s="133">
        <v>3.6823912516449659E-3</v>
      </c>
    </row>
    <row r="104" spans="1:26">
      <c r="A104" t="s">
        <v>1213</v>
      </c>
      <c r="B104" t="s">
        <v>1250</v>
      </c>
      <c r="D104" t="s">
        <v>6028</v>
      </c>
      <c r="E104" t="s">
        <v>311</v>
      </c>
      <c r="F104" t="s">
        <v>6029</v>
      </c>
      <c r="G104">
        <v>74247</v>
      </c>
      <c r="H104" t="s">
        <v>312</v>
      </c>
      <c r="I104" t="s">
        <v>1004</v>
      </c>
      <c r="J104" t="s">
        <v>833</v>
      </c>
      <c r="K104" t="s">
        <v>205</v>
      </c>
      <c r="L104" t="s">
        <v>233</v>
      </c>
      <c r="M104" t="s">
        <v>233</v>
      </c>
      <c r="N104" t="s">
        <v>233</v>
      </c>
      <c r="O104" t="s">
        <v>339</v>
      </c>
      <c r="P104" s="161">
        <v>44938</v>
      </c>
      <c r="Q104" t="s">
        <v>1224</v>
      </c>
      <c r="R104" t="s">
        <v>885</v>
      </c>
      <c r="S104" t="s">
        <v>889</v>
      </c>
      <c r="T104" s="169">
        <v>45252</v>
      </c>
      <c r="U104" t="s">
        <v>1225</v>
      </c>
      <c r="V104" s="180">
        <f t="shared" si="1"/>
        <v>62.790523262060809</v>
      </c>
      <c r="W104" s="146">
        <v>292.19569999999999</v>
      </c>
      <c r="X104" s="163">
        <v>2.8799999999999999E-2</v>
      </c>
      <c r="Y104" s="133">
        <v>1.0443844945450097E-2</v>
      </c>
      <c r="Z104" s="133">
        <v>7.2026483062692149E-4</v>
      </c>
    </row>
    <row r="105" spans="1:26">
      <c r="A105" t="s">
        <v>1213</v>
      </c>
      <c r="B105" t="s">
        <v>1250</v>
      </c>
      <c r="C105" t="s">
        <v>6025</v>
      </c>
      <c r="D105" t="s">
        <v>6026</v>
      </c>
      <c r="E105" t="s">
        <v>309</v>
      </c>
      <c r="F105" t="s">
        <v>6027</v>
      </c>
      <c r="G105">
        <v>74192</v>
      </c>
      <c r="H105" t="s">
        <v>312</v>
      </c>
      <c r="I105" t="s">
        <v>1004</v>
      </c>
      <c r="J105" t="s">
        <v>833</v>
      </c>
      <c r="K105" t="s">
        <v>205</v>
      </c>
      <c r="L105" t="s">
        <v>224</v>
      </c>
      <c r="M105" t="s">
        <v>224</v>
      </c>
      <c r="N105" t="s">
        <v>224</v>
      </c>
      <c r="O105" t="s">
        <v>339</v>
      </c>
      <c r="P105" s="161">
        <v>43761</v>
      </c>
      <c r="Q105" t="s">
        <v>1215</v>
      </c>
      <c r="R105" t="s">
        <v>885</v>
      </c>
      <c r="S105" t="s">
        <v>889</v>
      </c>
      <c r="T105" s="169">
        <v>45263</v>
      </c>
      <c r="U105" t="s">
        <v>1216</v>
      </c>
      <c r="V105" s="180">
        <f t="shared" si="1"/>
        <v>32.037897310513443</v>
      </c>
      <c r="W105" s="146">
        <v>117.9315</v>
      </c>
      <c r="X105" s="163">
        <v>3.5400000000000001E-2</v>
      </c>
      <c r="Y105" s="133">
        <v>4.2151844425970392E-3</v>
      </c>
      <c r="Z105" s="133">
        <v>2.9070223892313317E-4</v>
      </c>
    </row>
    <row r="106" spans="1:26">
      <c r="A106" t="s">
        <v>1213</v>
      </c>
      <c r="B106" t="s">
        <v>1250</v>
      </c>
      <c r="C106" t="s">
        <v>6030</v>
      </c>
      <c r="D106" t="s">
        <v>6031</v>
      </c>
      <c r="E106" t="s">
        <v>309</v>
      </c>
      <c r="F106" t="s">
        <v>6032</v>
      </c>
      <c r="G106">
        <v>74196</v>
      </c>
      <c r="H106" t="s">
        <v>312</v>
      </c>
      <c r="I106" t="s">
        <v>1005</v>
      </c>
      <c r="J106" t="s">
        <v>826</v>
      </c>
      <c r="K106" t="s">
        <v>204</v>
      </c>
      <c r="L106" t="s">
        <v>204</v>
      </c>
      <c r="M106" t="s">
        <v>204</v>
      </c>
      <c r="N106" t="s">
        <v>204</v>
      </c>
      <c r="O106" t="s">
        <v>339</v>
      </c>
      <c r="P106" s="161">
        <v>43831</v>
      </c>
      <c r="Q106" t="s">
        <v>1212</v>
      </c>
      <c r="R106" t="s">
        <v>885</v>
      </c>
      <c r="S106" t="s">
        <v>889</v>
      </c>
      <c r="T106" s="169">
        <v>45379</v>
      </c>
      <c r="V106" s="180">
        <f t="shared" si="1"/>
        <v>8777.4906999999985</v>
      </c>
      <c r="W106" s="146">
        <v>8777.4906999999985</v>
      </c>
      <c r="X106" s="163">
        <v>0.14119999999999999</v>
      </c>
      <c r="Y106" s="133">
        <v>0.31373068727276271</v>
      </c>
      <c r="Z106" s="133">
        <v>2.1636588968072384E-2</v>
      </c>
    </row>
    <row r="107" spans="1:26">
      <c r="A107" t="s">
        <v>1213</v>
      </c>
      <c r="B107" t="s">
        <v>1250</v>
      </c>
      <c r="D107" t="s">
        <v>6042</v>
      </c>
      <c r="E107" t="s">
        <v>311</v>
      </c>
      <c r="F107" t="s">
        <v>6043</v>
      </c>
      <c r="G107">
        <v>74207</v>
      </c>
      <c r="H107" t="s">
        <v>312</v>
      </c>
      <c r="I107" t="s">
        <v>1005</v>
      </c>
      <c r="J107" t="s">
        <v>569</v>
      </c>
      <c r="K107" t="s">
        <v>205</v>
      </c>
      <c r="L107" t="s">
        <v>233</v>
      </c>
      <c r="M107" t="s">
        <v>224</v>
      </c>
      <c r="N107" t="s">
        <v>296</v>
      </c>
      <c r="O107" t="s">
        <v>339</v>
      </c>
      <c r="P107" s="161">
        <v>44166</v>
      </c>
      <c r="Q107" t="s">
        <v>1215</v>
      </c>
      <c r="R107" t="s">
        <v>885</v>
      </c>
      <c r="S107" t="s">
        <v>889</v>
      </c>
      <c r="T107" s="169">
        <v>45272</v>
      </c>
      <c r="U107" t="s">
        <v>1216</v>
      </c>
      <c r="V107" s="180">
        <f t="shared" si="1"/>
        <v>470.22051073077967</v>
      </c>
      <c r="W107" s="146">
        <v>1730.8816999999999</v>
      </c>
      <c r="X107" s="163">
        <v>1.1111111111111111E-3</v>
      </c>
      <c r="Y107" s="133">
        <v>6.1866281800676673E-2</v>
      </c>
      <c r="Z107" s="133">
        <v>4.2666381218245267E-3</v>
      </c>
    </row>
    <row r="108" spans="1:26">
      <c r="A108" t="s">
        <v>1213</v>
      </c>
      <c r="B108" t="s">
        <v>1251</v>
      </c>
      <c r="C108" t="s">
        <v>5963</v>
      </c>
      <c r="D108" t="s">
        <v>5964</v>
      </c>
      <c r="E108" t="s">
        <v>309</v>
      </c>
      <c r="F108" t="s">
        <v>5965</v>
      </c>
      <c r="G108">
        <v>74228</v>
      </c>
      <c r="H108" t="s">
        <v>312</v>
      </c>
      <c r="I108" t="s">
        <v>1000</v>
      </c>
      <c r="J108" t="s">
        <v>844</v>
      </c>
      <c r="K108" t="s">
        <v>204</v>
      </c>
      <c r="L108" t="s">
        <v>204</v>
      </c>
      <c r="M108" t="s">
        <v>204</v>
      </c>
      <c r="N108" t="s">
        <v>204</v>
      </c>
      <c r="O108" t="s">
        <v>339</v>
      </c>
      <c r="P108" s="161">
        <v>44560</v>
      </c>
      <c r="Q108" t="s">
        <v>1215</v>
      </c>
      <c r="R108" t="s">
        <v>885</v>
      </c>
      <c r="S108" t="s">
        <v>889</v>
      </c>
      <c r="T108" s="169">
        <v>45362</v>
      </c>
      <c r="U108" t="s">
        <v>1216</v>
      </c>
      <c r="V108" s="180">
        <f t="shared" si="1"/>
        <v>419.65362673186632</v>
      </c>
      <c r="W108" s="146">
        <v>1544.7449999999999</v>
      </c>
      <c r="X108" s="163">
        <v>6.7400000000000002E-2</v>
      </c>
      <c r="Y108" s="133">
        <v>6.0909932779800002E-2</v>
      </c>
      <c r="Z108" s="133">
        <v>4.2125156900970299E-3</v>
      </c>
    </row>
    <row r="109" spans="1:26">
      <c r="A109" t="s">
        <v>1213</v>
      </c>
      <c r="B109" t="s">
        <v>1251</v>
      </c>
      <c r="C109" t="s">
        <v>5966</v>
      </c>
      <c r="D109" t="s">
        <v>5967</v>
      </c>
      <c r="E109" t="s">
        <v>309</v>
      </c>
      <c r="F109" t="s">
        <v>5968</v>
      </c>
      <c r="G109">
        <v>74221</v>
      </c>
      <c r="H109" t="s">
        <v>312</v>
      </c>
      <c r="I109" t="s">
        <v>1000</v>
      </c>
      <c r="J109" t="s">
        <v>844</v>
      </c>
      <c r="K109" t="s">
        <v>204</v>
      </c>
      <c r="L109" t="s">
        <v>204</v>
      </c>
      <c r="M109" t="s">
        <v>204</v>
      </c>
      <c r="N109" t="s">
        <v>296</v>
      </c>
      <c r="O109" t="s">
        <v>339</v>
      </c>
      <c r="P109" s="161">
        <v>44409</v>
      </c>
      <c r="Q109" t="s">
        <v>1215</v>
      </c>
      <c r="R109" t="s">
        <v>885</v>
      </c>
      <c r="S109" t="s">
        <v>889</v>
      </c>
      <c r="T109" s="169">
        <v>45377</v>
      </c>
      <c r="U109" t="s">
        <v>1216</v>
      </c>
      <c r="V109" s="180">
        <f t="shared" si="1"/>
        <v>193.13539798967673</v>
      </c>
      <c r="W109" s="146">
        <v>710.93140000000005</v>
      </c>
      <c r="X109" s="163">
        <v>7.5700000000000003E-2</v>
      </c>
      <c r="Y109" s="133">
        <v>2.8032319342950571E-2</v>
      </c>
      <c r="Z109" s="133">
        <v>1.9387081822745281E-3</v>
      </c>
    </row>
    <row r="110" spans="1:26">
      <c r="A110" t="s">
        <v>1213</v>
      </c>
      <c r="B110" t="s">
        <v>1251</v>
      </c>
      <c r="C110" t="s">
        <v>5969</v>
      </c>
      <c r="D110" t="s">
        <v>5970</v>
      </c>
      <c r="E110" t="s">
        <v>311</v>
      </c>
      <c r="F110" t="s">
        <v>5971</v>
      </c>
      <c r="G110">
        <v>74243</v>
      </c>
      <c r="H110" t="s">
        <v>312</v>
      </c>
      <c r="I110" t="s">
        <v>1000</v>
      </c>
      <c r="J110" t="s">
        <v>844</v>
      </c>
      <c r="K110" t="s">
        <v>204</v>
      </c>
      <c r="L110" t="s">
        <v>204</v>
      </c>
      <c r="M110" t="s">
        <v>204</v>
      </c>
      <c r="N110" t="s">
        <v>204</v>
      </c>
      <c r="O110" t="s">
        <v>339</v>
      </c>
      <c r="P110" s="161">
        <v>44823</v>
      </c>
      <c r="Q110" t="s">
        <v>1215</v>
      </c>
      <c r="R110" t="s">
        <v>885</v>
      </c>
      <c r="S110" t="s">
        <v>889</v>
      </c>
      <c r="T110" s="169">
        <v>45287</v>
      </c>
      <c r="U110" t="s">
        <v>1216</v>
      </c>
      <c r="V110" s="180">
        <f t="shared" si="1"/>
        <v>183.22531920673731</v>
      </c>
      <c r="W110" s="146">
        <v>674.45240000000001</v>
      </c>
      <c r="X110" s="163">
        <v>0.1371</v>
      </c>
      <c r="Y110" s="133">
        <v>2.6593935527673557E-2</v>
      </c>
      <c r="Z110" s="133">
        <v>1.8392299179963328E-3</v>
      </c>
    </row>
    <row r="111" spans="1:26">
      <c r="A111" t="s">
        <v>1213</v>
      </c>
      <c r="B111" t="s">
        <v>1251</v>
      </c>
      <c r="C111" t="s">
        <v>5922</v>
      </c>
      <c r="D111" t="s">
        <v>5923</v>
      </c>
      <c r="E111" t="s">
        <v>309</v>
      </c>
      <c r="F111" t="s">
        <v>5924</v>
      </c>
      <c r="G111">
        <v>74173</v>
      </c>
      <c r="H111" t="s">
        <v>312</v>
      </c>
      <c r="I111" t="s">
        <v>1000</v>
      </c>
      <c r="J111" t="s">
        <v>845</v>
      </c>
      <c r="K111" t="s">
        <v>204</v>
      </c>
      <c r="L111" t="s">
        <v>204</v>
      </c>
      <c r="M111" t="s">
        <v>204</v>
      </c>
      <c r="N111" t="s">
        <v>204</v>
      </c>
      <c r="O111" t="s">
        <v>339</v>
      </c>
      <c r="P111" s="161">
        <v>43157</v>
      </c>
      <c r="Q111" t="s">
        <v>1215</v>
      </c>
      <c r="R111" t="s">
        <v>885</v>
      </c>
      <c r="S111" t="s">
        <v>889</v>
      </c>
      <c r="T111" s="169">
        <v>45287</v>
      </c>
      <c r="U111" t="s">
        <v>1216</v>
      </c>
      <c r="V111" s="180">
        <f t="shared" si="1"/>
        <v>41.740749796251023</v>
      </c>
      <c r="W111" s="146">
        <v>153.64770000000001</v>
      </c>
      <c r="X111" s="163">
        <v>0.10349999999999999</v>
      </c>
      <c r="Y111" s="133">
        <v>6.0583933527005593E-3</v>
      </c>
      <c r="Z111" s="133">
        <v>4.1899696634527223E-4</v>
      </c>
    </row>
    <row r="112" spans="1:26">
      <c r="A112" t="s">
        <v>1213</v>
      </c>
      <c r="B112" t="s">
        <v>1251</v>
      </c>
      <c r="D112" t="s">
        <v>5885</v>
      </c>
      <c r="E112" t="s">
        <v>309</v>
      </c>
      <c r="F112" t="s">
        <v>5886</v>
      </c>
      <c r="G112">
        <v>74254</v>
      </c>
      <c r="H112" t="s">
        <v>312</v>
      </c>
      <c r="I112" t="s">
        <v>1000</v>
      </c>
      <c r="J112" t="s">
        <v>845</v>
      </c>
      <c r="K112" t="s">
        <v>204</v>
      </c>
      <c r="L112" t="s">
        <v>204</v>
      </c>
      <c r="M112" t="s">
        <v>204</v>
      </c>
      <c r="N112" t="s">
        <v>204</v>
      </c>
      <c r="O112" t="s">
        <v>339</v>
      </c>
      <c r="P112" s="161">
        <v>45124</v>
      </c>
      <c r="Q112" t="s">
        <v>1215</v>
      </c>
      <c r="R112" t="s">
        <v>885</v>
      </c>
      <c r="S112" t="s">
        <v>889</v>
      </c>
      <c r="T112" s="169">
        <v>45300</v>
      </c>
      <c r="U112" t="s">
        <v>1216</v>
      </c>
      <c r="V112" s="180">
        <f t="shared" si="1"/>
        <v>24.965498505840802</v>
      </c>
      <c r="W112" s="146">
        <v>91.897999999999996</v>
      </c>
      <c r="X112" s="163">
        <v>7.0800000000000002E-2</v>
      </c>
      <c r="Y112" s="133">
        <v>3.6235747082955763E-3</v>
      </c>
      <c r="Z112" s="133">
        <v>2.5060551894084694E-4</v>
      </c>
    </row>
    <row r="113" spans="1:26">
      <c r="A113" t="s">
        <v>1213</v>
      </c>
      <c r="B113" t="s">
        <v>1251</v>
      </c>
      <c r="D113" t="s">
        <v>5925</v>
      </c>
      <c r="E113" t="s">
        <v>311</v>
      </c>
      <c r="F113" t="s">
        <v>5975</v>
      </c>
      <c r="G113">
        <v>74235</v>
      </c>
      <c r="H113" t="s">
        <v>312</v>
      </c>
      <c r="I113" t="s">
        <v>1000</v>
      </c>
      <c r="J113" t="s">
        <v>844</v>
      </c>
      <c r="K113" t="s">
        <v>205</v>
      </c>
      <c r="L113" t="s">
        <v>224</v>
      </c>
      <c r="M113" t="s">
        <v>224</v>
      </c>
      <c r="N113" t="s">
        <v>224</v>
      </c>
      <c r="O113" t="s">
        <v>339</v>
      </c>
      <c r="P113" s="161">
        <v>44712</v>
      </c>
      <c r="Q113" t="s">
        <v>1215</v>
      </c>
      <c r="R113" t="s">
        <v>885</v>
      </c>
      <c r="S113" t="s">
        <v>889</v>
      </c>
      <c r="T113" s="169">
        <v>45363</v>
      </c>
      <c r="U113" t="s">
        <v>1216</v>
      </c>
      <c r="V113" s="180">
        <f t="shared" si="1"/>
        <v>264.86748166259167</v>
      </c>
      <c r="W113" s="146">
        <v>974.97719999999993</v>
      </c>
      <c r="X113" s="163">
        <v>6.13E-2</v>
      </c>
      <c r="Y113" s="133">
        <v>3.8443754867563157E-2</v>
      </c>
      <c r="Z113" s="133">
        <v>2.6587604545766437E-3</v>
      </c>
    </row>
    <row r="114" spans="1:26">
      <c r="A114" t="s">
        <v>1213</v>
      </c>
      <c r="B114" t="s">
        <v>1251</v>
      </c>
      <c r="D114" t="s">
        <v>5925</v>
      </c>
      <c r="E114" t="s">
        <v>311</v>
      </c>
      <c r="F114" t="s">
        <v>5973</v>
      </c>
      <c r="G114">
        <v>74215</v>
      </c>
      <c r="H114" t="s">
        <v>312</v>
      </c>
      <c r="I114" t="s">
        <v>1000</v>
      </c>
      <c r="J114" t="s">
        <v>844</v>
      </c>
      <c r="K114" t="s">
        <v>205</v>
      </c>
      <c r="L114" t="s">
        <v>224</v>
      </c>
      <c r="M114" t="s">
        <v>224</v>
      </c>
      <c r="N114" t="s">
        <v>224</v>
      </c>
      <c r="O114" t="s">
        <v>339</v>
      </c>
      <c r="P114" s="161">
        <v>44308</v>
      </c>
      <c r="Q114" t="s">
        <v>1215</v>
      </c>
      <c r="R114" t="s">
        <v>885</v>
      </c>
      <c r="S114" t="s">
        <v>889</v>
      </c>
      <c r="T114" s="169">
        <v>45363</v>
      </c>
      <c r="U114" t="s">
        <v>1216</v>
      </c>
      <c r="V114" s="180">
        <f t="shared" si="1"/>
        <v>184.00891062211358</v>
      </c>
      <c r="W114" s="146">
        <v>677.33680000000004</v>
      </c>
      <c r="X114" s="163">
        <v>3.5400000000000001E-2</v>
      </c>
      <c r="Y114" s="133">
        <v>2.6707671000658496E-2</v>
      </c>
      <c r="Z114" s="133">
        <v>1.8470958348116039E-3</v>
      </c>
    </row>
    <row r="115" spans="1:26">
      <c r="A115" t="s">
        <v>1213</v>
      </c>
      <c r="B115" t="s">
        <v>1251</v>
      </c>
      <c r="D115" t="s">
        <v>5927</v>
      </c>
      <c r="E115" t="s">
        <v>311</v>
      </c>
      <c r="F115" t="s">
        <v>5974</v>
      </c>
      <c r="G115">
        <v>74216</v>
      </c>
      <c r="H115" t="s">
        <v>312</v>
      </c>
      <c r="I115" t="s">
        <v>1000</v>
      </c>
      <c r="J115" t="s">
        <v>844</v>
      </c>
      <c r="K115" t="s">
        <v>205</v>
      </c>
      <c r="L115" t="s">
        <v>224</v>
      </c>
      <c r="M115" t="s">
        <v>224</v>
      </c>
      <c r="N115" t="s">
        <v>224</v>
      </c>
      <c r="O115" t="s">
        <v>339</v>
      </c>
      <c r="P115" s="161">
        <v>44371</v>
      </c>
      <c r="Q115" t="s">
        <v>1215</v>
      </c>
      <c r="R115" t="s">
        <v>885</v>
      </c>
      <c r="S115" t="s">
        <v>889</v>
      </c>
      <c r="T115" s="169">
        <v>45348</v>
      </c>
      <c r="U115" t="s">
        <v>1216</v>
      </c>
      <c r="V115" s="180">
        <f t="shared" si="1"/>
        <v>131.81040478130942</v>
      </c>
      <c r="W115" s="146">
        <v>485.19409999999999</v>
      </c>
      <c r="X115" s="163">
        <v>1.6000000000000004E-2</v>
      </c>
      <c r="Y115" s="133">
        <v>1.9131403286620319E-2</v>
      </c>
      <c r="Z115" s="133">
        <v>1.3231230579389026E-3</v>
      </c>
    </row>
    <row r="116" spans="1:26">
      <c r="A116" t="s">
        <v>1213</v>
      </c>
      <c r="B116" t="s">
        <v>1251</v>
      </c>
      <c r="C116" t="s">
        <v>5979</v>
      </c>
      <c r="D116" t="s">
        <v>5980</v>
      </c>
      <c r="E116" t="s">
        <v>310</v>
      </c>
      <c r="F116" t="s">
        <v>5981</v>
      </c>
      <c r="G116">
        <v>74205</v>
      </c>
      <c r="H116" t="s">
        <v>312</v>
      </c>
      <c r="I116" t="s">
        <v>1001</v>
      </c>
      <c r="J116" t="s">
        <v>831</v>
      </c>
      <c r="K116" t="s">
        <v>205</v>
      </c>
      <c r="L116" t="s">
        <v>286</v>
      </c>
      <c r="M116" t="s">
        <v>286</v>
      </c>
      <c r="N116" t="s">
        <v>286</v>
      </c>
      <c r="O116" t="s">
        <v>339</v>
      </c>
      <c r="P116" s="161">
        <v>44159</v>
      </c>
      <c r="Q116" t="s">
        <v>1217</v>
      </c>
      <c r="R116" t="s">
        <v>885</v>
      </c>
      <c r="S116" t="s">
        <v>889</v>
      </c>
      <c r="T116" s="169">
        <v>45263</v>
      </c>
      <c r="U116" t="s">
        <v>1218</v>
      </c>
      <c r="V116" s="180">
        <f t="shared" si="1"/>
        <v>154.42087406700009</v>
      </c>
      <c r="W116" s="146">
        <v>614.45609999999999</v>
      </c>
      <c r="X116" s="163">
        <v>0.19639999999999999</v>
      </c>
      <c r="Y116" s="133">
        <v>2.4228256861977129E-2</v>
      </c>
      <c r="Z116" s="133">
        <v>1.6756201741964032E-3</v>
      </c>
    </row>
    <row r="117" spans="1:26">
      <c r="A117" t="s">
        <v>1213</v>
      </c>
      <c r="B117" t="s">
        <v>1251</v>
      </c>
      <c r="C117" t="s">
        <v>5982</v>
      </c>
      <c r="D117" t="s">
        <v>5983</v>
      </c>
      <c r="E117" t="s">
        <v>309</v>
      </c>
      <c r="F117" t="s">
        <v>5984</v>
      </c>
      <c r="G117">
        <v>74233</v>
      </c>
      <c r="H117" t="s">
        <v>312</v>
      </c>
      <c r="I117" t="s">
        <v>1002</v>
      </c>
      <c r="J117" t="s">
        <v>569</v>
      </c>
      <c r="K117" t="s">
        <v>204</v>
      </c>
      <c r="L117" t="s">
        <v>204</v>
      </c>
      <c r="M117" t="s">
        <v>204</v>
      </c>
      <c r="N117" t="s">
        <v>224</v>
      </c>
      <c r="O117" t="s">
        <v>339</v>
      </c>
      <c r="P117" s="161">
        <v>44622</v>
      </c>
      <c r="Q117" t="s">
        <v>1212</v>
      </c>
      <c r="R117" t="s">
        <v>885</v>
      </c>
      <c r="S117" t="s">
        <v>889</v>
      </c>
      <c r="T117" s="169">
        <v>45364</v>
      </c>
      <c r="V117" s="180">
        <f t="shared" si="1"/>
        <v>1480.9503999999999</v>
      </c>
      <c r="W117" s="146">
        <v>1480.9503999999999</v>
      </c>
      <c r="X117" s="163">
        <v>0.104</v>
      </c>
      <c r="Y117" s="133">
        <v>5.8394485870586293E-2</v>
      </c>
      <c r="Z117" s="133">
        <v>4.0385480120998058E-3</v>
      </c>
    </row>
    <row r="118" spans="1:26">
      <c r="A118" t="s">
        <v>1213</v>
      </c>
      <c r="B118" t="s">
        <v>1251</v>
      </c>
      <c r="C118" t="s">
        <v>5937</v>
      </c>
      <c r="D118" t="s">
        <v>5938</v>
      </c>
      <c r="E118" t="s">
        <v>309</v>
      </c>
      <c r="F118" t="s">
        <v>5939</v>
      </c>
      <c r="G118">
        <v>74177</v>
      </c>
      <c r="H118" t="s">
        <v>312</v>
      </c>
      <c r="I118" t="s">
        <v>1002</v>
      </c>
      <c r="J118" t="s">
        <v>569</v>
      </c>
      <c r="K118" t="s">
        <v>204</v>
      </c>
      <c r="L118" t="s">
        <v>204</v>
      </c>
      <c r="M118" t="s">
        <v>204</v>
      </c>
      <c r="N118" t="s">
        <v>204</v>
      </c>
      <c r="O118" t="s">
        <v>339</v>
      </c>
      <c r="P118" s="161">
        <v>43312</v>
      </c>
      <c r="Q118" t="s">
        <v>1212</v>
      </c>
      <c r="R118" t="s">
        <v>885</v>
      </c>
      <c r="S118" t="s">
        <v>889</v>
      </c>
      <c r="T118" s="169">
        <v>45369</v>
      </c>
      <c r="V118" s="180">
        <f t="shared" si="1"/>
        <v>157.51300000000001</v>
      </c>
      <c r="W118" s="146">
        <v>157.51300000000001</v>
      </c>
      <c r="X118" s="163">
        <v>2.9600000000000001E-2</v>
      </c>
      <c r="Y118" s="133">
        <v>6.2108037124901146E-3</v>
      </c>
      <c r="Z118" s="133">
        <v>4.295376286419766E-4</v>
      </c>
    </row>
    <row r="119" spans="1:26">
      <c r="A119" t="s">
        <v>1213</v>
      </c>
      <c r="B119" t="s">
        <v>1251</v>
      </c>
      <c r="C119" t="s">
        <v>5940</v>
      </c>
      <c r="D119" t="s">
        <v>5941</v>
      </c>
      <c r="E119" t="s">
        <v>309</v>
      </c>
      <c r="F119" t="s">
        <v>5942</v>
      </c>
      <c r="G119">
        <v>74189</v>
      </c>
      <c r="H119" t="s">
        <v>312</v>
      </c>
      <c r="I119" t="s">
        <v>1002</v>
      </c>
      <c r="J119" t="s">
        <v>569</v>
      </c>
      <c r="K119" t="s">
        <v>205</v>
      </c>
      <c r="L119" t="s">
        <v>224</v>
      </c>
      <c r="M119" t="s">
        <v>224</v>
      </c>
      <c r="N119" t="s">
        <v>224</v>
      </c>
      <c r="O119" t="s">
        <v>339</v>
      </c>
      <c r="P119" s="161">
        <v>43586</v>
      </c>
      <c r="Q119" t="s">
        <v>1215</v>
      </c>
      <c r="R119" t="s">
        <v>885</v>
      </c>
      <c r="S119" t="s">
        <v>889</v>
      </c>
      <c r="T119" s="169">
        <v>45362</v>
      </c>
      <c r="U119" t="s">
        <v>1216</v>
      </c>
      <c r="V119" s="180">
        <f t="shared" si="1"/>
        <v>177.62385221407226</v>
      </c>
      <c r="W119" s="146">
        <v>653.83339999999998</v>
      </c>
      <c r="X119" s="163">
        <v>3.3799999999999997E-2</v>
      </c>
      <c r="Y119" s="133">
        <v>2.5780920355499556E-2</v>
      </c>
      <c r="Z119" s="133">
        <v>1.7830019923893337E-3</v>
      </c>
    </row>
    <row r="120" spans="1:26">
      <c r="A120" t="s">
        <v>1213</v>
      </c>
      <c r="B120" t="s">
        <v>1251</v>
      </c>
      <c r="D120" t="s">
        <v>5943</v>
      </c>
      <c r="E120" t="s">
        <v>311</v>
      </c>
      <c r="F120" t="s">
        <v>5944</v>
      </c>
      <c r="G120">
        <v>74188</v>
      </c>
      <c r="H120" t="s">
        <v>312</v>
      </c>
      <c r="I120" t="s">
        <v>1002</v>
      </c>
      <c r="J120" t="s">
        <v>569</v>
      </c>
      <c r="K120" t="s">
        <v>205</v>
      </c>
      <c r="L120" t="s">
        <v>224</v>
      </c>
      <c r="M120" t="s">
        <v>224</v>
      </c>
      <c r="N120" t="s">
        <v>224</v>
      </c>
      <c r="O120" t="s">
        <v>339</v>
      </c>
      <c r="P120" s="161">
        <v>43578</v>
      </c>
      <c r="Q120" t="s">
        <v>1215</v>
      </c>
      <c r="R120" t="s">
        <v>885</v>
      </c>
      <c r="S120" t="s">
        <v>889</v>
      </c>
      <c r="T120" s="169">
        <v>45328</v>
      </c>
      <c r="U120" t="s">
        <v>1216</v>
      </c>
      <c r="V120" s="180">
        <f t="shared" si="1"/>
        <v>4.8692746536267322</v>
      </c>
      <c r="W120" s="146">
        <v>17.9238</v>
      </c>
      <c r="X120" s="163">
        <v>1.7999999999999999E-2</v>
      </c>
      <c r="Y120" s="133">
        <v>7.0674302839948103E-4</v>
      </c>
      <c r="Z120" s="133">
        <v>4.887817076998719E-5</v>
      </c>
    </row>
    <row r="121" spans="1:26">
      <c r="A121" t="s">
        <v>1213</v>
      </c>
      <c r="B121" t="s">
        <v>1251</v>
      </c>
      <c r="C121" t="s">
        <v>5994</v>
      </c>
      <c r="D121" t="s">
        <v>5995</v>
      </c>
      <c r="E121" t="s">
        <v>309</v>
      </c>
      <c r="F121" t="s">
        <v>5996</v>
      </c>
      <c r="G121">
        <v>74241</v>
      </c>
      <c r="H121" t="s">
        <v>312</v>
      </c>
      <c r="I121" t="s">
        <v>1003</v>
      </c>
      <c r="J121" t="s">
        <v>837</v>
      </c>
      <c r="K121" t="s">
        <v>204</v>
      </c>
      <c r="L121" t="s">
        <v>204</v>
      </c>
      <c r="M121" t="s">
        <v>204</v>
      </c>
      <c r="N121" t="s">
        <v>204</v>
      </c>
      <c r="O121" t="s">
        <v>339</v>
      </c>
      <c r="P121" s="161">
        <v>44752</v>
      </c>
      <c r="Q121" t="s">
        <v>1212</v>
      </c>
      <c r="R121" t="s">
        <v>885</v>
      </c>
      <c r="S121" t="s">
        <v>889</v>
      </c>
      <c r="T121" s="169">
        <v>45379</v>
      </c>
      <c r="V121" s="180">
        <f t="shared" si="1"/>
        <v>1933.9256</v>
      </c>
      <c r="W121" s="146">
        <v>1933.9256</v>
      </c>
      <c r="X121" s="163">
        <v>5.8299999999999998E-2</v>
      </c>
      <c r="Y121" s="133">
        <v>7.6255484496278225E-2</v>
      </c>
      <c r="Z121" s="133">
        <v>5.2738102019881695E-3</v>
      </c>
    </row>
    <row r="122" spans="1:26">
      <c r="A122" t="s">
        <v>1213</v>
      </c>
      <c r="B122" t="s">
        <v>1251</v>
      </c>
      <c r="C122" t="s">
        <v>6002</v>
      </c>
      <c r="D122" t="s">
        <v>6003</v>
      </c>
      <c r="E122" t="s">
        <v>309</v>
      </c>
      <c r="F122" t="s">
        <v>6004</v>
      </c>
      <c r="G122">
        <v>74239</v>
      </c>
      <c r="H122" t="s">
        <v>312</v>
      </c>
      <c r="I122" t="s">
        <v>1003</v>
      </c>
      <c r="J122" t="s">
        <v>837</v>
      </c>
      <c r="K122" t="s">
        <v>204</v>
      </c>
      <c r="L122" t="s">
        <v>204</v>
      </c>
      <c r="M122" t="s">
        <v>204</v>
      </c>
      <c r="N122" t="s">
        <v>204</v>
      </c>
      <c r="O122" t="s">
        <v>339</v>
      </c>
      <c r="P122" s="161">
        <v>44741</v>
      </c>
      <c r="Q122" t="s">
        <v>1212</v>
      </c>
      <c r="R122" t="s">
        <v>885</v>
      </c>
      <c r="S122" t="s">
        <v>889</v>
      </c>
      <c r="T122" s="169">
        <v>45379</v>
      </c>
      <c r="V122" s="180">
        <f t="shared" si="1"/>
        <v>889.52980000000002</v>
      </c>
      <c r="W122" s="146">
        <v>889.52980000000002</v>
      </c>
      <c r="X122" s="163">
        <v>3.4099999999999998E-2</v>
      </c>
      <c r="Y122" s="133">
        <v>3.5074525508450353E-2</v>
      </c>
      <c r="Z122" s="133">
        <v>2.4257453962591748E-3</v>
      </c>
    </row>
    <row r="123" spans="1:26">
      <c r="A123" t="s">
        <v>1213</v>
      </c>
      <c r="B123" t="s">
        <v>1251</v>
      </c>
      <c r="C123" t="s">
        <v>5882</v>
      </c>
      <c r="D123" t="s">
        <v>5883</v>
      </c>
      <c r="E123" t="s">
        <v>309</v>
      </c>
      <c r="F123" t="s">
        <v>5884</v>
      </c>
      <c r="G123">
        <v>74252</v>
      </c>
      <c r="H123" t="s">
        <v>312</v>
      </c>
      <c r="I123" t="s">
        <v>1003</v>
      </c>
      <c r="J123" t="s">
        <v>839</v>
      </c>
      <c r="K123" t="s">
        <v>204</v>
      </c>
      <c r="L123" t="s">
        <v>204</v>
      </c>
      <c r="M123" t="s">
        <v>204</v>
      </c>
      <c r="N123" t="s">
        <v>204</v>
      </c>
      <c r="O123" t="s">
        <v>339</v>
      </c>
      <c r="P123" s="161">
        <v>45036</v>
      </c>
      <c r="Q123" t="s">
        <v>1212</v>
      </c>
      <c r="R123" t="s">
        <v>885</v>
      </c>
      <c r="S123" t="s">
        <v>889</v>
      </c>
      <c r="T123" s="169">
        <v>45379</v>
      </c>
      <c r="V123" s="180">
        <f t="shared" si="1"/>
        <v>623.25400000000002</v>
      </c>
      <c r="W123" s="146">
        <v>623.25400000000002</v>
      </c>
      <c r="X123" s="163">
        <v>2.07E-2</v>
      </c>
      <c r="Y123" s="133">
        <v>2.4575163237801789E-2</v>
      </c>
      <c r="Z123" s="133">
        <v>1.6996121322312135E-3</v>
      </c>
    </row>
    <row r="124" spans="1:26">
      <c r="A124" t="s">
        <v>1213</v>
      </c>
      <c r="B124" t="s">
        <v>1251</v>
      </c>
      <c r="C124" t="s">
        <v>6014</v>
      </c>
      <c r="D124" t="s">
        <v>6015</v>
      </c>
      <c r="E124" t="s">
        <v>310</v>
      </c>
      <c r="F124" t="s">
        <v>6016</v>
      </c>
      <c r="G124">
        <v>74238</v>
      </c>
      <c r="H124" t="s">
        <v>312</v>
      </c>
      <c r="I124" t="s">
        <v>1004</v>
      </c>
      <c r="J124" t="s">
        <v>833</v>
      </c>
      <c r="K124" t="s">
        <v>204</v>
      </c>
      <c r="L124" t="s">
        <v>204</v>
      </c>
      <c r="M124" t="s">
        <v>204</v>
      </c>
      <c r="N124" t="s">
        <v>204</v>
      </c>
      <c r="O124" t="s">
        <v>339</v>
      </c>
      <c r="P124" s="161">
        <v>44721</v>
      </c>
      <c r="Q124" t="s">
        <v>1212</v>
      </c>
      <c r="R124" t="s">
        <v>885</v>
      </c>
      <c r="S124" t="s">
        <v>889</v>
      </c>
      <c r="T124" s="169">
        <v>45382</v>
      </c>
      <c r="V124" s="180">
        <f t="shared" si="1"/>
        <v>1167.0946000000001</v>
      </c>
      <c r="W124" s="146">
        <v>1167.0946000000001</v>
      </c>
      <c r="X124" s="163">
        <v>1.89E-2</v>
      </c>
      <c r="Y124" s="133">
        <v>4.6019020790476546E-2</v>
      </c>
      <c r="Z124" s="133">
        <v>3.1826639478261536E-3</v>
      </c>
    </row>
    <row r="125" spans="1:26">
      <c r="A125" t="s">
        <v>1213</v>
      </c>
      <c r="B125" t="s">
        <v>1251</v>
      </c>
      <c r="C125" t="s">
        <v>5950</v>
      </c>
      <c r="D125" t="s">
        <v>5951</v>
      </c>
      <c r="E125" t="s">
        <v>310</v>
      </c>
      <c r="F125" t="s">
        <v>6013</v>
      </c>
      <c r="G125">
        <v>74204</v>
      </c>
      <c r="H125" t="s">
        <v>312</v>
      </c>
      <c r="I125" t="s">
        <v>1004</v>
      </c>
      <c r="J125" t="s">
        <v>833</v>
      </c>
      <c r="K125" t="s">
        <v>204</v>
      </c>
      <c r="L125" t="s">
        <v>204</v>
      </c>
      <c r="M125" t="s">
        <v>204</v>
      </c>
      <c r="N125" t="s">
        <v>204</v>
      </c>
      <c r="O125" t="s">
        <v>339</v>
      </c>
      <c r="P125" s="161">
        <v>44084</v>
      </c>
      <c r="Q125" t="s">
        <v>1212</v>
      </c>
      <c r="R125" t="s">
        <v>885</v>
      </c>
      <c r="S125" t="s">
        <v>889</v>
      </c>
      <c r="T125" s="169">
        <v>45291</v>
      </c>
      <c r="V125" s="180">
        <f t="shared" si="1"/>
        <v>683.93110000000001</v>
      </c>
      <c r="W125" s="146">
        <v>683.93110000000001</v>
      </c>
      <c r="X125" s="163">
        <v>7.8700000000000006E-2</v>
      </c>
      <c r="Y125" s="133">
        <v>2.6967686273998145E-2</v>
      </c>
      <c r="Z125" s="133">
        <v>1.8650784259690741E-3</v>
      </c>
    </row>
    <row r="126" spans="1:26">
      <c r="A126" t="s">
        <v>1213</v>
      </c>
      <c r="B126" t="s">
        <v>1251</v>
      </c>
      <c r="C126" t="s">
        <v>6022</v>
      </c>
      <c r="D126" t="s">
        <v>6023</v>
      </c>
      <c r="E126" t="s">
        <v>310</v>
      </c>
      <c r="F126" t="s">
        <v>6024</v>
      </c>
      <c r="G126">
        <v>74256</v>
      </c>
      <c r="H126" t="s">
        <v>312</v>
      </c>
      <c r="I126" t="s">
        <v>1004</v>
      </c>
      <c r="J126" t="s">
        <v>832</v>
      </c>
      <c r="K126" t="s">
        <v>205</v>
      </c>
      <c r="L126" t="s">
        <v>272</v>
      </c>
      <c r="M126" t="s">
        <v>272</v>
      </c>
      <c r="N126" t="s">
        <v>272</v>
      </c>
      <c r="O126" t="s">
        <v>339</v>
      </c>
      <c r="P126" s="161">
        <v>45166</v>
      </c>
      <c r="Q126" t="s">
        <v>1217</v>
      </c>
      <c r="R126" t="s">
        <v>885</v>
      </c>
      <c r="S126" t="s">
        <v>889</v>
      </c>
      <c r="T126" s="169">
        <v>45252</v>
      </c>
      <c r="U126" t="s">
        <v>1218</v>
      </c>
      <c r="V126" s="180">
        <f t="shared" si="1"/>
        <v>405.54552537005856</v>
      </c>
      <c r="W126" s="146">
        <v>1613.7061999999999</v>
      </c>
      <c r="X126" s="163">
        <v>0.18</v>
      </c>
      <c r="Y126" s="133">
        <v>6.3629103379570118E-2</v>
      </c>
      <c r="Z126" s="133">
        <v>4.4005728474902639E-3</v>
      </c>
    </row>
    <row r="127" spans="1:26">
      <c r="A127" t="s">
        <v>1213</v>
      </c>
      <c r="B127" t="s">
        <v>1251</v>
      </c>
      <c r="C127" t="s">
        <v>6019</v>
      </c>
      <c r="D127" t="s">
        <v>6020</v>
      </c>
      <c r="E127" t="s">
        <v>311</v>
      </c>
      <c r="F127" t="s">
        <v>6021</v>
      </c>
      <c r="G127">
        <v>74237</v>
      </c>
      <c r="H127" t="s">
        <v>312</v>
      </c>
      <c r="I127" t="s">
        <v>1004</v>
      </c>
      <c r="J127" t="s">
        <v>833</v>
      </c>
      <c r="K127" t="s">
        <v>205</v>
      </c>
      <c r="L127" t="s">
        <v>233</v>
      </c>
      <c r="M127" t="s">
        <v>233</v>
      </c>
      <c r="N127" t="s">
        <v>233</v>
      </c>
      <c r="O127" t="s">
        <v>339</v>
      </c>
      <c r="P127" s="161">
        <v>44721</v>
      </c>
      <c r="Q127" t="s">
        <v>1224</v>
      </c>
      <c r="R127" t="s">
        <v>885</v>
      </c>
      <c r="S127" t="s">
        <v>889</v>
      </c>
      <c r="T127" s="169">
        <v>45379</v>
      </c>
      <c r="U127" t="s">
        <v>1225</v>
      </c>
      <c r="V127" s="180">
        <f t="shared" si="1"/>
        <v>293.83502739873211</v>
      </c>
      <c r="W127" s="146">
        <v>1367.3613</v>
      </c>
      <c r="X127" s="163">
        <v>4.5373999999999998E-2</v>
      </c>
      <c r="Y127" s="133">
        <v>5.3915621065057151E-2</v>
      </c>
      <c r="Z127" s="133">
        <v>3.7287908443268021E-3</v>
      </c>
    </row>
    <row r="128" spans="1:26">
      <c r="A128" t="s">
        <v>1213</v>
      </c>
      <c r="B128" t="s">
        <v>1251</v>
      </c>
      <c r="D128" t="s">
        <v>4498</v>
      </c>
      <c r="E128" t="s">
        <v>311</v>
      </c>
      <c r="F128" t="s">
        <v>4497</v>
      </c>
      <c r="G128">
        <v>74242</v>
      </c>
      <c r="H128" t="s">
        <v>312</v>
      </c>
      <c r="I128" t="s">
        <v>1004</v>
      </c>
      <c r="J128" t="s">
        <v>833</v>
      </c>
      <c r="K128" t="s">
        <v>205</v>
      </c>
      <c r="L128" t="s">
        <v>272</v>
      </c>
      <c r="M128" t="s">
        <v>272</v>
      </c>
      <c r="N128" t="s">
        <v>272</v>
      </c>
      <c r="O128" t="s">
        <v>339</v>
      </c>
      <c r="P128" s="161">
        <v>44812</v>
      </c>
      <c r="Q128" t="s">
        <v>1217</v>
      </c>
      <c r="R128" t="s">
        <v>885</v>
      </c>
      <c r="S128" t="s">
        <v>889</v>
      </c>
      <c r="T128" s="169">
        <v>45288</v>
      </c>
      <c r="U128" t="s">
        <v>1218</v>
      </c>
      <c r="V128" s="180">
        <f t="shared" si="1"/>
        <v>247.33100449850471</v>
      </c>
      <c r="W128" s="146">
        <v>984.15480000000002</v>
      </c>
      <c r="X128" s="163">
        <v>0.127</v>
      </c>
      <c r="Y128" s="133">
        <v>3.880562939104544E-2</v>
      </c>
      <c r="Z128" s="133">
        <v>2.683787605953193E-3</v>
      </c>
    </row>
    <row r="129" spans="1:26">
      <c r="A129" t="s">
        <v>1213</v>
      </c>
      <c r="B129" t="s">
        <v>1251</v>
      </c>
      <c r="D129" t="s">
        <v>6028</v>
      </c>
      <c r="E129" t="s">
        <v>311</v>
      </c>
      <c r="F129" t="s">
        <v>6029</v>
      </c>
      <c r="G129">
        <v>74247</v>
      </c>
      <c r="H129" t="s">
        <v>312</v>
      </c>
      <c r="I129" t="s">
        <v>1004</v>
      </c>
      <c r="J129" t="s">
        <v>833</v>
      </c>
      <c r="K129" t="s">
        <v>205</v>
      </c>
      <c r="L129" t="s">
        <v>233</v>
      </c>
      <c r="M129" t="s">
        <v>233</v>
      </c>
      <c r="N129" t="s">
        <v>233</v>
      </c>
      <c r="O129" t="s">
        <v>339</v>
      </c>
      <c r="P129" s="161">
        <v>44938</v>
      </c>
      <c r="Q129" t="s">
        <v>1224</v>
      </c>
      <c r="R129" t="s">
        <v>885</v>
      </c>
      <c r="S129" t="s">
        <v>889</v>
      </c>
      <c r="T129" s="169">
        <v>45252</v>
      </c>
      <c r="U129" t="s">
        <v>1225</v>
      </c>
      <c r="V129" s="180">
        <f t="shared" si="1"/>
        <v>45.543698291608465</v>
      </c>
      <c r="W129" s="146">
        <v>211.9376</v>
      </c>
      <c r="X129" s="163">
        <v>2.8799999999999999E-2</v>
      </c>
      <c r="Y129" s="133">
        <v>8.3567864072750259E-3</v>
      </c>
      <c r="Z129" s="133">
        <v>5.7795325413838403E-4</v>
      </c>
    </row>
    <row r="130" spans="1:26">
      <c r="A130" t="s">
        <v>1213</v>
      </c>
      <c r="B130" t="s">
        <v>1251</v>
      </c>
      <c r="D130" t="s">
        <v>6036</v>
      </c>
      <c r="E130" t="s">
        <v>309</v>
      </c>
      <c r="F130" t="s">
        <v>6037</v>
      </c>
      <c r="G130">
        <v>74249</v>
      </c>
      <c r="H130" t="s">
        <v>312</v>
      </c>
      <c r="I130" t="s">
        <v>1005</v>
      </c>
      <c r="J130" t="s">
        <v>832</v>
      </c>
      <c r="K130" t="s">
        <v>204</v>
      </c>
      <c r="L130" t="s">
        <v>204</v>
      </c>
      <c r="M130" t="s">
        <v>204</v>
      </c>
      <c r="N130" t="s">
        <v>204</v>
      </c>
      <c r="O130" t="s">
        <v>339</v>
      </c>
      <c r="P130" s="161">
        <v>45006</v>
      </c>
      <c r="Q130" t="s">
        <v>1212</v>
      </c>
      <c r="R130" t="s">
        <v>885</v>
      </c>
      <c r="S130" t="s">
        <v>889</v>
      </c>
      <c r="T130" s="169"/>
      <c r="V130" s="180">
        <f t="shared" si="1"/>
        <v>2455.607</v>
      </c>
      <c r="W130" s="146">
        <v>2455.607</v>
      </c>
      <c r="X130" s="163">
        <v>0.19600000000000001</v>
      </c>
      <c r="Y130" s="133">
        <v>9.6825597868582372E-2</v>
      </c>
      <c r="Z130" s="133">
        <v>6.6964340889848553E-3</v>
      </c>
    </row>
    <row r="131" spans="1:26">
      <c r="A131" t="s">
        <v>1213</v>
      </c>
      <c r="B131" t="s">
        <v>1251</v>
      </c>
      <c r="C131" t="s">
        <v>6030</v>
      </c>
      <c r="D131" t="s">
        <v>6031</v>
      </c>
      <c r="E131" t="s">
        <v>309</v>
      </c>
      <c r="F131" t="s">
        <v>6032</v>
      </c>
      <c r="G131">
        <v>74196</v>
      </c>
      <c r="H131" t="s">
        <v>312</v>
      </c>
      <c r="I131" t="s">
        <v>1005</v>
      </c>
      <c r="J131" t="s">
        <v>826</v>
      </c>
      <c r="K131" t="s">
        <v>204</v>
      </c>
      <c r="L131" t="s">
        <v>204</v>
      </c>
      <c r="M131" t="s">
        <v>204</v>
      </c>
      <c r="N131" t="s">
        <v>204</v>
      </c>
      <c r="O131" t="s">
        <v>339</v>
      </c>
      <c r="P131" s="161">
        <v>43831</v>
      </c>
      <c r="Q131" t="s">
        <v>1212</v>
      </c>
      <c r="R131" t="s">
        <v>885</v>
      </c>
      <c r="S131" t="s">
        <v>889</v>
      </c>
      <c r="T131" s="169">
        <v>45379</v>
      </c>
      <c r="V131" s="180">
        <f t="shared" ref="V131:V194" si="2">IF(U131="",W131,W131/U131)</f>
        <v>2044.2915</v>
      </c>
      <c r="W131" s="146">
        <v>2044.2915</v>
      </c>
      <c r="X131" s="163">
        <v>0.14119999999999999</v>
      </c>
      <c r="Y131" s="133">
        <v>8.0607258046607108E-2</v>
      </c>
      <c r="Z131" s="133">
        <v>5.574777770394175E-3</v>
      </c>
    </row>
    <row r="132" spans="1:26">
      <c r="A132" t="s">
        <v>1213</v>
      </c>
      <c r="B132" t="s">
        <v>1251</v>
      </c>
      <c r="D132" t="s">
        <v>6040</v>
      </c>
      <c r="E132" t="s">
        <v>309</v>
      </c>
      <c r="F132" t="s">
        <v>6041</v>
      </c>
      <c r="G132">
        <v>74240</v>
      </c>
      <c r="H132" t="s">
        <v>312</v>
      </c>
      <c r="I132" t="s">
        <v>1005</v>
      </c>
      <c r="J132" t="s">
        <v>832</v>
      </c>
      <c r="K132" t="s">
        <v>205</v>
      </c>
      <c r="L132" t="s">
        <v>204</v>
      </c>
      <c r="M132" t="s">
        <v>204</v>
      </c>
      <c r="N132" t="s">
        <v>303</v>
      </c>
      <c r="O132" t="s">
        <v>339</v>
      </c>
      <c r="P132" s="161">
        <v>44748</v>
      </c>
      <c r="Q132" t="s">
        <v>1217</v>
      </c>
      <c r="R132" t="s">
        <v>885</v>
      </c>
      <c r="S132" t="s">
        <v>889</v>
      </c>
      <c r="T132" s="169">
        <v>45371</v>
      </c>
      <c r="U132" t="s">
        <v>1218</v>
      </c>
      <c r="V132" s="180">
        <f t="shared" si="2"/>
        <v>463.87230780829839</v>
      </c>
      <c r="W132" s="146">
        <v>1845.7943</v>
      </c>
      <c r="X132" s="163">
        <v>2.6239999999999999E-2</v>
      </c>
      <c r="Y132" s="133">
        <v>7.2780432844721688E-2</v>
      </c>
      <c r="Z132" s="133">
        <v>5.0334765004390151E-3</v>
      </c>
    </row>
    <row r="133" spans="1:26">
      <c r="A133" t="s">
        <v>1213</v>
      </c>
      <c r="B133" t="s">
        <v>1251</v>
      </c>
      <c r="C133" t="s">
        <v>5919</v>
      </c>
      <c r="D133" t="s">
        <v>5920</v>
      </c>
      <c r="E133" t="s">
        <v>309</v>
      </c>
      <c r="F133" t="s">
        <v>5921</v>
      </c>
      <c r="G133">
        <v>74255</v>
      </c>
      <c r="H133" t="s">
        <v>312</v>
      </c>
      <c r="I133" t="s">
        <v>1005</v>
      </c>
      <c r="J133" t="s">
        <v>831</v>
      </c>
      <c r="K133" t="s">
        <v>205</v>
      </c>
      <c r="L133" t="s">
        <v>233</v>
      </c>
      <c r="M133" t="s">
        <v>233</v>
      </c>
      <c r="N133" t="s">
        <v>233</v>
      </c>
      <c r="O133" t="s">
        <v>339</v>
      </c>
      <c r="P133" s="161">
        <v>45208</v>
      </c>
      <c r="Q133" t="s">
        <v>1224</v>
      </c>
      <c r="R133" t="s">
        <v>885</v>
      </c>
      <c r="S133" t="s">
        <v>889</v>
      </c>
      <c r="T133" s="169">
        <v>45327</v>
      </c>
      <c r="U133" t="s">
        <v>1225</v>
      </c>
      <c r="V133" s="180">
        <f t="shared" si="2"/>
        <v>145.93525303534972</v>
      </c>
      <c r="W133" s="146">
        <v>679.10969999999998</v>
      </c>
      <c r="X133" s="163">
        <v>0.107</v>
      </c>
      <c r="Y133" s="133">
        <v>2.6777574704096176E-2</v>
      </c>
      <c r="Z133" s="133">
        <v>1.851930357427015E-3</v>
      </c>
    </row>
    <row r="134" spans="1:26">
      <c r="A134" t="s">
        <v>1213</v>
      </c>
      <c r="B134" t="s">
        <v>1251</v>
      </c>
      <c r="D134" t="s">
        <v>6042</v>
      </c>
      <c r="E134" t="s">
        <v>311</v>
      </c>
      <c r="F134" t="s">
        <v>6043</v>
      </c>
      <c r="G134">
        <v>74207</v>
      </c>
      <c r="H134" t="s">
        <v>312</v>
      </c>
      <c r="I134" t="s">
        <v>1005</v>
      </c>
      <c r="J134" t="s">
        <v>569</v>
      </c>
      <c r="K134" t="s">
        <v>205</v>
      </c>
      <c r="L134" t="s">
        <v>233</v>
      </c>
      <c r="M134" t="s">
        <v>224</v>
      </c>
      <c r="N134" t="s">
        <v>296</v>
      </c>
      <c r="O134" t="s">
        <v>339</v>
      </c>
      <c r="P134" s="161">
        <v>44166</v>
      </c>
      <c r="Q134" t="s">
        <v>1215</v>
      </c>
      <c r="R134" t="s">
        <v>885</v>
      </c>
      <c r="S134" t="s">
        <v>889</v>
      </c>
      <c r="T134" s="169">
        <v>45272</v>
      </c>
      <c r="U134" t="s">
        <v>1216</v>
      </c>
      <c r="V134" s="180">
        <f t="shared" si="2"/>
        <v>169.4044009779951</v>
      </c>
      <c r="W134" s="146">
        <v>623.57759999999996</v>
      </c>
      <c r="X134" s="163">
        <v>1.1111111111111111E-3</v>
      </c>
      <c r="Y134" s="133">
        <v>2.458792129082505E-2</v>
      </c>
      <c r="Z134" s="133">
        <v>1.7004944759817784E-3</v>
      </c>
    </row>
    <row r="135" spans="1:26">
      <c r="A135" t="s">
        <v>1213</v>
      </c>
      <c r="B135" t="s">
        <v>1252</v>
      </c>
      <c r="C135" t="s">
        <v>5963</v>
      </c>
      <c r="D135" t="s">
        <v>5964</v>
      </c>
      <c r="E135" t="s">
        <v>309</v>
      </c>
      <c r="F135" t="s">
        <v>5965</v>
      </c>
      <c r="G135">
        <v>74228</v>
      </c>
      <c r="H135" t="s">
        <v>312</v>
      </c>
      <c r="I135" t="s">
        <v>1000</v>
      </c>
      <c r="J135" t="s">
        <v>844</v>
      </c>
      <c r="K135" t="s">
        <v>204</v>
      </c>
      <c r="L135" t="s">
        <v>204</v>
      </c>
      <c r="M135" t="s">
        <v>204</v>
      </c>
      <c r="N135" t="s">
        <v>204</v>
      </c>
      <c r="O135" t="s">
        <v>339</v>
      </c>
      <c r="P135" s="161">
        <v>44560</v>
      </c>
      <c r="Q135" t="s">
        <v>1215</v>
      </c>
      <c r="R135" t="s">
        <v>885</v>
      </c>
      <c r="S135" t="s">
        <v>889</v>
      </c>
      <c r="T135" s="169">
        <v>45362</v>
      </c>
      <c r="U135" t="s">
        <v>1216</v>
      </c>
      <c r="V135" s="180">
        <f t="shared" si="2"/>
        <v>4886.282803585982</v>
      </c>
      <c r="W135" s="146">
        <v>17986.406999999999</v>
      </c>
      <c r="X135" s="163">
        <v>6.7400000000000002E-2</v>
      </c>
      <c r="Y135" s="133">
        <v>2.2680531374621553E-2</v>
      </c>
      <c r="Z135" s="133">
        <v>4.0647852705655088E-3</v>
      </c>
    </row>
    <row r="136" spans="1:26">
      <c r="A136" t="s">
        <v>1213</v>
      </c>
      <c r="B136" t="s">
        <v>1252</v>
      </c>
      <c r="C136" t="s">
        <v>5966</v>
      </c>
      <c r="D136" t="s">
        <v>5967</v>
      </c>
      <c r="E136" t="s">
        <v>309</v>
      </c>
      <c r="F136" t="s">
        <v>5968</v>
      </c>
      <c r="G136">
        <v>74221</v>
      </c>
      <c r="H136" t="s">
        <v>312</v>
      </c>
      <c r="I136" t="s">
        <v>1000</v>
      </c>
      <c r="J136" t="s">
        <v>844</v>
      </c>
      <c r="K136" t="s">
        <v>204</v>
      </c>
      <c r="L136" t="s">
        <v>204</v>
      </c>
      <c r="M136" t="s">
        <v>204</v>
      </c>
      <c r="N136" t="s">
        <v>296</v>
      </c>
      <c r="O136" t="s">
        <v>339</v>
      </c>
      <c r="P136" s="161">
        <v>44409</v>
      </c>
      <c r="Q136" t="s">
        <v>1215</v>
      </c>
      <c r="R136" t="s">
        <v>885</v>
      </c>
      <c r="S136" t="s">
        <v>889</v>
      </c>
      <c r="T136" s="169">
        <v>45377</v>
      </c>
      <c r="U136" t="s">
        <v>1216</v>
      </c>
      <c r="V136" s="180">
        <f t="shared" si="2"/>
        <v>2508.1130127682695</v>
      </c>
      <c r="W136" s="146">
        <v>9232.3639999999996</v>
      </c>
      <c r="X136" s="163">
        <v>7.5700000000000003E-2</v>
      </c>
      <c r="Y136" s="133">
        <v>1.1641842741764892E-2</v>
      </c>
      <c r="Z136" s="133">
        <v>2.086441014866016E-3</v>
      </c>
    </row>
    <row r="137" spans="1:26">
      <c r="A137" t="s">
        <v>1213</v>
      </c>
      <c r="B137" t="s">
        <v>1252</v>
      </c>
      <c r="C137" t="s">
        <v>5969</v>
      </c>
      <c r="D137" t="s">
        <v>5970</v>
      </c>
      <c r="E137" t="s">
        <v>311</v>
      </c>
      <c r="F137" t="s">
        <v>5971</v>
      </c>
      <c r="G137">
        <v>74243</v>
      </c>
      <c r="H137" t="s">
        <v>312</v>
      </c>
      <c r="I137" t="s">
        <v>1000</v>
      </c>
      <c r="J137" t="s">
        <v>844</v>
      </c>
      <c r="K137" t="s">
        <v>204</v>
      </c>
      <c r="L137" t="s">
        <v>204</v>
      </c>
      <c r="M137" t="s">
        <v>204</v>
      </c>
      <c r="N137" t="s">
        <v>204</v>
      </c>
      <c r="O137" t="s">
        <v>339</v>
      </c>
      <c r="P137" s="161">
        <v>44823</v>
      </c>
      <c r="Q137" t="s">
        <v>1215</v>
      </c>
      <c r="R137" t="s">
        <v>885</v>
      </c>
      <c r="S137" t="s">
        <v>889</v>
      </c>
      <c r="T137" s="169">
        <v>45287</v>
      </c>
      <c r="U137" t="s">
        <v>1216</v>
      </c>
      <c r="V137" s="180">
        <f t="shared" si="2"/>
        <v>2464.1136375984793</v>
      </c>
      <c r="W137" s="146">
        <v>9070.4023000000016</v>
      </c>
      <c r="X137" s="163">
        <v>0.1371</v>
      </c>
      <c r="Y137" s="133">
        <v>1.143761197670016E-2</v>
      </c>
      <c r="Z137" s="133">
        <v>2.0498389533040741E-3</v>
      </c>
    </row>
    <row r="138" spans="1:26">
      <c r="A138" t="s">
        <v>1213</v>
      </c>
      <c r="B138" t="s">
        <v>1252</v>
      </c>
      <c r="C138" t="s">
        <v>5922</v>
      </c>
      <c r="D138" t="s">
        <v>5923</v>
      </c>
      <c r="E138" t="s">
        <v>309</v>
      </c>
      <c r="F138" t="s">
        <v>5924</v>
      </c>
      <c r="G138">
        <v>74173</v>
      </c>
      <c r="H138" t="s">
        <v>312</v>
      </c>
      <c r="I138" t="s">
        <v>1000</v>
      </c>
      <c r="J138" t="s">
        <v>845</v>
      </c>
      <c r="K138" t="s">
        <v>204</v>
      </c>
      <c r="L138" t="s">
        <v>204</v>
      </c>
      <c r="M138" t="s">
        <v>204</v>
      </c>
      <c r="N138" t="s">
        <v>204</v>
      </c>
      <c r="O138" t="s">
        <v>339</v>
      </c>
      <c r="P138" s="161">
        <v>43157</v>
      </c>
      <c r="Q138" t="s">
        <v>1215</v>
      </c>
      <c r="R138" t="s">
        <v>885</v>
      </c>
      <c r="S138" t="s">
        <v>889</v>
      </c>
      <c r="T138" s="169">
        <v>45287</v>
      </c>
      <c r="U138" t="s">
        <v>1216</v>
      </c>
      <c r="V138" s="180">
        <f t="shared" si="2"/>
        <v>1713.1280086932898</v>
      </c>
      <c r="W138" s="146">
        <v>6306.0241999999998</v>
      </c>
      <c r="X138" s="163">
        <v>0.10349999999999999</v>
      </c>
      <c r="Y138" s="133">
        <v>7.9517816377900185E-3</v>
      </c>
      <c r="Z138" s="133">
        <v>1.4251114465602536E-3</v>
      </c>
    </row>
    <row r="139" spans="1:26">
      <c r="A139" t="s">
        <v>1213</v>
      </c>
      <c r="B139" t="s">
        <v>1252</v>
      </c>
      <c r="D139" t="s">
        <v>5885</v>
      </c>
      <c r="E139" t="s">
        <v>309</v>
      </c>
      <c r="F139" t="s">
        <v>5886</v>
      </c>
      <c r="G139">
        <v>74254</v>
      </c>
      <c r="H139" t="s">
        <v>312</v>
      </c>
      <c r="I139" t="s">
        <v>1000</v>
      </c>
      <c r="J139" t="s">
        <v>845</v>
      </c>
      <c r="K139" t="s">
        <v>204</v>
      </c>
      <c r="L139" t="s">
        <v>204</v>
      </c>
      <c r="M139" t="s">
        <v>204</v>
      </c>
      <c r="N139" t="s">
        <v>204</v>
      </c>
      <c r="O139" t="s">
        <v>339</v>
      </c>
      <c r="P139" s="161">
        <v>45124</v>
      </c>
      <c r="Q139" t="s">
        <v>1215</v>
      </c>
      <c r="R139" t="s">
        <v>885</v>
      </c>
      <c r="S139" t="s">
        <v>889</v>
      </c>
      <c r="T139" s="169">
        <v>45300</v>
      </c>
      <c r="U139" t="s">
        <v>1216</v>
      </c>
      <c r="V139" s="180">
        <f t="shared" si="2"/>
        <v>333.021108394458</v>
      </c>
      <c r="W139" s="146">
        <v>1225.8507</v>
      </c>
      <c r="X139" s="163">
        <v>7.0800000000000002E-2</v>
      </c>
      <c r="Y139" s="133">
        <v>1.5457753384051527E-3</v>
      </c>
      <c r="Z139" s="133">
        <v>2.7703252288803666E-4</v>
      </c>
    </row>
    <row r="140" spans="1:26">
      <c r="A140" t="s">
        <v>1213</v>
      </c>
      <c r="B140" t="s">
        <v>1252</v>
      </c>
      <c r="D140" t="s">
        <v>5925</v>
      </c>
      <c r="E140" t="s">
        <v>311</v>
      </c>
      <c r="F140" t="s">
        <v>5972</v>
      </c>
      <c r="G140">
        <v>74200</v>
      </c>
      <c r="H140" t="s">
        <v>312</v>
      </c>
      <c r="I140" t="s">
        <v>1000</v>
      </c>
      <c r="J140" t="s">
        <v>844</v>
      </c>
      <c r="K140" t="s">
        <v>205</v>
      </c>
      <c r="L140" t="s">
        <v>224</v>
      </c>
      <c r="M140" t="s">
        <v>224</v>
      </c>
      <c r="N140" t="s">
        <v>224</v>
      </c>
      <c r="O140" t="s">
        <v>339</v>
      </c>
      <c r="P140" s="161">
        <v>43891</v>
      </c>
      <c r="Q140" t="s">
        <v>1215</v>
      </c>
      <c r="R140" t="s">
        <v>885</v>
      </c>
      <c r="S140" t="s">
        <v>889</v>
      </c>
      <c r="T140" s="169">
        <v>45264</v>
      </c>
      <c r="U140" t="s">
        <v>1216</v>
      </c>
      <c r="V140" s="180">
        <f t="shared" si="2"/>
        <v>6163.8</v>
      </c>
      <c r="W140" s="146">
        <v>22688.947800000002</v>
      </c>
      <c r="X140" s="163">
        <v>5.6800000000000003E-2</v>
      </c>
      <c r="Y140" s="133">
        <v>2.8610349596713547E-2</v>
      </c>
      <c r="Z140" s="133">
        <v>5.1275221777466644E-3</v>
      </c>
    </row>
    <row r="141" spans="1:26">
      <c r="A141" t="s">
        <v>1213</v>
      </c>
      <c r="B141" t="s">
        <v>1252</v>
      </c>
      <c r="D141" t="s">
        <v>5925</v>
      </c>
      <c r="E141" t="s">
        <v>311</v>
      </c>
      <c r="F141" t="s">
        <v>5973</v>
      </c>
      <c r="G141">
        <v>74215</v>
      </c>
      <c r="H141" t="s">
        <v>312</v>
      </c>
      <c r="I141" t="s">
        <v>1000</v>
      </c>
      <c r="J141" t="s">
        <v>844</v>
      </c>
      <c r="K141" t="s">
        <v>205</v>
      </c>
      <c r="L141" t="s">
        <v>224</v>
      </c>
      <c r="M141" t="s">
        <v>224</v>
      </c>
      <c r="N141" t="s">
        <v>224</v>
      </c>
      <c r="O141" t="s">
        <v>339</v>
      </c>
      <c r="P141" s="161">
        <v>44308</v>
      </c>
      <c r="Q141" t="s">
        <v>1215</v>
      </c>
      <c r="R141" t="s">
        <v>885</v>
      </c>
      <c r="S141" t="s">
        <v>889</v>
      </c>
      <c r="T141" s="169">
        <v>45363</v>
      </c>
      <c r="U141" t="s">
        <v>1216</v>
      </c>
      <c r="V141" s="180">
        <f t="shared" si="2"/>
        <v>4742.0889703884814</v>
      </c>
      <c r="W141" s="146">
        <v>17455.629499999999</v>
      </c>
      <c r="X141" s="163">
        <v>3.5400000000000001E-2</v>
      </c>
      <c r="Y141" s="133">
        <v>2.2011230631096973E-2</v>
      </c>
      <c r="Z141" s="133">
        <v>3.9448337685957869E-3</v>
      </c>
    </row>
    <row r="142" spans="1:26">
      <c r="A142" t="s">
        <v>1213</v>
      </c>
      <c r="B142" t="s">
        <v>1252</v>
      </c>
      <c r="D142" t="s">
        <v>5925</v>
      </c>
      <c r="E142" t="s">
        <v>311</v>
      </c>
      <c r="F142" t="s">
        <v>5926</v>
      </c>
      <c r="G142">
        <v>74180</v>
      </c>
      <c r="H142" t="s">
        <v>312</v>
      </c>
      <c r="I142" t="s">
        <v>1000</v>
      </c>
      <c r="J142" t="s">
        <v>844</v>
      </c>
      <c r="K142" t="s">
        <v>205</v>
      </c>
      <c r="L142" t="s">
        <v>224</v>
      </c>
      <c r="M142" t="s">
        <v>224</v>
      </c>
      <c r="N142" t="s">
        <v>224</v>
      </c>
      <c r="O142" t="s">
        <v>339</v>
      </c>
      <c r="P142" s="161">
        <v>43411</v>
      </c>
      <c r="Q142" t="s">
        <v>1215</v>
      </c>
      <c r="R142" t="s">
        <v>885</v>
      </c>
      <c r="S142" t="s">
        <v>889</v>
      </c>
      <c r="T142" s="169">
        <v>45363</v>
      </c>
      <c r="U142" t="s">
        <v>1216</v>
      </c>
      <c r="V142" s="180">
        <f t="shared" si="2"/>
        <v>4444.7584080412926</v>
      </c>
      <c r="W142" s="146">
        <v>16361.155699999999</v>
      </c>
      <c r="X142" s="163">
        <v>5.8900000000000001E-2</v>
      </c>
      <c r="Y142" s="133">
        <v>2.063111918578658E-2</v>
      </c>
      <c r="Z142" s="133">
        <v>3.6974913857399012E-3</v>
      </c>
    </row>
    <row r="143" spans="1:26">
      <c r="A143" t="s">
        <v>1213</v>
      </c>
      <c r="B143" t="s">
        <v>1252</v>
      </c>
      <c r="D143" t="s">
        <v>5925</v>
      </c>
      <c r="E143" t="s">
        <v>311</v>
      </c>
      <c r="F143" t="s">
        <v>5975</v>
      </c>
      <c r="G143">
        <v>74235</v>
      </c>
      <c r="H143" t="s">
        <v>312</v>
      </c>
      <c r="I143" t="s">
        <v>1000</v>
      </c>
      <c r="J143" t="s">
        <v>844</v>
      </c>
      <c r="K143" t="s">
        <v>205</v>
      </c>
      <c r="L143" t="s">
        <v>224</v>
      </c>
      <c r="M143" t="s">
        <v>224</v>
      </c>
      <c r="N143" t="s">
        <v>224</v>
      </c>
      <c r="O143" t="s">
        <v>339</v>
      </c>
      <c r="P143" s="161">
        <v>44712</v>
      </c>
      <c r="Q143" t="s">
        <v>1215</v>
      </c>
      <c r="R143" t="s">
        <v>885</v>
      </c>
      <c r="S143" t="s">
        <v>889</v>
      </c>
      <c r="T143" s="169">
        <v>45363</v>
      </c>
      <c r="U143" t="s">
        <v>1216</v>
      </c>
      <c r="V143" s="180">
        <f t="shared" si="2"/>
        <v>3524.2739201303993</v>
      </c>
      <c r="W143" s="146">
        <v>12972.8523</v>
      </c>
      <c r="X143" s="163">
        <v>6.13E-2</v>
      </c>
      <c r="Y143" s="133">
        <v>1.6358530270560612E-2</v>
      </c>
      <c r="Z143" s="133">
        <v>2.9317616855431493E-3</v>
      </c>
    </row>
    <row r="144" spans="1:26">
      <c r="A144" t="s">
        <v>1213</v>
      </c>
      <c r="B144" t="s">
        <v>1252</v>
      </c>
      <c r="D144" t="s">
        <v>5927</v>
      </c>
      <c r="E144" t="s">
        <v>311</v>
      </c>
      <c r="F144" t="s">
        <v>5928</v>
      </c>
      <c r="G144">
        <v>74183</v>
      </c>
      <c r="H144" t="s">
        <v>312</v>
      </c>
      <c r="I144" t="s">
        <v>1000</v>
      </c>
      <c r="J144" t="s">
        <v>844</v>
      </c>
      <c r="K144" t="s">
        <v>205</v>
      </c>
      <c r="L144" t="s">
        <v>224</v>
      </c>
      <c r="M144" t="s">
        <v>224</v>
      </c>
      <c r="N144" t="s">
        <v>224</v>
      </c>
      <c r="O144" t="s">
        <v>339</v>
      </c>
      <c r="P144" s="161">
        <v>43482</v>
      </c>
      <c r="Q144" t="s">
        <v>1215</v>
      </c>
      <c r="R144" t="s">
        <v>885</v>
      </c>
      <c r="S144" t="s">
        <v>889</v>
      </c>
      <c r="T144" s="169">
        <v>45350</v>
      </c>
      <c r="U144" t="s">
        <v>1216</v>
      </c>
      <c r="V144" s="180">
        <f t="shared" si="2"/>
        <v>2079.5318120076067</v>
      </c>
      <c r="W144" s="146">
        <v>7654.7565999999997</v>
      </c>
      <c r="X144" s="163">
        <v>5.2000000000000005E-2</v>
      </c>
      <c r="Y144" s="133">
        <v>9.6525085697964988E-3</v>
      </c>
      <c r="Z144" s="133">
        <v>1.7299142604047931E-3</v>
      </c>
    </row>
    <row r="145" spans="1:26">
      <c r="A145" t="s">
        <v>1213</v>
      </c>
      <c r="B145" t="s">
        <v>1252</v>
      </c>
      <c r="D145" t="s">
        <v>5927</v>
      </c>
      <c r="E145" t="s">
        <v>311</v>
      </c>
      <c r="F145" t="s">
        <v>5974</v>
      </c>
      <c r="G145">
        <v>74216</v>
      </c>
      <c r="H145" t="s">
        <v>312</v>
      </c>
      <c r="I145" t="s">
        <v>1000</v>
      </c>
      <c r="J145" t="s">
        <v>844</v>
      </c>
      <c r="K145" t="s">
        <v>205</v>
      </c>
      <c r="L145" t="s">
        <v>224</v>
      </c>
      <c r="M145" t="s">
        <v>224</v>
      </c>
      <c r="N145" t="s">
        <v>224</v>
      </c>
      <c r="O145" t="s">
        <v>339</v>
      </c>
      <c r="P145" s="161">
        <v>44371</v>
      </c>
      <c r="Q145" t="s">
        <v>1215</v>
      </c>
      <c r="R145" t="s">
        <v>885</v>
      </c>
      <c r="S145" t="s">
        <v>889</v>
      </c>
      <c r="T145" s="169">
        <v>45348</v>
      </c>
      <c r="U145" t="s">
        <v>1216</v>
      </c>
      <c r="V145" s="180">
        <f t="shared" si="2"/>
        <v>2074.7889160554196</v>
      </c>
      <c r="W145" s="146">
        <v>7637.2979999999998</v>
      </c>
      <c r="X145" s="163">
        <v>1.6000000000000004E-2</v>
      </c>
      <c r="Y145" s="133">
        <v>9.6304935612128561E-3</v>
      </c>
      <c r="Z145" s="133">
        <v>1.7259687495548006E-3</v>
      </c>
    </row>
    <row r="146" spans="1:26">
      <c r="A146" t="s">
        <v>1213</v>
      </c>
      <c r="B146" t="s">
        <v>1252</v>
      </c>
      <c r="C146" t="s">
        <v>5929</v>
      </c>
      <c r="D146" t="s">
        <v>5930</v>
      </c>
      <c r="E146" t="s">
        <v>309</v>
      </c>
      <c r="F146" t="s">
        <v>5931</v>
      </c>
      <c r="G146">
        <v>74185</v>
      </c>
      <c r="H146" t="s">
        <v>312</v>
      </c>
      <c r="I146" t="s">
        <v>1001</v>
      </c>
      <c r="J146" t="s">
        <v>831</v>
      </c>
      <c r="K146" t="s">
        <v>204</v>
      </c>
      <c r="L146" t="s">
        <v>204</v>
      </c>
      <c r="M146" t="s">
        <v>204</v>
      </c>
      <c r="N146" t="s">
        <v>204</v>
      </c>
      <c r="O146" t="s">
        <v>339</v>
      </c>
      <c r="P146" s="161">
        <v>43524</v>
      </c>
      <c r="Q146" t="s">
        <v>1212</v>
      </c>
      <c r="R146" t="s">
        <v>885</v>
      </c>
      <c r="S146" t="s">
        <v>889</v>
      </c>
      <c r="T146" s="169">
        <v>45382</v>
      </c>
      <c r="V146" s="180">
        <f t="shared" si="2"/>
        <v>33136.8989</v>
      </c>
      <c r="W146" s="146">
        <v>33136.8989</v>
      </c>
      <c r="X146" s="163">
        <v>0.1298</v>
      </c>
      <c r="Y146" s="133">
        <v>4.1785025480358555E-2</v>
      </c>
      <c r="Z146" s="133">
        <v>7.4886762262023933E-3</v>
      </c>
    </row>
    <row r="147" spans="1:26">
      <c r="A147" t="s">
        <v>1213</v>
      </c>
      <c r="B147" t="s">
        <v>1252</v>
      </c>
      <c r="C147" t="s">
        <v>5929</v>
      </c>
      <c r="D147" t="s">
        <v>5932</v>
      </c>
      <c r="E147" t="s">
        <v>309</v>
      </c>
      <c r="F147" t="s">
        <v>5933</v>
      </c>
      <c r="G147">
        <v>74202</v>
      </c>
      <c r="H147" t="s">
        <v>312</v>
      </c>
      <c r="I147" t="s">
        <v>1001</v>
      </c>
      <c r="J147" t="s">
        <v>831</v>
      </c>
      <c r="K147" t="s">
        <v>204</v>
      </c>
      <c r="L147" t="s">
        <v>204</v>
      </c>
      <c r="M147" t="s">
        <v>204</v>
      </c>
      <c r="N147" t="s">
        <v>204</v>
      </c>
      <c r="O147" t="s">
        <v>339</v>
      </c>
      <c r="P147" s="161">
        <v>43913</v>
      </c>
      <c r="Q147" t="s">
        <v>1212</v>
      </c>
      <c r="R147" t="s">
        <v>885</v>
      </c>
      <c r="S147" t="s">
        <v>889</v>
      </c>
      <c r="T147" s="169">
        <v>45382</v>
      </c>
      <c r="V147" s="180">
        <f t="shared" si="2"/>
        <v>18269.0576</v>
      </c>
      <c r="W147" s="146">
        <v>18269.0576</v>
      </c>
      <c r="X147" s="163">
        <v>0.1036</v>
      </c>
      <c r="Y147" s="133">
        <v>2.3036948683110039E-2</v>
      </c>
      <c r="Z147" s="133">
        <v>4.1286620731760364E-3</v>
      </c>
    </row>
    <row r="148" spans="1:26">
      <c r="A148" t="s">
        <v>1213</v>
      </c>
      <c r="B148" t="s">
        <v>1252</v>
      </c>
      <c r="C148" t="s">
        <v>5976</v>
      </c>
      <c r="D148" t="s">
        <v>5977</v>
      </c>
      <c r="E148" t="s">
        <v>309</v>
      </c>
      <c r="F148" t="s">
        <v>5978</v>
      </c>
      <c r="G148">
        <v>74179</v>
      </c>
      <c r="H148" t="s">
        <v>312</v>
      </c>
      <c r="I148" t="s">
        <v>1001</v>
      </c>
      <c r="J148" t="s">
        <v>831</v>
      </c>
      <c r="K148" t="s">
        <v>204</v>
      </c>
      <c r="L148" t="s">
        <v>204</v>
      </c>
      <c r="M148" t="s">
        <v>204</v>
      </c>
      <c r="N148" t="s">
        <v>204</v>
      </c>
      <c r="O148" t="s">
        <v>339</v>
      </c>
      <c r="P148" s="161">
        <v>43394</v>
      </c>
      <c r="Q148" t="s">
        <v>1212</v>
      </c>
      <c r="R148" t="s">
        <v>885</v>
      </c>
      <c r="S148" t="s">
        <v>889</v>
      </c>
      <c r="T148" s="169">
        <v>45362</v>
      </c>
      <c r="V148" s="180">
        <f t="shared" si="2"/>
        <v>3696.1979999999999</v>
      </c>
      <c r="W148" s="146">
        <v>3696.1979999999999</v>
      </c>
      <c r="X148" s="163">
        <v>0.11990000000000001</v>
      </c>
      <c r="Y148" s="133">
        <v>4.6608383642704268E-3</v>
      </c>
      <c r="Z148" s="133">
        <v>8.3531143158188843E-4</v>
      </c>
    </row>
    <row r="149" spans="1:26">
      <c r="A149" t="s">
        <v>1213</v>
      </c>
      <c r="B149" t="s">
        <v>1252</v>
      </c>
      <c r="C149" t="s">
        <v>5979</v>
      </c>
      <c r="D149" t="s">
        <v>5980</v>
      </c>
      <c r="E149" t="s">
        <v>310</v>
      </c>
      <c r="F149" t="s">
        <v>5981</v>
      </c>
      <c r="G149">
        <v>74205</v>
      </c>
      <c r="H149" t="s">
        <v>312</v>
      </c>
      <c r="I149" t="s">
        <v>1001</v>
      </c>
      <c r="J149" t="s">
        <v>831</v>
      </c>
      <c r="K149" t="s">
        <v>205</v>
      </c>
      <c r="L149" t="s">
        <v>286</v>
      </c>
      <c r="M149" t="s">
        <v>286</v>
      </c>
      <c r="N149" t="s">
        <v>286</v>
      </c>
      <c r="O149" t="s">
        <v>339</v>
      </c>
      <c r="P149" s="161">
        <v>44159</v>
      </c>
      <c r="Q149" t="s">
        <v>1217</v>
      </c>
      <c r="R149" t="s">
        <v>885</v>
      </c>
      <c r="S149" t="s">
        <v>889</v>
      </c>
      <c r="T149" s="169">
        <v>45263</v>
      </c>
      <c r="U149" t="s">
        <v>1218</v>
      </c>
      <c r="V149" s="180">
        <f t="shared" si="2"/>
        <v>4095.5811867005104</v>
      </c>
      <c r="W149" s="146">
        <v>16296.7271</v>
      </c>
      <c r="X149" s="163">
        <v>0.19639999999999999</v>
      </c>
      <c r="Y149" s="133">
        <v>2.0549875869173891E-2</v>
      </c>
      <c r="Z149" s="133">
        <v>3.6829310286104972E-3</v>
      </c>
    </row>
    <row r="150" spans="1:26">
      <c r="A150" t="s">
        <v>1213</v>
      </c>
      <c r="B150" t="s">
        <v>1252</v>
      </c>
      <c r="C150" t="s">
        <v>5982</v>
      </c>
      <c r="D150" t="s">
        <v>5983</v>
      </c>
      <c r="E150" t="s">
        <v>309</v>
      </c>
      <c r="F150" t="s">
        <v>5984</v>
      </c>
      <c r="G150">
        <v>74233</v>
      </c>
      <c r="H150" t="s">
        <v>312</v>
      </c>
      <c r="I150" t="s">
        <v>1002</v>
      </c>
      <c r="J150" t="s">
        <v>569</v>
      </c>
      <c r="K150" t="s">
        <v>204</v>
      </c>
      <c r="L150" t="s">
        <v>204</v>
      </c>
      <c r="M150" t="s">
        <v>204</v>
      </c>
      <c r="N150" t="s">
        <v>224</v>
      </c>
      <c r="O150" t="s">
        <v>339</v>
      </c>
      <c r="P150" s="161">
        <v>44622</v>
      </c>
      <c r="Q150" t="s">
        <v>1212</v>
      </c>
      <c r="R150" t="s">
        <v>885</v>
      </c>
      <c r="S150" t="s">
        <v>889</v>
      </c>
      <c r="T150" s="169">
        <v>45364</v>
      </c>
      <c r="V150" s="180">
        <f t="shared" si="2"/>
        <v>17755.778899999998</v>
      </c>
      <c r="W150" s="146">
        <v>17755.778899999998</v>
      </c>
      <c r="X150" s="163">
        <v>0.104</v>
      </c>
      <c r="Y150" s="133">
        <v>2.2389713557043223E-2</v>
      </c>
      <c r="Z150" s="133">
        <v>4.0126651521350757E-3</v>
      </c>
    </row>
    <row r="151" spans="1:26">
      <c r="A151" t="s">
        <v>1213</v>
      </c>
      <c r="B151" t="s">
        <v>1252</v>
      </c>
      <c r="C151" t="s">
        <v>5934</v>
      </c>
      <c r="D151" t="s">
        <v>5935</v>
      </c>
      <c r="E151" t="s">
        <v>309</v>
      </c>
      <c r="F151" t="s">
        <v>5936</v>
      </c>
      <c r="G151">
        <v>74176</v>
      </c>
      <c r="H151" t="s">
        <v>312</v>
      </c>
      <c r="I151" t="s">
        <v>1002</v>
      </c>
      <c r="J151" t="s">
        <v>569</v>
      </c>
      <c r="K151" t="s">
        <v>204</v>
      </c>
      <c r="L151" t="s">
        <v>204</v>
      </c>
      <c r="M151" t="s">
        <v>204</v>
      </c>
      <c r="N151" t="s">
        <v>204</v>
      </c>
      <c r="O151" t="s">
        <v>339</v>
      </c>
      <c r="P151" s="161">
        <v>43306</v>
      </c>
      <c r="Q151" t="s">
        <v>1212</v>
      </c>
      <c r="R151" t="s">
        <v>885</v>
      </c>
      <c r="S151" t="s">
        <v>889</v>
      </c>
      <c r="T151" s="169">
        <v>45362</v>
      </c>
      <c r="V151" s="180">
        <f t="shared" si="2"/>
        <v>12801.3712</v>
      </c>
      <c r="W151" s="146">
        <v>12801.3712</v>
      </c>
      <c r="X151" s="163">
        <v>1.7500000000000002E-2</v>
      </c>
      <c r="Y151" s="133">
        <v>1.6142295820397133E-2</v>
      </c>
      <c r="Z151" s="133">
        <v>2.8930083338912201E-3</v>
      </c>
    </row>
    <row r="152" spans="1:26">
      <c r="A152" t="s">
        <v>1213</v>
      </c>
      <c r="B152" t="s">
        <v>1252</v>
      </c>
      <c r="C152" t="s">
        <v>5937</v>
      </c>
      <c r="D152" t="s">
        <v>5938</v>
      </c>
      <c r="E152" t="s">
        <v>309</v>
      </c>
      <c r="F152" t="s">
        <v>5939</v>
      </c>
      <c r="G152">
        <v>74177</v>
      </c>
      <c r="H152" t="s">
        <v>312</v>
      </c>
      <c r="I152" t="s">
        <v>1002</v>
      </c>
      <c r="J152" t="s">
        <v>569</v>
      </c>
      <c r="K152" t="s">
        <v>204</v>
      </c>
      <c r="L152" t="s">
        <v>204</v>
      </c>
      <c r="M152" t="s">
        <v>204</v>
      </c>
      <c r="N152" t="s">
        <v>204</v>
      </c>
      <c r="O152" t="s">
        <v>339</v>
      </c>
      <c r="P152" s="161">
        <v>43312</v>
      </c>
      <c r="Q152" t="s">
        <v>1212</v>
      </c>
      <c r="R152" t="s">
        <v>885</v>
      </c>
      <c r="S152" t="s">
        <v>889</v>
      </c>
      <c r="T152" s="169">
        <v>45369</v>
      </c>
      <c r="V152" s="180">
        <f t="shared" si="2"/>
        <v>6162.7042000000001</v>
      </c>
      <c r="W152" s="146">
        <v>6162.7042000000001</v>
      </c>
      <c r="X152" s="163">
        <v>2.9600000000000001E-2</v>
      </c>
      <c r="Y152" s="133">
        <v>7.7710576433261385E-3</v>
      </c>
      <c r="Z152" s="133">
        <v>1.3927222481503554E-3</v>
      </c>
    </row>
    <row r="153" spans="1:26">
      <c r="A153" t="s">
        <v>1213</v>
      </c>
      <c r="B153" t="s">
        <v>1252</v>
      </c>
      <c r="C153" t="s">
        <v>5940</v>
      </c>
      <c r="D153" t="s">
        <v>5941</v>
      </c>
      <c r="E153" t="s">
        <v>309</v>
      </c>
      <c r="F153" t="s">
        <v>5942</v>
      </c>
      <c r="G153">
        <v>74189</v>
      </c>
      <c r="H153" t="s">
        <v>312</v>
      </c>
      <c r="I153" t="s">
        <v>1002</v>
      </c>
      <c r="J153" t="s">
        <v>569</v>
      </c>
      <c r="K153" t="s">
        <v>205</v>
      </c>
      <c r="L153" t="s">
        <v>224</v>
      </c>
      <c r="M153" t="s">
        <v>224</v>
      </c>
      <c r="N153" t="s">
        <v>224</v>
      </c>
      <c r="O153" t="s">
        <v>339</v>
      </c>
      <c r="P153" s="161">
        <v>43586</v>
      </c>
      <c r="Q153" t="s">
        <v>1215</v>
      </c>
      <c r="R153" t="s">
        <v>885</v>
      </c>
      <c r="S153" t="s">
        <v>889</v>
      </c>
      <c r="T153" s="169">
        <v>45362</v>
      </c>
      <c r="U153" t="s">
        <v>1216</v>
      </c>
      <c r="V153" s="180">
        <f t="shared" si="2"/>
        <v>4987.0095626188531</v>
      </c>
      <c r="W153" s="146">
        <v>18357.182199999999</v>
      </c>
      <c r="X153" s="163">
        <v>3.3799999999999997E-2</v>
      </c>
      <c r="Y153" s="133">
        <v>2.3148072211532374E-2</v>
      </c>
      <c r="Z153" s="133">
        <v>4.148577536093709E-3</v>
      </c>
    </row>
    <row r="154" spans="1:26">
      <c r="A154" t="s">
        <v>1213</v>
      </c>
      <c r="B154" t="s">
        <v>1252</v>
      </c>
      <c r="D154" t="s">
        <v>5943</v>
      </c>
      <c r="E154" t="s">
        <v>311</v>
      </c>
      <c r="F154" t="s">
        <v>5944</v>
      </c>
      <c r="G154">
        <v>74188</v>
      </c>
      <c r="H154" t="s">
        <v>312</v>
      </c>
      <c r="I154" t="s">
        <v>1002</v>
      </c>
      <c r="J154" t="s">
        <v>569</v>
      </c>
      <c r="K154" t="s">
        <v>205</v>
      </c>
      <c r="L154" t="s">
        <v>224</v>
      </c>
      <c r="M154" t="s">
        <v>224</v>
      </c>
      <c r="N154" t="s">
        <v>224</v>
      </c>
      <c r="O154" t="s">
        <v>339</v>
      </c>
      <c r="P154" s="161">
        <v>43578</v>
      </c>
      <c r="Q154" t="s">
        <v>1215</v>
      </c>
      <c r="R154" t="s">
        <v>885</v>
      </c>
      <c r="S154" t="s">
        <v>889</v>
      </c>
      <c r="T154" s="169">
        <v>45328</v>
      </c>
      <c r="U154" t="s">
        <v>1216</v>
      </c>
      <c r="V154" s="180">
        <f t="shared" si="2"/>
        <v>188.8614235262157</v>
      </c>
      <c r="W154" s="146">
        <v>695.19889999999998</v>
      </c>
      <c r="X154" s="163">
        <v>1.7999999999999999E-2</v>
      </c>
      <c r="Y154" s="133">
        <v>8.7663310275029333E-4</v>
      </c>
      <c r="Z154" s="133">
        <v>1.5710942856201002E-4</v>
      </c>
    </row>
    <row r="155" spans="1:26">
      <c r="A155" t="s">
        <v>1213</v>
      </c>
      <c r="B155" t="s">
        <v>1252</v>
      </c>
      <c r="C155" t="s">
        <v>5994</v>
      </c>
      <c r="D155" t="s">
        <v>5995</v>
      </c>
      <c r="E155" t="s">
        <v>309</v>
      </c>
      <c r="F155" t="s">
        <v>5996</v>
      </c>
      <c r="G155">
        <v>74241</v>
      </c>
      <c r="H155" t="s">
        <v>312</v>
      </c>
      <c r="I155" t="s">
        <v>1003</v>
      </c>
      <c r="J155" t="s">
        <v>837</v>
      </c>
      <c r="K155" t="s">
        <v>204</v>
      </c>
      <c r="L155" t="s">
        <v>204</v>
      </c>
      <c r="M155" t="s">
        <v>204</v>
      </c>
      <c r="N155" t="s">
        <v>204</v>
      </c>
      <c r="O155" t="s">
        <v>339</v>
      </c>
      <c r="P155" s="161">
        <v>44752</v>
      </c>
      <c r="Q155" t="s">
        <v>1212</v>
      </c>
      <c r="R155" t="s">
        <v>885</v>
      </c>
      <c r="S155" t="s">
        <v>889</v>
      </c>
      <c r="T155" s="169">
        <v>45379</v>
      </c>
      <c r="V155" s="180">
        <f t="shared" si="2"/>
        <v>25032.9388</v>
      </c>
      <c r="W155" s="146">
        <v>25032.9388</v>
      </c>
      <c r="X155" s="163">
        <v>5.8299999999999998E-2</v>
      </c>
      <c r="Y155" s="133">
        <v>3.1566079587415766E-2</v>
      </c>
      <c r="Z155" s="133">
        <v>5.6572455573063989E-3</v>
      </c>
    </row>
    <row r="156" spans="1:26">
      <c r="A156" t="s">
        <v>1213</v>
      </c>
      <c r="B156" t="s">
        <v>1252</v>
      </c>
      <c r="C156" t="s">
        <v>5988</v>
      </c>
      <c r="D156" t="s">
        <v>5989</v>
      </c>
      <c r="E156" t="s">
        <v>309</v>
      </c>
      <c r="F156" t="s">
        <v>5990</v>
      </c>
      <c r="G156">
        <v>74217</v>
      </c>
      <c r="H156" t="s">
        <v>312</v>
      </c>
      <c r="I156" t="s">
        <v>1003</v>
      </c>
      <c r="J156" t="s">
        <v>836</v>
      </c>
      <c r="K156" t="s">
        <v>204</v>
      </c>
      <c r="L156" t="s">
        <v>204</v>
      </c>
      <c r="M156" t="s">
        <v>204</v>
      </c>
      <c r="N156" t="s">
        <v>204</v>
      </c>
      <c r="O156" t="s">
        <v>339</v>
      </c>
      <c r="P156" s="161">
        <v>44370</v>
      </c>
      <c r="Q156" t="s">
        <v>1212</v>
      </c>
      <c r="R156" t="s">
        <v>885</v>
      </c>
      <c r="S156" t="s">
        <v>889</v>
      </c>
      <c r="T156" s="169">
        <v>45382</v>
      </c>
      <c r="V156" s="180">
        <f t="shared" si="2"/>
        <v>15752.165800000001</v>
      </c>
      <c r="W156" s="146">
        <v>15752.165800000001</v>
      </c>
      <c r="X156" s="163">
        <v>0.25196850393700787</v>
      </c>
      <c r="Y156" s="133">
        <v>1.9863194016692735E-2</v>
      </c>
      <c r="Z156" s="133">
        <v>3.5598644992851178E-3</v>
      </c>
    </row>
    <row r="157" spans="1:26">
      <c r="A157" t="s">
        <v>1213</v>
      </c>
      <c r="B157" t="s">
        <v>1252</v>
      </c>
      <c r="C157" t="s">
        <v>5997</v>
      </c>
      <c r="D157" t="s">
        <v>5986</v>
      </c>
      <c r="E157" t="s">
        <v>309</v>
      </c>
      <c r="F157" t="s">
        <v>5998</v>
      </c>
      <c r="G157">
        <v>74231</v>
      </c>
      <c r="H157" t="s">
        <v>312</v>
      </c>
      <c r="I157" t="s">
        <v>1003</v>
      </c>
      <c r="J157" t="s">
        <v>836</v>
      </c>
      <c r="K157" t="s">
        <v>204</v>
      </c>
      <c r="L157" t="s">
        <v>204</v>
      </c>
      <c r="M157" t="s">
        <v>204</v>
      </c>
      <c r="N157" t="s">
        <v>204</v>
      </c>
      <c r="O157" t="s">
        <v>339</v>
      </c>
      <c r="P157" s="161">
        <v>44591</v>
      </c>
      <c r="Q157" t="s">
        <v>1212</v>
      </c>
      <c r="R157" t="s">
        <v>885</v>
      </c>
      <c r="S157" t="s">
        <v>889</v>
      </c>
      <c r="T157" s="169">
        <v>45379</v>
      </c>
      <c r="V157" s="180">
        <f t="shared" si="2"/>
        <v>13767.65</v>
      </c>
      <c r="W157" s="146">
        <v>13767.65</v>
      </c>
      <c r="X157" s="163">
        <v>5.2600000000000001E-2</v>
      </c>
      <c r="Y157" s="133">
        <v>1.7360755754336894E-2</v>
      </c>
      <c r="Z157" s="133">
        <v>3.1113796723067954E-3</v>
      </c>
    </row>
    <row r="158" spans="1:26">
      <c r="A158" t="s">
        <v>1213</v>
      </c>
      <c r="B158" t="s">
        <v>1252</v>
      </c>
      <c r="C158" t="s">
        <v>6002</v>
      </c>
      <c r="D158" t="s">
        <v>6003</v>
      </c>
      <c r="E158" t="s">
        <v>309</v>
      </c>
      <c r="F158" t="s">
        <v>6004</v>
      </c>
      <c r="G158">
        <v>74239</v>
      </c>
      <c r="H158" t="s">
        <v>312</v>
      </c>
      <c r="I158" t="s">
        <v>1003</v>
      </c>
      <c r="J158" t="s">
        <v>837</v>
      </c>
      <c r="K158" t="s">
        <v>204</v>
      </c>
      <c r="L158" t="s">
        <v>204</v>
      </c>
      <c r="M158" t="s">
        <v>204</v>
      </c>
      <c r="N158" t="s">
        <v>204</v>
      </c>
      <c r="O158" t="s">
        <v>339</v>
      </c>
      <c r="P158" s="161">
        <v>44741</v>
      </c>
      <c r="Q158" t="s">
        <v>1212</v>
      </c>
      <c r="R158" t="s">
        <v>885</v>
      </c>
      <c r="S158" t="s">
        <v>889</v>
      </c>
      <c r="T158" s="169">
        <v>45379</v>
      </c>
      <c r="V158" s="180">
        <f t="shared" si="2"/>
        <v>11514.176300000001</v>
      </c>
      <c r="W158" s="146">
        <v>11514.176300000001</v>
      </c>
      <c r="X158" s="163">
        <v>3.4099999999999998E-2</v>
      </c>
      <c r="Y158" s="133">
        <v>1.4519166469808914E-2</v>
      </c>
      <c r="Z158" s="133">
        <v>2.6021124916590557E-3</v>
      </c>
    </row>
    <row r="159" spans="1:26">
      <c r="A159" t="s">
        <v>1213</v>
      </c>
      <c r="B159" t="s">
        <v>1252</v>
      </c>
      <c r="C159" t="s">
        <v>5882</v>
      </c>
      <c r="D159" t="s">
        <v>5883</v>
      </c>
      <c r="E159" t="s">
        <v>309</v>
      </c>
      <c r="F159" t="s">
        <v>5884</v>
      </c>
      <c r="G159">
        <v>74252</v>
      </c>
      <c r="H159" t="s">
        <v>312</v>
      </c>
      <c r="I159" t="s">
        <v>1003</v>
      </c>
      <c r="J159" t="s">
        <v>839</v>
      </c>
      <c r="K159" t="s">
        <v>204</v>
      </c>
      <c r="L159" t="s">
        <v>204</v>
      </c>
      <c r="M159" t="s">
        <v>204</v>
      </c>
      <c r="N159" t="s">
        <v>204</v>
      </c>
      <c r="O159" t="s">
        <v>339</v>
      </c>
      <c r="P159" s="161">
        <v>45036</v>
      </c>
      <c r="Q159" t="s">
        <v>1212</v>
      </c>
      <c r="R159" t="s">
        <v>885</v>
      </c>
      <c r="S159" t="s">
        <v>889</v>
      </c>
      <c r="T159" s="169">
        <v>45379</v>
      </c>
      <c r="V159" s="180">
        <f t="shared" si="2"/>
        <v>8719.7686999999987</v>
      </c>
      <c r="W159" s="146">
        <v>8719.7686999999987</v>
      </c>
      <c r="X159" s="163">
        <v>2.07E-2</v>
      </c>
      <c r="Y159" s="133">
        <v>1.0995469336380632E-2</v>
      </c>
      <c r="Z159" s="133">
        <v>1.9705985306625326E-3</v>
      </c>
    </row>
    <row r="160" spans="1:26">
      <c r="A160" t="s">
        <v>1213</v>
      </c>
      <c r="B160" t="s">
        <v>1252</v>
      </c>
      <c r="C160" t="s">
        <v>5985</v>
      </c>
      <c r="D160" t="s">
        <v>5986</v>
      </c>
      <c r="E160" t="s">
        <v>310</v>
      </c>
      <c r="F160" t="s">
        <v>5987</v>
      </c>
      <c r="G160">
        <v>74171</v>
      </c>
      <c r="H160" t="s">
        <v>312</v>
      </c>
      <c r="I160" t="s">
        <v>1003</v>
      </c>
      <c r="J160" t="s">
        <v>836</v>
      </c>
      <c r="K160" t="s">
        <v>204</v>
      </c>
      <c r="L160" t="s">
        <v>204</v>
      </c>
      <c r="M160" t="s">
        <v>204</v>
      </c>
      <c r="N160" t="s">
        <v>204</v>
      </c>
      <c r="O160" t="s">
        <v>339</v>
      </c>
      <c r="P160" s="161">
        <v>42736</v>
      </c>
      <c r="Q160" t="s">
        <v>1212</v>
      </c>
      <c r="R160" t="s">
        <v>885</v>
      </c>
      <c r="S160" t="s">
        <v>889</v>
      </c>
      <c r="T160" s="169">
        <v>45378</v>
      </c>
      <c r="V160" s="180">
        <f t="shared" si="2"/>
        <v>7917.7855999999992</v>
      </c>
      <c r="W160" s="146">
        <v>7917.7855999999992</v>
      </c>
      <c r="X160" s="163">
        <v>8.1039999999999987E-2</v>
      </c>
      <c r="Y160" s="133">
        <v>9.9841833375245922E-3</v>
      </c>
      <c r="Z160" s="133">
        <v>1.789356726201161E-3</v>
      </c>
    </row>
    <row r="161" spans="1:26">
      <c r="A161" t="s">
        <v>1213</v>
      </c>
      <c r="B161" t="s">
        <v>1252</v>
      </c>
      <c r="C161" t="s">
        <v>5991</v>
      </c>
      <c r="D161" t="s">
        <v>5992</v>
      </c>
      <c r="E161" t="s">
        <v>309</v>
      </c>
      <c r="F161" t="s">
        <v>5993</v>
      </c>
      <c r="G161">
        <v>74167</v>
      </c>
      <c r="H161" t="s">
        <v>312</v>
      </c>
      <c r="I161" t="s">
        <v>1003</v>
      </c>
      <c r="J161" t="s">
        <v>836</v>
      </c>
      <c r="K161" t="s">
        <v>204</v>
      </c>
      <c r="L161" t="s">
        <v>204</v>
      </c>
      <c r="M161" t="s">
        <v>204</v>
      </c>
      <c r="N161" t="s">
        <v>204</v>
      </c>
      <c r="O161" t="s">
        <v>339</v>
      </c>
      <c r="P161" s="161">
        <v>42125</v>
      </c>
      <c r="Q161" t="s">
        <v>1212</v>
      </c>
      <c r="R161" t="s">
        <v>885</v>
      </c>
      <c r="S161" t="s">
        <v>889</v>
      </c>
      <c r="T161" s="169">
        <v>45372</v>
      </c>
      <c r="V161" s="180">
        <f t="shared" si="2"/>
        <v>4613.7112999999999</v>
      </c>
      <c r="W161" s="146">
        <v>4613.7112999999999</v>
      </c>
      <c r="X161" s="163">
        <v>0.30430000000000001</v>
      </c>
      <c r="Y161" s="133">
        <v>5.8178059033865562E-3</v>
      </c>
      <c r="Z161" s="133">
        <v>1.0426621560355451E-3</v>
      </c>
    </row>
    <row r="162" spans="1:26">
      <c r="A162" t="s">
        <v>1213</v>
      </c>
      <c r="B162" t="s">
        <v>1252</v>
      </c>
      <c r="C162" t="s">
        <v>5999</v>
      </c>
      <c r="D162" t="s">
        <v>6000</v>
      </c>
      <c r="E162" t="s">
        <v>309</v>
      </c>
      <c r="F162" t="s">
        <v>6001</v>
      </c>
      <c r="G162">
        <v>74170</v>
      </c>
      <c r="H162" t="s">
        <v>312</v>
      </c>
      <c r="I162" t="s">
        <v>1003</v>
      </c>
      <c r="J162" t="s">
        <v>836</v>
      </c>
      <c r="K162" t="s">
        <v>204</v>
      </c>
      <c r="L162" t="s">
        <v>204</v>
      </c>
      <c r="M162" t="s">
        <v>204</v>
      </c>
      <c r="N162" t="s">
        <v>204</v>
      </c>
      <c r="O162" t="s">
        <v>339</v>
      </c>
      <c r="P162" s="161">
        <v>42583</v>
      </c>
      <c r="Q162" t="s">
        <v>1212</v>
      </c>
      <c r="R162" t="s">
        <v>885</v>
      </c>
      <c r="S162" t="s">
        <v>889</v>
      </c>
      <c r="T162" s="169">
        <v>45382</v>
      </c>
      <c r="V162" s="180">
        <f t="shared" si="2"/>
        <v>3802.9079999999999</v>
      </c>
      <c r="W162" s="146">
        <v>3802.9079999999999</v>
      </c>
      <c r="X162" s="163">
        <v>4.0399999999999998E-2</v>
      </c>
      <c r="Y162" s="133">
        <v>4.7953976358439884E-3</v>
      </c>
      <c r="Z162" s="133">
        <v>8.5942702817334469E-4</v>
      </c>
    </row>
    <row r="163" spans="1:26">
      <c r="A163" t="s">
        <v>1213</v>
      </c>
      <c r="B163" t="s">
        <v>1252</v>
      </c>
      <c r="C163" t="s">
        <v>6005</v>
      </c>
      <c r="D163" t="s">
        <v>6006</v>
      </c>
      <c r="E163" t="s">
        <v>309</v>
      </c>
      <c r="F163" t="s">
        <v>6007</v>
      </c>
      <c r="G163">
        <v>74166</v>
      </c>
      <c r="H163" t="s">
        <v>312</v>
      </c>
      <c r="I163" t="s">
        <v>1003</v>
      </c>
      <c r="J163" t="s">
        <v>836</v>
      </c>
      <c r="K163" t="s">
        <v>204</v>
      </c>
      <c r="L163" t="s">
        <v>204</v>
      </c>
      <c r="M163" t="s">
        <v>204</v>
      </c>
      <c r="N163" t="s">
        <v>204</v>
      </c>
      <c r="O163" t="s">
        <v>339</v>
      </c>
      <c r="P163" s="161">
        <v>41334</v>
      </c>
      <c r="Q163" t="s">
        <v>1212</v>
      </c>
      <c r="R163" t="s">
        <v>885</v>
      </c>
      <c r="S163" t="s">
        <v>889</v>
      </c>
      <c r="T163" s="169">
        <v>45363</v>
      </c>
      <c r="V163" s="180">
        <f t="shared" si="2"/>
        <v>2189.9180000000001</v>
      </c>
      <c r="W163" s="146">
        <v>2189.9180000000001</v>
      </c>
      <c r="X163" s="163">
        <v>0.16389999999999999</v>
      </c>
      <c r="Y163" s="133">
        <v>2.7614466551754103E-3</v>
      </c>
      <c r="Z163" s="133">
        <v>4.9490408773972976E-4</v>
      </c>
    </row>
    <row r="164" spans="1:26">
      <c r="A164" t="s">
        <v>1213</v>
      </c>
      <c r="B164" t="s">
        <v>1252</v>
      </c>
      <c r="D164" t="s">
        <v>5917</v>
      </c>
      <c r="E164" t="s">
        <v>311</v>
      </c>
      <c r="F164" t="s">
        <v>5918</v>
      </c>
      <c r="G164">
        <v>74203</v>
      </c>
      <c r="H164" t="s">
        <v>312</v>
      </c>
      <c r="I164" t="s">
        <v>1003</v>
      </c>
      <c r="J164" t="s">
        <v>833</v>
      </c>
      <c r="K164" t="s">
        <v>205</v>
      </c>
      <c r="L164" t="s">
        <v>224</v>
      </c>
      <c r="M164" t="s">
        <v>224</v>
      </c>
      <c r="N164" t="s">
        <v>224</v>
      </c>
      <c r="O164" t="s">
        <v>339</v>
      </c>
      <c r="P164" s="161">
        <v>43770</v>
      </c>
      <c r="Q164" t="s">
        <v>1215</v>
      </c>
      <c r="R164" t="s">
        <v>885</v>
      </c>
      <c r="S164" t="s">
        <v>889</v>
      </c>
      <c r="T164" s="169">
        <v>45296</v>
      </c>
      <c r="U164" t="s">
        <v>1216</v>
      </c>
      <c r="V164" s="180">
        <f t="shared" si="2"/>
        <v>6184.6180114099416</v>
      </c>
      <c r="W164" s="146">
        <v>22765.578899999997</v>
      </c>
      <c r="X164" s="163">
        <v>6.8529999999999994E-2</v>
      </c>
      <c r="Y164" s="133">
        <v>2.8706980001900282E-2</v>
      </c>
      <c r="Z164" s="133">
        <v>5.1448401956186492E-3</v>
      </c>
    </row>
    <row r="165" spans="1:26">
      <c r="A165" t="s">
        <v>1213</v>
      </c>
      <c r="B165" t="s">
        <v>1252</v>
      </c>
      <c r="C165" t="s">
        <v>6008</v>
      </c>
      <c r="D165" t="s">
        <v>6009</v>
      </c>
      <c r="E165" t="s">
        <v>311</v>
      </c>
      <c r="F165" t="s">
        <v>6010</v>
      </c>
      <c r="G165">
        <v>74199</v>
      </c>
      <c r="H165" t="s">
        <v>312</v>
      </c>
      <c r="I165" t="s">
        <v>1003</v>
      </c>
      <c r="J165" t="s">
        <v>837</v>
      </c>
      <c r="K165" t="s">
        <v>205</v>
      </c>
      <c r="L165" t="s">
        <v>224</v>
      </c>
      <c r="M165" t="s">
        <v>224</v>
      </c>
      <c r="N165" t="s">
        <v>224</v>
      </c>
      <c r="O165" t="s">
        <v>339</v>
      </c>
      <c r="P165" s="161">
        <v>43881</v>
      </c>
      <c r="Q165" t="s">
        <v>1215</v>
      </c>
      <c r="R165" t="s">
        <v>885</v>
      </c>
      <c r="S165" t="s">
        <v>889</v>
      </c>
      <c r="T165" s="169">
        <v>45377</v>
      </c>
      <c r="U165" t="s">
        <v>1216</v>
      </c>
      <c r="V165" s="180">
        <f t="shared" si="2"/>
        <v>2629.1096441184459</v>
      </c>
      <c r="W165" s="146">
        <v>9677.7525999999998</v>
      </c>
      <c r="X165" s="163">
        <v>2.6270000000000002E-2</v>
      </c>
      <c r="Y165" s="133">
        <v>1.2203469669769013E-2</v>
      </c>
      <c r="Z165" s="133">
        <v>2.1870953084888963E-3</v>
      </c>
    </row>
    <row r="166" spans="1:26">
      <c r="A166" t="s">
        <v>1213</v>
      </c>
      <c r="B166" t="s">
        <v>1252</v>
      </c>
      <c r="D166" t="s">
        <v>5945</v>
      </c>
      <c r="E166" t="s">
        <v>311</v>
      </c>
      <c r="F166" t="s">
        <v>5946</v>
      </c>
      <c r="G166">
        <v>74197</v>
      </c>
      <c r="H166" t="s">
        <v>312</v>
      </c>
      <c r="I166" t="s">
        <v>1003</v>
      </c>
      <c r="J166" t="s">
        <v>836</v>
      </c>
      <c r="K166" t="s">
        <v>205</v>
      </c>
      <c r="L166" t="s">
        <v>224</v>
      </c>
      <c r="M166" t="s">
        <v>224</v>
      </c>
      <c r="N166" t="s">
        <v>224</v>
      </c>
      <c r="O166" t="s">
        <v>339</v>
      </c>
      <c r="P166" s="161">
        <v>43857</v>
      </c>
      <c r="Q166" t="s">
        <v>1215</v>
      </c>
      <c r="R166" t="s">
        <v>885</v>
      </c>
      <c r="S166" t="s">
        <v>889</v>
      </c>
      <c r="T166" s="169">
        <v>45257</v>
      </c>
      <c r="U166" t="s">
        <v>1216</v>
      </c>
      <c r="V166" s="180">
        <f t="shared" si="2"/>
        <v>1962.5705243140451</v>
      </c>
      <c r="W166" s="146">
        <v>7224.2221</v>
      </c>
      <c r="X166" s="163">
        <v>2.53E-2</v>
      </c>
      <c r="Y166" s="133">
        <v>9.109612434588972E-3</v>
      </c>
      <c r="Z166" s="133">
        <v>1.6326168833112496E-3</v>
      </c>
    </row>
    <row r="167" spans="1:26">
      <c r="A167" t="s">
        <v>1213</v>
      </c>
      <c r="B167" t="s">
        <v>1252</v>
      </c>
      <c r="C167" t="s">
        <v>5947</v>
      </c>
      <c r="D167" t="s">
        <v>5948</v>
      </c>
      <c r="E167" t="s">
        <v>310</v>
      </c>
      <c r="F167" t="s">
        <v>5949</v>
      </c>
      <c r="G167">
        <v>74187</v>
      </c>
      <c r="H167" t="s">
        <v>312</v>
      </c>
      <c r="I167" t="s">
        <v>1003</v>
      </c>
      <c r="J167" t="s">
        <v>836</v>
      </c>
      <c r="K167" t="s">
        <v>205</v>
      </c>
      <c r="L167" t="s">
        <v>204</v>
      </c>
      <c r="M167" t="s">
        <v>204</v>
      </c>
      <c r="N167" t="s">
        <v>303</v>
      </c>
      <c r="O167" t="s">
        <v>339</v>
      </c>
      <c r="P167" s="161">
        <v>43571</v>
      </c>
      <c r="Q167" t="s">
        <v>1215</v>
      </c>
      <c r="R167" t="s">
        <v>885</v>
      </c>
      <c r="S167" t="s">
        <v>889</v>
      </c>
      <c r="T167" s="169">
        <v>45382</v>
      </c>
      <c r="U167" t="s">
        <v>1216</v>
      </c>
      <c r="V167" s="180">
        <f t="shared" si="2"/>
        <v>352.34506927465361</v>
      </c>
      <c r="W167" s="146">
        <v>1296.9821999999999</v>
      </c>
      <c r="X167" s="163">
        <v>3.3300000000000003E-2</v>
      </c>
      <c r="Y167" s="133">
        <v>1.6354709185110161E-3</v>
      </c>
      <c r="Z167" s="133">
        <v>2.9310768739044797E-4</v>
      </c>
    </row>
    <row r="168" spans="1:26">
      <c r="A168" t="s">
        <v>1213</v>
      </c>
      <c r="B168" t="s">
        <v>1252</v>
      </c>
      <c r="D168" t="s">
        <v>6011</v>
      </c>
      <c r="E168" t="s">
        <v>311</v>
      </c>
      <c r="F168" t="s">
        <v>6012</v>
      </c>
      <c r="G168">
        <v>74193</v>
      </c>
      <c r="H168" t="s">
        <v>312</v>
      </c>
      <c r="I168" t="s">
        <v>1003</v>
      </c>
      <c r="J168" t="s">
        <v>836</v>
      </c>
      <c r="K168" t="s">
        <v>205</v>
      </c>
      <c r="L168" t="s">
        <v>224</v>
      </c>
      <c r="M168" t="s">
        <v>224</v>
      </c>
      <c r="N168" t="s">
        <v>224</v>
      </c>
      <c r="O168" t="s">
        <v>339</v>
      </c>
      <c r="P168" s="161">
        <v>43790</v>
      </c>
      <c r="Q168" t="s">
        <v>1215</v>
      </c>
      <c r="R168" t="s">
        <v>885</v>
      </c>
      <c r="S168" t="s">
        <v>889</v>
      </c>
      <c r="T168" s="169">
        <v>45369</v>
      </c>
      <c r="U168" t="s">
        <v>1216</v>
      </c>
      <c r="V168" s="180">
        <f t="shared" si="2"/>
        <v>281.98981255093724</v>
      </c>
      <c r="W168" s="146">
        <v>1038.0045</v>
      </c>
      <c r="X168" s="163">
        <v>1.0200000000000001E-2</v>
      </c>
      <c r="Y168" s="133">
        <v>1.3089048008012507E-3</v>
      </c>
      <c r="Z168" s="133">
        <v>2.3458078944405599E-4</v>
      </c>
    </row>
    <row r="169" spans="1:26">
      <c r="A169" t="s">
        <v>1213</v>
      </c>
      <c r="B169" t="s">
        <v>1252</v>
      </c>
      <c r="C169" t="s">
        <v>5950</v>
      </c>
      <c r="D169" t="s">
        <v>5951</v>
      </c>
      <c r="E169" t="s">
        <v>310</v>
      </c>
      <c r="F169" t="s">
        <v>5952</v>
      </c>
      <c r="G169">
        <v>74186</v>
      </c>
      <c r="H169" t="s">
        <v>312</v>
      </c>
      <c r="I169" t="s">
        <v>1004</v>
      </c>
      <c r="J169" t="s">
        <v>833</v>
      </c>
      <c r="K169" t="s">
        <v>204</v>
      </c>
      <c r="L169" t="s">
        <v>204</v>
      </c>
      <c r="M169" t="s">
        <v>204</v>
      </c>
      <c r="N169" t="s">
        <v>204</v>
      </c>
      <c r="O169" t="s">
        <v>339</v>
      </c>
      <c r="P169" s="161">
        <v>43542</v>
      </c>
      <c r="Q169" t="s">
        <v>1212</v>
      </c>
      <c r="R169" t="s">
        <v>885</v>
      </c>
      <c r="S169" t="s">
        <v>889</v>
      </c>
      <c r="T169" s="169">
        <v>45382</v>
      </c>
      <c r="V169" s="180">
        <f t="shared" si="2"/>
        <v>37754.694299999996</v>
      </c>
      <c r="W169" s="146">
        <v>37754.694299999996</v>
      </c>
      <c r="X169" s="163">
        <v>7.8700000000000006E-2</v>
      </c>
      <c r="Y169" s="133">
        <v>4.7607981408800203E-2</v>
      </c>
      <c r="Z169" s="133">
        <v>8.5322613652863161E-3</v>
      </c>
    </row>
    <row r="170" spans="1:26">
      <c r="A170" t="s">
        <v>1213</v>
      </c>
      <c r="B170" t="s">
        <v>1252</v>
      </c>
      <c r="C170" t="s">
        <v>5950</v>
      </c>
      <c r="D170" t="s">
        <v>5951</v>
      </c>
      <c r="E170" t="s">
        <v>310</v>
      </c>
      <c r="F170" t="s">
        <v>6013</v>
      </c>
      <c r="G170">
        <v>74204</v>
      </c>
      <c r="H170" t="s">
        <v>312</v>
      </c>
      <c r="I170" t="s">
        <v>1004</v>
      </c>
      <c r="J170" t="s">
        <v>833</v>
      </c>
      <c r="K170" t="s">
        <v>204</v>
      </c>
      <c r="L170" t="s">
        <v>204</v>
      </c>
      <c r="M170" t="s">
        <v>204</v>
      </c>
      <c r="N170" t="s">
        <v>204</v>
      </c>
      <c r="O170" t="s">
        <v>339</v>
      </c>
      <c r="P170" s="161">
        <v>44084</v>
      </c>
      <c r="Q170" t="s">
        <v>1212</v>
      </c>
      <c r="R170" t="s">
        <v>885</v>
      </c>
      <c r="S170" t="s">
        <v>889</v>
      </c>
      <c r="T170" s="169">
        <v>45291</v>
      </c>
      <c r="V170" s="180">
        <f t="shared" si="2"/>
        <v>18434.674800000001</v>
      </c>
      <c r="W170" s="146">
        <v>18434.674800000001</v>
      </c>
      <c r="X170" s="163">
        <v>7.8700000000000006E-2</v>
      </c>
      <c r="Y170" s="133">
        <v>2.324578888591692E-2</v>
      </c>
      <c r="Z170" s="133">
        <v>4.1660902341943973E-3</v>
      </c>
    </row>
    <row r="171" spans="1:26">
      <c r="A171" t="s">
        <v>1213</v>
      </c>
      <c r="B171" t="s">
        <v>1252</v>
      </c>
      <c r="C171" t="s">
        <v>6014</v>
      </c>
      <c r="D171" t="s">
        <v>6015</v>
      </c>
      <c r="E171" t="s">
        <v>310</v>
      </c>
      <c r="F171" t="s">
        <v>6016</v>
      </c>
      <c r="G171">
        <v>74238</v>
      </c>
      <c r="H171" t="s">
        <v>312</v>
      </c>
      <c r="I171" t="s">
        <v>1004</v>
      </c>
      <c r="J171" t="s">
        <v>833</v>
      </c>
      <c r="K171" t="s">
        <v>204</v>
      </c>
      <c r="L171" t="s">
        <v>204</v>
      </c>
      <c r="M171" t="s">
        <v>204</v>
      </c>
      <c r="N171" t="s">
        <v>204</v>
      </c>
      <c r="O171" t="s">
        <v>339</v>
      </c>
      <c r="P171" s="161">
        <v>44721</v>
      </c>
      <c r="Q171" t="s">
        <v>1212</v>
      </c>
      <c r="R171" t="s">
        <v>885</v>
      </c>
      <c r="S171" t="s">
        <v>889</v>
      </c>
      <c r="T171" s="169">
        <v>45382</v>
      </c>
      <c r="V171" s="180">
        <f t="shared" si="2"/>
        <v>13730.518300000002</v>
      </c>
      <c r="W171" s="146">
        <v>13730.518300000002</v>
      </c>
      <c r="X171" s="163">
        <v>1.89E-2</v>
      </c>
      <c r="Y171" s="133">
        <v>1.7313933299425866E-2</v>
      </c>
      <c r="Z171" s="133">
        <v>3.1029881923229081E-3</v>
      </c>
    </row>
    <row r="172" spans="1:26">
      <c r="A172" t="s">
        <v>1213</v>
      </c>
      <c r="B172" t="s">
        <v>1252</v>
      </c>
      <c r="C172" t="s">
        <v>6045</v>
      </c>
      <c r="D172" t="s">
        <v>6046</v>
      </c>
      <c r="E172" t="s">
        <v>311</v>
      </c>
      <c r="F172" t="s">
        <v>6047</v>
      </c>
      <c r="G172">
        <v>74244</v>
      </c>
      <c r="H172" t="s">
        <v>312</v>
      </c>
      <c r="I172" t="s">
        <v>1004</v>
      </c>
      <c r="J172" t="s">
        <v>833</v>
      </c>
      <c r="K172" t="s">
        <v>205</v>
      </c>
      <c r="L172" t="s">
        <v>224</v>
      </c>
      <c r="M172" t="s">
        <v>224</v>
      </c>
      <c r="N172" t="s">
        <v>224</v>
      </c>
      <c r="O172" t="s">
        <v>339</v>
      </c>
      <c r="P172" s="161">
        <v>44881</v>
      </c>
      <c r="Q172" t="s">
        <v>1215</v>
      </c>
      <c r="R172" t="s">
        <v>885</v>
      </c>
      <c r="S172" t="s">
        <v>889</v>
      </c>
      <c r="T172" s="169">
        <v>45377</v>
      </c>
      <c r="U172" t="s">
        <v>1216</v>
      </c>
      <c r="V172" s="180">
        <f t="shared" si="2"/>
        <v>7026.3837000814992</v>
      </c>
      <c r="W172" s="146">
        <v>25864.118399999999</v>
      </c>
      <c r="X172" s="163">
        <v>2.4199999999999999E-2</v>
      </c>
      <c r="Y172" s="133">
        <v>3.2614181913250093E-2</v>
      </c>
      <c r="Z172" s="133">
        <v>5.8450855521340293E-3</v>
      </c>
    </row>
    <row r="173" spans="1:26">
      <c r="A173" t="s">
        <v>1213</v>
      </c>
      <c r="B173" t="s">
        <v>1252</v>
      </c>
      <c r="C173" t="s">
        <v>6022</v>
      </c>
      <c r="D173" t="s">
        <v>6023</v>
      </c>
      <c r="E173" t="s">
        <v>310</v>
      </c>
      <c r="F173" t="s">
        <v>6024</v>
      </c>
      <c r="G173">
        <v>74256</v>
      </c>
      <c r="H173" t="s">
        <v>312</v>
      </c>
      <c r="I173" t="s">
        <v>1004</v>
      </c>
      <c r="J173" t="s">
        <v>832</v>
      </c>
      <c r="K173" t="s">
        <v>205</v>
      </c>
      <c r="L173" t="s">
        <v>272</v>
      </c>
      <c r="M173" t="s">
        <v>272</v>
      </c>
      <c r="N173" t="s">
        <v>272</v>
      </c>
      <c r="O173" t="s">
        <v>339</v>
      </c>
      <c r="P173" s="161">
        <v>45166</v>
      </c>
      <c r="Q173" t="s">
        <v>1217</v>
      </c>
      <c r="R173" t="s">
        <v>885</v>
      </c>
      <c r="S173" t="s">
        <v>889</v>
      </c>
      <c r="T173" s="169">
        <v>45252</v>
      </c>
      <c r="U173" t="s">
        <v>1218</v>
      </c>
      <c r="V173" s="180">
        <f t="shared" si="2"/>
        <v>5574.0390037948291</v>
      </c>
      <c r="W173" s="146">
        <v>22179.658600000002</v>
      </c>
      <c r="X173" s="163">
        <v>0.18</v>
      </c>
      <c r="Y173" s="133">
        <v>2.7968145204483541E-2</v>
      </c>
      <c r="Z173" s="133">
        <v>5.0124268604848322E-3</v>
      </c>
    </row>
    <row r="174" spans="1:26">
      <c r="A174" t="s">
        <v>1213</v>
      </c>
      <c r="B174" t="s">
        <v>1252</v>
      </c>
      <c r="C174" t="s">
        <v>6019</v>
      </c>
      <c r="D174" t="s">
        <v>6020</v>
      </c>
      <c r="E174" t="s">
        <v>311</v>
      </c>
      <c r="F174" t="s">
        <v>6021</v>
      </c>
      <c r="G174">
        <v>74237</v>
      </c>
      <c r="H174" t="s">
        <v>312</v>
      </c>
      <c r="I174" t="s">
        <v>1004</v>
      </c>
      <c r="J174" t="s">
        <v>833</v>
      </c>
      <c r="K174" t="s">
        <v>205</v>
      </c>
      <c r="L174" t="s">
        <v>233</v>
      </c>
      <c r="M174" t="s">
        <v>233</v>
      </c>
      <c r="N174" t="s">
        <v>233</v>
      </c>
      <c r="O174" t="s">
        <v>339</v>
      </c>
      <c r="P174" s="161">
        <v>44721</v>
      </c>
      <c r="Q174" t="s">
        <v>1224</v>
      </c>
      <c r="R174" t="s">
        <v>885</v>
      </c>
      <c r="S174" t="s">
        <v>889</v>
      </c>
      <c r="T174" s="169">
        <v>45379</v>
      </c>
      <c r="U174" t="s">
        <v>1225</v>
      </c>
      <c r="V174" s="180">
        <f t="shared" si="2"/>
        <v>3397.1003975502308</v>
      </c>
      <c r="W174" s="146">
        <v>15808.4067</v>
      </c>
      <c r="X174" s="163">
        <v>4.5373999999999998E-2</v>
      </c>
      <c r="Y174" s="133">
        <v>1.9934112725849693E-2</v>
      </c>
      <c r="Z174" s="133">
        <v>3.5725744891714787E-3</v>
      </c>
    </row>
    <row r="175" spans="1:26">
      <c r="A175" t="s">
        <v>1213</v>
      </c>
      <c r="B175" t="s">
        <v>1252</v>
      </c>
      <c r="C175" t="s">
        <v>5953</v>
      </c>
      <c r="D175" t="s">
        <v>5954</v>
      </c>
      <c r="E175" t="s">
        <v>311</v>
      </c>
      <c r="F175" t="s">
        <v>5955</v>
      </c>
      <c r="G175">
        <v>74178</v>
      </c>
      <c r="H175" t="s">
        <v>312</v>
      </c>
      <c r="I175" t="s">
        <v>1004</v>
      </c>
      <c r="J175" t="s">
        <v>833</v>
      </c>
      <c r="K175" t="s">
        <v>205</v>
      </c>
      <c r="L175" t="s">
        <v>224</v>
      </c>
      <c r="M175" t="s">
        <v>224</v>
      </c>
      <c r="N175" t="s">
        <v>224</v>
      </c>
      <c r="O175" t="s">
        <v>339</v>
      </c>
      <c r="P175" s="161">
        <v>43321</v>
      </c>
      <c r="Q175" t="s">
        <v>1215</v>
      </c>
      <c r="R175" t="s">
        <v>885</v>
      </c>
      <c r="S175" t="s">
        <v>889</v>
      </c>
      <c r="T175" s="169">
        <v>45377</v>
      </c>
      <c r="U175" t="s">
        <v>1216</v>
      </c>
      <c r="V175" s="180">
        <f t="shared" si="2"/>
        <v>4070.662809019288</v>
      </c>
      <c r="W175" s="146">
        <v>14984.1098</v>
      </c>
      <c r="X175" s="163">
        <v>3.4639999999999997E-2</v>
      </c>
      <c r="Y175" s="133">
        <v>1.8894689376238519E-2</v>
      </c>
      <c r="Z175" s="133">
        <v>3.3862899329767777E-3</v>
      </c>
    </row>
    <row r="176" spans="1:26">
      <c r="A176" t="s">
        <v>1213</v>
      </c>
      <c r="B176" t="s">
        <v>1252</v>
      </c>
      <c r="D176" t="s">
        <v>6017</v>
      </c>
      <c r="E176" t="s">
        <v>311</v>
      </c>
      <c r="F176" t="s">
        <v>6018</v>
      </c>
      <c r="G176">
        <v>74169</v>
      </c>
      <c r="H176" t="s">
        <v>312</v>
      </c>
      <c r="I176" t="s">
        <v>1004</v>
      </c>
      <c r="J176" t="s">
        <v>833</v>
      </c>
      <c r="K176" t="s">
        <v>205</v>
      </c>
      <c r="L176" t="s">
        <v>224</v>
      </c>
      <c r="M176" t="s">
        <v>224</v>
      </c>
      <c r="N176" t="s">
        <v>224</v>
      </c>
      <c r="O176" t="s">
        <v>339</v>
      </c>
      <c r="P176" s="161">
        <v>42583</v>
      </c>
      <c r="Q176" t="s">
        <v>1215</v>
      </c>
      <c r="R176" t="s">
        <v>885</v>
      </c>
      <c r="S176" t="s">
        <v>889</v>
      </c>
      <c r="T176" s="169">
        <v>45266</v>
      </c>
      <c r="U176" t="s">
        <v>1216</v>
      </c>
      <c r="V176" s="180">
        <f t="shared" si="2"/>
        <v>3695.4334963325182</v>
      </c>
      <c r="W176" s="146">
        <v>13602.8907</v>
      </c>
      <c r="X176" s="163">
        <v>0.02</v>
      </c>
      <c r="Y176" s="133">
        <v>1.715299725513689E-2</v>
      </c>
      <c r="Z176" s="133">
        <v>3.0741453732758689E-3</v>
      </c>
    </row>
    <row r="177" spans="1:26">
      <c r="A177" t="s">
        <v>1213</v>
      </c>
      <c r="B177" t="s">
        <v>1252</v>
      </c>
      <c r="D177" t="s">
        <v>4498</v>
      </c>
      <c r="E177" t="s">
        <v>311</v>
      </c>
      <c r="F177" t="s">
        <v>4497</v>
      </c>
      <c r="G177">
        <v>74242</v>
      </c>
      <c r="H177" t="s">
        <v>312</v>
      </c>
      <c r="I177" t="s">
        <v>1004</v>
      </c>
      <c r="J177" t="s">
        <v>833</v>
      </c>
      <c r="K177" t="s">
        <v>205</v>
      </c>
      <c r="L177" t="s">
        <v>272</v>
      </c>
      <c r="M177" t="s">
        <v>272</v>
      </c>
      <c r="N177" t="s">
        <v>272</v>
      </c>
      <c r="O177" t="s">
        <v>339</v>
      </c>
      <c r="P177" s="161">
        <v>44812</v>
      </c>
      <c r="Q177" t="s">
        <v>1217</v>
      </c>
      <c r="R177" t="s">
        <v>885</v>
      </c>
      <c r="S177" t="s">
        <v>889</v>
      </c>
      <c r="T177" s="169">
        <v>45288</v>
      </c>
      <c r="U177" t="s">
        <v>1218</v>
      </c>
      <c r="V177" s="180">
        <f t="shared" si="2"/>
        <v>3394.159005805333</v>
      </c>
      <c r="W177" s="146">
        <v>13505.6981</v>
      </c>
      <c r="X177" s="163">
        <v>0.127</v>
      </c>
      <c r="Y177" s="133">
        <v>1.7030439112644302E-2</v>
      </c>
      <c r="Z177" s="133">
        <v>3.0521806086871001E-3</v>
      </c>
    </row>
    <row r="178" spans="1:26">
      <c r="A178" t="s">
        <v>1213</v>
      </c>
      <c r="B178" t="s">
        <v>1252</v>
      </c>
      <c r="D178" t="s">
        <v>5956</v>
      </c>
      <c r="E178" t="s">
        <v>309</v>
      </c>
      <c r="F178" t="s">
        <v>5957</v>
      </c>
      <c r="G178">
        <v>74181</v>
      </c>
      <c r="H178" t="s">
        <v>312</v>
      </c>
      <c r="I178" t="s">
        <v>1004</v>
      </c>
      <c r="J178" t="s">
        <v>833</v>
      </c>
      <c r="K178" t="s">
        <v>205</v>
      </c>
      <c r="L178" t="s">
        <v>204</v>
      </c>
      <c r="M178" t="s">
        <v>204</v>
      </c>
      <c r="N178" t="s">
        <v>224</v>
      </c>
      <c r="O178" t="s">
        <v>339</v>
      </c>
      <c r="P178" s="161">
        <v>43412</v>
      </c>
      <c r="Q178" t="s">
        <v>1215</v>
      </c>
      <c r="R178" t="s">
        <v>885</v>
      </c>
      <c r="S178" t="s">
        <v>889</v>
      </c>
      <c r="T178" s="169">
        <v>45244</v>
      </c>
      <c r="U178" t="s">
        <v>1216</v>
      </c>
      <c r="V178" s="180">
        <f t="shared" si="2"/>
        <v>2799.3368378158111</v>
      </c>
      <c r="W178" s="146">
        <v>10304.358900000001</v>
      </c>
      <c r="X178" s="163">
        <v>0.19900000000000001</v>
      </c>
      <c r="Y178" s="133">
        <v>1.2993608758726287E-2</v>
      </c>
      <c r="Z178" s="133">
        <v>2.3287033545016703E-3</v>
      </c>
    </row>
    <row r="179" spans="1:26">
      <c r="A179" t="s">
        <v>1213</v>
      </c>
      <c r="B179" t="s">
        <v>1252</v>
      </c>
      <c r="C179" t="s">
        <v>5958</v>
      </c>
      <c r="D179" t="s">
        <v>5959</v>
      </c>
      <c r="E179" t="s">
        <v>311</v>
      </c>
      <c r="F179" t="s">
        <v>5960</v>
      </c>
      <c r="G179">
        <v>74208</v>
      </c>
      <c r="H179" t="s">
        <v>312</v>
      </c>
      <c r="I179" t="s">
        <v>1004</v>
      </c>
      <c r="J179" t="s">
        <v>833</v>
      </c>
      <c r="K179" t="s">
        <v>205</v>
      </c>
      <c r="L179" t="s">
        <v>224</v>
      </c>
      <c r="M179" t="s">
        <v>224</v>
      </c>
      <c r="N179" t="s">
        <v>224</v>
      </c>
      <c r="O179" t="s">
        <v>339</v>
      </c>
      <c r="P179" s="161">
        <v>44186</v>
      </c>
      <c r="Q179" t="s">
        <v>1215</v>
      </c>
      <c r="R179" t="s">
        <v>885</v>
      </c>
      <c r="S179" t="s">
        <v>889</v>
      </c>
      <c r="T179" s="169">
        <v>45377</v>
      </c>
      <c r="U179" t="s">
        <v>1216</v>
      </c>
      <c r="V179" s="180">
        <f t="shared" si="2"/>
        <v>2496.5953001901657</v>
      </c>
      <c r="W179" s="146">
        <v>9189.9673000000003</v>
      </c>
      <c r="X179" s="163">
        <v>4.7000000000000002E-3</v>
      </c>
      <c r="Y179" s="133">
        <v>1.1588381294796642E-2</v>
      </c>
      <c r="Z179" s="133">
        <v>2.0768597004518913E-3</v>
      </c>
    </row>
    <row r="180" spans="1:26">
      <c r="A180" t="s">
        <v>1213</v>
      </c>
      <c r="B180" t="s">
        <v>1252</v>
      </c>
      <c r="D180" t="s">
        <v>6028</v>
      </c>
      <c r="E180" t="s">
        <v>311</v>
      </c>
      <c r="F180" t="s">
        <v>6029</v>
      </c>
      <c r="G180">
        <v>74247</v>
      </c>
      <c r="H180" t="s">
        <v>312</v>
      </c>
      <c r="I180" t="s">
        <v>1004</v>
      </c>
      <c r="J180" t="s">
        <v>833</v>
      </c>
      <c r="K180" t="s">
        <v>205</v>
      </c>
      <c r="L180" t="s">
        <v>233</v>
      </c>
      <c r="M180" t="s">
        <v>233</v>
      </c>
      <c r="N180" t="s">
        <v>233</v>
      </c>
      <c r="O180" t="s">
        <v>339</v>
      </c>
      <c r="P180" s="161">
        <v>44938</v>
      </c>
      <c r="Q180" t="s">
        <v>1224</v>
      </c>
      <c r="R180" t="s">
        <v>885</v>
      </c>
      <c r="S180" t="s">
        <v>889</v>
      </c>
      <c r="T180" s="169">
        <v>45252</v>
      </c>
      <c r="U180" t="s">
        <v>1225</v>
      </c>
      <c r="V180" s="180">
        <f t="shared" si="2"/>
        <v>596.3765123025679</v>
      </c>
      <c r="W180" s="146">
        <v>2775.2381</v>
      </c>
      <c r="X180" s="163">
        <v>2.8799999999999999E-2</v>
      </c>
      <c r="Y180" s="133">
        <v>3.4995246184853905E-3</v>
      </c>
      <c r="Z180" s="133">
        <v>6.2718178371771723E-4</v>
      </c>
    </row>
    <row r="181" spans="1:26">
      <c r="A181" t="s">
        <v>1213</v>
      </c>
      <c r="B181" t="s">
        <v>1252</v>
      </c>
      <c r="C181" t="s">
        <v>6025</v>
      </c>
      <c r="D181" t="s">
        <v>6026</v>
      </c>
      <c r="E181" t="s">
        <v>309</v>
      </c>
      <c r="F181" t="s">
        <v>6027</v>
      </c>
      <c r="G181">
        <v>74192</v>
      </c>
      <c r="H181" t="s">
        <v>312</v>
      </c>
      <c r="I181" t="s">
        <v>1004</v>
      </c>
      <c r="J181" t="s">
        <v>833</v>
      </c>
      <c r="K181" t="s">
        <v>205</v>
      </c>
      <c r="L181" t="s">
        <v>224</v>
      </c>
      <c r="M181" t="s">
        <v>224</v>
      </c>
      <c r="N181" t="s">
        <v>224</v>
      </c>
      <c r="O181" t="s">
        <v>339</v>
      </c>
      <c r="P181" s="161">
        <v>43761</v>
      </c>
      <c r="Q181" t="s">
        <v>1215</v>
      </c>
      <c r="R181" t="s">
        <v>885</v>
      </c>
      <c r="S181" t="s">
        <v>889</v>
      </c>
      <c r="T181" s="169">
        <v>45263</v>
      </c>
      <c r="U181" t="s">
        <v>1216</v>
      </c>
      <c r="V181" s="180">
        <f t="shared" si="2"/>
        <v>255.29790817712575</v>
      </c>
      <c r="W181" s="146">
        <v>939.75159999999994</v>
      </c>
      <c r="X181" s="163">
        <v>3.5400000000000001E-2</v>
      </c>
      <c r="Y181" s="133">
        <v>1.18500962302114E-3</v>
      </c>
      <c r="Z181" s="133">
        <v>2.1237640254427633E-4</v>
      </c>
    </row>
    <row r="182" spans="1:26">
      <c r="A182" t="s">
        <v>1213</v>
      </c>
      <c r="B182" t="s">
        <v>1252</v>
      </c>
      <c r="C182" t="s">
        <v>6030</v>
      </c>
      <c r="D182" t="s">
        <v>6031</v>
      </c>
      <c r="E182" t="s">
        <v>309</v>
      </c>
      <c r="F182" t="s">
        <v>6032</v>
      </c>
      <c r="G182">
        <v>74196</v>
      </c>
      <c r="H182" t="s">
        <v>312</v>
      </c>
      <c r="I182" t="s">
        <v>1005</v>
      </c>
      <c r="J182" t="s">
        <v>826</v>
      </c>
      <c r="K182" t="s">
        <v>204</v>
      </c>
      <c r="L182" t="s">
        <v>204</v>
      </c>
      <c r="M182" t="s">
        <v>204</v>
      </c>
      <c r="N182" t="s">
        <v>204</v>
      </c>
      <c r="O182" t="s">
        <v>339</v>
      </c>
      <c r="P182" s="161">
        <v>43831</v>
      </c>
      <c r="Q182" t="s">
        <v>1212</v>
      </c>
      <c r="R182" t="s">
        <v>885</v>
      </c>
      <c r="S182" t="s">
        <v>889</v>
      </c>
      <c r="T182" s="169">
        <v>45379</v>
      </c>
      <c r="V182" s="180">
        <f t="shared" si="2"/>
        <v>74202.256500000003</v>
      </c>
      <c r="W182" s="146">
        <v>74202.256500000003</v>
      </c>
      <c r="X182" s="163">
        <v>0.14119999999999999</v>
      </c>
      <c r="Y182" s="133">
        <v>9.3567692982025719E-2</v>
      </c>
      <c r="Z182" s="133">
        <v>1.6769121232305347E-2</v>
      </c>
    </row>
    <row r="183" spans="1:26">
      <c r="A183" t="s">
        <v>1213</v>
      </c>
      <c r="B183" t="s">
        <v>1252</v>
      </c>
      <c r="D183" t="s">
        <v>6036</v>
      </c>
      <c r="E183" t="s">
        <v>309</v>
      </c>
      <c r="F183" t="s">
        <v>6037</v>
      </c>
      <c r="G183">
        <v>74249</v>
      </c>
      <c r="H183" t="s">
        <v>312</v>
      </c>
      <c r="I183" t="s">
        <v>1005</v>
      </c>
      <c r="J183" t="s">
        <v>832</v>
      </c>
      <c r="K183" t="s">
        <v>204</v>
      </c>
      <c r="L183" t="s">
        <v>204</v>
      </c>
      <c r="M183" t="s">
        <v>204</v>
      </c>
      <c r="N183" t="s">
        <v>204</v>
      </c>
      <c r="O183" t="s">
        <v>339</v>
      </c>
      <c r="P183" s="161">
        <v>45006</v>
      </c>
      <c r="Q183" t="s">
        <v>1212</v>
      </c>
      <c r="R183" t="s">
        <v>885</v>
      </c>
      <c r="S183" t="s">
        <v>889</v>
      </c>
      <c r="T183" s="169"/>
      <c r="V183" s="180">
        <f t="shared" si="2"/>
        <v>34962.406000000003</v>
      </c>
      <c r="W183" s="146">
        <v>34962.406000000003</v>
      </c>
      <c r="X183" s="163">
        <v>0.19600000000000001</v>
      </c>
      <c r="Y183" s="133">
        <v>4.4086956721841611E-2</v>
      </c>
      <c r="Z183" s="133">
        <v>7.9012263578410544E-3</v>
      </c>
    </row>
    <row r="184" spans="1:26">
      <c r="A184" t="s">
        <v>1213</v>
      </c>
      <c r="B184" t="s">
        <v>1252</v>
      </c>
      <c r="C184" t="s">
        <v>6033</v>
      </c>
      <c r="D184" t="s">
        <v>6034</v>
      </c>
      <c r="E184" t="s">
        <v>309</v>
      </c>
      <c r="F184" t="s">
        <v>6035</v>
      </c>
      <c r="G184">
        <v>74168</v>
      </c>
      <c r="H184" t="s">
        <v>312</v>
      </c>
      <c r="I184" t="s">
        <v>1005</v>
      </c>
      <c r="J184" t="s">
        <v>842</v>
      </c>
      <c r="K184" t="s">
        <v>204</v>
      </c>
      <c r="L184" t="s">
        <v>204</v>
      </c>
      <c r="M184" t="s">
        <v>204</v>
      </c>
      <c r="N184" t="s">
        <v>204</v>
      </c>
      <c r="O184" t="s">
        <v>339</v>
      </c>
      <c r="P184" s="161">
        <v>42565</v>
      </c>
      <c r="Q184" t="s">
        <v>1215</v>
      </c>
      <c r="R184" t="s">
        <v>885</v>
      </c>
      <c r="S184" t="s">
        <v>889</v>
      </c>
      <c r="T184" s="169">
        <v>45350</v>
      </c>
      <c r="U184" t="s">
        <v>1216</v>
      </c>
      <c r="V184" s="180">
        <f t="shared" si="2"/>
        <v>7114.9985058408038</v>
      </c>
      <c r="W184" s="146">
        <v>26190.309499999999</v>
      </c>
      <c r="X184" s="163">
        <v>1.09E-2</v>
      </c>
      <c r="Y184" s="133">
        <v>3.3025502977794871E-2</v>
      </c>
      <c r="Z184" s="133">
        <v>5.9188021585494218E-3</v>
      </c>
    </row>
    <row r="185" spans="1:26">
      <c r="A185" t="s">
        <v>1213</v>
      </c>
      <c r="B185" t="s">
        <v>1252</v>
      </c>
      <c r="C185" t="s">
        <v>5961</v>
      </c>
      <c r="D185" t="s">
        <v>2331</v>
      </c>
      <c r="E185" t="s">
        <v>309</v>
      </c>
      <c r="F185" t="s">
        <v>5962</v>
      </c>
      <c r="G185">
        <v>74190</v>
      </c>
      <c r="H185" t="s">
        <v>312</v>
      </c>
      <c r="I185" t="s">
        <v>1005</v>
      </c>
      <c r="J185" t="s">
        <v>569</v>
      </c>
      <c r="K185" t="s">
        <v>204</v>
      </c>
      <c r="L185" t="s">
        <v>204</v>
      </c>
      <c r="M185" t="s">
        <v>204</v>
      </c>
      <c r="N185" t="s">
        <v>224</v>
      </c>
      <c r="O185" t="s">
        <v>339</v>
      </c>
      <c r="P185" s="161">
        <v>43691</v>
      </c>
      <c r="Q185" t="s">
        <v>1215</v>
      </c>
      <c r="R185" t="s">
        <v>885</v>
      </c>
      <c r="S185" t="s">
        <v>889</v>
      </c>
      <c r="T185" s="169">
        <v>45299</v>
      </c>
      <c r="U185" t="s">
        <v>1216</v>
      </c>
      <c r="V185" s="180">
        <f t="shared" si="2"/>
        <v>5115.2568867155669</v>
      </c>
      <c r="W185" s="146">
        <v>18829.260600000001</v>
      </c>
      <c r="X185" s="163">
        <v>0.19874</v>
      </c>
      <c r="Y185" s="133">
        <v>2.3743354368814758E-2</v>
      </c>
      <c r="Z185" s="133">
        <v>4.2552634908795579E-3</v>
      </c>
    </row>
    <row r="186" spans="1:26">
      <c r="A186" t="s">
        <v>1213</v>
      </c>
      <c r="B186" t="s">
        <v>1252</v>
      </c>
      <c r="D186" t="s">
        <v>6040</v>
      </c>
      <c r="E186" t="s">
        <v>309</v>
      </c>
      <c r="F186" t="s">
        <v>6041</v>
      </c>
      <c r="G186">
        <v>74240</v>
      </c>
      <c r="H186" t="s">
        <v>312</v>
      </c>
      <c r="I186" t="s">
        <v>1005</v>
      </c>
      <c r="J186" t="s">
        <v>832</v>
      </c>
      <c r="K186" t="s">
        <v>205</v>
      </c>
      <c r="L186" t="s">
        <v>204</v>
      </c>
      <c r="M186" t="s">
        <v>204</v>
      </c>
      <c r="N186" t="s">
        <v>303</v>
      </c>
      <c r="O186" t="s">
        <v>339</v>
      </c>
      <c r="P186" s="161">
        <v>44748</v>
      </c>
      <c r="Q186" t="s">
        <v>1217</v>
      </c>
      <c r="R186" t="s">
        <v>885</v>
      </c>
      <c r="S186" t="s">
        <v>889</v>
      </c>
      <c r="T186" s="169">
        <v>45371</v>
      </c>
      <c r="U186" t="s">
        <v>1218</v>
      </c>
      <c r="V186" s="180">
        <f t="shared" si="2"/>
        <v>6166.1265110200793</v>
      </c>
      <c r="W186" s="146">
        <v>24535.633999999998</v>
      </c>
      <c r="X186" s="163">
        <v>2.6239999999999999E-2</v>
      </c>
      <c r="Y186" s="133">
        <v>3.0938987229985466E-2</v>
      </c>
      <c r="Z186" s="133">
        <v>5.5448586058869497E-3</v>
      </c>
    </row>
    <row r="187" spans="1:26">
      <c r="A187" t="s">
        <v>1213</v>
      </c>
      <c r="B187" t="s">
        <v>1252</v>
      </c>
      <c r="D187" t="s">
        <v>6042</v>
      </c>
      <c r="E187" t="s">
        <v>311</v>
      </c>
      <c r="F187" t="s">
        <v>6043</v>
      </c>
      <c r="G187">
        <v>74207</v>
      </c>
      <c r="H187" t="s">
        <v>312</v>
      </c>
      <c r="I187" t="s">
        <v>1005</v>
      </c>
      <c r="J187" t="s">
        <v>569</v>
      </c>
      <c r="K187" t="s">
        <v>205</v>
      </c>
      <c r="L187" t="s">
        <v>233</v>
      </c>
      <c r="M187" t="s">
        <v>224</v>
      </c>
      <c r="N187" t="s">
        <v>296</v>
      </c>
      <c r="O187" t="s">
        <v>339</v>
      </c>
      <c r="P187" s="161">
        <v>44166</v>
      </c>
      <c r="Q187" t="s">
        <v>1215</v>
      </c>
      <c r="R187" t="s">
        <v>885</v>
      </c>
      <c r="S187" t="s">
        <v>889</v>
      </c>
      <c r="T187" s="169">
        <v>45272</v>
      </c>
      <c r="U187" t="s">
        <v>1216</v>
      </c>
      <c r="V187" s="180">
        <f t="shared" si="2"/>
        <v>4130.6839989133387</v>
      </c>
      <c r="W187" s="146">
        <v>15205.0478</v>
      </c>
      <c r="X187" s="163">
        <v>1.1111111111111111E-3</v>
      </c>
      <c r="Y187" s="133">
        <v>1.9173288197122367E-2</v>
      </c>
      <c r="Z187" s="133">
        <v>3.4362201733587438E-3</v>
      </c>
    </row>
    <row r="188" spans="1:26">
      <c r="A188" t="s">
        <v>1213</v>
      </c>
      <c r="B188" t="s">
        <v>1252</v>
      </c>
      <c r="C188" t="s">
        <v>5919</v>
      </c>
      <c r="D188" t="s">
        <v>5920</v>
      </c>
      <c r="E188" t="s">
        <v>309</v>
      </c>
      <c r="F188" t="s">
        <v>5921</v>
      </c>
      <c r="G188">
        <v>74255</v>
      </c>
      <c r="H188" t="s">
        <v>312</v>
      </c>
      <c r="I188" t="s">
        <v>1005</v>
      </c>
      <c r="J188" t="s">
        <v>831</v>
      </c>
      <c r="K188" t="s">
        <v>205</v>
      </c>
      <c r="L188" t="s">
        <v>233</v>
      </c>
      <c r="M188" t="s">
        <v>233</v>
      </c>
      <c r="N188" t="s">
        <v>233</v>
      </c>
      <c r="O188" t="s">
        <v>339</v>
      </c>
      <c r="P188" s="161">
        <v>45208</v>
      </c>
      <c r="Q188" t="s">
        <v>1224</v>
      </c>
      <c r="R188" t="s">
        <v>885</v>
      </c>
      <c r="S188" t="s">
        <v>889</v>
      </c>
      <c r="T188" s="169">
        <v>45327</v>
      </c>
      <c r="U188" t="s">
        <v>1225</v>
      </c>
      <c r="V188" s="180">
        <f t="shared" si="2"/>
        <v>1924.896550983131</v>
      </c>
      <c r="W188" s="146">
        <v>8957.5061000000005</v>
      </c>
      <c r="X188" s="163">
        <v>0.107</v>
      </c>
      <c r="Y188" s="133">
        <v>1.129525190709277E-2</v>
      </c>
      <c r="Z188" s="133">
        <v>2.0243253044173334E-3</v>
      </c>
    </row>
    <row r="189" spans="1:26">
      <c r="A189" t="s">
        <v>1213</v>
      </c>
      <c r="B189" t="s">
        <v>1257</v>
      </c>
      <c r="D189" t="s">
        <v>6048</v>
      </c>
      <c r="E189" t="s">
        <v>309</v>
      </c>
      <c r="F189" t="s">
        <v>6049</v>
      </c>
      <c r="G189">
        <v>74201</v>
      </c>
      <c r="H189" t="s">
        <v>312</v>
      </c>
      <c r="I189" t="s">
        <v>1003</v>
      </c>
      <c r="J189" t="s">
        <v>836</v>
      </c>
      <c r="K189" t="s">
        <v>204</v>
      </c>
      <c r="L189" t="s">
        <v>204</v>
      </c>
      <c r="M189" t="s">
        <v>204</v>
      </c>
      <c r="N189" t="s">
        <v>204</v>
      </c>
      <c r="O189" t="s">
        <v>339</v>
      </c>
      <c r="P189" s="161">
        <v>43858</v>
      </c>
      <c r="Q189" t="s">
        <v>1212</v>
      </c>
      <c r="R189" t="s">
        <v>885</v>
      </c>
      <c r="S189" t="s">
        <v>889</v>
      </c>
      <c r="T189" s="169">
        <v>45382</v>
      </c>
      <c r="V189" s="180">
        <f t="shared" si="2"/>
        <v>1238.605</v>
      </c>
      <c r="W189" s="146">
        <v>1238.605</v>
      </c>
      <c r="X189" s="163">
        <v>2.2400000000000003E-2</v>
      </c>
      <c r="Y189" s="133">
        <v>1</v>
      </c>
      <c r="Z189" s="133">
        <v>4.1020660613377601E-3</v>
      </c>
    </row>
    <row r="190" spans="1:26">
      <c r="A190" t="s">
        <v>1213</v>
      </c>
      <c r="B190" t="s">
        <v>1261</v>
      </c>
      <c r="D190" t="s">
        <v>6048</v>
      </c>
      <c r="E190" t="s">
        <v>309</v>
      </c>
      <c r="F190" t="s">
        <v>6049</v>
      </c>
      <c r="G190">
        <v>74201</v>
      </c>
      <c r="H190" t="s">
        <v>312</v>
      </c>
      <c r="I190" t="s">
        <v>1003</v>
      </c>
      <c r="J190" t="s">
        <v>836</v>
      </c>
      <c r="K190" t="s">
        <v>204</v>
      </c>
      <c r="L190" t="s">
        <v>204</v>
      </c>
      <c r="M190" t="s">
        <v>204</v>
      </c>
      <c r="N190" t="s">
        <v>204</v>
      </c>
      <c r="O190" t="s">
        <v>339</v>
      </c>
      <c r="P190" s="161">
        <v>43858</v>
      </c>
      <c r="Q190" t="s">
        <v>1212</v>
      </c>
      <c r="R190" t="s">
        <v>885</v>
      </c>
      <c r="S190" t="s">
        <v>889</v>
      </c>
      <c r="T190" s="169">
        <v>45382</v>
      </c>
      <c r="V190" s="180">
        <f t="shared" si="2"/>
        <v>12523.6751</v>
      </c>
      <c r="W190" s="146">
        <v>12523.6751</v>
      </c>
      <c r="X190" s="163">
        <v>2.2400000000000003E-2</v>
      </c>
      <c r="Y190" s="133">
        <v>1</v>
      </c>
      <c r="Z190" s="133">
        <v>4.1403142753763805E-3</v>
      </c>
    </row>
    <row r="191" spans="1:26">
      <c r="A191" t="s">
        <v>1213</v>
      </c>
      <c r="B191" t="s">
        <v>1262</v>
      </c>
      <c r="C191" t="s">
        <v>5963</v>
      </c>
      <c r="D191" t="s">
        <v>5964</v>
      </c>
      <c r="E191" t="s">
        <v>309</v>
      </c>
      <c r="F191" t="s">
        <v>5965</v>
      </c>
      <c r="G191">
        <v>74228</v>
      </c>
      <c r="H191" t="s">
        <v>312</v>
      </c>
      <c r="I191" t="s">
        <v>1000</v>
      </c>
      <c r="J191" t="s">
        <v>844</v>
      </c>
      <c r="K191" t="s">
        <v>204</v>
      </c>
      <c r="L191" t="s">
        <v>204</v>
      </c>
      <c r="M191" t="s">
        <v>204</v>
      </c>
      <c r="N191" t="s">
        <v>204</v>
      </c>
      <c r="O191" t="s">
        <v>339</v>
      </c>
      <c r="P191" s="161">
        <v>44560</v>
      </c>
      <c r="Q191" t="s">
        <v>1215</v>
      </c>
      <c r="R191" t="s">
        <v>885</v>
      </c>
      <c r="S191" t="s">
        <v>889</v>
      </c>
      <c r="T191" s="169">
        <v>45362</v>
      </c>
      <c r="U191" t="s">
        <v>1216</v>
      </c>
      <c r="V191" s="180">
        <f t="shared" si="2"/>
        <v>303.44276011953275</v>
      </c>
      <c r="W191" s="146">
        <v>1116.9728</v>
      </c>
      <c r="X191" s="163">
        <v>6.7400000000000002E-2</v>
      </c>
      <c r="Y191" s="133">
        <v>1.7000558208226015E-2</v>
      </c>
      <c r="Z191" s="133">
        <v>4.0110459441879921E-3</v>
      </c>
    </row>
    <row r="192" spans="1:26">
      <c r="A192" t="s">
        <v>1213</v>
      </c>
      <c r="B192" t="s">
        <v>1262</v>
      </c>
      <c r="C192" t="s">
        <v>5966</v>
      </c>
      <c r="D192" t="s">
        <v>5967</v>
      </c>
      <c r="E192" t="s">
        <v>309</v>
      </c>
      <c r="F192" t="s">
        <v>5968</v>
      </c>
      <c r="G192">
        <v>74221</v>
      </c>
      <c r="H192" t="s">
        <v>312</v>
      </c>
      <c r="I192" t="s">
        <v>1000</v>
      </c>
      <c r="J192" t="s">
        <v>844</v>
      </c>
      <c r="K192" t="s">
        <v>204</v>
      </c>
      <c r="L192" t="s">
        <v>204</v>
      </c>
      <c r="M192" t="s">
        <v>204</v>
      </c>
      <c r="N192" t="s">
        <v>296</v>
      </c>
      <c r="O192" t="s">
        <v>339</v>
      </c>
      <c r="P192" s="161">
        <v>44409</v>
      </c>
      <c r="Q192" t="s">
        <v>1215</v>
      </c>
      <c r="R192" t="s">
        <v>885</v>
      </c>
      <c r="S192" t="s">
        <v>889</v>
      </c>
      <c r="T192" s="169">
        <v>45377</v>
      </c>
      <c r="U192" t="s">
        <v>1216</v>
      </c>
      <c r="V192" s="180">
        <f t="shared" si="2"/>
        <v>193.7999185004075</v>
      </c>
      <c r="W192" s="146">
        <v>713.37750000000005</v>
      </c>
      <c r="X192" s="163">
        <v>7.5700000000000003E-2</v>
      </c>
      <c r="Y192" s="133">
        <v>1.0857753665534714E-2</v>
      </c>
      <c r="Z192" s="133">
        <v>2.561736401223722E-3</v>
      </c>
    </row>
    <row r="193" spans="1:26">
      <c r="A193" t="s">
        <v>1213</v>
      </c>
      <c r="B193" t="s">
        <v>1262</v>
      </c>
      <c r="C193" t="s">
        <v>5922</v>
      </c>
      <c r="D193" t="s">
        <v>5923</v>
      </c>
      <c r="E193" t="s">
        <v>309</v>
      </c>
      <c r="F193" t="s">
        <v>5924</v>
      </c>
      <c r="G193">
        <v>74173</v>
      </c>
      <c r="H193" t="s">
        <v>312</v>
      </c>
      <c r="I193" t="s">
        <v>1000</v>
      </c>
      <c r="J193" t="s">
        <v>845</v>
      </c>
      <c r="K193" t="s">
        <v>204</v>
      </c>
      <c r="L193" t="s">
        <v>204</v>
      </c>
      <c r="M193" t="s">
        <v>204</v>
      </c>
      <c r="N193" t="s">
        <v>204</v>
      </c>
      <c r="O193" t="s">
        <v>339</v>
      </c>
      <c r="P193" s="161">
        <v>43157</v>
      </c>
      <c r="Q193" t="s">
        <v>1215</v>
      </c>
      <c r="R193" t="s">
        <v>885</v>
      </c>
      <c r="S193" t="s">
        <v>889</v>
      </c>
      <c r="T193" s="169">
        <v>45287</v>
      </c>
      <c r="U193" t="s">
        <v>1216</v>
      </c>
      <c r="V193" s="180">
        <f t="shared" si="2"/>
        <v>182.08524857375713</v>
      </c>
      <c r="W193" s="146">
        <v>670.25580000000002</v>
      </c>
      <c r="X193" s="163">
        <v>0.10349999999999999</v>
      </c>
      <c r="Y193" s="133">
        <v>1.0201432935464976E-2</v>
      </c>
      <c r="Z193" s="133">
        <v>2.406886626869905E-3</v>
      </c>
    </row>
    <row r="194" spans="1:26">
      <c r="A194" t="s">
        <v>1213</v>
      </c>
      <c r="B194" t="s">
        <v>1262</v>
      </c>
      <c r="C194" t="s">
        <v>5969</v>
      </c>
      <c r="D194" t="s">
        <v>5970</v>
      </c>
      <c r="E194" t="s">
        <v>311</v>
      </c>
      <c r="F194" t="s">
        <v>5971</v>
      </c>
      <c r="G194">
        <v>74243</v>
      </c>
      <c r="H194" t="s">
        <v>312</v>
      </c>
      <c r="I194" t="s">
        <v>1000</v>
      </c>
      <c r="J194" t="s">
        <v>844</v>
      </c>
      <c r="K194" t="s">
        <v>204</v>
      </c>
      <c r="L194" t="s">
        <v>204</v>
      </c>
      <c r="M194" t="s">
        <v>204</v>
      </c>
      <c r="N194" t="s">
        <v>204</v>
      </c>
      <c r="O194" t="s">
        <v>339</v>
      </c>
      <c r="P194" s="161">
        <v>44823</v>
      </c>
      <c r="Q194" t="s">
        <v>1215</v>
      </c>
      <c r="R194" t="s">
        <v>885</v>
      </c>
      <c r="S194" t="s">
        <v>889</v>
      </c>
      <c r="T194" s="169">
        <v>45287</v>
      </c>
      <c r="U194" t="s">
        <v>1216</v>
      </c>
      <c r="V194" s="180">
        <f t="shared" si="2"/>
        <v>139.27294213528933</v>
      </c>
      <c r="W194" s="146">
        <v>512.66370000000006</v>
      </c>
      <c r="X194" s="163">
        <v>0.1371</v>
      </c>
      <c r="Y194" s="133">
        <v>7.8028472069053409E-3</v>
      </c>
      <c r="Z194" s="133">
        <v>1.8409735879867989E-3</v>
      </c>
    </row>
    <row r="195" spans="1:26">
      <c r="A195" t="s">
        <v>1213</v>
      </c>
      <c r="B195" t="s">
        <v>1262</v>
      </c>
      <c r="D195" t="s">
        <v>5885</v>
      </c>
      <c r="E195" t="s">
        <v>309</v>
      </c>
      <c r="F195" t="s">
        <v>5886</v>
      </c>
      <c r="G195">
        <v>74254</v>
      </c>
      <c r="H195" t="s">
        <v>312</v>
      </c>
      <c r="I195" t="s">
        <v>1000</v>
      </c>
      <c r="J195" t="s">
        <v>845</v>
      </c>
      <c r="K195" t="s">
        <v>204</v>
      </c>
      <c r="L195" t="s">
        <v>204</v>
      </c>
      <c r="M195" t="s">
        <v>204</v>
      </c>
      <c r="N195" t="s">
        <v>204</v>
      </c>
      <c r="O195" t="s">
        <v>339</v>
      </c>
      <c r="P195" s="161">
        <v>45124</v>
      </c>
      <c r="Q195" t="s">
        <v>1215</v>
      </c>
      <c r="R195" t="s">
        <v>885</v>
      </c>
      <c r="S195" t="s">
        <v>889</v>
      </c>
      <c r="T195" s="169">
        <v>45300</v>
      </c>
      <c r="U195" t="s">
        <v>1216</v>
      </c>
      <c r="V195" s="180">
        <f t="shared" ref="V195:V258" si="3">IF(U195="",W195,W195/U195)</f>
        <v>19.690437381146427</v>
      </c>
      <c r="W195" s="146">
        <v>72.480500000000006</v>
      </c>
      <c r="X195" s="163">
        <v>7.0800000000000002E-2</v>
      </c>
      <c r="Y195" s="133">
        <v>1.1031677281836756E-3</v>
      </c>
      <c r="Z195" s="133">
        <v>2.6027712665041612E-4</v>
      </c>
    </row>
    <row r="196" spans="1:26">
      <c r="A196" t="s">
        <v>1213</v>
      </c>
      <c r="B196" t="s">
        <v>1262</v>
      </c>
      <c r="D196" t="s">
        <v>5925</v>
      </c>
      <c r="E196" t="s">
        <v>311</v>
      </c>
      <c r="F196" t="s">
        <v>5972</v>
      </c>
      <c r="G196">
        <v>74200</v>
      </c>
      <c r="H196" t="s">
        <v>312</v>
      </c>
      <c r="I196" t="s">
        <v>1000</v>
      </c>
      <c r="J196" t="s">
        <v>844</v>
      </c>
      <c r="K196" t="s">
        <v>205</v>
      </c>
      <c r="L196" t="s">
        <v>224</v>
      </c>
      <c r="M196" t="s">
        <v>224</v>
      </c>
      <c r="N196" t="s">
        <v>224</v>
      </c>
      <c r="O196" t="s">
        <v>339</v>
      </c>
      <c r="P196" s="161">
        <v>43891</v>
      </c>
      <c r="Q196" t="s">
        <v>1215</v>
      </c>
      <c r="R196" t="s">
        <v>885</v>
      </c>
      <c r="S196" t="s">
        <v>889</v>
      </c>
      <c r="T196" s="169">
        <v>45264</v>
      </c>
      <c r="U196" t="s">
        <v>1216</v>
      </c>
      <c r="V196" s="180">
        <f t="shared" si="3"/>
        <v>715.540586797066</v>
      </c>
      <c r="W196" s="146">
        <v>2633.9049</v>
      </c>
      <c r="X196" s="163">
        <v>5.6800000000000003E-2</v>
      </c>
      <c r="Y196" s="133">
        <v>4.0088578784578534E-2</v>
      </c>
      <c r="Z196" s="133">
        <v>9.4583442127412053E-3</v>
      </c>
    </row>
    <row r="197" spans="1:26">
      <c r="A197" t="s">
        <v>1213</v>
      </c>
      <c r="B197" t="s">
        <v>1262</v>
      </c>
      <c r="D197" t="s">
        <v>5925</v>
      </c>
      <c r="E197" t="s">
        <v>311</v>
      </c>
      <c r="F197" t="s">
        <v>5926</v>
      </c>
      <c r="G197">
        <v>74180</v>
      </c>
      <c r="H197" t="s">
        <v>312</v>
      </c>
      <c r="I197" t="s">
        <v>1000</v>
      </c>
      <c r="J197" t="s">
        <v>844</v>
      </c>
      <c r="K197" t="s">
        <v>205</v>
      </c>
      <c r="L197" t="s">
        <v>224</v>
      </c>
      <c r="M197" t="s">
        <v>224</v>
      </c>
      <c r="N197" t="s">
        <v>224</v>
      </c>
      <c r="O197" t="s">
        <v>339</v>
      </c>
      <c r="P197" s="161">
        <v>43411</v>
      </c>
      <c r="Q197" t="s">
        <v>1215</v>
      </c>
      <c r="R197" t="s">
        <v>885</v>
      </c>
      <c r="S197" t="s">
        <v>889</v>
      </c>
      <c r="T197" s="169">
        <v>45363</v>
      </c>
      <c r="U197" t="s">
        <v>1216</v>
      </c>
      <c r="V197" s="180">
        <f t="shared" si="3"/>
        <v>535.23216517250751</v>
      </c>
      <c r="W197" s="146">
        <v>1970.1896000000002</v>
      </c>
      <c r="X197" s="163">
        <v>5.8900000000000001E-2</v>
      </c>
      <c r="Y197" s="133">
        <v>2.9986694263425293E-2</v>
      </c>
      <c r="Z197" s="133">
        <v>7.0749446536831212E-3</v>
      </c>
    </row>
    <row r="198" spans="1:26">
      <c r="A198" t="s">
        <v>1213</v>
      </c>
      <c r="B198" t="s">
        <v>1262</v>
      </c>
      <c r="D198" t="s">
        <v>5927</v>
      </c>
      <c r="E198" t="s">
        <v>311</v>
      </c>
      <c r="F198" t="s">
        <v>5928</v>
      </c>
      <c r="G198">
        <v>74183</v>
      </c>
      <c r="H198" t="s">
        <v>312</v>
      </c>
      <c r="I198" t="s">
        <v>1000</v>
      </c>
      <c r="J198" t="s">
        <v>844</v>
      </c>
      <c r="K198" t="s">
        <v>205</v>
      </c>
      <c r="L198" t="s">
        <v>224</v>
      </c>
      <c r="M198" t="s">
        <v>224</v>
      </c>
      <c r="N198" t="s">
        <v>224</v>
      </c>
      <c r="O198" t="s">
        <v>339</v>
      </c>
      <c r="P198" s="161">
        <v>43482</v>
      </c>
      <c r="Q198" t="s">
        <v>1215</v>
      </c>
      <c r="R198" t="s">
        <v>885</v>
      </c>
      <c r="S198" t="s">
        <v>889</v>
      </c>
      <c r="T198" s="169">
        <v>45350</v>
      </c>
      <c r="U198" t="s">
        <v>1216</v>
      </c>
      <c r="V198" s="180">
        <f t="shared" si="3"/>
        <v>257.87737027981524</v>
      </c>
      <c r="W198" s="146">
        <v>949.24659999999994</v>
      </c>
      <c r="X198" s="163">
        <v>5.2000000000000005E-2</v>
      </c>
      <c r="Y198" s="133">
        <v>1.4447730853630721E-2</v>
      </c>
      <c r="Z198" s="133">
        <v>3.4087417326764515E-3</v>
      </c>
    </row>
    <row r="199" spans="1:26">
      <c r="A199" t="s">
        <v>1213</v>
      </c>
      <c r="B199" t="s">
        <v>1262</v>
      </c>
      <c r="D199" t="s">
        <v>5925</v>
      </c>
      <c r="E199" t="s">
        <v>311</v>
      </c>
      <c r="F199" t="s">
        <v>5973</v>
      </c>
      <c r="G199">
        <v>74215</v>
      </c>
      <c r="H199" t="s">
        <v>312</v>
      </c>
      <c r="I199" t="s">
        <v>1000</v>
      </c>
      <c r="J199" t="s">
        <v>844</v>
      </c>
      <c r="K199" t="s">
        <v>205</v>
      </c>
      <c r="L199" t="s">
        <v>224</v>
      </c>
      <c r="M199" t="s">
        <v>224</v>
      </c>
      <c r="N199" t="s">
        <v>224</v>
      </c>
      <c r="O199" t="s">
        <v>339</v>
      </c>
      <c r="P199" s="161">
        <v>44308</v>
      </c>
      <c r="Q199" t="s">
        <v>1215</v>
      </c>
      <c r="R199" t="s">
        <v>885</v>
      </c>
      <c r="S199" t="s">
        <v>889</v>
      </c>
      <c r="T199" s="169">
        <v>45363</v>
      </c>
      <c r="U199" t="s">
        <v>1216</v>
      </c>
      <c r="V199" s="180">
        <f t="shared" si="3"/>
        <v>238.46289051888076</v>
      </c>
      <c r="W199" s="146">
        <v>877.78190000000006</v>
      </c>
      <c r="X199" s="163">
        <v>3.5400000000000001E-2</v>
      </c>
      <c r="Y199" s="133">
        <v>1.3360022127049054E-2</v>
      </c>
      <c r="Z199" s="133">
        <v>3.1521119430674119E-3</v>
      </c>
    </row>
    <row r="200" spans="1:26">
      <c r="A200" t="s">
        <v>1213</v>
      </c>
      <c r="B200" t="s">
        <v>1262</v>
      </c>
      <c r="D200" t="s">
        <v>5927</v>
      </c>
      <c r="E200" t="s">
        <v>311</v>
      </c>
      <c r="F200" t="s">
        <v>5974</v>
      </c>
      <c r="G200">
        <v>74216</v>
      </c>
      <c r="H200" t="s">
        <v>312</v>
      </c>
      <c r="I200" t="s">
        <v>1000</v>
      </c>
      <c r="J200" t="s">
        <v>844</v>
      </c>
      <c r="K200" t="s">
        <v>205</v>
      </c>
      <c r="L200" t="s">
        <v>224</v>
      </c>
      <c r="M200" t="s">
        <v>224</v>
      </c>
      <c r="N200" t="s">
        <v>224</v>
      </c>
      <c r="O200" t="s">
        <v>339</v>
      </c>
      <c r="P200" s="161">
        <v>44371</v>
      </c>
      <c r="Q200" t="s">
        <v>1215</v>
      </c>
      <c r="R200" t="s">
        <v>885</v>
      </c>
      <c r="S200" t="s">
        <v>889</v>
      </c>
      <c r="T200" s="169">
        <v>45348</v>
      </c>
      <c r="U200" t="s">
        <v>1216</v>
      </c>
      <c r="V200" s="180">
        <f t="shared" si="3"/>
        <v>173.91640858462375</v>
      </c>
      <c r="W200" s="146">
        <v>640.18630000000007</v>
      </c>
      <c r="X200" s="163">
        <v>1.6000000000000004E-2</v>
      </c>
      <c r="Y200" s="133">
        <v>9.743768268187819E-3</v>
      </c>
      <c r="Z200" s="133">
        <v>2.2989069955545085E-3</v>
      </c>
    </row>
    <row r="201" spans="1:26">
      <c r="A201" t="s">
        <v>1213</v>
      </c>
      <c r="B201" t="s">
        <v>1262</v>
      </c>
      <c r="D201" t="s">
        <v>5925</v>
      </c>
      <c r="E201" t="s">
        <v>311</v>
      </c>
      <c r="F201" t="s">
        <v>5975</v>
      </c>
      <c r="G201">
        <v>74235</v>
      </c>
      <c r="H201" t="s">
        <v>312</v>
      </c>
      <c r="I201" t="s">
        <v>1000</v>
      </c>
      <c r="J201" t="s">
        <v>844</v>
      </c>
      <c r="K201" t="s">
        <v>205</v>
      </c>
      <c r="L201" t="s">
        <v>224</v>
      </c>
      <c r="M201" t="s">
        <v>224</v>
      </c>
      <c r="N201" t="s">
        <v>224</v>
      </c>
      <c r="O201" t="s">
        <v>339</v>
      </c>
      <c r="P201" s="161">
        <v>44712</v>
      </c>
      <c r="Q201" t="s">
        <v>1215</v>
      </c>
      <c r="R201" t="s">
        <v>885</v>
      </c>
      <c r="S201" t="s">
        <v>889</v>
      </c>
      <c r="T201" s="169">
        <v>45363</v>
      </c>
      <c r="U201" t="s">
        <v>1216</v>
      </c>
      <c r="V201" s="180">
        <f t="shared" si="3"/>
        <v>101.65457756044553</v>
      </c>
      <c r="W201" s="146">
        <v>374.19049999999999</v>
      </c>
      <c r="X201" s="163">
        <v>6.13E-2</v>
      </c>
      <c r="Y201" s="133">
        <v>5.6952575885304522E-3</v>
      </c>
      <c r="Z201" s="133">
        <v>1.3437170457454462E-3</v>
      </c>
    </row>
    <row r="202" spans="1:26">
      <c r="A202" t="s">
        <v>1213</v>
      </c>
      <c r="B202" t="s">
        <v>1262</v>
      </c>
      <c r="C202" t="s">
        <v>5929</v>
      </c>
      <c r="D202" t="s">
        <v>5930</v>
      </c>
      <c r="E202" t="s">
        <v>309</v>
      </c>
      <c r="F202" t="s">
        <v>5931</v>
      </c>
      <c r="G202">
        <v>74185</v>
      </c>
      <c r="H202" t="s">
        <v>312</v>
      </c>
      <c r="I202" t="s">
        <v>1001</v>
      </c>
      <c r="J202" t="s">
        <v>831</v>
      </c>
      <c r="K202" t="s">
        <v>204</v>
      </c>
      <c r="L202" t="s">
        <v>204</v>
      </c>
      <c r="M202" t="s">
        <v>204</v>
      </c>
      <c r="N202" t="s">
        <v>204</v>
      </c>
      <c r="O202" t="s">
        <v>339</v>
      </c>
      <c r="P202" s="161">
        <v>43524</v>
      </c>
      <c r="Q202" t="s">
        <v>1212</v>
      </c>
      <c r="R202" t="s">
        <v>885</v>
      </c>
      <c r="S202" t="s">
        <v>889</v>
      </c>
      <c r="T202" s="169">
        <v>45382</v>
      </c>
      <c r="V202" s="180">
        <f t="shared" si="3"/>
        <v>4129.4189999999999</v>
      </c>
      <c r="W202" s="146">
        <v>4129.4189999999999</v>
      </c>
      <c r="X202" s="163">
        <v>0.1298</v>
      </c>
      <c r="Y202" s="133">
        <v>6.2850613829138272E-2</v>
      </c>
      <c r="Z202" s="133">
        <v>1.4828730715860225E-2</v>
      </c>
    </row>
    <row r="203" spans="1:26">
      <c r="A203" t="s">
        <v>1213</v>
      </c>
      <c r="B203" t="s">
        <v>1262</v>
      </c>
      <c r="C203" t="s">
        <v>5929</v>
      </c>
      <c r="D203" t="s">
        <v>5932</v>
      </c>
      <c r="E203" t="s">
        <v>309</v>
      </c>
      <c r="F203" t="s">
        <v>5933</v>
      </c>
      <c r="G203">
        <v>74202</v>
      </c>
      <c r="H203" t="s">
        <v>312</v>
      </c>
      <c r="I203" t="s">
        <v>1001</v>
      </c>
      <c r="J203" t="s">
        <v>831</v>
      </c>
      <c r="K203" t="s">
        <v>204</v>
      </c>
      <c r="L203" t="s">
        <v>204</v>
      </c>
      <c r="M203" t="s">
        <v>204</v>
      </c>
      <c r="N203" t="s">
        <v>204</v>
      </c>
      <c r="O203" t="s">
        <v>339</v>
      </c>
      <c r="P203" s="161">
        <v>43913</v>
      </c>
      <c r="Q203" t="s">
        <v>1212</v>
      </c>
      <c r="R203" t="s">
        <v>885</v>
      </c>
      <c r="S203" t="s">
        <v>889</v>
      </c>
      <c r="T203" s="169">
        <v>45382</v>
      </c>
      <c r="V203" s="180">
        <f t="shared" si="3"/>
        <v>2064.2498999999998</v>
      </c>
      <c r="W203" s="146">
        <v>2064.2498999999998</v>
      </c>
      <c r="X203" s="163">
        <v>0.1036</v>
      </c>
      <c r="Y203" s="133">
        <v>3.1418311125690414E-2</v>
      </c>
      <c r="Z203" s="133">
        <v>7.4127147985623134E-3</v>
      </c>
    </row>
    <row r="204" spans="1:26">
      <c r="A204" t="s">
        <v>1213</v>
      </c>
      <c r="B204" t="s">
        <v>1262</v>
      </c>
      <c r="C204" t="s">
        <v>5976</v>
      </c>
      <c r="D204" t="s">
        <v>5977</v>
      </c>
      <c r="E204" t="s">
        <v>309</v>
      </c>
      <c r="F204" t="s">
        <v>5978</v>
      </c>
      <c r="G204">
        <v>74179</v>
      </c>
      <c r="H204" t="s">
        <v>312</v>
      </c>
      <c r="I204" t="s">
        <v>1001</v>
      </c>
      <c r="J204" t="s">
        <v>831</v>
      </c>
      <c r="K204" t="s">
        <v>204</v>
      </c>
      <c r="L204" t="s">
        <v>204</v>
      </c>
      <c r="M204" t="s">
        <v>204</v>
      </c>
      <c r="N204" t="s">
        <v>204</v>
      </c>
      <c r="O204" t="s">
        <v>339</v>
      </c>
      <c r="P204" s="161">
        <v>43394</v>
      </c>
      <c r="Q204" t="s">
        <v>1212</v>
      </c>
      <c r="R204" t="s">
        <v>885</v>
      </c>
      <c r="S204" t="s">
        <v>889</v>
      </c>
      <c r="T204" s="169">
        <v>45362</v>
      </c>
      <c r="V204" s="180">
        <f t="shared" si="3"/>
        <v>427.42099999999999</v>
      </c>
      <c r="W204" s="146">
        <v>427.42099999999999</v>
      </c>
      <c r="X204" s="163">
        <v>0.11990000000000001</v>
      </c>
      <c r="Y204" s="133">
        <v>6.5054357918859869E-3</v>
      </c>
      <c r="Z204" s="133">
        <v>1.5348673572138263E-3</v>
      </c>
    </row>
    <row r="205" spans="1:26">
      <c r="A205" t="s">
        <v>1213</v>
      </c>
      <c r="B205" t="s">
        <v>1262</v>
      </c>
      <c r="C205" t="s">
        <v>5979</v>
      </c>
      <c r="D205" t="s">
        <v>5980</v>
      </c>
      <c r="E205" t="s">
        <v>310</v>
      </c>
      <c r="F205" t="s">
        <v>5981</v>
      </c>
      <c r="G205">
        <v>74205</v>
      </c>
      <c r="H205" t="s">
        <v>312</v>
      </c>
      <c r="I205" t="s">
        <v>1001</v>
      </c>
      <c r="J205" t="s">
        <v>831</v>
      </c>
      <c r="K205" t="s">
        <v>205</v>
      </c>
      <c r="L205" t="s">
        <v>286</v>
      </c>
      <c r="M205" t="s">
        <v>286</v>
      </c>
      <c r="N205" t="s">
        <v>286</v>
      </c>
      <c r="O205" t="s">
        <v>339</v>
      </c>
      <c r="P205" s="161">
        <v>44159</v>
      </c>
      <c r="Q205" t="s">
        <v>1217</v>
      </c>
      <c r="R205" t="s">
        <v>885</v>
      </c>
      <c r="S205" t="s">
        <v>889</v>
      </c>
      <c r="T205" s="169">
        <v>45263</v>
      </c>
      <c r="U205" t="s">
        <v>1218</v>
      </c>
      <c r="V205" s="180">
        <f t="shared" si="3"/>
        <v>463.26259706968909</v>
      </c>
      <c r="W205" s="146">
        <v>1843.3681999999999</v>
      </c>
      <c r="X205" s="163">
        <v>0.19639999999999999</v>
      </c>
      <c r="Y205" s="133">
        <v>2.8056447052253911E-2</v>
      </c>
      <c r="Z205" s="133">
        <v>6.6195295930233542E-3</v>
      </c>
    </row>
    <row r="206" spans="1:26">
      <c r="A206" t="s">
        <v>1213</v>
      </c>
      <c r="B206" t="s">
        <v>1262</v>
      </c>
      <c r="C206" t="s">
        <v>5934</v>
      </c>
      <c r="D206" t="s">
        <v>5935</v>
      </c>
      <c r="E206" t="s">
        <v>309</v>
      </c>
      <c r="F206" t="s">
        <v>5936</v>
      </c>
      <c r="G206">
        <v>74176</v>
      </c>
      <c r="H206" t="s">
        <v>312</v>
      </c>
      <c r="I206" t="s">
        <v>1002</v>
      </c>
      <c r="J206" t="s">
        <v>569</v>
      </c>
      <c r="K206" t="s">
        <v>204</v>
      </c>
      <c r="L206" t="s">
        <v>204</v>
      </c>
      <c r="M206" t="s">
        <v>204</v>
      </c>
      <c r="N206" t="s">
        <v>204</v>
      </c>
      <c r="O206" t="s">
        <v>339</v>
      </c>
      <c r="P206" s="161">
        <v>43306</v>
      </c>
      <c r="Q206" t="s">
        <v>1212</v>
      </c>
      <c r="R206" t="s">
        <v>885</v>
      </c>
      <c r="S206" t="s">
        <v>889</v>
      </c>
      <c r="T206" s="169">
        <v>45362</v>
      </c>
      <c r="V206" s="180">
        <f t="shared" si="3"/>
        <v>1510.4545000000001</v>
      </c>
      <c r="W206" s="146">
        <v>1510.4545000000001</v>
      </c>
      <c r="X206" s="163">
        <v>1.7500000000000002E-2</v>
      </c>
      <c r="Y206" s="133">
        <v>2.298943071285376E-2</v>
      </c>
      <c r="Z206" s="133">
        <v>5.4240373575124567E-3</v>
      </c>
    </row>
    <row r="207" spans="1:26">
      <c r="A207" t="s">
        <v>1213</v>
      </c>
      <c r="B207" t="s">
        <v>1262</v>
      </c>
      <c r="C207" t="s">
        <v>5982</v>
      </c>
      <c r="D207" t="s">
        <v>5983</v>
      </c>
      <c r="E207" t="s">
        <v>309</v>
      </c>
      <c r="F207" t="s">
        <v>5984</v>
      </c>
      <c r="G207">
        <v>74233</v>
      </c>
      <c r="H207" t="s">
        <v>312</v>
      </c>
      <c r="I207" t="s">
        <v>1002</v>
      </c>
      <c r="J207" t="s">
        <v>569</v>
      </c>
      <c r="K207" t="s">
        <v>204</v>
      </c>
      <c r="L207" t="s">
        <v>204</v>
      </c>
      <c r="M207" t="s">
        <v>204</v>
      </c>
      <c r="N207" t="s">
        <v>224</v>
      </c>
      <c r="O207" t="s">
        <v>339</v>
      </c>
      <c r="P207" s="161">
        <v>44622</v>
      </c>
      <c r="Q207" t="s">
        <v>1212</v>
      </c>
      <c r="R207" t="s">
        <v>885</v>
      </c>
      <c r="S207" t="s">
        <v>889</v>
      </c>
      <c r="T207" s="169">
        <v>45364</v>
      </c>
      <c r="V207" s="180">
        <f t="shared" si="3"/>
        <v>1066.7535</v>
      </c>
      <c r="W207" s="146">
        <v>1066.7535</v>
      </c>
      <c r="X207" s="163">
        <v>0.104</v>
      </c>
      <c r="Y207" s="133">
        <v>1.6236208934819196E-2</v>
      </c>
      <c r="Z207" s="133">
        <v>3.8307083331819017E-3</v>
      </c>
    </row>
    <row r="208" spans="1:26">
      <c r="A208" t="s">
        <v>1213</v>
      </c>
      <c r="B208" t="s">
        <v>1262</v>
      </c>
      <c r="C208" t="s">
        <v>5937</v>
      </c>
      <c r="D208" t="s">
        <v>5938</v>
      </c>
      <c r="E208" t="s">
        <v>309</v>
      </c>
      <c r="F208" t="s">
        <v>5939</v>
      </c>
      <c r="G208">
        <v>74177</v>
      </c>
      <c r="H208" t="s">
        <v>312</v>
      </c>
      <c r="I208" t="s">
        <v>1002</v>
      </c>
      <c r="J208" t="s">
        <v>569</v>
      </c>
      <c r="K208" t="s">
        <v>204</v>
      </c>
      <c r="L208" t="s">
        <v>204</v>
      </c>
      <c r="M208" t="s">
        <v>204</v>
      </c>
      <c r="N208" t="s">
        <v>204</v>
      </c>
      <c r="O208" t="s">
        <v>339</v>
      </c>
      <c r="P208" s="161">
        <v>43312</v>
      </c>
      <c r="Q208" t="s">
        <v>1212</v>
      </c>
      <c r="R208" t="s">
        <v>885</v>
      </c>
      <c r="S208" t="s">
        <v>889</v>
      </c>
      <c r="T208" s="169">
        <v>45369</v>
      </c>
      <c r="V208" s="180">
        <f t="shared" si="3"/>
        <v>721.9353000000001</v>
      </c>
      <c r="W208" s="146">
        <v>721.9353000000001</v>
      </c>
      <c r="X208" s="163">
        <v>2.9600000000000001E-2</v>
      </c>
      <c r="Y208" s="133">
        <v>1.098800431944769E-2</v>
      </c>
      <c r="Z208" s="133">
        <v>2.5924672366884468E-3</v>
      </c>
    </row>
    <row r="209" spans="1:26">
      <c r="A209" t="s">
        <v>1213</v>
      </c>
      <c r="B209" t="s">
        <v>1262</v>
      </c>
      <c r="C209" t="s">
        <v>5940</v>
      </c>
      <c r="D209" t="s">
        <v>5941</v>
      </c>
      <c r="E209" t="s">
        <v>309</v>
      </c>
      <c r="F209" t="s">
        <v>5942</v>
      </c>
      <c r="G209">
        <v>74189</v>
      </c>
      <c r="H209" t="s">
        <v>312</v>
      </c>
      <c r="I209" t="s">
        <v>1002</v>
      </c>
      <c r="J209" t="s">
        <v>569</v>
      </c>
      <c r="K209" t="s">
        <v>205</v>
      </c>
      <c r="L209" t="s">
        <v>224</v>
      </c>
      <c r="M209" t="s">
        <v>224</v>
      </c>
      <c r="N209" t="s">
        <v>224</v>
      </c>
      <c r="O209" t="s">
        <v>339</v>
      </c>
      <c r="P209" s="161">
        <v>43586</v>
      </c>
      <c r="Q209" t="s">
        <v>1215</v>
      </c>
      <c r="R209" t="s">
        <v>885</v>
      </c>
      <c r="S209" t="s">
        <v>889</v>
      </c>
      <c r="T209" s="169">
        <v>45362</v>
      </c>
      <c r="U209" t="s">
        <v>1216</v>
      </c>
      <c r="V209" s="180">
        <f t="shared" si="3"/>
        <v>628.27152947568595</v>
      </c>
      <c r="W209" s="146">
        <v>2312.6675</v>
      </c>
      <c r="X209" s="163">
        <v>3.3799999999999997E-2</v>
      </c>
      <c r="Y209" s="133">
        <v>3.5199278678755497E-2</v>
      </c>
      <c r="Z209" s="133">
        <v>8.3047816579604923E-3</v>
      </c>
    </row>
    <row r="210" spans="1:26">
      <c r="A210" t="s">
        <v>1213</v>
      </c>
      <c r="B210" t="s">
        <v>1262</v>
      </c>
      <c r="D210" t="s">
        <v>5943</v>
      </c>
      <c r="E210" t="s">
        <v>311</v>
      </c>
      <c r="F210" t="s">
        <v>5944</v>
      </c>
      <c r="G210">
        <v>74188</v>
      </c>
      <c r="H210" t="s">
        <v>312</v>
      </c>
      <c r="I210" t="s">
        <v>1002</v>
      </c>
      <c r="J210" t="s">
        <v>569</v>
      </c>
      <c r="K210" t="s">
        <v>205</v>
      </c>
      <c r="L210" t="s">
        <v>224</v>
      </c>
      <c r="M210" t="s">
        <v>224</v>
      </c>
      <c r="N210" t="s">
        <v>224</v>
      </c>
      <c r="O210" t="s">
        <v>339</v>
      </c>
      <c r="P210" s="161">
        <v>43578</v>
      </c>
      <c r="Q210" t="s">
        <v>1215</v>
      </c>
      <c r="R210" t="s">
        <v>885</v>
      </c>
      <c r="S210" t="s">
        <v>889</v>
      </c>
      <c r="T210" s="169">
        <v>45328</v>
      </c>
      <c r="U210" t="s">
        <v>1216</v>
      </c>
      <c r="V210" s="180">
        <f t="shared" si="3"/>
        <v>23.544797609345284</v>
      </c>
      <c r="W210" s="146">
        <v>86.668399999999991</v>
      </c>
      <c r="X210" s="163">
        <v>1.7999999999999999E-2</v>
      </c>
      <c r="Y210" s="133">
        <v>1.3191113974273406E-3</v>
      </c>
      <c r="Z210" s="133">
        <v>3.1122604068511929E-4</v>
      </c>
    </row>
    <row r="211" spans="1:26">
      <c r="A211" t="s">
        <v>1213</v>
      </c>
      <c r="B211" t="s">
        <v>1262</v>
      </c>
      <c r="C211" t="s">
        <v>5988</v>
      </c>
      <c r="D211" t="s">
        <v>5989</v>
      </c>
      <c r="E211" t="s">
        <v>309</v>
      </c>
      <c r="F211" t="s">
        <v>5990</v>
      </c>
      <c r="G211">
        <v>74217</v>
      </c>
      <c r="H211" t="s">
        <v>312</v>
      </c>
      <c r="I211" t="s">
        <v>1003</v>
      </c>
      <c r="J211" t="s">
        <v>836</v>
      </c>
      <c r="K211" t="s">
        <v>204</v>
      </c>
      <c r="L211" t="s">
        <v>204</v>
      </c>
      <c r="M211" t="s">
        <v>204</v>
      </c>
      <c r="N211" t="s">
        <v>204</v>
      </c>
      <c r="O211" t="s">
        <v>339</v>
      </c>
      <c r="P211" s="161">
        <v>44370</v>
      </c>
      <c r="Q211" t="s">
        <v>1212</v>
      </c>
      <c r="R211" t="s">
        <v>885</v>
      </c>
      <c r="S211" t="s">
        <v>889</v>
      </c>
      <c r="T211" s="169">
        <v>45382</v>
      </c>
      <c r="V211" s="180">
        <f t="shared" si="3"/>
        <v>1379.2656999999999</v>
      </c>
      <c r="W211" s="146">
        <v>1379.2656999999999</v>
      </c>
      <c r="X211" s="163">
        <v>0.25196850393700787</v>
      </c>
      <c r="Y211" s="133">
        <v>2.0992710678146564E-2</v>
      </c>
      <c r="Z211" s="133">
        <v>4.9529389559896204E-3</v>
      </c>
    </row>
    <row r="212" spans="1:26">
      <c r="A212" t="s">
        <v>1213</v>
      </c>
      <c r="B212" t="s">
        <v>1262</v>
      </c>
      <c r="C212" t="s">
        <v>5997</v>
      </c>
      <c r="D212" t="s">
        <v>5986</v>
      </c>
      <c r="E212" t="s">
        <v>309</v>
      </c>
      <c r="F212" t="s">
        <v>5998</v>
      </c>
      <c r="G212">
        <v>74231</v>
      </c>
      <c r="H212" t="s">
        <v>312</v>
      </c>
      <c r="I212" t="s">
        <v>1003</v>
      </c>
      <c r="J212" t="s">
        <v>836</v>
      </c>
      <c r="K212" t="s">
        <v>204</v>
      </c>
      <c r="L212" t="s">
        <v>204</v>
      </c>
      <c r="M212" t="s">
        <v>204</v>
      </c>
      <c r="N212" t="s">
        <v>204</v>
      </c>
      <c r="O212" t="s">
        <v>339</v>
      </c>
      <c r="P212" s="161">
        <v>44591</v>
      </c>
      <c r="Q212" t="s">
        <v>1212</v>
      </c>
      <c r="R212" t="s">
        <v>885</v>
      </c>
      <c r="S212" t="s">
        <v>889</v>
      </c>
      <c r="T212" s="169">
        <v>45379</v>
      </c>
      <c r="V212" s="180">
        <f t="shared" si="3"/>
        <v>973.8098</v>
      </c>
      <c r="W212" s="146">
        <v>973.8098</v>
      </c>
      <c r="X212" s="163">
        <v>5.2600000000000001E-2</v>
      </c>
      <c r="Y212" s="133">
        <v>1.4821586850154136E-2</v>
      </c>
      <c r="Z212" s="133">
        <v>3.496947870392566E-3</v>
      </c>
    </row>
    <row r="213" spans="1:26">
      <c r="A213" t="s">
        <v>1213</v>
      </c>
      <c r="B213" t="s">
        <v>1262</v>
      </c>
      <c r="C213" t="s">
        <v>5994</v>
      </c>
      <c r="D213" t="s">
        <v>5995</v>
      </c>
      <c r="E213" t="s">
        <v>309</v>
      </c>
      <c r="F213" t="s">
        <v>5996</v>
      </c>
      <c r="G213">
        <v>74241</v>
      </c>
      <c r="H213" t="s">
        <v>312</v>
      </c>
      <c r="I213" t="s">
        <v>1003</v>
      </c>
      <c r="J213" t="s">
        <v>837</v>
      </c>
      <c r="K213" t="s">
        <v>204</v>
      </c>
      <c r="L213" t="s">
        <v>204</v>
      </c>
      <c r="M213" t="s">
        <v>204</v>
      </c>
      <c r="N213" t="s">
        <v>204</v>
      </c>
      <c r="O213" t="s">
        <v>339</v>
      </c>
      <c r="P213" s="161">
        <v>44752</v>
      </c>
      <c r="Q213" t="s">
        <v>1212</v>
      </c>
      <c r="R213" t="s">
        <v>885</v>
      </c>
      <c r="S213" t="s">
        <v>889</v>
      </c>
      <c r="T213" s="169">
        <v>45379</v>
      </c>
      <c r="V213" s="180">
        <f t="shared" si="3"/>
        <v>742.28409999999997</v>
      </c>
      <c r="W213" s="146">
        <v>742.28409999999997</v>
      </c>
      <c r="X213" s="163">
        <v>5.8299999999999998E-2</v>
      </c>
      <c r="Y213" s="133">
        <v>1.1297718262723426E-2</v>
      </c>
      <c r="Z213" s="133">
        <v>2.6655399464676774E-3</v>
      </c>
    </row>
    <row r="214" spans="1:26">
      <c r="A214" t="s">
        <v>1213</v>
      </c>
      <c r="B214" t="s">
        <v>1262</v>
      </c>
      <c r="C214" t="s">
        <v>5882</v>
      </c>
      <c r="D214" t="s">
        <v>5883</v>
      </c>
      <c r="E214" t="s">
        <v>309</v>
      </c>
      <c r="F214" t="s">
        <v>5884</v>
      </c>
      <c r="G214">
        <v>74252</v>
      </c>
      <c r="H214" t="s">
        <v>312</v>
      </c>
      <c r="I214" t="s">
        <v>1003</v>
      </c>
      <c r="J214" t="s">
        <v>839</v>
      </c>
      <c r="K214" t="s">
        <v>204</v>
      </c>
      <c r="L214" t="s">
        <v>204</v>
      </c>
      <c r="M214" t="s">
        <v>204</v>
      </c>
      <c r="N214" t="s">
        <v>204</v>
      </c>
      <c r="O214" t="s">
        <v>339</v>
      </c>
      <c r="P214" s="161">
        <v>45036</v>
      </c>
      <c r="Q214" t="s">
        <v>1212</v>
      </c>
      <c r="R214" t="s">
        <v>885</v>
      </c>
      <c r="S214" t="s">
        <v>889</v>
      </c>
      <c r="T214" s="169">
        <v>45379</v>
      </c>
      <c r="V214" s="180">
        <f t="shared" si="3"/>
        <v>493.97290000000004</v>
      </c>
      <c r="W214" s="146">
        <v>493.97290000000004</v>
      </c>
      <c r="X214" s="163">
        <v>2.07E-2</v>
      </c>
      <c r="Y214" s="133">
        <v>7.518370366514239E-3</v>
      </c>
      <c r="Z214" s="133">
        <v>1.7738552226431227E-3</v>
      </c>
    </row>
    <row r="215" spans="1:26">
      <c r="A215" t="s">
        <v>1213</v>
      </c>
      <c r="B215" t="s">
        <v>1262</v>
      </c>
      <c r="C215" t="s">
        <v>6002</v>
      </c>
      <c r="D215" t="s">
        <v>6003</v>
      </c>
      <c r="E215" t="s">
        <v>309</v>
      </c>
      <c r="F215" t="s">
        <v>6004</v>
      </c>
      <c r="G215">
        <v>74239</v>
      </c>
      <c r="H215" t="s">
        <v>312</v>
      </c>
      <c r="I215" t="s">
        <v>1003</v>
      </c>
      <c r="J215" t="s">
        <v>837</v>
      </c>
      <c r="K215" t="s">
        <v>204</v>
      </c>
      <c r="L215" t="s">
        <v>204</v>
      </c>
      <c r="M215" t="s">
        <v>204</v>
      </c>
      <c r="N215" t="s">
        <v>204</v>
      </c>
      <c r="O215" t="s">
        <v>339</v>
      </c>
      <c r="P215" s="161">
        <v>44741</v>
      </c>
      <c r="Q215" t="s">
        <v>1212</v>
      </c>
      <c r="R215" t="s">
        <v>885</v>
      </c>
      <c r="S215" t="s">
        <v>889</v>
      </c>
      <c r="T215" s="169">
        <v>45379</v>
      </c>
      <c r="V215" s="180">
        <f t="shared" si="3"/>
        <v>341.42140000000001</v>
      </c>
      <c r="W215" s="146">
        <v>341.42140000000001</v>
      </c>
      <c r="X215" s="163">
        <v>3.4099999999999998E-2</v>
      </c>
      <c r="Y215" s="133">
        <v>5.1965048382626167E-3</v>
      </c>
      <c r="Z215" s="133">
        <v>1.2260432510610797E-3</v>
      </c>
    </row>
    <row r="216" spans="1:26">
      <c r="A216" t="s">
        <v>1213</v>
      </c>
      <c r="B216" t="s">
        <v>1262</v>
      </c>
      <c r="D216" t="s">
        <v>5917</v>
      </c>
      <c r="E216" t="s">
        <v>311</v>
      </c>
      <c r="F216" t="s">
        <v>5918</v>
      </c>
      <c r="G216">
        <v>74203</v>
      </c>
      <c r="H216" t="s">
        <v>312</v>
      </c>
      <c r="I216" t="s">
        <v>1003</v>
      </c>
      <c r="J216" t="s">
        <v>833</v>
      </c>
      <c r="K216" t="s">
        <v>205</v>
      </c>
      <c r="L216" t="s">
        <v>224</v>
      </c>
      <c r="M216" t="s">
        <v>224</v>
      </c>
      <c r="N216" t="s">
        <v>224</v>
      </c>
      <c r="O216" t="s">
        <v>339</v>
      </c>
      <c r="P216" s="161">
        <v>43770</v>
      </c>
      <c r="Q216" t="s">
        <v>1215</v>
      </c>
      <c r="R216" t="s">
        <v>885</v>
      </c>
      <c r="S216" t="s">
        <v>889</v>
      </c>
      <c r="T216" s="169">
        <v>45296</v>
      </c>
      <c r="U216" t="s">
        <v>1216</v>
      </c>
      <c r="V216" s="180">
        <f t="shared" si="3"/>
        <v>499.93099701168165</v>
      </c>
      <c r="W216" s="146">
        <v>1840.2460000000001</v>
      </c>
      <c r="X216" s="163">
        <v>6.8529999999999994E-2</v>
      </c>
      <c r="Y216" s="133">
        <v>2.8008926155338593E-2</v>
      </c>
      <c r="Z216" s="133">
        <v>6.6083176964196215E-3</v>
      </c>
    </row>
    <row r="217" spans="1:26">
      <c r="A217" t="s">
        <v>1213</v>
      </c>
      <c r="B217" t="s">
        <v>1262</v>
      </c>
      <c r="C217" t="s">
        <v>6008</v>
      </c>
      <c r="D217" t="s">
        <v>6009</v>
      </c>
      <c r="E217" t="s">
        <v>311</v>
      </c>
      <c r="F217" t="s">
        <v>6010</v>
      </c>
      <c r="G217">
        <v>74199</v>
      </c>
      <c r="H217" t="s">
        <v>312</v>
      </c>
      <c r="I217" t="s">
        <v>1003</v>
      </c>
      <c r="J217" t="s">
        <v>837</v>
      </c>
      <c r="K217" t="s">
        <v>205</v>
      </c>
      <c r="L217" t="s">
        <v>224</v>
      </c>
      <c r="M217" t="s">
        <v>224</v>
      </c>
      <c r="N217" t="s">
        <v>224</v>
      </c>
      <c r="O217" t="s">
        <v>339</v>
      </c>
      <c r="P217" s="161">
        <v>43881</v>
      </c>
      <c r="Q217" t="s">
        <v>1215</v>
      </c>
      <c r="R217" t="s">
        <v>885</v>
      </c>
      <c r="S217" t="s">
        <v>889</v>
      </c>
      <c r="T217" s="169">
        <v>45377</v>
      </c>
      <c r="U217" t="s">
        <v>1216</v>
      </c>
      <c r="V217" s="180">
        <f t="shared" si="3"/>
        <v>321.85753871230645</v>
      </c>
      <c r="W217" s="146">
        <v>1184.7576000000001</v>
      </c>
      <c r="X217" s="163">
        <v>2.6270000000000002E-2</v>
      </c>
      <c r="Y217" s="133">
        <v>1.8032256704141117E-2</v>
      </c>
      <c r="Z217" s="133">
        <v>4.2544608966254231E-3</v>
      </c>
    </row>
    <row r="218" spans="1:26">
      <c r="A218" t="s">
        <v>1213</v>
      </c>
      <c r="B218" t="s">
        <v>1262</v>
      </c>
      <c r="D218" t="s">
        <v>5945</v>
      </c>
      <c r="E218" t="s">
        <v>311</v>
      </c>
      <c r="F218" t="s">
        <v>5946</v>
      </c>
      <c r="G218">
        <v>74197</v>
      </c>
      <c r="H218" t="s">
        <v>312</v>
      </c>
      <c r="I218" t="s">
        <v>1003</v>
      </c>
      <c r="J218" t="s">
        <v>836</v>
      </c>
      <c r="K218" t="s">
        <v>205</v>
      </c>
      <c r="L218" t="s">
        <v>224</v>
      </c>
      <c r="M218" t="s">
        <v>224</v>
      </c>
      <c r="N218" t="s">
        <v>224</v>
      </c>
      <c r="O218" t="s">
        <v>339</v>
      </c>
      <c r="P218" s="161">
        <v>43857</v>
      </c>
      <c r="Q218" t="s">
        <v>1215</v>
      </c>
      <c r="R218" t="s">
        <v>885</v>
      </c>
      <c r="S218" t="s">
        <v>889</v>
      </c>
      <c r="T218" s="169">
        <v>45257</v>
      </c>
      <c r="U218" t="s">
        <v>1216</v>
      </c>
      <c r="V218" s="180">
        <f t="shared" si="3"/>
        <v>247.39934800325997</v>
      </c>
      <c r="W218" s="146">
        <v>910.67700000000002</v>
      </c>
      <c r="X218" s="163">
        <v>2.53E-2</v>
      </c>
      <c r="Y218" s="133">
        <v>1.3860693430128808E-2</v>
      </c>
      <c r="Z218" s="133">
        <v>3.2702383936811128E-3</v>
      </c>
    </row>
    <row r="219" spans="1:26">
      <c r="A219" t="s">
        <v>1213</v>
      </c>
      <c r="B219" t="s">
        <v>1262</v>
      </c>
      <c r="C219" t="s">
        <v>5947</v>
      </c>
      <c r="D219" t="s">
        <v>5948</v>
      </c>
      <c r="E219" t="s">
        <v>310</v>
      </c>
      <c r="F219" t="s">
        <v>5949</v>
      </c>
      <c r="G219">
        <v>74187</v>
      </c>
      <c r="H219" t="s">
        <v>312</v>
      </c>
      <c r="I219" t="s">
        <v>1003</v>
      </c>
      <c r="J219" t="s">
        <v>836</v>
      </c>
      <c r="K219" t="s">
        <v>205</v>
      </c>
      <c r="L219" t="s">
        <v>204</v>
      </c>
      <c r="M219" t="s">
        <v>204</v>
      </c>
      <c r="N219" t="s">
        <v>303</v>
      </c>
      <c r="O219" t="s">
        <v>339</v>
      </c>
      <c r="P219" s="161">
        <v>43571</v>
      </c>
      <c r="Q219" t="s">
        <v>1215</v>
      </c>
      <c r="R219" t="s">
        <v>885</v>
      </c>
      <c r="S219" t="s">
        <v>889</v>
      </c>
      <c r="T219" s="169">
        <v>45382</v>
      </c>
      <c r="U219" t="s">
        <v>1216</v>
      </c>
      <c r="V219" s="180">
        <f t="shared" si="3"/>
        <v>43.665797337679976</v>
      </c>
      <c r="W219" s="146">
        <v>160.7338</v>
      </c>
      <c r="X219" s="163">
        <v>3.3300000000000003E-2</v>
      </c>
      <c r="Y219" s="133">
        <v>2.4464020701002341E-3</v>
      </c>
      <c r="Z219" s="133">
        <v>5.7719464154892515E-4</v>
      </c>
    </row>
    <row r="220" spans="1:26">
      <c r="A220" t="s">
        <v>1213</v>
      </c>
      <c r="B220" t="s">
        <v>1262</v>
      </c>
      <c r="D220" t="s">
        <v>6011</v>
      </c>
      <c r="E220" t="s">
        <v>311</v>
      </c>
      <c r="F220" t="s">
        <v>6012</v>
      </c>
      <c r="G220">
        <v>74193</v>
      </c>
      <c r="H220" t="s">
        <v>312</v>
      </c>
      <c r="I220" t="s">
        <v>1003</v>
      </c>
      <c r="J220" t="s">
        <v>836</v>
      </c>
      <c r="K220" t="s">
        <v>205</v>
      </c>
      <c r="L220" t="s">
        <v>224</v>
      </c>
      <c r="M220" t="s">
        <v>224</v>
      </c>
      <c r="N220" t="s">
        <v>224</v>
      </c>
      <c r="O220" t="s">
        <v>339</v>
      </c>
      <c r="P220" s="161">
        <v>43790</v>
      </c>
      <c r="Q220" t="s">
        <v>1215</v>
      </c>
      <c r="R220" t="s">
        <v>885</v>
      </c>
      <c r="S220" t="s">
        <v>889</v>
      </c>
      <c r="T220" s="169">
        <v>45369</v>
      </c>
      <c r="U220" t="s">
        <v>1216</v>
      </c>
      <c r="V220" s="180">
        <f t="shared" si="3"/>
        <v>34.904047813094266</v>
      </c>
      <c r="W220" s="146">
        <v>128.48179999999999</v>
      </c>
      <c r="X220" s="163">
        <v>1.0200000000000001E-2</v>
      </c>
      <c r="Y220" s="133">
        <v>1.9555188972654341E-3</v>
      </c>
      <c r="Z220" s="133">
        <v>4.6137756452398107E-4</v>
      </c>
    </row>
    <row r="221" spans="1:26">
      <c r="A221" t="s">
        <v>1213</v>
      </c>
      <c r="B221" t="s">
        <v>1262</v>
      </c>
      <c r="C221" t="s">
        <v>5950</v>
      </c>
      <c r="D221" t="s">
        <v>5951</v>
      </c>
      <c r="E221" t="s">
        <v>310</v>
      </c>
      <c r="F221" t="s">
        <v>5952</v>
      </c>
      <c r="G221">
        <v>74186</v>
      </c>
      <c r="H221" t="s">
        <v>312</v>
      </c>
      <c r="I221" t="s">
        <v>1004</v>
      </c>
      <c r="J221" t="s">
        <v>833</v>
      </c>
      <c r="K221" t="s">
        <v>204</v>
      </c>
      <c r="L221" t="s">
        <v>204</v>
      </c>
      <c r="M221" t="s">
        <v>204</v>
      </c>
      <c r="N221" t="s">
        <v>204</v>
      </c>
      <c r="O221" t="s">
        <v>339</v>
      </c>
      <c r="P221" s="161">
        <v>43542</v>
      </c>
      <c r="Q221" t="s">
        <v>1212</v>
      </c>
      <c r="R221" t="s">
        <v>885</v>
      </c>
      <c r="S221" t="s">
        <v>889</v>
      </c>
      <c r="T221" s="169">
        <v>45382</v>
      </c>
      <c r="V221" s="180">
        <f t="shared" si="3"/>
        <v>4708.8249000000005</v>
      </c>
      <c r="W221" s="146">
        <v>4708.8249000000005</v>
      </c>
      <c r="X221" s="163">
        <v>7.8700000000000006E-2</v>
      </c>
      <c r="Y221" s="133">
        <v>7.1669291780454059E-2</v>
      </c>
      <c r="Z221" s="133">
        <v>1.6909375480372125E-2</v>
      </c>
    </row>
    <row r="222" spans="1:26">
      <c r="A222" t="s">
        <v>1213</v>
      </c>
      <c r="B222" t="s">
        <v>1262</v>
      </c>
      <c r="C222" t="s">
        <v>5950</v>
      </c>
      <c r="D222" t="s">
        <v>5951</v>
      </c>
      <c r="E222" t="s">
        <v>310</v>
      </c>
      <c r="F222" t="s">
        <v>6013</v>
      </c>
      <c r="G222">
        <v>74204</v>
      </c>
      <c r="H222" t="s">
        <v>312</v>
      </c>
      <c r="I222" t="s">
        <v>1004</v>
      </c>
      <c r="J222" t="s">
        <v>833</v>
      </c>
      <c r="K222" t="s">
        <v>204</v>
      </c>
      <c r="L222" t="s">
        <v>204</v>
      </c>
      <c r="M222" t="s">
        <v>204</v>
      </c>
      <c r="N222" t="s">
        <v>204</v>
      </c>
      <c r="O222" t="s">
        <v>339</v>
      </c>
      <c r="P222" s="161">
        <v>44084</v>
      </c>
      <c r="Q222" t="s">
        <v>1212</v>
      </c>
      <c r="R222" t="s">
        <v>885</v>
      </c>
      <c r="S222" t="s">
        <v>889</v>
      </c>
      <c r="T222" s="169">
        <v>45291</v>
      </c>
      <c r="V222" s="180">
        <f t="shared" si="3"/>
        <v>2106.8199</v>
      </c>
      <c r="W222" s="146">
        <v>2106.8199</v>
      </c>
      <c r="X222" s="163">
        <v>7.8700000000000006E-2</v>
      </c>
      <c r="Y222" s="133">
        <v>3.206623601943874E-2</v>
      </c>
      <c r="Z222" s="133">
        <v>7.5655836917701948E-3</v>
      </c>
    </row>
    <row r="223" spans="1:26">
      <c r="A223" t="s">
        <v>1213</v>
      </c>
      <c r="B223" t="s">
        <v>1262</v>
      </c>
      <c r="C223" t="s">
        <v>6014</v>
      </c>
      <c r="D223" t="s">
        <v>6015</v>
      </c>
      <c r="E223" t="s">
        <v>310</v>
      </c>
      <c r="F223" t="s">
        <v>6016</v>
      </c>
      <c r="G223">
        <v>74238</v>
      </c>
      <c r="H223" t="s">
        <v>312</v>
      </c>
      <c r="I223" t="s">
        <v>1004</v>
      </c>
      <c r="J223" t="s">
        <v>833</v>
      </c>
      <c r="K223" t="s">
        <v>204</v>
      </c>
      <c r="L223" t="s">
        <v>204</v>
      </c>
      <c r="M223" t="s">
        <v>204</v>
      </c>
      <c r="N223" t="s">
        <v>204</v>
      </c>
      <c r="O223" t="s">
        <v>339</v>
      </c>
      <c r="P223" s="161">
        <v>44721</v>
      </c>
      <c r="Q223" t="s">
        <v>1212</v>
      </c>
      <c r="R223" t="s">
        <v>885</v>
      </c>
      <c r="S223" t="s">
        <v>889</v>
      </c>
      <c r="T223" s="169">
        <v>45382</v>
      </c>
      <c r="V223" s="180">
        <f t="shared" si="3"/>
        <v>823.83040000000005</v>
      </c>
      <c r="W223" s="146">
        <v>823.83040000000005</v>
      </c>
      <c r="X223" s="163">
        <v>1.89E-2</v>
      </c>
      <c r="Y223" s="133">
        <v>1.2538869166629607E-2</v>
      </c>
      <c r="Z223" s="133">
        <v>2.9583722898685726E-3</v>
      </c>
    </row>
    <row r="224" spans="1:26">
      <c r="A224" t="s">
        <v>1213</v>
      </c>
      <c r="B224" t="s">
        <v>1262</v>
      </c>
      <c r="C224" t="s">
        <v>5953</v>
      </c>
      <c r="D224" t="s">
        <v>5954</v>
      </c>
      <c r="E224" t="s">
        <v>311</v>
      </c>
      <c r="F224" t="s">
        <v>5955</v>
      </c>
      <c r="G224">
        <v>74178</v>
      </c>
      <c r="H224" t="s">
        <v>312</v>
      </c>
      <c r="I224" t="s">
        <v>1004</v>
      </c>
      <c r="J224" t="s">
        <v>833</v>
      </c>
      <c r="K224" t="s">
        <v>205</v>
      </c>
      <c r="L224" t="s">
        <v>224</v>
      </c>
      <c r="M224" t="s">
        <v>224</v>
      </c>
      <c r="N224" t="s">
        <v>224</v>
      </c>
      <c r="O224" t="s">
        <v>339</v>
      </c>
      <c r="P224" s="161">
        <v>43321</v>
      </c>
      <c r="Q224" t="s">
        <v>1215</v>
      </c>
      <c r="R224" t="s">
        <v>885</v>
      </c>
      <c r="S224" t="s">
        <v>889</v>
      </c>
      <c r="T224" s="169">
        <v>45377</v>
      </c>
      <c r="U224" t="s">
        <v>1216</v>
      </c>
      <c r="V224" s="180">
        <f t="shared" si="3"/>
        <v>481.1842977451779</v>
      </c>
      <c r="W224" s="146">
        <v>1771.2393999999999</v>
      </c>
      <c r="X224" s="163">
        <v>3.4639999999999997E-2</v>
      </c>
      <c r="Y224" s="133">
        <v>2.6958630840241558E-2</v>
      </c>
      <c r="Z224" s="133">
        <v>6.3605150823983258E-3</v>
      </c>
    </row>
    <row r="225" spans="1:26">
      <c r="A225" t="s">
        <v>1213</v>
      </c>
      <c r="B225" t="s">
        <v>1262</v>
      </c>
      <c r="C225" t="s">
        <v>6022</v>
      </c>
      <c r="D225" t="s">
        <v>6023</v>
      </c>
      <c r="E225" t="s">
        <v>310</v>
      </c>
      <c r="F225" t="s">
        <v>6024</v>
      </c>
      <c r="G225">
        <v>74256</v>
      </c>
      <c r="H225" t="s">
        <v>312</v>
      </c>
      <c r="I225" t="s">
        <v>1004</v>
      </c>
      <c r="J225" t="s">
        <v>832</v>
      </c>
      <c r="K225" t="s">
        <v>205</v>
      </c>
      <c r="L225" t="s">
        <v>272</v>
      </c>
      <c r="M225" t="s">
        <v>272</v>
      </c>
      <c r="N225" t="s">
        <v>272</v>
      </c>
      <c r="O225" t="s">
        <v>339</v>
      </c>
      <c r="P225" s="161">
        <v>45166</v>
      </c>
      <c r="Q225" t="s">
        <v>1217</v>
      </c>
      <c r="R225" t="s">
        <v>885</v>
      </c>
      <c r="S225" t="s">
        <v>889</v>
      </c>
      <c r="T225" s="169">
        <v>45252</v>
      </c>
      <c r="U225" t="s">
        <v>1218</v>
      </c>
      <c r="V225" s="180">
        <f t="shared" si="3"/>
        <v>328.4794048905531</v>
      </c>
      <c r="W225" s="146">
        <v>1307.0523999999998</v>
      </c>
      <c r="X225" s="163">
        <v>0.18</v>
      </c>
      <c r="Y225" s="133">
        <v>1.9893608035502837E-2</v>
      </c>
      <c r="Z225" s="133">
        <v>4.6936209298974376E-3</v>
      </c>
    </row>
    <row r="226" spans="1:26">
      <c r="A226" t="s">
        <v>1213</v>
      </c>
      <c r="B226" t="s">
        <v>1262</v>
      </c>
      <c r="D226" t="s">
        <v>5956</v>
      </c>
      <c r="E226" t="s">
        <v>309</v>
      </c>
      <c r="F226" t="s">
        <v>5957</v>
      </c>
      <c r="G226">
        <v>74181</v>
      </c>
      <c r="H226" t="s">
        <v>312</v>
      </c>
      <c r="I226" t="s">
        <v>1004</v>
      </c>
      <c r="J226" t="s">
        <v>833</v>
      </c>
      <c r="K226" t="s">
        <v>205</v>
      </c>
      <c r="L226" t="s">
        <v>204</v>
      </c>
      <c r="M226" t="s">
        <v>204</v>
      </c>
      <c r="N226" t="s">
        <v>224</v>
      </c>
      <c r="O226" t="s">
        <v>339</v>
      </c>
      <c r="P226" s="161">
        <v>43412</v>
      </c>
      <c r="Q226" t="s">
        <v>1215</v>
      </c>
      <c r="R226" t="s">
        <v>885</v>
      </c>
      <c r="S226" t="s">
        <v>889</v>
      </c>
      <c r="T226" s="169">
        <v>45244</v>
      </c>
      <c r="U226" t="s">
        <v>1216</v>
      </c>
      <c r="V226" s="180">
        <f t="shared" si="3"/>
        <v>345.18391741374626</v>
      </c>
      <c r="W226" s="146">
        <v>1270.6220000000001</v>
      </c>
      <c r="X226" s="163">
        <v>0.19900000000000001</v>
      </c>
      <c r="Y226" s="133">
        <v>1.9339130456034651E-2</v>
      </c>
      <c r="Z226" s="133">
        <v>4.5627996345594468E-3</v>
      </c>
    </row>
    <row r="227" spans="1:26">
      <c r="A227" t="s">
        <v>1213</v>
      </c>
      <c r="B227" t="s">
        <v>1262</v>
      </c>
      <c r="C227" t="s">
        <v>6045</v>
      </c>
      <c r="D227" t="s">
        <v>6046</v>
      </c>
      <c r="E227" t="s">
        <v>311</v>
      </c>
      <c r="F227" t="s">
        <v>6047</v>
      </c>
      <c r="G227">
        <v>74244</v>
      </c>
      <c r="H227" t="s">
        <v>312</v>
      </c>
      <c r="I227" t="s">
        <v>1004</v>
      </c>
      <c r="J227" t="s">
        <v>833</v>
      </c>
      <c r="K227" t="s">
        <v>205</v>
      </c>
      <c r="L227" t="s">
        <v>224</v>
      </c>
      <c r="M227" t="s">
        <v>224</v>
      </c>
      <c r="N227" t="s">
        <v>224</v>
      </c>
      <c r="O227" t="s">
        <v>339</v>
      </c>
      <c r="P227" s="161">
        <v>44881</v>
      </c>
      <c r="Q227" t="s">
        <v>1215</v>
      </c>
      <c r="R227" t="s">
        <v>885</v>
      </c>
      <c r="S227" t="s">
        <v>889</v>
      </c>
      <c r="T227" s="169">
        <v>45377</v>
      </c>
      <c r="U227" t="s">
        <v>1216</v>
      </c>
      <c r="V227" s="180">
        <f t="shared" si="3"/>
        <v>297.50220048899757</v>
      </c>
      <c r="W227" s="146">
        <v>1095.1056000000001</v>
      </c>
      <c r="X227" s="163">
        <v>2.4199999999999999E-2</v>
      </c>
      <c r="Y227" s="133">
        <v>1.6667734786927839E-2</v>
      </c>
      <c r="Z227" s="133">
        <v>3.9325208735533773E-3</v>
      </c>
    </row>
    <row r="228" spans="1:26">
      <c r="A228" t="s">
        <v>1213</v>
      </c>
      <c r="B228" t="s">
        <v>1262</v>
      </c>
      <c r="C228" t="s">
        <v>6019</v>
      </c>
      <c r="D228" t="s">
        <v>6020</v>
      </c>
      <c r="E228" t="s">
        <v>311</v>
      </c>
      <c r="F228" t="s">
        <v>6021</v>
      </c>
      <c r="G228">
        <v>74237</v>
      </c>
      <c r="H228" t="s">
        <v>312</v>
      </c>
      <c r="I228" t="s">
        <v>1004</v>
      </c>
      <c r="J228" t="s">
        <v>833</v>
      </c>
      <c r="K228" t="s">
        <v>205</v>
      </c>
      <c r="L228" t="s">
        <v>233</v>
      </c>
      <c r="M228" t="s">
        <v>233</v>
      </c>
      <c r="N228" t="s">
        <v>233</v>
      </c>
      <c r="O228" t="s">
        <v>339</v>
      </c>
      <c r="P228" s="161">
        <v>44721</v>
      </c>
      <c r="Q228" t="s">
        <v>1224</v>
      </c>
      <c r="R228" t="s">
        <v>885</v>
      </c>
      <c r="S228" t="s">
        <v>889</v>
      </c>
      <c r="T228" s="169">
        <v>45379</v>
      </c>
      <c r="U228" t="s">
        <v>1225</v>
      </c>
      <c r="V228" s="180">
        <f t="shared" si="3"/>
        <v>211.38192758139033</v>
      </c>
      <c r="W228" s="146">
        <v>983.66579999999999</v>
      </c>
      <c r="X228" s="163">
        <v>4.5373999999999998E-2</v>
      </c>
      <c r="Y228" s="133">
        <v>1.4971597444789946E-2</v>
      </c>
      <c r="Z228" s="133">
        <v>3.532340789838473E-3</v>
      </c>
    </row>
    <row r="229" spans="1:26">
      <c r="A229" t="s">
        <v>1213</v>
      </c>
      <c r="B229" t="s">
        <v>1262</v>
      </c>
      <c r="C229" t="s">
        <v>5958</v>
      </c>
      <c r="D229" t="s">
        <v>5959</v>
      </c>
      <c r="E229" t="s">
        <v>311</v>
      </c>
      <c r="F229" t="s">
        <v>5960</v>
      </c>
      <c r="G229">
        <v>74208</v>
      </c>
      <c r="H229" t="s">
        <v>312</v>
      </c>
      <c r="I229" t="s">
        <v>1004</v>
      </c>
      <c r="J229" t="s">
        <v>833</v>
      </c>
      <c r="K229" t="s">
        <v>205</v>
      </c>
      <c r="L229" t="s">
        <v>224</v>
      </c>
      <c r="M229" t="s">
        <v>224</v>
      </c>
      <c r="N229" t="s">
        <v>224</v>
      </c>
      <c r="O229" t="s">
        <v>339</v>
      </c>
      <c r="P229" s="161">
        <v>44186</v>
      </c>
      <c r="Q229" t="s">
        <v>1215</v>
      </c>
      <c r="R229" t="s">
        <v>885</v>
      </c>
      <c r="S229" t="s">
        <v>889</v>
      </c>
      <c r="T229" s="169">
        <v>45377</v>
      </c>
      <c r="U229" t="s">
        <v>1216</v>
      </c>
      <c r="V229" s="180">
        <f t="shared" si="3"/>
        <v>256.15172507470794</v>
      </c>
      <c r="W229" s="146">
        <v>942.89449999999999</v>
      </c>
      <c r="X229" s="163">
        <v>4.7000000000000002E-3</v>
      </c>
      <c r="Y229" s="133">
        <v>1.435104940123149E-2</v>
      </c>
      <c r="Z229" s="133">
        <v>3.3859310847686379E-3</v>
      </c>
    </row>
    <row r="230" spans="1:26">
      <c r="A230" t="s">
        <v>1213</v>
      </c>
      <c r="B230" t="s">
        <v>1262</v>
      </c>
      <c r="D230" t="s">
        <v>4498</v>
      </c>
      <c r="E230" t="s">
        <v>311</v>
      </c>
      <c r="F230" t="s">
        <v>4497</v>
      </c>
      <c r="G230">
        <v>74242</v>
      </c>
      <c r="H230" t="s">
        <v>312</v>
      </c>
      <c r="I230" t="s">
        <v>1004</v>
      </c>
      <c r="J230" t="s">
        <v>833</v>
      </c>
      <c r="K230" t="s">
        <v>205</v>
      </c>
      <c r="L230" t="s">
        <v>272</v>
      </c>
      <c r="M230" t="s">
        <v>272</v>
      </c>
      <c r="N230" t="s">
        <v>272</v>
      </c>
      <c r="O230" t="s">
        <v>339</v>
      </c>
      <c r="P230" s="161">
        <v>44812</v>
      </c>
      <c r="Q230" t="s">
        <v>1217</v>
      </c>
      <c r="R230" t="s">
        <v>885</v>
      </c>
      <c r="S230" t="s">
        <v>889</v>
      </c>
      <c r="T230" s="169">
        <v>45288</v>
      </c>
      <c r="U230" t="s">
        <v>1218</v>
      </c>
      <c r="V230" s="180">
        <f t="shared" si="3"/>
        <v>98.691010530019369</v>
      </c>
      <c r="W230" s="146">
        <v>392.70140000000004</v>
      </c>
      <c r="X230" s="163">
        <v>0.127</v>
      </c>
      <c r="Y230" s="133">
        <v>5.9769961594140783E-3</v>
      </c>
      <c r="Z230" s="133">
        <v>1.4101893543733643E-3</v>
      </c>
    </row>
    <row r="231" spans="1:26">
      <c r="A231" t="s">
        <v>1213</v>
      </c>
      <c r="B231" t="s">
        <v>1262</v>
      </c>
      <c r="C231" t="s">
        <v>6025</v>
      </c>
      <c r="D231" t="s">
        <v>6026</v>
      </c>
      <c r="E231" t="s">
        <v>309</v>
      </c>
      <c r="F231" t="s">
        <v>6027</v>
      </c>
      <c r="G231">
        <v>74192</v>
      </c>
      <c r="H231" t="s">
        <v>312</v>
      </c>
      <c r="I231" t="s">
        <v>1004</v>
      </c>
      <c r="J231" t="s">
        <v>833</v>
      </c>
      <c r="K231" t="s">
        <v>205</v>
      </c>
      <c r="L231" t="s">
        <v>224</v>
      </c>
      <c r="M231" t="s">
        <v>224</v>
      </c>
      <c r="N231" t="s">
        <v>224</v>
      </c>
      <c r="O231" t="s">
        <v>339</v>
      </c>
      <c r="P231" s="161">
        <v>43761</v>
      </c>
      <c r="Q231" t="s">
        <v>1215</v>
      </c>
      <c r="R231" t="s">
        <v>885</v>
      </c>
      <c r="S231" t="s">
        <v>889</v>
      </c>
      <c r="T231" s="169">
        <v>45263</v>
      </c>
      <c r="U231" t="s">
        <v>1216</v>
      </c>
      <c r="V231" s="180">
        <f t="shared" si="3"/>
        <v>31.660907362129858</v>
      </c>
      <c r="W231" s="146">
        <v>116.5438</v>
      </c>
      <c r="X231" s="163">
        <v>3.5400000000000001E-2</v>
      </c>
      <c r="Y231" s="133">
        <v>1.7738211536216929E-3</v>
      </c>
      <c r="Z231" s="133">
        <v>4.1850850170946152E-4</v>
      </c>
    </row>
    <row r="232" spans="1:26">
      <c r="A232" t="s">
        <v>1213</v>
      </c>
      <c r="B232" t="s">
        <v>1262</v>
      </c>
      <c r="D232" t="s">
        <v>6028</v>
      </c>
      <c r="E232" t="s">
        <v>311</v>
      </c>
      <c r="F232" t="s">
        <v>6029</v>
      </c>
      <c r="G232">
        <v>74247</v>
      </c>
      <c r="H232" t="s">
        <v>312</v>
      </c>
      <c r="I232" t="s">
        <v>1004</v>
      </c>
      <c r="J232" t="s">
        <v>833</v>
      </c>
      <c r="K232" t="s">
        <v>205</v>
      </c>
      <c r="L232" t="s">
        <v>233</v>
      </c>
      <c r="M232" t="s">
        <v>233</v>
      </c>
      <c r="N232" t="s">
        <v>233</v>
      </c>
      <c r="O232" t="s">
        <v>339</v>
      </c>
      <c r="P232" s="161">
        <v>44938</v>
      </c>
      <c r="Q232" t="s">
        <v>1224</v>
      </c>
      <c r="R232" t="s">
        <v>885</v>
      </c>
      <c r="S232" t="s">
        <v>889</v>
      </c>
      <c r="T232" s="169">
        <v>45252</v>
      </c>
      <c r="U232" t="s">
        <v>1225</v>
      </c>
      <c r="V232" s="180">
        <f t="shared" si="3"/>
        <v>16.910712367035565</v>
      </c>
      <c r="W232" s="146">
        <v>78.694000000000003</v>
      </c>
      <c r="X232" s="163">
        <v>2.8799999999999999E-2</v>
      </c>
      <c r="Y232" s="133">
        <v>1.1977392367776474E-3</v>
      </c>
      <c r="Z232" s="133">
        <v>2.8258996257824137E-4</v>
      </c>
    </row>
    <row r="233" spans="1:26">
      <c r="A233" t="s">
        <v>1213</v>
      </c>
      <c r="B233" t="s">
        <v>1262</v>
      </c>
      <c r="C233" t="s">
        <v>6030</v>
      </c>
      <c r="D233" t="s">
        <v>6031</v>
      </c>
      <c r="E233" t="s">
        <v>309</v>
      </c>
      <c r="F233" t="s">
        <v>6032</v>
      </c>
      <c r="G233">
        <v>74196</v>
      </c>
      <c r="H233" t="s">
        <v>312</v>
      </c>
      <c r="I233" t="s">
        <v>1005</v>
      </c>
      <c r="J233" t="s">
        <v>826</v>
      </c>
      <c r="K233" t="s">
        <v>204</v>
      </c>
      <c r="L233" t="s">
        <v>204</v>
      </c>
      <c r="M233" t="s">
        <v>204</v>
      </c>
      <c r="N233" t="s">
        <v>204</v>
      </c>
      <c r="O233" t="s">
        <v>339</v>
      </c>
      <c r="P233" s="161">
        <v>43831</v>
      </c>
      <c r="Q233" t="s">
        <v>1212</v>
      </c>
      <c r="R233" t="s">
        <v>885</v>
      </c>
      <c r="S233" t="s">
        <v>889</v>
      </c>
      <c r="T233" s="169">
        <v>45379</v>
      </c>
      <c r="V233" s="180">
        <f t="shared" si="3"/>
        <v>9306.626400000001</v>
      </c>
      <c r="W233" s="146">
        <v>9306.626400000001</v>
      </c>
      <c r="X233" s="163">
        <v>0.14119999999999999</v>
      </c>
      <c r="Y233" s="133">
        <v>0.1416487857423471</v>
      </c>
      <c r="Z233" s="133">
        <v>3.3420066599700309E-2</v>
      </c>
    </row>
    <row r="234" spans="1:26">
      <c r="A234" t="s">
        <v>1213</v>
      </c>
      <c r="B234" t="s">
        <v>1262</v>
      </c>
      <c r="C234" t="s">
        <v>5961</v>
      </c>
      <c r="D234" t="s">
        <v>2331</v>
      </c>
      <c r="E234" t="s">
        <v>309</v>
      </c>
      <c r="F234" t="s">
        <v>5962</v>
      </c>
      <c r="G234">
        <v>74190</v>
      </c>
      <c r="H234" t="s">
        <v>312</v>
      </c>
      <c r="I234" t="s">
        <v>1005</v>
      </c>
      <c r="J234" t="s">
        <v>569</v>
      </c>
      <c r="K234" t="s">
        <v>204</v>
      </c>
      <c r="L234" t="s">
        <v>204</v>
      </c>
      <c r="M234" t="s">
        <v>204</v>
      </c>
      <c r="N234" t="s">
        <v>224</v>
      </c>
      <c r="O234" t="s">
        <v>339</v>
      </c>
      <c r="P234" s="161">
        <v>43691</v>
      </c>
      <c r="Q234" t="s">
        <v>1215</v>
      </c>
      <c r="R234" t="s">
        <v>885</v>
      </c>
      <c r="S234" t="s">
        <v>889</v>
      </c>
      <c r="T234" s="169">
        <v>45299</v>
      </c>
      <c r="U234" t="s">
        <v>1216</v>
      </c>
      <c r="V234" s="180">
        <f t="shared" si="3"/>
        <v>637.73996196685675</v>
      </c>
      <c r="W234" s="146">
        <v>2347.5207999999998</v>
      </c>
      <c r="X234" s="163">
        <v>0.19874</v>
      </c>
      <c r="Y234" s="133">
        <v>3.5729753843888004E-2</v>
      </c>
      <c r="Z234" s="133">
        <v>8.4299399165032995E-3</v>
      </c>
    </row>
    <row r="235" spans="1:26">
      <c r="A235" t="s">
        <v>1213</v>
      </c>
      <c r="B235" t="s">
        <v>1262</v>
      </c>
      <c r="D235" t="s">
        <v>6036</v>
      </c>
      <c r="E235" t="s">
        <v>309</v>
      </c>
      <c r="F235" t="s">
        <v>6037</v>
      </c>
      <c r="G235">
        <v>74249</v>
      </c>
      <c r="H235" t="s">
        <v>312</v>
      </c>
      <c r="I235" t="s">
        <v>1005</v>
      </c>
      <c r="J235" t="s">
        <v>832</v>
      </c>
      <c r="K235" t="s">
        <v>204</v>
      </c>
      <c r="L235" t="s">
        <v>204</v>
      </c>
      <c r="M235" t="s">
        <v>204</v>
      </c>
      <c r="N235" t="s">
        <v>204</v>
      </c>
      <c r="O235" t="s">
        <v>339</v>
      </c>
      <c r="P235" s="161">
        <v>45006</v>
      </c>
      <c r="Q235" t="s">
        <v>1212</v>
      </c>
      <c r="R235" t="s">
        <v>885</v>
      </c>
      <c r="S235" t="s">
        <v>889</v>
      </c>
      <c r="T235" s="169"/>
      <c r="V235" s="180">
        <f t="shared" si="3"/>
        <v>2031.674</v>
      </c>
      <c r="W235" s="146">
        <v>2031.674</v>
      </c>
      <c r="X235" s="163">
        <v>0.19600000000000001</v>
      </c>
      <c r="Y235" s="133">
        <v>3.0922499870981317E-2</v>
      </c>
      <c r="Z235" s="133">
        <v>7.2957350089621464E-3</v>
      </c>
    </row>
    <row r="236" spans="1:26">
      <c r="A236" t="s">
        <v>1213</v>
      </c>
      <c r="B236" t="s">
        <v>1262</v>
      </c>
      <c r="D236" t="s">
        <v>6042</v>
      </c>
      <c r="E236" t="s">
        <v>311</v>
      </c>
      <c r="F236" t="s">
        <v>6043</v>
      </c>
      <c r="G236">
        <v>74207</v>
      </c>
      <c r="H236" t="s">
        <v>312</v>
      </c>
      <c r="I236" t="s">
        <v>1005</v>
      </c>
      <c r="J236" t="s">
        <v>569</v>
      </c>
      <c r="K236" t="s">
        <v>205</v>
      </c>
      <c r="L236" t="s">
        <v>233</v>
      </c>
      <c r="M236" t="s">
        <v>224</v>
      </c>
      <c r="N236" t="s">
        <v>296</v>
      </c>
      <c r="O236" t="s">
        <v>339</v>
      </c>
      <c r="P236" s="161">
        <v>44166</v>
      </c>
      <c r="Q236" t="s">
        <v>1215</v>
      </c>
      <c r="R236" t="s">
        <v>885</v>
      </c>
      <c r="S236" t="s">
        <v>889</v>
      </c>
      <c r="T236" s="169">
        <v>45272</v>
      </c>
      <c r="U236" t="s">
        <v>1216</v>
      </c>
      <c r="V236" s="180">
        <f t="shared" si="3"/>
        <v>440.14379244770441</v>
      </c>
      <c r="W236" s="146">
        <v>1620.1693</v>
      </c>
      <c r="X236" s="163">
        <v>1.1111111111111111E-3</v>
      </c>
      <c r="Y236" s="133">
        <v>2.4659313042464302E-2</v>
      </c>
      <c r="Z236" s="133">
        <v>5.8180229351280565E-3</v>
      </c>
    </row>
    <row r="237" spans="1:26">
      <c r="A237" t="s">
        <v>1213</v>
      </c>
      <c r="B237" t="s">
        <v>1262</v>
      </c>
      <c r="D237" t="s">
        <v>6040</v>
      </c>
      <c r="E237" t="s">
        <v>309</v>
      </c>
      <c r="F237" t="s">
        <v>6041</v>
      </c>
      <c r="G237">
        <v>74240</v>
      </c>
      <c r="H237" t="s">
        <v>312</v>
      </c>
      <c r="I237" t="s">
        <v>1005</v>
      </c>
      <c r="J237" t="s">
        <v>832</v>
      </c>
      <c r="K237" t="s">
        <v>205</v>
      </c>
      <c r="L237" t="s">
        <v>204</v>
      </c>
      <c r="M237" t="s">
        <v>204</v>
      </c>
      <c r="N237" t="s">
        <v>303</v>
      </c>
      <c r="O237" t="s">
        <v>339</v>
      </c>
      <c r="P237" s="161">
        <v>44748</v>
      </c>
      <c r="Q237" t="s">
        <v>1217</v>
      </c>
      <c r="R237" t="s">
        <v>885</v>
      </c>
      <c r="S237" t="s">
        <v>889</v>
      </c>
      <c r="T237" s="169">
        <v>45371</v>
      </c>
      <c r="U237" t="s">
        <v>1218</v>
      </c>
      <c r="V237" s="180">
        <f t="shared" si="3"/>
        <v>356.39292804905637</v>
      </c>
      <c r="W237" s="146">
        <v>1418.1231</v>
      </c>
      <c r="X237" s="163">
        <v>2.6239999999999999E-2</v>
      </c>
      <c r="Y237" s="133">
        <v>2.1584127108446514E-2</v>
      </c>
      <c r="Z237" s="133">
        <v>5.0924754609105536E-3</v>
      </c>
    </row>
    <row r="238" spans="1:26">
      <c r="A238" t="s">
        <v>1213</v>
      </c>
      <c r="B238" t="s">
        <v>1262</v>
      </c>
      <c r="C238" t="s">
        <v>5919</v>
      </c>
      <c r="D238" t="s">
        <v>5920</v>
      </c>
      <c r="E238" t="s">
        <v>309</v>
      </c>
      <c r="F238" t="s">
        <v>5921</v>
      </c>
      <c r="G238">
        <v>74255</v>
      </c>
      <c r="H238" t="s">
        <v>312</v>
      </c>
      <c r="I238" t="s">
        <v>1005</v>
      </c>
      <c r="J238" t="s">
        <v>831</v>
      </c>
      <c r="K238" t="s">
        <v>205</v>
      </c>
      <c r="L238" t="s">
        <v>233</v>
      </c>
      <c r="M238" t="s">
        <v>233</v>
      </c>
      <c r="N238" t="s">
        <v>233</v>
      </c>
      <c r="O238" t="s">
        <v>339</v>
      </c>
      <c r="P238" s="161">
        <v>45208</v>
      </c>
      <c r="Q238" t="s">
        <v>1224</v>
      </c>
      <c r="R238" t="s">
        <v>885</v>
      </c>
      <c r="S238" t="s">
        <v>889</v>
      </c>
      <c r="T238" s="169">
        <v>45327</v>
      </c>
      <c r="U238" t="s">
        <v>1225</v>
      </c>
      <c r="V238" s="180">
        <f t="shared" si="3"/>
        <v>113.93179327387988</v>
      </c>
      <c r="W238" s="146">
        <v>530.1816</v>
      </c>
      <c r="X238" s="163">
        <v>0.107</v>
      </c>
      <c r="Y238" s="133">
        <v>8.069474186044796E-3</v>
      </c>
      <c r="Z238" s="133">
        <v>1.9038805261113914E-3</v>
      </c>
    </row>
    <row r="239" spans="1:26">
      <c r="A239" t="s">
        <v>1213</v>
      </c>
      <c r="B239" t="s">
        <v>1263</v>
      </c>
      <c r="C239" t="s">
        <v>5963</v>
      </c>
      <c r="D239" t="s">
        <v>5964</v>
      </c>
      <c r="E239" t="s">
        <v>309</v>
      </c>
      <c r="F239" t="s">
        <v>5965</v>
      </c>
      <c r="G239">
        <v>74228</v>
      </c>
      <c r="H239" t="s">
        <v>312</v>
      </c>
      <c r="I239" t="s">
        <v>1000</v>
      </c>
      <c r="J239" t="s">
        <v>844</v>
      </c>
      <c r="K239" t="s">
        <v>204</v>
      </c>
      <c r="L239" t="s">
        <v>204</v>
      </c>
      <c r="M239" t="s">
        <v>204</v>
      </c>
      <c r="N239" t="s">
        <v>204</v>
      </c>
      <c r="O239" t="s">
        <v>339</v>
      </c>
      <c r="P239" s="161">
        <v>44560</v>
      </c>
      <c r="Q239" t="s">
        <v>1215</v>
      </c>
      <c r="R239" t="s">
        <v>885</v>
      </c>
      <c r="S239" t="s">
        <v>889</v>
      </c>
      <c r="T239" s="169">
        <v>45362</v>
      </c>
      <c r="U239" t="s">
        <v>1216</v>
      </c>
      <c r="V239" s="180">
        <f t="shared" si="3"/>
        <v>122.66913882097256</v>
      </c>
      <c r="W239" s="146">
        <v>451.54509999999999</v>
      </c>
      <c r="X239" s="163">
        <v>6.7400000000000002E-2</v>
      </c>
      <c r="Y239" s="133">
        <v>1.7856874869784649E-2</v>
      </c>
      <c r="Z239" s="133">
        <v>2.656023669927936E-3</v>
      </c>
    </row>
    <row r="240" spans="1:26">
      <c r="A240" t="s">
        <v>1213</v>
      </c>
      <c r="B240" t="s">
        <v>1263</v>
      </c>
      <c r="C240" t="s">
        <v>5966</v>
      </c>
      <c r="D240" t="s">
        <v>5967</v>
      </c>
      <c r="E240" t="s">
        <v>309</v>
      </c>
      <c r="F240" t="s">
        <v>5968</v>
      </c>
      <c r="G240">
        <v>74221</v>
      </c>
      <c r="H240" t="s">
        <v>312</v>
      </c>
      <c r="I240" t="s">
        <v>1000</v>
      </c>
      <c r="J240" t="s">
        <v>844</v>
      </c>
      <c r="K240" t="s">
        <v>204</v>
      </c>
      <c r="L240" t="s">
        <v>204</v>
      </c>
      <c r="M240" t="s">
        <v>204</v>
      </c>
      <c r="N240" t="s">
        <v>296</v>
      </c>
      <c r="O240" t="s">
        <v>339</v>
      </c>
      <c r="P240" s="161">
        <v>44409</v>
      </c>
      <c r="Q240" t="s">
        <v>1215</v>
      </c>
      <c r="R240" t="s">
        <v>885</v>
      </c>
      <c r="S240" t="s">
        <v>889</v>
      </c>
      <c r="T240" s="169">
        <v>45377</v>
      </c>
      <c r="U240" t="s">
        <v>1216</v>
      </c>
      <c r="V240" s="180">
        <f t="shared" si="3"/>
        <v>75.661831024178227</v>
      </c>
      <c r="W240" s="146">
        <v>278.51120000000003</v>
      </c>
      <c r="X240" s="163">
        <v>7.5700000000000003E-2</v>
      </c>
      <c r="Y240" s="133">
        <v>1.1014048999483239E-2</v>
      </c>
      <c r="Z240" s="133">
        <v>1.6382247766026027E-3</v>
      </c>
    </row>
    <row r="241" spans="1:26">
      <c r="A241" t="s">
        <v>1213</v>
      </c>
      <c r="B241" t="s">
        <v>1263</v>
      </c>
      <c r="C241" t="s">
        <v>5969</v>
      </c>
      <c r="D241" t="s">
        <v>5970</v>
      </c>
      <c r="E241" t="s">
        <v>311</v>
      </c>
      <c r="F241" t="s">
        <v>5971</v>
      </c>
      <c r="G241">
        <v>74243</v>
      </c>
      <c r="H241" t="s">
        <v>312</v>
      </c>
      <c r="I241" t="s">
        <v>1000</v>
      </c>
      <c r="J241" t="s">
        <v>844</v>
      </c>
      <c r="K241" t="s">
        <v>204</v>
      </c>
      <c r="L241" t="s">
        <v>204</v>
      </c>
      <c r="M241" t="s">
        <v>204</v>
      </c>
      <c r="N241" t="s">
        <v>204</v>
      </c>
      <c r="O241" t="s">
        <v>339</v>
      </c>
      <c r="P241" s="161">
        <v>44823</v>
      </c>
      <c r="Q241" t="s">
        <v>1215</v>
      </c>
      <c r="R241" t="s">
        <v>885</v>
      </c>
      <c r="S241" t="s">
        <v>889</v>
      </c>
      <c r="T241" s="169">
        <v>45287</v>
      </c>
      <c r="U241" t="s">
        <v>1216</v>
      </c>
      <c r="V241" s="180">
        <f t="shared" si="3"/>
        <v>65.070469980983418</v>
      </c>
      <c r="W241" s="146">
        <v>239.52439999999999</v>
      </c>
      <c r="X241" s="163">
        <v>0.1371</v>
      </c>
      <c r="Y241" s="133">
        <v>9.4722701481485191E-3</v>
      </c>
      <c r="Z241" s="133">
        <v>1.4089012721931939E-3</v>
      </c>
    </row>
    <row r="242" spans="1:26">
      <c r="A242" t="s">
        <v>1213</v>
      </c>
      <c r="B242" t="s">
        <v>1263</v>
      </c>
      <c r="C242" t="s">
        <v>5922</v>
      </c>
      <c r="D242" t="s">
        <v>5923</v>
      </c>
      <c r="E242" t="s">
        <v>309</v>
      </c>
      <c r="F242" t="s">
        <v>5924</v>
      </c>
      <c r="G242">
        <v>74173</v>
      </c>
      <c r="H242" t="s">
        <v>312</v>
      </c>
      <c r="I242" t="s">
        <v>1000</v>
      </c>
      <c r="J242" t="s">
        <v>845</v>
      </c>
      <c r="K242" t="s">
        <v>204</v>
      </c>
      <c r="L242" t="s">
        <v>204</v>
      </c>
      <c r="M242" t="s">
        <v>204</v>
      </c>
      <c r="N242" t="s">
        <v>204</v>
      </c>
      <c r="O242" t="s">
        <v>339</v>
      </c>
      <c r="P242" s="161">
        <v>43157</v>
      </c>
      <c r="Q242" t="s">
        <v>1215</v>
      </c>
      <c r="R242" t="s">
        <v>885</v>
      </c>
      <c r="S242" t="s">
        <v>889</v>
      </c>
      <c r="T242" s="169">
        <v>45287</v>
      </c>
      <c r="U242" t="s">
        <v>1216</v>
      </c>
      <c r="V242" s="180">
        <f t="shared" si="3"/>
        <v>55.374843792447706</v>
      </c>
      <c r="W242" s="146">
        <v>203.8348</v>
      </c>
      <c r="X242" s="163">
        <v>0.10349999999999999</v>
      </c>
      <c r="Y242" s="133">
        <v>8.0608844050983203E-3</v>
      </c>
      <c r="Z242" s="133">
        <v>1.1989723810363639E-3</v>
      </c>
    </row>
    <row r="243" spans="1:26">
      <c r="A243" t="s">
        <v>1213</v>
      </c>
      <c r="B243" t="s">
        <v>1263</v>
      </c>
      <c r="D243" t="s">
        <v>5885</v>
      </c>
      <c r="E243" t="s">
        <v>309</v>
      </c>
      <c r="F243" t="s">
        <v>5886</v>
      </c>
      <c r="G243">
        <v>74254</v>
      </c>
      <c r="H243" t="s">
        <v>312</v>
      </c>
      <c r="I243" t="s">
        <v>1000</v>
      </c>
      <c r="J243" t="s">
        <v>845</v>
      </c>
      <c r="K243" t="s">
        <v>204</v>
      </c>
      <c r="L243" t="s">
        <v>204</v>
      </c>
      <c r="M243" t="s">
        <v>204</v>
      </c>
      <c r="N243" t="s">
        <v>204</v>
      </c>
      <c r="O243" t="s">
        <v>339</v>
      </c>
      <c r="P243" s="161">
        <v>45124</v>
      </c>
      <c r="Q243" t="s">
        <v>1215</v>
      </c>
      <c r="R243" t="s">
        <v>885</v>
      </c>
      <c r="S243" t="s">
        <v>889</v>
      </c>
      <c r="T243" s="169">
        <v>45300</v>
      </c>
      <c r="U243" t="s">
        <v>1216</v>
      </c>
      <c r="V243" s="180">
        <f t="shared" si="3"/>
        <v>11.591225210540616</v>
      </c>
      <c r="W243" s="146">
        <v>42.667300000000004</v>
      </c>
      <c r="X243" s="163">
        <v>7.0800000000000002E-2</v>
      </c>
      <c r="Y243" s="133">
        <v>1.6873266115383142E-3</v>
      </c>
      <c r="Z243" s="133">
        <v>2.5097221388543613E-4</v>
      </c>
    </row>
    <row r="244" spans="1:26">
      <c r="A244" t="s">
        <v>1213</v>
      </c>
      <c r="B244" t="s">
        <v>1263</v>
      </c>
      <c r="D244" t="s">
        <v>5925</v>
      </c>
      <c r="E244" t="s">
        <v>311</v>
      </c>
      <c r="F244" t="s">
        <v>5972</v>
      </c>
      <c r="G244">
        <v>74200</v>
      </c>
      <c r="H244" t="s">
        <v>312</v>
      </c>
      <c r="I244" t="s">
        <v>1000</v>
      </c>
      <c r="J244" t="s">
        <v>844</v>
      </c>
      <c r="K244" t="s">
        <v>205</v>
      </c>
      <c r="L244" t="s">
        <v>224</v>
      </c>
      <c r="M244" t="s">
        <v>224</v>
      </c>
      <c r="N244" t="s">
        <v>224</v>
      </c>
      <c r="O244" t="s">
        <v>339</v>
      </c>
      <c r="P244" s="161">
        <v>43891</v>
      </c>
      <c r="Q244" t="s">
        <v>1215</v>
      </c>
      <c r="R244" t="s">
        <v>885</v>
      </c>
      <c r="S244" t="s">
        <v>889</v>
      </c>
      <c r="T244" s="169">
        <v>45264</v>
      </c>
      <c r="U244" t="s">
        <v>1216</v>
      </c>
      <c r="V244" s="180">
        <f t="shared" si="3"/>
        <v>251.91328443357784</v>
      </c>
      <c r="W244" s="146">
        <v>927.29280000000006</v>
      </c>
      <c r="X244" s="163">
        <v>5.6800000000000003E-2</v>
      </c>
      <c r="Y244" s="133">
        <v>3.6670867827517037E-2</v>
      </c>
      <c r="Z244" s="133">
        <v>5.4544086609180954E-3</v>
      </c>
    </row>
    <row r="245" spans="1:26">
      <c r="A245" t="s">
        <v>1213</v>
      </c>
      <c r="B245" t="s">
        <v>1263</v>
      </c>
      <c r="D245" t="s">
        <v>5925</v>
      </c>
      <c r="E245" t="s">
        <v>311</v>
      </c>
      <c r="F245" t="s">
        <v>5926</v>
      </c>
      <c r="G245">
        <v>74180</v>
      </c>
      <c r="H245" t="s">
        <v>312</v>
      </c>
      <c r="I245" t="s">
        <v>1000</v>
      </c>
      <c r="J245" t="s">
        <v>844</v>
      </c>
      <c r="K245" t="s">
        <v>205</v>
      </c>
      <c r="L245" t="s">
        <v>224</v>
      </c>
      <c r="M245" t="s">
        <v>224</v>
      </c>
      <c r="N245" t="s">
        <v>224</v>
      </c>
      <c r="O245" t="s">
        <v>339</v>
      </c>
      <c r="P245" s="161">
        <v>43411</v>
      </c>
      <c r="Q245" t="s">
        <v>1215</v>
      </c>
      <c r="R245" t="s">
        <v>885</v>
      </c>
      <c r="S245" t="s">
        <v>889</v>
      </c>
      <c r="T245" s="169">
        <v>45363</v>
      </c>
      <c r="U245" t="s">
        <v>1216</v>
      </c>
      <c r="V245" s="180">
        <f t="shared" si="3"/>
        <v>162.89630535180657</v>
      </c>
      <c r="W245" s="146">
        <v>599.62130000000002</v>
      </c>
      <c r="X245" s="163">
        <v>5.8900000000000001E-2</v>
      </c>
      <c r="Y245" s="133">
        <v>2.3712720268866248E-2</v>
      </c>
      <c r="Z245" s="133">
        <v>3.5270195245114713E-3</v>
      </c>
    </row>
    <row r="246" spans="1:26">
      <c r="A246" t="s">
        <v>1213</v>
      </c>
      <c r="B246" t="s">
        <v>1263</v>
      </c>
      <c r="D246" t="s">
        <v>5925</v>
      </c>
      <c r="E246" t="s">
        <v>311</v>
      </c>
      <c r="F246" t="s">
        <v>5973</v>
      </c>
      <c r="G246">
        <v>74215</v>
      </c>
      <c r="H246" t="s">
        <v>312</v>
      </c>
      <c r="I246" t="s">
        <v>1000</v>
      </c>
      <c r="J246" t="s">
        <v>844</v>
      </c>
      <c r="K246" t="s">
        <v>205</v>
      </c>
      <c r="L246" t="s">
        <v>224</v>
      </c>
      <c r="M246" t="s">
        <v>224</v>
      </c>
      <c r="N246" t="s">
        <v>224</v>
      </c>
      <c r="O246" t="s">
        <v>339</v>
      </c>
      <c r="P246" s="161">
        <v>44308</v>
      </c>
      <c r="Q246" t="s">
        <v>1215</v>
      </c>
      <c r="R246" t="s">
        <v>885</v>
      </c>
      <c r="S246" t="s">
        <v>889</v>
      </c>
      <c r="T246" s="169">
        <v>45363</v>
      </c>
      <c r="U246" t="s">
        <v>1216</v>
      </c>
      <c r="V246" s="180">
        <f t="shared" si="3"/>
        <v>119.55897853844063</v>
      </c>
      <c r="W246" s="146">
        <v>440.09659999999997</v>
      </c>
      <c r="X246" s="163">
        <v>3.5400000000000001E-2</v>
      </c>
      <c r="Y246" s="133">
        <v>1.7404131642920085E-2</v>
      </c>
      <c r="Z246" s="133">
        <v>2.5886828426151705E-3</v>
      </c>
    </row>
    <row r="247" spans="1:26">
      <c r="A247" t="s">
        <v>1213</v>
      </c>
      <c r="B247" t="s">
        <v>1263</v>
      </c>
      <c r="D247" t="s">
        <v>5925</v>
      </c>
      <c r="E247" t="s">
        <v>311</v>
      </c>
      <c r="F247" t="s">
        <v>5975</v>
      </c>
      <c r="G247">
        <v>74235</v>
      </c>
      <c r="H247" t="s">
        <v>312</v>
      </c>
      <c r="I247" t="s">
        <v>1000</v>
      </c>
      <c r="J247" t="s">
        <v>844</v>
      </c>
      <c r="K247" t="s">
        <v>205</v>
      </c>
      <c r="L247" t="s">
        <v>224</v>
      </c>
      <c r="M247" t="s">
        <v>224</v>
      </c>
      <c r="N247" t="s">
        <v>224</v>
      </c>
      <c r="O247" t="s">
        <v>339</v>
      </c>
      <c r="P247" s="161">
        <v>44712</v>
      </c>
      <c r="Q247" t="s">
        <v>1215</v>
      </c>
      <c r="R247" t="s">
        <v>885</v>
      </c>
      <c r="S247" t="s">
        <v>889</v>
      </c>
      <c r="T247" s="169">
        <v>45363</v>
      </c>
      <c r="U247" t="s">
        <v>1216</v>
      </c>
      <c r="V247" s="180">
        <f t="shared" si="3"/>
        <v>91.529013854930724</v>
      </c>
      <c r="W247" s="146">
        <v>336.91829999999999</v>
      </c>
      <c r="X247" s="163">
        <v>6.13E-2</v>
      </c>
      <c r="Y247" s="133">
        <v>1.3323826744835839E-2</v>
      </c>
      <c r="Z247" s="133">
        <v>1.9817800968176718E-3</v>
      </c>
    </row>
    <row r="248" spans="1:26">
      <c r="A248" t="s">
        <v>1213</v>
      </c>
      <c r="B248" t="s">
        <v>1263</v>
      </c>
      <c r="D248" t="s">
        <v>5927</v>
      </c>
      <c r="E248" t="s">
        <v>311</v>
      </c>
      <c r="F248" t="s">
        <v>5928</v>
      </c>
      <c r="G248">
        <v>74183</v>
      </c>
      <c r="H248" t="s">
        <v>312</v>
      </c>
      <c r="I248" t="s">
        <v>1000</v>
      </c>
      <c r="J248" t="s">
        <v>844</v>
      </c>
      <c r="K248" t="s">
        <v>205</v>
      </c>
      <c r="L248" t="s">
        <v>224</v>
      </c>
      <c r="M248" t="s">
        <v>224</v>
      </c>
      <c r="N248" t="s">
        <v>224</v>
      </c>
      <c r="O248" t="s">
        <v>339</v>
      </c>
      <c r="P248" s="161">
        <v>43482</v>
      </c>
      <c r="Q248" t="s">
        <v>1215</v>
      </c>
      <c r="R248" t="s">
        <v>885</v>
      </c>
      <c r="S248" t="s">
        <v>889</v>
      </c>
      <c r="T248" s="169">
        <v>45350</v>
      </c>
      <c r="U248" t="s">
        <v>1216</v>
      </c>
      <c r="V248" s="180">
        <f t="shared" si="3"/>
        <v>82.655691388209718</v>
      </c>
      <c r="W248" s="146">
        <v>304.25559999999996</v>
      </c>
      <c r="X248" s="163">
        <v>5.2000000000000005E-2</v>
      </c>
      <c r="Y248" s="133">
        <v>1.2032139347743344E-2</v>
      </c>
      <c r="Z248" s="133">
        <v>1.7896550846952877E-3</v>
      </c>
    </row>
    <row r="249" spans="1:26">
      <c r="A249" t="s">
        <v>1213</v>
      </c>
      <c r="B249" t="s">
        <v>1263</v>
      </c>
      <c r="D249" t="s">
        <v>5927</v>
      </c>
      <c r="E249" t="s">
        <v>311</v>
      </c>
      <c r="F249" t="s">
        <v>5974</v>
      </c>
      <c r="G249">
        <v>74216</v>
      </c>
      <c r="H249" t="s">
        <v>312</v>
      </c>
      <c r="I249" t="s">
        <v>1000</v>
      </c>
      <c r="J249" t="s">
        <v>844</v>
      </c>
      <c r="K249" t="s">
        <v>205</v>
      </c>
      <c r="L249" t="s">
        <v>224</v>
      </c>
      <c r="M249" t="s">
        <v>224</v>
      </c>
      <c r="N249" t="s">
        <v>224</v>
      </c>
      <c r="O249" t="s">
        <v>339</v>
      </c>
      <c r="P249" s="161">
        <v>44371</v>
      </c>
      <c r="Q249" t="s">
        <v>1215</v>
      </c>
      <c r="R249" t="s">
        <v>885</v>
      </c>
      <c r="S249" t="s">
        <v>889</v>
      </c>
      <c r="T249" s="169">
        <v>45348</v>
      </c>
      <c r="U249" t="s">
        <v>1216</v>
      </c>
      <c r="V249" s="180">
        <f t="shared" si="3"/>
        <v>68.346373268133661</v>
      </c>
      <c r="W249" s="146">
        <v>251.583</v>
      </c>
      <c r="X249" s="163">
        <v>1.6000000000000004E-2</v>
      </c>
      <c r="Y249" s="133">
        <v>9.949140922329798E-3</v>
      </c>
      <c r="Z249" s="133">
        <v>1.4798308202220876E-3</v>
      </c>
    </row>
    <row r="250" spans="1:26">
      <c r="A250" t="s">
        <v>1213</v>
      </c>
      <c r="B250" t="s">
        <v>1263</v>
      </c>
      <c r="C250" t="s">
        <v>5929</v>
      </c>
      <c r="D250" t="s">
        <v>5930</v>
      </c>
      <c r="E250" t="s">
        <v>309</v>
      </c>
      <c r="F250" t="s">
        <v>5931</v>
      </c>
      <c r="G250">
        <v>74185</v>
      </c>
      <c r="H250" t="s">
        <v>312</v>
      </c>
      <c r="I250" t="s">
        <v>1001</v>
      </c>
      <c r="J250" t="s">
        <v>831</v>
      </c>
      <c r="K250" t="s">
        <v>204</v>
      </c>
      <c r="L250" t="s">
        <v>204</v>
      </c>
      <c r="M250" t="s">
        <v>204</v>
      </c>
      <c r="N250" t="s">
        <v>204</v>
      </c>
      <c r="O250" t="s">
        <v>339</v>
      </c>
      <c r="P250" s="161">
        <v>43524</v>
      </c>
      <c r="Q250" t="s">
        <v>1212</v>
      </c>
      <c r="R250" t="s">
        <v>885</v>
      </c>
      <c r="S250" t="s">
        <v>889</v>
      </c>
      <c r="T250" s="169">
        <v>45382</v>
      </c>
      <c r="V250" s="180">
        <f t="shared" si="3"/>
        <v>1303.1361000000002</v>
      </c>
      <c r="W250" s="146">
        <v>1303.1361000000002</v>
      </c>
      <c r="X250" s="163">
        <v>0.1298</v>
      </c>
      <c r="Y250" s="133">
        <v>5.1534026343829607E-2</v>
      </c>
      <c r="Z250" s="133">
        <v>7.6651482845694575E-3</v>
      </c>
    </row>
    <row r="251" spans="1:26">
      <c r="A251" t="s">
        <v>1213</v>
      </c>
      <c r="B251" t="s">
        <v>1263</v>
      </c>
      <c r="C251" t="s">
        <v>5929</v>
      </c>
      <c r="D251" t="s">
        <v>5932</v>
      </c>
      <c r="E251" t="s">
        <v>309</v>
      </c>
      <c r="F251" t="s">
        <v>5933</v>
      </c>
      <c r="G251">
        <v>74202</v>
      </c>
      <c r="H251" t="s">
        <v>312</v>
      </c>
      <c r="I251" t="s">
        <v>1001</v>
      </c>
      <c r="J251" t="s">
        <v>831</v>
      </c>
      <c r="K251" t="s">
        <v>204</v>
      </c>
      <c r="L251" t="s">
        <v>204</v>
      </c>
      <c r="M251" t="s">
        <v>204</v>
      </c>
      <c r="N251" t="s">
        <v>204</v>
      </c>
      <c r="O251" t="s">
        <v>339</v>
      </c>
      <c r="P251" s="161">
        <v>43913</v>
      </c>
      <c r="Q251" t="s">
        <v>1212</v>
      </c>
      <c r="R251" t="s">
        <v>885</v>
      </c>
      <c r="S251" t="s">
        <v>889</v>
      </c>
      <c r="T251" s="169">
        <v>45382</v>
      </c>
      <c r="V251" s="180">
        <f t="shared" si="3"/>
        <v>745.67640000000006</v>
      </c>
      <c r="W251" s="146">
        <v>745.67640000000006</v>
      </c>
      <c r="X251" s="163">
        <v>0.1036</v>
      </c>
      <c r="Y251" s="133">
        <v>2.9488638862482024E-2</v>
      </c>
      <c r="Z251" s="133">
        <v>4.3861271014021298E-3</v>
      </c>
    </row>
    <row r="252" spans="1:26">
      <c r="A252" t="s">
        <v>1213</v>
      </c>
      <c r="B252" t="s">
        <v>1263</v>
      </c>
      <c r="C252" t="s">
        <v>5976</v>
      </c>
      <c r="D252" t="s">
        <v>5977</v>
      </c>
      <c r="E252" t="s">
        <v>309</v>
      </c>
      <c r="F252" t="s">
        <v>5978</v>
      </c>
      <c r="G252">
        <v>74179</v>
      </c>
      <c r="H252" t="s">
        <v>312</v>
      </c>
      <c r="I252" t="s">
        <v>1001</v>
      </c>
      <c r="J252" t="s">
        <v>831</v>
      </c>
      <c r="K252" t="s">
        <v>204</v>
      </c>
      <c r="L252" t="s">
        <v>204</v>
      </c>
      <c r="M252" t="s">
        <v>204</v>
      </c>
      <c r="N252" t="s">
        <v>204</v>
      </c>
      <c r="O252" t="s">
        <v>339</v>
      </c>
      <c r="P252" s="161">
        <v>43394</v>
      </c>
      <c r="Q252" t="s">
        <v>1212</v>
      </c>
      <c r="R252" t="s">
        <v>885</v>
      </c>
      <c r="S252" t="s">
        <v>889</v>
      </c>
      <c r="T252" s="169">
        <v>45362</v>
      </c>
      <c r="V252" s="180">
        <f t="shared" si="3"/>
        <v>122.1425</v>
      </c>
      <c r="W252" s="146">
        <v>122.1425</v>
      </c>
      <c r="X252" s="163">
        <v>0.11990000000000001</v>
      </c>
      <c r="Y252" s="133">
        <v>4.8302683025631685E-3</v>
      </c>
      <c r="Z252" s="133">
        <v>7.1845197086634061E-4</v>
      </c>
    </row>
    <row r="253" spans="1:26">
      <c r="A253" t="s">
        <v>1213</v>
      </c>
      <c r="B253" t="s">
        <v>1263</v>
      </c>
      <c r="C253" t="s">
        <v>5979</v>
      </c>
      <c r="D253" t="s">
        <v>5980</v>
      </c>
      <c r="E253" t="s">
        <v>310</v>
      </c>
      <c r="F253" t="s">
        <v>5981</v>
      </c>
      <c r="G253">
        <v>74205</v>
      </c>
      <c r="H253" t="s">
        <v>312</v>
      </c>
      <c r="I253" t="s">
        <v>1001</v>
      </c>
      <c r="J253" t="s">
        <v>831</v>
      </c>
      <c r="K253" t="s">
        <v>205</v>
      </c>
      <c r="L253" t="s">
        <v>286</v>
      </c>
      <c r="M253" t="s">
        <v>286</v>
      </c>
      <c r="N253" t="s">
        <v>286</v>
      </c>
      <c r="O253" t="s">
        <v>339</v>
      </c>
      <c r="P253" s="161">
        <v>44159</v>
      </c>
      <c r="Q253" t="s">
        <v>1217</v>
      </c>
      <c r="R253" t="s">
        <v>885</v>
      </c>
      <c r="S253" t="s">
        <v>889</v>
      </c>
      <c r="T253" s="169">
        <v>45263</v>
      </c>
      <c r="U253" t="s">
        <v>1218</v>
      </c>
      <c r="V253" s="180">
        <f t="shared" si="3"/>
        <v>173.29386042069814</v>
      </c>
      <c r="W253" s="146">
        <v>689.55359999999996</v>
      </c>
      <c r="X253" s="163">
        <v>0.19639999999999999</v>
      </c>
      <c r="Y253" s="133">
        <v>2.7269196297625573E-2</v>
      </c>
      <c r="Z253" s="133">
        <v>4.0560081959782604E-3</v>
      </c>
    </row>
    <row r="254" spans="1:26">
      <c r="A254" t="s">
        <v>1213</v>
      </c>
      <c r="B254" t="s">
        <v>1263</v>
      </c>
      <c r="C254" t="s">
        <v>5934</v>
      </c>
      <c r="D254" t="s">
        <v>5935</v>
      </c>
      <c r="E254" t="s">
        <v>309</v>
      </c>
      <c r="F254" t="s">
        <v>5936</v>
      </c>
      <c r="G254">
        <v>74176</v>
      </c>
      <c r="H254" t="s">
        <v>312</v>
      </c>
      <c r="I254" t="s">
        <v>1002</v>
      </c>
      <c r="J254" t="s">
        <v>569</v>
      </c>
      <c r="K254" t="s">
        <v>204</v>
      </c>
      <c r="L254" t="s">
        <v>204</v>
      </c>
      <c r="M254" t="s">
        <v>204</v>
      </c>
      <c r="N254" t="s">
        <v>204</v>
      </c>
      <c r="O254" t="s">
        <v>339</v>
      </c>
      <c r="P254" s="161">
        <v>43306</v>
      </c>
      <c r="Q254" t="s">
        <v>1212</v>
      </c>
      <c r="R254" t="s">
        <v>885</v>
      </c>
      <c r="S254" t="s">
        <v>889</v>
      </c>
      <c r="T254" s="169">
        <v>45362</v>
      </c>
      <c r="V254" s="180">
        <f t="shared" si="3"/>
        <v>469.56220000000002</v>
      </c>
      <c r="W254" s="146">
        <v>469.56220000000002</v>
      </c>
      <c r="X254" s="163">
        <v>1.7500000000000002E-2</v>
      </c>
      <c r="Y254" s="133">
        <v>1.8569383163134293E-2</v>
      </c>
      <c r="Z254" s="133">
        <v>2.762001838334032E-3</v>
      </c>
    </row>
    <row r="255" spans="1:26">
      <c r="A255" t="s">
        <v>1213</v>
      </c>
      <c r="B255" t="s">
        <v>1263</v>
      </c>
      <c r="C255" t="s">
        <v>5982</v>
      </c>
      <c r="D255" t="s">
        <v>5983</v>
      </c>
      <c r="E255" t="s">
        <v>309</v>
      </c>
      <c r="F255" t="s">
        <v>5984</v>
      </c>
      <c r="G255">
        <v>74233</v>
      </c>
      <c r="H255" t="s">
        <v>312</v>
      </c>
      <c r="I255" t="s">
        <v>1002</v>
      </c>
      <c r="J255" t="s">
        <v>569</v>
      </c>
      <c r="K255" t="s">
        <v>204</v>
      </c>
      <c r="L255" t="s">
        <v>204</v>
      </c>
      <c r="M255" t="s">
        <v>204</v>
      </c>
      <c r="N255" t="s">
        <v>224</v>
      </c>
      <c r="O255" t="s">
        <v>339</v>
      </c>
      <c r="P255" s="161">
        <v>44622</v>
      </c>
      <c r="Q255" t="s">
        <v>1212</v>
      </c>
      <c r="R255" t="s">
        <v>885</v>
      </c>
      <c r="S255" t="s">
        <v>889</v>
      </c>
      <c r="T255" s="169">
        <v>45364</v>
      </c>
      <c r="V255" s="180">
        <f t="shared" si="3"/>
        <v>461.08709999999996</v>
      </c>
      <c r="W255" s="146">
        <v>461.08709999999996</v>
      </c>
      <c r="X255" s="163">
        <v>0.104</v>
      </c>
      <c r="Y255" s="133">
        <v>1.823422266305456E-2</v>
      </c>
      <c r="Z255" s="133">
        <v>2.7121502137956903E-3</v>
      </c>
    </row>
    <row r="256" spans="1:26">
      <c r="A256" t="s">
        <v>1213</v>
      </c>
      <c r="B256" t="s">
        <v>1263</v>
      </c>
      <c r="C256" t="s">
        <v>5937</v>
      </c>
      <c r="D256" t="s">
        <v>5938</v>
      </c>
      <c r="E256" t="s">
        <v>309</v>
      </c>
      <c r="F256" t="s">
        <v>5939</v>
      </c>
      <c r="G256">
        <v>74177</v>
      </c>
      <c r="H256" t="s">
        <v>312</v>
      </c>
      <c r="I256" t="s">
        <v>1002</v>
      </c>
      <c r="J256" t="s">
        <v>569</v>
      </c>
      <c r="K256" t="s">
        <v>204</v>
      </c>
      <c r="L256" t="s">
        <v>204</v>
      </c>
      <c r="M256" t="s">
        <v>204</v>
      </c>
      <c r="N256" t="s">
        <v>204</v>
      </c>
      <c r="O256" t="s">
        <v>339</v>
      </c>
      <c r="P256" s="161">
        <v>43312</v>
      </c>
      <c r="Q256" t="s">
        <v>1212</v>
      </c>
      <c r="R256" t="s">
        <v>885</v>
      </c>
      <c r="S256" t="s">
        <v>889</v>
      </c>
      <c r="T256" s="169">
        <v>45369</v>
      </c>
      <c r="V256" s="180">
        <f t="shared" si="3"/>
        <v>223.14339999999999</v>
      </c>
      <c r="W256" s="146">
        <v>223.14339999999999</v>
      </c>
      <c r="X256" s="163">
        <v>2.9600000000000001E-2</v>
      </c>
      <c r="Y256" s="133">
        <v>8.8244645234265093E-3</v>
      </c>
      <c r="Z256" s="133">
        <v>1.3125469501003909E-3</v>
      </c>
    </row>
    <row r="257" spans="1:26">
      <c r="A257" t="s">
        <v>1213</v>
      </c>
      <c r="B257" t="s">
        <v>1263</v>
      </c>
      <c r="C257" t="s">
        <v>5940</v>
      </c>
      <c r="D257" t="s">
        <v>5941</v>
      </c>
      <c r="E257" t="s">
        <v>309</v>
      </c>
      <c r="F257" t="s">
        <v>5942</v>
      </c>
      <c r="G257">
        <v>74189</v>
      </c>
      <c r="H257" t="s">
        <v>312</v>
      </c>
      <c r="I257" t="s">
        <v>1002</v>
      </c>
      <c r="J257" t="s">
        <v>569</v>
      </c>
      <c r="K257" t="s">
        <v>205</v>
      </c>
      <c r="L257" t="s">
        <v>224</v>
      </c>
      <c r="M257" t="s">
        <v>224</v>
      </c>
      <c r="N257" t="s">
        <v>224</v>
      </c>
      <c r="O257" t="s">
        <v>339</v>
      </c>
      <c r="P257" s="161">
        <v>43586</v>
      </c>
      <c r="Q257" t="s">
        <v>1215</v>
      </c>
      <c r="R257" t="s">
        <v>885</v>
      </c>
      <c r="S257" t="s">
        <v>889</v>
      </c>
      <c r="T257" s="169">
        <v>45362</v>
      </c>
      <c r="U257" t="s">
        <v>1216</v>
      </c>
      <c r="V257" s="180">
        <f t="shared" si="3"/>
        <v>198.26549850584084</v>
      </c>
      <c r="W257" s="146">
        <v>729.81530000000009</v>
      </c>
      <c r="X257" s="163">
        <v>3.3799999999999997E-2</v>
      </c>
      <c r="Y257" s="133">
        <v>2.8861392560411286E-2</v>
      </c>
      <c r="Z257" s="133">
        <v>4.2928307638669637E-3</v>
      </c>
    </row>
    <row r="258" spans="1:26">
      <c r="A258" t="s">
        <v>1213</v>
      </c>
      <c r="B258" t="s">
        <v>1263</v>
      </c>
      <c r="D258" t="s">
        <v>5943</v>
      </c>
      <c r="E258" t="s">
        <v>311</v>
      </c>
      <c r="F258" t="s">
        <v>5944</v>
      </c>
      <c r="G258">
        <v>74188</v>
      </c>
      <c r="H258" t="s">
        <v>312</v>
      </c>
      <c r="I258" t="s">
        <v>1002</v>
      </c>
      <c r="J258" t="s">
        <v>569</v>
      </c>
      <c r="K258" t="s">
        <v>205</v>
      </c>
      <c r="L258" t="s">
        <v>224</v>
      </c>
      <c r="M258" t="s">
        <v>224</v>
      </c>
      <c r="N258" t="s">
        <v>224</v>
      </c>
      <c r="O258" t="s">
        <v>339</v>
      </c>
      <c r="P258" s="161">
        <v>43578</v>
      </c>
      <c r="Q258" t="s">
        <v>1215</v>
      </c>
      <c r="R258" t="s">
        <v>885</v>
      </c>
      <c r="S258" t="s">
        <v>889</v>
      </c>
      <c r="T258" s="169">
        <v>45328</v>
      </c>
      <c r="U258" t="s">
        <v>1216</v>
      </c>
      <c r="V258" s="180">
        <f t="shared" si="3"/>
        <v>7.4396631350176587</v>
      </c>
      <c r="W258" s="146">
        <v>27.385400000000001</v>
      </c>
      <c r="X258" s="163">
        <v>1.7999999999999999E-2</v>
      </c>
      <c r="Y258" s="133">
        <v>1.0829871745475163E-3</v>
      </c>
      <c r="Z258" s="133">
        <v>1.6108303333041556E-4</v>
      </c>
    </row>
    <row r="259" spans="1:26">
      <c r="A259" t="s">
        <v>1213</v>
      </c>
      <c r="B259" t="s">
        <v>1263</v>
      </c>
      <c r="C259" t="s">
        <v>5994</v>
      </c>
      <c r="D259" t="s">
        <v>5995</v>
      </c>
      <c r="E259" t="s">
        <v>309</v>
      </c>
      <c r="F259" t="s">
        <v>5996</v>
      </c>
      <c r="G259">
        <v>74241</v>
      </c>
      <c r="H259" t="s">
        <v>312</v>
      </c>
      <c r="I259" t="s">
        <v>1003</v>
      </c>
      <c r="J259" t="s">
        <v>837</v>
      </c>
      <c r="K259" t="s">
        <v>204</v>
      </c>
      <c r="L259" t="s">
        <v>204</v>
      </c>
      <c r="M259" t="s">
        <v>204</v>
      </c>
      <c r="N259" t="s">
        <v>204</v>
      </c>
      <c r="O259" t="s">
        <v>339</v>
      </c>
      <c r="P259" s="161">
        <v>44752</v>
      </c>
      <c r="Q259" t="s">
        <v>1212</v>
      </c>
      <c r="R259" t="s">
        <v>885</v>
      </c>
      <c r="S259" t="s">
        <v>889</v>
      </c>
      <c r="T259" s="169">
        <v>45379</v>
      </c>
      <c r="V259" s="180">
        <f t="shared" ref="V259:V322" si="4">IF(U259="",W259,W259/U259)</f>
        <v>654.12130000000002</v>
      </c>
      <c r="W259" s="146">
        <v>654.12130000000002</v>
      </c>
      <c r="X259" s="163">
        <v>5.8299999999999998E-2</v>
      </c>
      <c r="Y259" s="133">
        <v>2.586798400343629E-2</v>
      </c>
      <c r="Z259" s="133">
        <v>3.847592499105225E-3</v>
      </c>
    </row>
    <row r="260" spans="1:26">
      <c r="A260" t="s">
        <v>1213</v>
      </c>
      <c r="B260" t="s">
        <v>1263</v>
      </c>
      <c r="C260" t="s">
        <v>5988</v>
      </c>
      <c r="D260" t="s">
        <v>5989</v>
      </c>
      <c r="E260" t="s">
        <v>309</v>
      </c>
      <c r="F260" t="s">
        <v>5990</v>
      </c>
      <c r="G260">
        <v>74217</v>
      </c>
      <c r="H260" t="s">
        <v>312</v>
      </c>
      <c r="I260" t="s">
        <v>1003</v>
      </c>
      <c r="J260" t="s">
        <v>836</v>
      </c>
      <c r="K260" t="s">
        <v>204</v>
      </c>
      <c r="L260" t="s">
        <v>204</v>
      </c>
      <c r="M260" t="s">
        <v>204</v>
      </c>
      <c r="N260" t="s">
        <v>204</v>
      </c>
      <c r="O260" t="s">
        <v>339</v>
      </c>
      <c r="P260" s="161">
        <v>44370</v>
      </c>
      <c r="Q260" t="s">
        <v>1212</v>
      </c>
      <c r="R260" t="s">
        <v>885</v>
      </c>
      <c r="S260" t="s">
        <v>889</v>
      </c>
      <c r="T260" s="169">
        <v>45382</v>
      </c>
      <c r="V260" s="180">
        <f t="shared" si="4"/>
        <v>537.43830000000003</v>
      </c>
      <c r="W260" s="146">
        <v>537.43830000000003</v>
      </c>
      <c r="X260" s="163">
        <v>0.25196850393700787</v>
      </c>
      <c r="Y260" s="133">
        <v>2.1253621844324024E-2</v>
      </c>
      <c r="Z260" s="133">
        <v>3.1612543125191777E-3</v>
      </c>
    </row>
    <row r="261" spans="1:26">
      <c r="A261" t="s">
        <v>1213</v>
      </c>
      <c r="B261" t="s">
        <v>1263</v>
      </c>
      <c r="C261" t="s">
        <v>5997</v>
      </c>
      <c r="D261" t="s">
        <v>5986</v>
      </c>
      <c r="E261" t="s">
        <v>309</v>
      </c>
      <c r="F261" t="s">
        <v>5998</v>
      </c>
      <c r="G261">
        <v>74231</v>
      </c>
      <c r="H261" t="s">
        <v>312</v>
      </c>
      <c r="I261" t="s">
        <v>1003</v>
      </c>
      <c r="J261" t="s">
        <v>836</v>
      </c>
      <c r="K261" t="s">
        <v>204</v>
      </c>
      <c r="L261" t="s">
        <v>204</v>
      </c>
      <c r="M261" t="s">
        <v>204</v>
      </c>
      <c r="N261" t="s">
        <v>204</v>
      </c>
      <c r="O261" t="s">
        <v>339</v>
      </c>
      <c r="P261" s="161">
        <v>44591</v>
      </c>
      <c r="Q261" t="s">
        <v>1212</v>
      </c>
      <c r="R261" t="s">
        <v>885</v>
      </c>
      <c r="S261" t="s">
        <v>889</v>
      </c>
      <c r="T261" s="169">
        <v>45379</v>
      </c>
      <c r="V261" s="180">
        <f t="shared" si="4"/>
        <v>399.59859999999998</v>
      </c>
      <c r="W261" s="146">
        <v>399.59859999999998</v>
      </c>
      <c r="X261" s="163">
        <v>5.2600000000000001E-2</v>
      </c>
      <c r="Y261" s="133">
        <v>1.5802588318248462E-2</v>
      </c>
      <c r="Z261" s="133">
        <v>2.3504699968758189E-3</v>
      </c>
    </row>
    <row r="262" spans="1:26">
      <c r="A262" t="s">
        <v>1213</v>
      </c>
      <c r="B262" t="s">
        <v>1263</v>
      </c>
      <c r="C262" t="s">
        <v>6002</v>
      </c>
      <c r="D262" t="s">
        <v>6003</v>
      </c>
      <c r="E262" t="s">
        <v>309</v>
      </c>
      <c r="F262" t="s">
        <v>6004</v>
      </c>
      <c r="G262">
        <v>74239</v>
      </c>
      <c r="H262" t="s">
        <v>312</v>
      </c>
      <c r="I262" t="s">
        <v>1003</v>
      </c>
      <c r="J262" t="s">
        <v>837</v>
      </c>
      <c r="K262" t="s">
        <v>204</v>
      </c>
      <c r="L262" t="s">
        <v>204</v>
      </c>
      <c r="M262" t="s">
        <v>204</v>
      </c>
      <c r="N262" t="s">
        <v>204</v>
      </c>
      <c r="O262" t="s">
        <v>339</v>
      </c>
      <c r="P262" s="161">
        <v>44741</v>
      </c>
      <c r="Q262" t="s">
        <v>1212</v>
      </c>
      <c r="R262" t="s">
        <v>885</v>
      </c>
      <c r="S262" t="s">
        <v>889</v>
      </c>
      <c r="T262" s="169">
        <v>45379</v>
      </c>
      <c r="V262" s="180">
        <f t="shared" si="4"/>
        <v>300.87049999999999</v>
      </c>
      <c r="W262" s="146">
        <v>300.87049999999999</v>
      </c>
      <c r="X262" s="163">
        <v>3.4099999999999998E-2</v>
      </c>
      <c r="Y262" s="133">
        <v>1.1898273926358007E-2</v>
      </c>
      <c r="Z262" s="133">
        <v>1.7697440011279189E-3</v>
      </c>
    </row>
    <row r="263" spans="1:26">
      <c r="A263" t="s">
        <v>1213</v>
      </c>
      <c r="B263" t="s">
        <v>1263</v>
      </c>
      <c r="C263" t="s">
        <v>5882</v>
      </c>
      <c r="D263" t="s">
        <v>5883</v>
      </c>
      <c r="E263" t="s">
        <v>309</v>
      </c>
      <c r="F263" t="s">
        <v>5884</v>
      </c>
      <c r="G263">
        <v>74252</v>
      </c>
      <c r="H263" t="s">
        <v>312</v>
      </c>
      <c r="I263" t="s">
        <v>1003</v>
      </c>
      <c r="J263" t="s">
        <v>839</v>
      </c>
      <c r="K263" t="s">
        <v>204</v>
      </c>
      <c r="L263" t="s">
        <v>204</v>
      </c>
      <c r="M263" t="s">
        <v>204</v>
      </c>
      <c r="N263" t="s">
        <v>204</v>
      </c>
      <c r="O263" t="s">
        <v>339</v>
      </c>
      <c r="P263" s="161">
        <v>45036</v>
      </c>
      <c r="Q263" t="s">
        <v>1212</v>
      </c>
      <c r="R263" t="s">
        <v>885</v>
      </c>
      <c r="S263" t="s">
        <v>889</v>
      </c>
      <c r="T263" s="169">
        <v>45379</v>
      </c>
      <c r="V263" s="180">
        <f t="shared" si="4"/>
        <v>258.56329999999997</v>
      </c>
      <c r="W263" s="146">
        <v>258.56329999999997</v>
      </c>
      <c r="X263" s="163">
        <v>2.07E-2</v>
      </c>
      <c r="Y263" s="133">
        <v>1.0225186669450582E-2</v>
      </c>
      <c r="Z263" s="133">
        <v>1.5208897425521284E-3</v>
      </c>
    </row>
    <row r="264" spans="1:26">
      <c r="A264" t="s">
        <v>1213</v>
      </c>
      <c r="B264" t="s">
        <v>1263</v>
      </c>
      <c r="D264" t="s">
        <v>5917</v>
      </c>
      <c r="E264" t="s">
        <v>311</v>
      </c>
      <c r="F264" t="s">
        <v>5918</v>
      </c>
      <c r="G264">
        <v>74203</v>
      </c>
      <c r="H264" t="s">
        <v>312</v>
      </c>
      <c r="I264" t="s">
        <v>1003</v>
      </c>
      <c r="J264" t="s">
        <v>833</v>
      </c>
      <c r="K264" t="s">
        <v>205</v>
      </c>
      <c r="L264" t="s">
        <v>224</v>
      </c>
      <c r="M264" t="s">
        <v>224</v>
      </c>
      <c r="N264" t="s">
        <v>224</v>
      </c>
      <c r="O264" t="s">
        <v>339</v>
      </c>
      <c r="P264" s="161">
        <v>43770</v>
      </c>
      <c r="Q264" t="s">
        <v>1215</v>
      </c>
      <c r="R264" t="s">
        <v>885</v>
      </c>
      <c r="S264" t="s">
        <v>889</v>
      </c>
      <c r="T264" s="169">
        <v>45296</v>
      </c>
      <c r="U264" t="s">
        <v>1216</v>
      </c>
      <c r="V264" s="180">
        <f t="shared" si="4"/>
        <v>202.48899755501222</v>
      </c>
      <c r="W264" s="146">
        <v>745.36199999999997</v>
      </c>
      <c r="X264" s="163">
        <v>6.8529999999999994E-2</v>
      </c>
      <c r="Y264" s="133">
        <v>2.947620477998104E-2</v>
      </c>
      <c r="Z264" s="133">
        <v>4.3842776614706029E-3</v>
      </c>
    </row>
    <row r="265" spans="1:26">
      <c r="A265" t="s">
        <v>1213</v>
      </c>
      <c r="B265" t="s">
        <v>1263</v>
      </c>
      <c r="C265" t="s">
        <v>6008</v>
      </c>
      <c r="D265" t="s">
        <v>6009</v>
      </c>
      <c r="E265" t="s">
        <v>311</v>
      </c>
      <c r="F265" t="s">
        <v>6010</v>
      </c>
      <c r="G265">
        <v>74199</v>
      </c>
      <c r="H265" t="s">
        <v>312</v>
      </c>
      <c r="I265" t="s">
        <v>1003</v>
      </c>
      <c r="J265" t="s">
        <v>837</v>
      </c>
      <c r="K265" t="s">
        <v>205</v>
      </c>
      <c r="L265" t="s">
        <v>224</v>
      </c>
      <c r="M265" t="s">
        <v>224</v>
      </c>
      <c r="N265" t="s">
        <v>224</v>
      </c>
      <c r="O265" t="s">
        <v>339</v>
      </c>
      <c r="P265" s="161">
        <v>43881</v>
      </c>
      <c r="Q265" t="s">
        <v>1215</v>
      </c>
      <c r="R265" t="s">
        <v>885</v>
      </c>
      <c r="S265" t="s">
        <v>889</v>
      </c>
      <c r="T265" s="169">
        <v>45377</v>
      </c>
      <c r="U265" t="s">
        <v>1216</v>
      </c>
      <c r="V265" s="180">
        <f t="shared" si="4"/>
        <v>113.31458842705786</v>
      </c>
      <c r="W265" s="146">
        <v>417.11099999999999</v>
      </c>
      <c r="X265" s="163">
        <v>2.6270000000000002E-2</v>
      </c>
      <c r="Y265" s="133">
        <v>1.6495139369235412E-2</v>
      </c>
      <c r="Z265" s="133">
        <v>2.4534797338800966E-3</v>
      </c>
    </row>
    <row r="266" spans="1:26">
      <c r="A266" t="s">
        <v>1213</v>
      </c>
      <c r="B266" t="s">
        <v>1263</v>
      </c>
      <c r="D266" t="s">
        <v>5945</v>
      </c>
      <c r="E266" t="s">
        <v>311</v>
      </c>
      <c r="F266" t="s">
        <v>5946</v>
      </c>
      <c r="G266">
        <v>74197</v>
      </c>
      <c r="H266" t="s">
        <v>312</v>
      </c>
      <c r="I266" t="s">
        <v>1003</v>
      </c>
      <c r="J266" t="s">
        <v>836</v>
      </c>
      <c r="K266" t="s">
        <v>205</v>
      </c>
      <c r="L266" t="s">
        <v>224</v>
      </c>
      <c r="M266" t="s">
        <v>224</v>
      </c>
      <c r="N266" t="s">
        <v>224</v>
      </c>
      <c r="O266" t="s">
        <v>339</v>
      </c>
      <c r="P266" s="161">
        <v>43857</v>
      </c>
      <c r="Q266" t="s">
        <v>1215</v>
      </c>
      <c r="R266" t="s">
        <v>885</v>
      </c>
      <c r="S266" t="s">
        <v>889</v>
      </c>
      <c r="T266" s="169">
        <v>45257</v>
      </c>
      <c r="U266" t="s">
        <v>1216</v>
      </c>
      <c r="V266" s="180">
        <f t="shared" si="4"/>
        <v>78.229258353708232</v>
      </c>
      <c r="W266" s="146">
        <v>287.96190000000001</v>
      </c>
      <c r="X266" s="163">
        <v>2.53E-2</v>
      </c>
      <c r="Y266" s="133">
        <v>1.138778848739265E-2</v>
      </c>
      <c r="Z266" s="133">
        <v>1.6938146227270111E-3</v>
      </c>
    </row>
    <row r="267" spans="1:26">
      <c r="A267" t="s">
        <v>1213</v>
      </c>
      <c r="B267" t="s">
        <v>1263</v>
      </c>
      <c r="C267" t="s">
        <v>5947</v>
      </c>
      <c r="D267" t="s">
        <v>5948</v>
      </c>
      <c r="E267" t="s">
        <v>310</v>
      </c>
      <c r="F267" t="s">
        <v>5949</v>
      </c>
      <c r="G267">
        <v>74187</v>
      </c>
      <c r="H267" t="s">
        <v>312</v>
      </c>
      <c r="I267" t="s">
        <v>1003</v>
      </c>
      <c r="J267" t="s">
        <v>836</v>
      </c>
      <c r="K267" t="s">
        <v>205</v>
      </c>
      <c r="L267" t="s">
        <v>204</v>
      </c>
      <c r="M267" t="s">
        <v>204</v>
      </c>
      <c r="N267" t="s">
        <v>303</v>
      </c>
      <c r="O267" t="s">
        <v>339</v>
      </c>
      <c r="P267" s="161">
        <v>43571</v>
      </c>
      <c r="Q267" t="s">
        <v>1215</v>
      </c>
      <c r="R267" t="s">
        <v>885</v>
      </c>
      <c r="S267" t="s">
        <v>889</v>
      </c>
      <c r="T267" s="169">
        <v>45382</v>
      </c>
      <c r="U267" t="s">
        <v>1216</v>
      </c>
      <c r="V267" s="180">
        <f t="shared" si="4"/>
        <v>13.844879108937789</v>
      </c>
      <c r="W267" s="146">
        <v>50.963000000000001</v>
      </c>
      <c r="X267" s="163">
        <v>3.3300000000000003E-2</v>
      </c>
      <c r="Y267" s="133">
        <v>2.0153905543982584E-3</v>
      </c>
      <c r="Z267" s="133">
        <v>2.9976829964175673E-4</v>
      </c>
    </row>
    <row r="268" spans="1:26">
      <c r="A268" t="s">
        <v>1213</v>
      </c>
      <c r="B268" t="s">
        <v>1263</v>
      </c>
      <c r="D268" t="s">
        <v>6011</v>
      </c>
      <c r="E268" t="s">
        <v>311</v>
      </c>
      <c r="F268" t="s">
        <v>6012</v>
      </c>
      <c r="G268">
        <v>74193</v>
      </c>
      <c r="H268" t="s">
        <v>312</v>
      </c>
      <c r="I268" t="s">
        <v>1003</v>
      </c>
      <c r="J268" t="s">
        <v>836</v>
      </c>
      <c r="K268" t="s">
        <v>205</v>
      </c>
      <c r="L268" t="s">
        <v>224</v>
      </c>
      <c r="M268" t="s">
        <v>224</v>
      </c>
      <c r="N268" t="s">
        <v>224</v>
      </c>
      <c r="O268" t="s">
        <v>339</v>
      </c>
      <c r="P268" s="161">
        <v>43790</v>
      </c>
      <c r="Q268" t="s">
        <v>1215</v>
      </c>
      <c r="R268" t="s">
        <v>885</v>
      </c>
      <c r="S268" t="s">
        <v>889</v>
      </c>
      <c r="T268" s="169">
        <v>45369</v>
      </c>
      <c r="U268" t="s">
        <v>1216</v>
      </c>
      <c r="V268" s="180">
        <f t="shared" si="4"/>
        <v>11.589350719913067</v>
      </c>
      <c r="W268" s="146">
        <v>42.660400000000003</v>
      </c>
      <c r="X268" s="163">
        <v>1.0200000000000001E-2</v>
      </c>
      <c r="Y268" s="133">
        <v>1.6870565743894684E-3</v>
      </c>
      <c r="Z268" s="133">
        <v>2.5093204867935589E-4</v>
      </c>
    </row>
    <row r="269" spans="1:26">
      <c r="A269" t="s">
        <v>1213</v>
      </c>
      <c r="B269" t="s">
        <v>1263</v>
      </c>
      <c r="C269" t="s">
        <v>5950</v>
      </c>
      <c r="D269" t="s">
        <v>5951</v>
      </c>
      <c r="E269" t="s">
        <v>310</v>
      </c>
      <c r="F269" t="s">
        <v>5952</v>
      </c>
      <c r="G269">
        <v>74186</v>
      </c>
      <c r="H269" t="s">
        <v>312</v>
      </c>
      <c r="I269" t="s">
        <v>1004</v>
      </c>
      <c r="J269" t="s">
        <v>833</v>
      </c>
      <c r="K269" t="s">
        <v>204</v>
      </c>
      <c r="L269" t="s">
        <v>204</v>
      </c>
      <c r="M269" t="s">
        <v>204</v>
      </c>
      <c r="N269" t="s">
        <v>204</v>
      </c>
      <c r="O269" t="s">
        <v>339</v>
      </c>
      <c r="P269" s="161">
        <v>43542</v>
      </c>
      <c r="Q269" t="s">
        <v>1212</v>
      </c>
      <c r="R269" t="s">
        <v>885</v>
      </c>
      <c r="S269" t="s">
        <v>889</v>
      </c>
      <c r="T269" s="169">
        <v>45382</v>
      </c>
      <c r="V269" s="180">
        <f t="shared" si="4"/>
        <v>1485.5601000000001</v>
      </c>
      <c r="W269" s="146">
        <v>1485.5601000000001</v>
      </c>
      <c r="X269" s="163">
        <v>7.8700000000000006E-2</v>
      </c>
      <c r="Y269" s="133">
        <v>5.874819622307851E-2</v>
      </c>
      <c r="Z269" s="133">
        <v>8.7381807215379387E-3</v>
      </c>
    </row>
    <row r="270" spans="1:26">
      <c r="A270" t="s">
        <v>1213</v>
      </c>
      <c r="B270" t="s">
        <v>1263</v>
      </c>
      <c r="C270" t="s">
        <v>5950</v>
      </c>
      <c r="D270" t="s">
        <v>5951</v>
      </c>
      <c r="E270" t="s">
        <v>310</v>
      </c>
      <c r="F270" t="s">
        <v>6013</v>
      </c>
      <c r="G270">
        <v>74204</v>
      </c>
      <c r="H270" t="s">
        <v>312</v>
      </c>
      <c r="I270" t="s">
        <v>1004</v>
      </c>
      <c r="J270" t="s">
        <v>833</v>
      </c>
      <c r="K270" t="s">
        <v>204</v>
      </c>
      <c r="L270" t="s">
        <v>204</v>
      </c>
      <c r="M270" t="s">
        <v>204</v>
      </c>
      <c r="N270" t="s">
        <v>204</v>
      </c>
      <c r="O270" t="s">
        <v>339</v>
      </c>
      <c r="P270" s="161">
        <v>44084</v>
      </c>
      <c r="Q270" t="s">
        <v>1212</v>
      </c>
      <c r="R270" t="s">
        <v>885</v>
      </c>
      <c r="S270" t="s">
        <v>889</v>
      </c>
      <c r="T270" s="169">
        <v>45291</v>
      </c>
      <c r="V270" s="180">
        <f t="shared" si="4"/>
        <v>793.98530000000005</v>
      </c>
      <c r="W270" s="146">
        <v>793.98530000000005</v>
      </c>
      <c r="X270" s="163">
        <v>7.8700000000000006E-2</v>
      </c>
      <c r="Y270" s="133">
        <v>3.1399070727504266E-2</v>
      </c>
      <c r="Z270" s="133">
        <v>4.6702838920099615E-3</v>
      </c>
    </row>
    <row r="271" spans="1:26">
      <c r="A271" t="s">
        <v>1213</v>
      </c>
      <c r="B271" t="s">
        <v>1263</v>
      </c>
      <c r="C271" t="s">
        <v>6014</v>
      </c>
      <c r="D271" t="s">
        <v>6015</v>
      </c>
      <c r="E271" t="s">
        <v>310</v>
      </c>
      <c r="F271" t="s">
        <v>6016</v>
      </c>
      <c r="G271">
        <v>74238</v>
      </c>
      <c r="H271" t="s">
        <v>312</v>
      </c>
      <c r="I271" t="s">
        <v>1004</v>
      </c>
      <c r="J271" t="s">
        <v>833</v>
      </c>
      <c r="K271" t="s">
        <v>204</v>
      </c>
      <c r="L271" t="s">
        <v>204</v>
      </c>
      <c r="M271" t="s">
        <v>204</v>
      </c>
      <c r="N271" t="s">
        <v>204</v>
      </c>
      <c r="O271" t="s">
        <v>339</v>
      </c>
      <c r="P271" s="161">
        <v>44721</v>
      </c>
      <c r="Q271" t="s">
        <v>1212</v>
      </c>
      <c r="R271" t="s">
        <v>885</v>
      </c>
      <c r="S271" t="s">
        <v>889</v>
      </c>
      <c r="T271" s="169">
        <v>45382</v>
      </c>
      <c r="V271" s="180">
        <f t="shared" si="4"/>
        <v>358.18700000000001</v>
      </c>
      <c r="W271" s="146">
        <v>358.18700000000001</v>
      </c>
      <c r="X271" s="163">
        <v>1.89E-2</v>
      </c>
      <c r="Y271" s="133">
        <v>1.41649191540554E-2</v>
      </c>
      <c r="Z271" s="133">
        <v>2.1068838097447261E-3</v>
      </c>
    </row>
    <row r="272" spans="1:26">
      <c r="A272" t="s">
        <v>1213</v>
      </c>
      <c r="B272" t="s">
        <v>1263</v>
      </c>
      <c r="C272" t="s">
        <v>6022</v>
      </c>
      <c r="D272" t="s">
        <v>6023</v>
      </c>
      <c r="E272" t="s">
        <v>310</v>
      </c>
      <c r="F272" t="s">
        <v>6024</v>
      </c>
      <c r="G272">
        <v>74256</v>
      </c>
      <c r="H272" t="s">
        <v>312</v>
      </c>
      <c r="I272" t="s">
        <v>1004</v>
      </c>
      <c r="J272" t="s">
        <v>832</v>
      </c>
      <c r="K272" t="s">
        <v>205</v>
      </c>
      <c r="L272" t="s">
        <v>272</v>
      </c>
      <c r="M272" t="s">
        <v>272</v>
      </c>
      <c r="N272" t="s">
        <v>272</v>
      </c>
      <c r="O272" t="s">
        <v>339</v>
      </c>
      <c r="P272" s="161">
        <v>45166</v>
      </c>
      <c r="Q272" t="s">
        <v>1217</v>
      </c>
      <c r="R272" t="s">
        <v>885</v>
      </c>
      <c r="S272" t="s">
        <v>889</v>
      </c>
      <c r="T272" s="169">
        <v>45252</v>
      </c>
      <c r="U272" t="s">
        <v>1218</v>
      </c>
      <c r="V272" s="180">
        <f t="shared" si="4"/>
        <v>176.87411726269761</v>
      </c>
      <c r="W272" s="146">
        <v>703.7998</v>
      </c>
      <c r="X272" s="163">
        <v>0.18</v>
      </c>
      <c r="Y272" s="133">
        <v>2.7832580042943474E-2</v>
      </c>
      <c r="Z272" s="133">
        <v>4.1398056450688047E-3</v>
      </c>
    </row>
    <row r="273" spans="1:26">
      <c r="A273" t="s">
        <v>1213</v>
      </c>
      <c r="B273" t="s">
        <v>1263</v>
      </c>
      <c r="C273" t="s">
        <v>5958</v>
      </c>
      <c r="D273" t="s">
        <v>5959</v>
      </c>
      <c r="E273" t="s">
        <v>311</v>
      </c>
      <c r="F273" t="s">
        <v>5960</v>
      </c>
      <c r="G273">
        <v>74208</v>
      </c>
      <c r="H273" t="s">
        <v>312</v>
      </c>
      <c r="I273" t="s">
        <v>1004</v>
      </c>
      <c r="J273" t="s">
        <v>833</v>
      </c>
      <c r="K273" t="s">
        <v>205</v>
      </c>
      <c r="L273" t="s">
        <v>224</v>
      </c>
      <c r="M273" t="s">
        <v>224</v>
      </c>
      <c r="N273" t="s">
        <v>224</v>
      </c>
      <c r="O273" t="s">
        <v>339</v>
      </c>
      <c r="P273" s="161">
        <v>44186</v>
      </c>
      <c r="Q273" t="s">
        <v>1215</v>
      </c>
      <c r="R273" t="s">
        <v>885</v>
      </c>
      <c r="S273" t="s">
        <v>889</v>
      </c>
      <c r="T273" s="169">
        <v>45377</v>
      </c>
      <c r="U273" t="s">
        <v>1216</v>
      </c>
      <c r="V273" s="180">
        <f t="shared" si="4"/>
        <v>184.40146699266506</v>
      </c>
      <c r="W273" s="146">
        <v>678.78180000000009</v>
      </c>
      <c r="X273" s="163">
        <v>4.7000000000000002E-3</v>
      </c>
      <c r="Y273" s="133">
        <v>2.6843213050315558E-2</v>
      </c>
      <c r="Z273" s="133">
        <v>3.9926476361883375E-3</v>
      </c>
    </row>
    <row r="274" spans="1:26">
      <c r="A274" t="s">
        <v>1213</v>
      </c>
      <c r="B274" t="s">
        <v>1263</v>
      </c>
      <c r="C274" t="s">
        <v>5953</v>
      </c>
      <c r="D274" t="s">
        <v>5954</v>
      </c>
      <c r="E274" t="s">
        <v>311</v>
      </c>
      <c r="F274" t="s">
        <v>5955</v>
      </c>
      <c r="G274">
        <v>74178</v>
      </c>
      <c r="H274" t="s">
        <v>312</v>
      </c>
      <c r="I274" t="s">
        <v>1004</v>
      </c>
      <c r="J274" t="s">
        <v>833</v>
      </c>
      <c r="K274" t="s">
        <v>205</v>
      </c>
      <c r="L274" t="s">
        <v>224</v>
      </c>
      <c r="M274" t="s">
        <v>224</v>
      </c>
      <c r="N274" t="s">
        <v>224</v>
      </c>
      <c r="O274" t="s">
        <v>339</v>
      </c>
      <c r="P274" s="161">
        <v>43321</v>
      </c>
      <c r="Q274" t="s">
        <v>1215</v>
      </c>
      <c r="R274" t="s">
        <v>885</v>
      </c>
      <c r="S274" t="s">
        <v>889</v>
      </c>
      <c r="T274" s="169">
        <v>45377</v>
      </c>
      <c r="U274" t="s">
        <v>1216</v>
      </c>
      <c r="V274" s="180">
        <f t="shared" si="4"/>
        <v>147.45973920130399</v>
      </c>
      <c r="W274" s="146">
        <v>542.79930000000002</v>
      </c>
      <c r="X274" s="163">
        <v>3.4639999999999997E-2</v>
      </c>
      <c r="Y274" s="133">
        <v>2.1465629229809925E-2</v>
      </c>
      <c r="Z274" s="133">
        <v>3.1927881972642004E-3</v>
      </c>
    </row>
    <row r="275" spans="1:26">
      <c r="A275" t="s">
        <v>1213</v>
      </c>
      <c r="B275" t="s">
        <v>1263</v>
      </c>
      <c r="C275" t="s">
        <v>6045</v>
      </c>
      <c r="D275" t="s">
        <v>6046</v>
      </c>
      <c r="E275" t="s">
        <v>311</v>
      </c>
      <c r="F275" t="s">
        <v>6047</v>
      </c>
      <c r="G275">
        <v>74244</v>
      </c>
      <c r="H275" t="s">
        <v>312</v>
      </c>
      <c r="I275" t="s">
        <v>1004</v>
      </c>
      <c r="J275" t="s">
        <v>833</v>
      </c>
      <c r="K275" t="s">
        <v>205</v>
      </c>
      <c r="L275" t="s">
        <v>224</v>
      </c>
      <c r="M275" t="s">
        <v>224</v>
      </c>
      <c r="N275" t="s">
        <v>224</v>
      </c>
      <c r="O275" t="s">
        <v>339</v>
      </c>
      <c r="P275" s="161">
        <v>44881</v>
      </c>
      <c r="Q275" t="s">
        <v>1215</v>
      </c>
      <c r="R275" t="s">
        <v>885</v>
      </c>
      <c r="S275" t="s">
        <v>889</v>
      </c>
      <c r="T275" s="169">
        <v>45377</v>
      </c>
      <c r="U275" t="s">
        <v>1216</v>
      </c>
      <c r="V275" s="180">
        <f t="shared" si="4"/>
        <v>145.12303721814723</v>
      </c>
      <c r="W275" s="146">
        <v>534.1979</v>
      </c>
      <c r="X275" s="163">
        <v>2.4199999999999999E-2</v>
      </c>
      <c r="Y275" s="133">
        <v>2.1125476748770931E-2</v>
      </c>
      <c r="Z275" s="133">
        <v>3.1421940676859619E-3</v>
      </c>
    </row>
    <row r="276" spans="1:26">
      <c r="A276" t="s">
        <v>1213</v>
      </c>
      <c r="B276" t="s">
        <v>1263</v>
      </c>
      <c r="D276" t="s">
        <v>5956</v>
      </c>
      <c r="E276" t="s">
        <v>309</v>
      </c>
      <c r="F276" t="s">
        <v>5957</v>
      </c>
      <c r="G276">
        <v>74181</v>
      </c>
      <c r="H276" t="s">
        <v>312</v>
      </c>
      <c r="I276" t="s">
        <v>1004</v>
      </c>
      <c r="J276" t="s">
        <v>833</v>
      </c>
      <c r="K276" t="s">
        <v>205</v>
      </c>
      <c r="L276" t="s">
        <v>204</v>
      </c>
      <c r="M276" t="s">
        <v>204</v>
      </c>
      <c r="N276" t="s">
        <v>224</v>
      </c>
      <c r="O276" t="s">
        <v>339</v>
      </c>
      <c r="P276" s="161">
        <v>43412</v>
      </c>
      <c r="Q276" t="s">
        <v>1215</v>
      </c>
      <c r="R276" t="s">
        <v>885</v>
      </c>
      <c r="S276" t="s">
        <v>889</v>
      </c>
      <c r="T276" s="169">
        <v>45244</v>
      </c>
      <c r="U276" t="s">
        <v>1216</v>
      </c>
      <c r="V276" s="180">
        <f t="shared" si="4"/>
        <v>113.60434664493344</v>
      </c>
      <c r="W276" s="146">
        <v>418.17759999999998</v>
      </c>
      <c r="X276" s="163">
        <v>0.19900000000000001</v>
      </c>
      <c r="Y276" s="133">
        <v>1.6537319041491673E-2</v>
      </c>
      <c r="Z276" s="133">
        <v>2.4597535196751686E-3</v>
      </c>
    </row>
    <row r="277" spans="1:26">
      <c r="A277" t="s">
        <v>1213</v>
      </c>
      <c r="B277" t="s">
        <v>1263</v>
      </c>
      <c r="C277" t="s">
        <v>6019</v>
      </c>
      <c r="D277" t="s">
        <v>6020</v>
      </c>
      <c r="E277" t="s">
        <v>311</v>
      </c>
      <c r="F277" t="s">
        <v>6021</v>
      </c>
      <c r="G277">
        <v>74237</v>
      </c>
      <c r="H277" t="s">
        <v>312</v>
      </c>
      <c r="I277" t="s">
        <v>1004</v>
      </c>
      <c r="J277" t="s">
        <v>833</v>
      </c>
      <c r="K277" t="s">
        <v>205</v>
      </c>
      <c r="L277" t="s">
        <v>233</v>
      </c>
      <c r="M277" t="s">
        <v>233</v>
      </c>
      <c r="N277" t="s">
        <v>233</v>
      </c>
      <c r="O277" t="s">
        <v>339</v>
      </c>
      <c r="P277" s="161">
        <v>44721</v>
      </c>
      <c r="Q277" t="s">
        <v>1224</v>
      </c>
      <c r="R277" t="s">
        <v>885</v>
      </c>
      <c r="S277" t="s">
        <v>889</v>
      </c>
      <c r="T277" s="169">
        <v>45379</v>
      </c>
      <c r="U277" t="s">
        <v>1225</v>
      </c>
      <c r="V277" s="180">
        <f t="shared" si="4"/>
        <v>86.201547222520688</v>
      </c>
      <c r="W277" s="146">
        <v>401.13890000000004</v>
      </c>
      <c r="X277" s="163">
        <v>4.5373999999999998E-2</v>
      </c>
      <c r="Y277" s="133">
        <v>1.586350481249487E-2</v>
      </c>
      <c r="Z277" s="133">
        <v>2.3595306892862954E-3</v>
      </c>
    </row>
    <row r="278" spans="1:26">
      <c r="A278" t="s">
        <v>1213</v>
      </c>
      <c r="B278" t="s">
        <v>1263</v>
      </c>
      <c r="D278" t="s">
        <v>4498</v>
      </c>
      <c r="E278" t="s">
        <v>311</v>
      </c>
      <c r="F278" t="s">
        <v>4497</v>
      </c>
      <c r="G278">
        <v>74242</v>
      </c>
      <c r="H278" t="s">
        <v>312</v>
      </c>
      <c r="I278" t="s">
        <v>1004</v>
      </c>
      <c r="J278" t="s">
        <v>833</v>
      </c>
      <c r="K278" t="s">
        <v>205</v>
      </c>
      <c r="L278" t="s">
        <v>272</v>
      </c>
      <c r="M278" t="s">
        <v>272</v>
      </c>
      <c r="N278" t="s">
        <v>272</v>
      </c>
      <c r="O278" t="s">
        <v>339</v>
      </c>
      <c r="P278" s="161">
        <v>44812</v>
      </c>
      <c r="Q278" t="s">
        <v>1217</v>
      </c>
      <c r="R278" t="s">
        <v>885</v>
      </c>
      <c r="S278" t="s">
        <v>889</v>
      </c>
      <c r="T278" s="169">
        <v>45288</v>
      </c>
      <c r="U278" t="s">
        <v>1218</v>
      </c>
      <c r="V278" s="180">
        <f t="shared" si="4"/>
        <v>88.619989444849338</v>
      </c>
      <c r="W278" s="146">
        <v>352.62779999999998</v>
      </c>
      <c r="X278" s="163">
        <v>0.127</v>
      </c>
      <c r="Y278" s="133">
        <v>1.3945076830330909E-2</v>
      </c>
      <c r="Z278" s="133">
        <v>2.0741845597515357E-3</v>
      </c>
    </row>
    <row r="279" spans="1:26">
      <c r="A279" t="s">
        <v>1213</v>
      </c>
      <c r="B279" t="s">
        <v>1263</v>
      </c>
      <c r="D279" t="s">
        <v>6028</v>
      </c>
      <c r="E279" t="s">
        <v>311</v>
      </c>
      <c r="F279" t="s">
        <v>6029</v>
      </c>
      <c r="G279">
        <v>74247</v>
      </c>
      <c r="H279" t="s">
        <v>312</v>
      </c>
      <c r="I279" t="s">
        <v>1004</v>
      </c>
      <c r="J279" t="s">
        <v>833</v>
      </c>
      <c r="K279" t="s">
        <v>205</v>
      </c>
      <c r="L279" t="s">
        <v>233</v>
      </c>
      <c r="M279" t="s">
        <v>233</v>
      </c>
      <c r="N279" t="s">
        <v>233</v>
      </c>
      <c r="O279" t="s">
        <v>339</v>
      </c>
      <c r="P279" s="161">
        <v>44938</v>
      </c>
      <c r="Q279" t="s">
        <v>1224</v>
      </c>
      <c r="R279" t="s">
        <v>885</v>
      </c>
      <c r="S279" t="s">
        <v>889</v>
      </c>
      <c r="T279" s="169">
        <v>45252</v>
      </c>
      <c r="U279" t="s">
        <v>1225</v>
      </c>
      <c r="V279" s="180">
        <f t="shared" si="4"/>
        <v>15.899623938970667</v>
      </c>
      <c r="W279" s="146">
        <v>73.988900000000001</v>
      </c>
      <c r="X279" s="163">
        <v>2.8799999999999999E-2</v>
      </c>
      <c r="Y279" s="133">
        <v>2.9259758107667935E-3</v>
      </c>
      <c r="Z279" s="133">
        <v>4.3520834791664252E-4</v>
      </c>
    </row>
    <row r="280" spans="1:26">
      <c r="A280" t="s">
        <v>1213</v>
      </c>
      <c r="B280" t="s">
        <v>1263</v>
      </c>
      <c r="C280" t="s">
        <v>6025</v>
      </c>
      <c r="D280" t="s">
        <v>6026</v>
      </c>
      <c r="E280" t="s">
        <v>309</v>
      </c>
      <c r="F280" t="s">
        <v>6027</v>
      </c>
      <c r="G280">
        <v>74192</v>
      </c>
      <c r="H280" t="s">
        <v>312</v>
      </c>
      <c r="I280" t="s">
        <v>1004</v>
      </c>
      <c r="J280" t="s">
        <v>833</v>
      </c>
      <c r="K280" t="s">
        <v>205</v>
      </c>
      <c r="L280" t="s">
        <v>224</v>
      </c>
      <c r="M280" t="s">
        <v>224</v>
      </c>
      <c r="N280" t="s">
        <v>224</v>
      </c>
      <c r="O280" t="s">
        <v>339</v>
      </c>
      <c r="P280" s="161">
        <v>43761</v>
      </c>
      <c r="Q280" t="s">
        <v>1215</v>
      </c>
      <c r="R280" t="s">
        <v>885</v>
      </c>
      <c r="S280" t="s">
        <v>889</v>
      </c>
      <c r="T280" s="169">
        <v>45263</v>
      </c>
      <c r="U280" t="s">
        <v>1216</v>
      </c>
      <c r="V280" s="180">
        <f t="shared" si="4"/>
        <v>10.553599565335507</v>
      </c>
      <c r="W280" s="146">
        <v>38.847799999999999</v>
      </c>
      <c r="X280" s="163">
        <v>3.5400000000000001E-2</v>
      </c>
      <c r="Y280" s="133">
        <v>1.536281427629701E-3</v>
      </c>
      <c r="Z280" s="133">
        <v>2.2850582003906806E-4</v>
      </c>
    </row>
    <row r="281" spans="1:26">
      <c r="A281" t="s">
        <v>1213</v>
      </c>
      <c r="B281" t="s">
        <v>1263</v>
      </c>
      <c r="C281" t="s">
        <v>6030</v>
      </c>
      <c r="D281" t="s">
        <v>6031</v>
      </c>
      <c r="E281" t="s">
        <v>309</v>
      </c>
      <c r="F281" t="s">
        <v>6032</v>
      </c>
      <c r="G281">
        <v>74196</v>
      </c>
      <c r="H281" t="s">
        <v>312</v>
      </c>
      <c r="I281" t="s">
        <v>1005</v>
      </c>
      <c r="J281" t="s">
        <v>826</v>
      </c>
      <c r="K281" t="s">
        <v>204</v>
      </c>
      <c r="L281" t="s">
        <v>204</v>
      </c>
      <c r="M281" t="s">
        <v>204</v>
      </c>
      <c r="N281" t="s">
        <v>204</v>
      </c>
      <c r="O281" t="s">
        <v>339</v>
      </c>
      <c r="P281" s="161">
        <v>43831</v>
      </c>
      <c r="Q281" t="s">
        <v>1212</v>
      </c>
      <c r="R281" t="s">
        <v>885</v>
      </c>
      <c r="S281" t="s">
        <v>889</v>
      </c>
      <c r="T281" s="169">
        <v>45379</v>
      </c>
      <c r="V281" s="180">
        <f t="shared" si="4"/>
        <v>3066.4372999999996</v>
      </c>
      <c r="W281" s="146">
        <v>3066.4372999999996</v>
      </c>
      <c r="X281" s="163">
        <v>0.14119999999999999</v>
      </c>
      <c r="Y281" s="133">
        <v>0.12126581636769737</v>
      </c>
      <c r="Z281" s="133">
        <v>1.8037023889926774E-2</v>
      </c>
    </row>
    <row r="282" spans="1:26">
      <c r="A282" t="s">
        <v>1213</v>
      </c>
      <c r="B282" t="s">
        <v>1263</v>
      </c>
      <c r="D282" t="s">
        <v>6036</v>
      </c>
      <c r="E282" t="s">
        <v>309</v>
      </c>
      <c r="F282" t="s">
        <v>6037</v>
      </c>
      <c r="G282">
        <v>74249</v>
      </c>
      <c r="H282" t="s">
        <v>312</v>
      </c>
      <c r="I282" t="s">
        <v>1005</v>
      </c>
      <c r="J282" t="s">
        <v>832</v>
      </c>
      <c r="K282" t="s">
        <v>204</v>
      </c>
      <c r="L282" t="s">
        <v>204</v>
      </c>
      <c r="M282" t="s">
        <v>204</v>
      </c>
      <c r="N282" t="s">
        <v>204</v>
      </c>
      <c r="O282" t="s">
        <v>339</v>
      </c>
      <c r="P282" s="161">
        <v>45006</v>
      </c>
      <c r="Q282" t="s">
        <v>1212</v>
      </c>
      <c r="R282" t="s">
        <v>885</v>
      </c>
      <c r="S282" t="s">
        <v>889</v>
      </c>
      <c r="T282" s="169"/>
      <c r="V282" s="180">
        <f t="shared" si="4"/>
        <v>999.84</v>
      </c>
      <c r="W282" s="146">
        <v>999.84</v>
      </c>
      <c r="X282" s="163">
        <v>0.19600000000000001</v>
      </c>
      <c r="Y282" s="133">
        <v>3.9539831962667478E-2</v>
      </c>
      <c r="Z282" s="133">
        <v>5.8811371174201706E-3</v>
      </c>
    </row>
    <row r="283" spans="1:26">
      <c r="A283" t="s">
        <v>1213</v>
      </c>
      <c r="B283" t="s">
        <v>1263</v>
      </c>
      <c r="C283" t="s">
        <v>5961</v>
      </c>
      <c r="D283" t="s">
        <v>2331</v>
      </c>
      <c r="E283" t="s">
        <v>309</v>
      </c>
      <c r="F283" t="s">
        <v>5962</v>
      </c>
      <c r="G283">
        <v>74190</v>
      </c>
      <c r="H283" t="s">
        <v>312</v>
      </c>
      <c r="I283" t="s">
        <v>1005</v>
      </c>
      <c r="J283" t="s">
        <v>569</v>
      </c>
      <c r="K283" t="s">
        <v>204</v>
      </c>
      <c r="L283" t="s">
        <v>204</v>
      </c>
      <c r="M283" t="s">
        <v>204</v>
      </c>
      <c r="N283" t="s">
        <v>224</v>
      </c>
      <c r="O283" t="s">
        <v>339</v>
      </c>
      <c r="P283" s="161">
        <v>43691</v>
      </c>
      <c r="Q283" t="s">
        <v>1215</v>
      </c>
      <c r="R283" t="s">
        <v>885</v>
      </c>
      <c r="S283" t="s">
        <v>889</v>
      </c>
      <c r="T283" s="169">
        <v>45299</v>
      </c>
      <c r="U283" t="s">
        <v>1216</v>
      </c>
      <c r="V283" s="180">
        <f t="shared" si="4"/>
        <v>201.29837000814999</v>
      </c>
      <c r="W283" s="146">
        <v>740.97930000000008</v>
      </c>
      <c r="X283" s="163">
        <v>0.19874</v>
      </c>
      <c r="Y283" s="133">
        <v>2.930288462951329E-2</v>
      </c>
      <c r="Z283" s="133">
        <v>4.3584980989505809E-3</v>
      </c>
    </row>
    <row r="284" spans="1:26">
      <c r="A284" t="s">
        <v>1213</v>
      </c>
      <c r="B284" t="s">
        <v>1263</v>
      </c>
      <c r="D284" t="s">
        <v>6040</v>
      </c>
      <c r="E284" t="s">
        <v>309</v>
      </c>
      <c r="F284" t="s">
        <v>6041</v>
      </c>
      <c r="G284">
        <v>74240</v>
      </c>
      <c r="H284" t="s">
        <v>312</v>
      </c>
      <c r="I284" t="s">
        <v>1005</v>
      </c>
      <c r="J284" t="s">
        <v>832</v>
      </c>
      <c r="K284" t="s">
        <v>205</v>
      </c>
      <c r="L284" t="s">
        <v>204</v>
      </c>
      <c r="M284" t="s">
        <v>204</v>
      </c>
      <c r="N284" t="s">
        <v>303</v>
      </c>
      <c r="O284" t="s">
        <v>339</v>
      </c>
      <c r="P284" s="161">
        <v>44748</v>
      </c>
      <c r="Q284" t="s">
        <v>1217</v>
      </c>
      <c r="R284" t="s">
        <v>885</v>
      </c>
      <c r="S284" t="s">
        <v>889</v>
      </c>
      <c r="T284" s="169">
        <v>45371</v>
      </c>
      <c r="U284" t="s">
        <v>1218</v>
      </c>
      <c r="V284" s="180">
        <f t="shared" si="4"/>
        <v>161.22701113317083</v>
      </c>
      <c r="W284" s="146">
        <v>641.53840000000002</v>
      </c>
      <c r="X284" s="163">
        <v>2.6239999999999999E-2</v>
      </c>
      <c r="Y284" s="133">
        <v>2.537037865492572E-2</v>
      </c>
      <c r="Z284" s="133">
        <v>3.77357889966162E-3</v>
      </c>
    </row>
    <row r="285" spans="1:26">
      <c r="A285" t="s">
        <v>1213</v>
      </c>
      <c r="B285" t="s">
        <v>1263</v>
      </c>
      <c r="D285" t="s">
        <v>6042</v>
      </c>
      <c r="E285" t="s">
        <v>311</v>
      </c>
      <c r="F285" t="s">
        <v>6043</v>
      </c>
      <c r="G285">
        <v>74207</v>
      </c>
      <c r="H285" t="s">
        <v>312</v>
      </c>
      <c r="I285" t="s">
        <v>1005</v>
      </c>
      <c r="J285" t="s">
        <v>569</v>
      </c>
      <c r="K285" t="s">
        <v>205</v>
      </c>
      <c r="L285" t="s">
        <v>233</v>
      </c>
      <c r="M285" t="s">
        <v>224</v>
      </c>
      <c r="N285" t="s">
        <v>296</v>
      </c>
      <c r="O285" t="s">
        <v>339</v>
      </c>
      <c r="P285" s="161">
        <v>44166</v>
      </c>
      <c r="Q285" t="s">
        <v>1215</v>
      </c>
      <c r="R285" t="s">
        <v>885</v>
      </c>
      <c r="S285" t="s">
        <v>889</v>
      </c>
      <c r="T285" s="169">
        <v>45272</v>
      </c>
      <c r="U285" t="s">
        <v>1216</v>
      </c>
      <c r="V285" s="180">
        <f t="shared" si="4"/>
        <v>163.07334963325184</v>
      </c>
      <c r="W285" s="146">
        <v>600.27300000000002</v>
      </c>
      <c r="X285" s="163">
        <v>1.1111111111111111E-3</v>
      </c>
      <c r="Y285" s="133">
        <v>2.373849165685853E-2</v>
      </c>
      <c r="Z285" s="133">
        <v>3.5308527493626025E-3</v>
      </c>
    </row>
    <row r="286" spans="1:26">
      <c r="A286" t="s">
        <v>1213</v>
      </c>
      <c r="B286" t="s">
        <v>1263</v>
      </c>
      <c r="C286" t="s">
        <v>5919</v>
      </c>
      <c r="D286" t="s">
        <v>5920</v>
      </c>
      <c r="E286" t="s">
        <v>309</v>
      </c>
      <c r="F286" t="s">
        <v>5921</v>
      </c>
      <c r="G286">
        <v>74255</v>
      </c>
      <c r="H286" t="s">
        <v>312</v>
      </c>
      <c r="I286" t="s">
        <v>1005</v>
      </c>
      <c r="J286" t="s">
        <v>831</v>
      </c>
      <c r="K286" t="s">
        <v>205</v>
      </c>
      <c r="L286" t="s">
        <v>233</v>
      </c>
      <c r="M286" t="s">
        <v>233</v>
      </c>
      <c r="N286" t="s">
        <v>233</v>
      </c>
      <c r="O286" t="s">
        <v>339</v>
      </c>
      <c r="P286" s="161">
        <v>45208</v>
      </c>
      <c r="Q286" t="s">
        <v>1224</v>
      </c>
      <c r="R286" t="s">
        <v>885</v>
      </c>
      <c r="S286" t="s">
        <v>889</v>
      </c>
      <c r="T286" s="169">
        <v>45327</v>
      </c>
      <c r="U286" t="s">
        <v>1225</v>
      </c>
      <c r="V286" s="180">
        <f t="shared" si="4"/>
        <v>67.420737079617496</v>
      </c>
      <c r="W286" s="146">
        <v>313.74240000000003</v>
      </c>
      <c r="X286" s="163">
        <v>0.107</v>
      </c>
      <c r="Y286" s="133">
        <v>1.2407307422591477E-2</v>
      </c>
      <c r="Z286" s="133">
        <v>1.8454574182090889E-3</v>
      </c>
    </row>
    <row r="287" spans="1:26">
      <c r="A287" t="s">
        <v>1213</v>
      </c>
      <c r="B287" t="s">
        <v>1264</v>
      </c>
      <c r="C287" t="s">
        <v>5963</v>
      </c>
      <c r="D287" t="s">
        <v>5964</v>
      </c>
      <c r="E287" t="s">
        <v>309</v>
      </c>
      <c r="F287" t="s">
        <v>5965</v>
      </c>
      <c r="G287">
        <v>74228</v>
      </c>
      <c r="H287" t="s">
        <v>312</v>
      </c>
      <c r="I287" t="s">
        <v>1000</v>
      </c>
      <c r="J287" t="s">
        <v>844</v>
      </c>
      <c r="K287" t="s">
        <v>204</v>
      </c>
      <c r="L287" t="s">
        <v>204</v>
      </c>
      <c r="M287" t="s">
        <v>204</v>
      </c>
      <c r="N287" t="s">
        <v>204</v>
      </c>
      <c r="O287" t="s">
        <v>339</v>
      </c>
      <c r="P287" s="161">
        <v>44560</v>
      </c>
      <c r="Q287" t="s">
        <v>1215</v>
      </c>
      <c r="R287" t="s">
        <v>885</v>
      </c>
      <c r="S287" t="s">
        <v>889</v>
      </c>
      <c r="T287" s="169">
        <v>45362</v>
      </c>
      <c r="U287" t="s">
        <v>1216</v>
      </c>
      <c r="V287" s="180">
        <f t="shared" si="4"/>
        <v>91.462944851942396</v>
      </c>
      <c r="W287" s="146">
        <v>336.67509999999999</v>
      </c>
      <c r="X287" s="163">
        <v>6.7400000000000002E-2</v>
      </c>
      <c r="Y287" s="133">
        <v>1.798595492963766E-2</v>
      </c>
      <c r="Z287" s="133">
        <v>2.7505665840984778E-3</v>
      </c>
    </row>
    <row r="288" spans="1:26">
      <c r="A288" t="s">
        <v>1213</v>
      </c>
      <c r="B288" t="s">
        <v>1264</v>
      </c>
      <c r="C288" t="s">
        <v>5966</v>
      </c>
      <c r="D288" t="s">
        <v>5967</v>
      </c>
      <c r="E288" t="s">
        <v>309</v>
      </c>
      <c r="F288" t="s">
        <v>5968</v>
      </c>
      <c r="G288">
        <v>74221</v>
      </c>
      <c r="H288" t="s">
        <v>312</v>
      </c>
      <c r="I288" t="s">
        <v>1000</v>
      </c>
      <c r="J288" t="s">
        <v>844</v>
      </c>
      <c r="K288" t="s">
        <v>204</v>
      </c>
      <c r="L288" t="s">
        <v>204</v>
      </c>
      <c r="M288" t="s">
        <v>204</v>
      </c>
      <c r="N288" t="s">
        <v>296</v>
      </c>
      <c r="O288" t="s">
        <v>339</v>
      </c>
      <c r="P288" s="161">
        <v>44409</v>
      </c>
      <c r="Q288" t="s">
        <v>1215</v>
      </c>
      <c r="R288" t="s">
        <v>885</v>
      </c>
      <c r="S288" t="s">
        <v>889</v>
      </c>
      <c r="T288" s="169">
        <v>45377</v>
      </c>
      <c r="U288" t="s">
        <v>1216</v>
      </c>
      <c r="V288" s="180">
        <f t="shared" si="4"/>
        <v>53.096278185275736</v>
      </c>
      <c r="W288" s="146">
        <v>195.44739999999999</v>
      </c>
      <c r="X288" s="163">
        <v>7.5700000000000003E-2</v>
      </c>
      <c r="Y288" s="133">
        <v>1.044124627527809E-2</v>
      </c>
      <c r="Z288" s="133">
        <v>1.5967649876514609E-3</v>
      </c>
    </row>
    <row r="289" spans="1:26">
      <c r="A289" t="s">
        <v>1213</v>
      </c>
      <c r="B289" t="s">
        <v>1264</v>
      </c>
      <c r="C289" t="s">
        <v>5969</v>
      </c>
      <c r="D289" t="s">
        <v>5970</v>
      </c>
      <c r="E289" t="s">
        <v>311</v>
      </c>
      <c r="F289" t="s">
        <v>5971</v>
      </c>
      <c r="G289">
        <v>74243</v>
      </c>
      <c r="H289" t="s">
        <v>312</v>
      </c>
      <c r="I289" t="s">
        <v>1000</v>
      </c>
      <c r="J289" t="s">
        <v>844</v>
      </c>
      <c r="K289" t="s">
        <v>204</v>
      </c>
      <c r="L289" t="s">
        <v>204</v>
      </c>
      <c r="M289" t="s">
        <v>204</v>
      </c>
      <c r="N289" t="s">
        <v>204</v>
      </c>
      <c r="O289" t="s">
        <v>339</v>
      </c>
      <c r="P289" s="161">
        <v>44823</v>
      </c>
      <c r="Q289" t="s">
        <v>1215</v>
      </c>
      <c r="R289" t="s">
        <v>885</v>
      </c>
      <c r="S289" t="s">
        <v>889</v>
      </c>
      <c r="T289" s="169">
        <v>45287</v>
      </c>
      <c r="U289" t="s">
        <v>1216</v>
      </c>
      <c r="V289" s="180">
        <f t="shared" si="4"/>
        <v>50.800706329801685</v>
      </c>
      <c r="W289" s="146">
        <v>186.9974</v>
      </c>
      <c r="X289" s="163">
        <v>0.1371</v>
      </c>
      <c r="Y289" s="133">
        <v>9.9898313269750141E-3</v>
      </c>
      <c r="Z289" s="133">
        <v>1.5277307396939636E-3</v>
      </c>
    </row>
    <row r="290" spans="1:26">
      <c r="A290" t="s">
        <v>1213</v>
      </c>
      <c r="B290" t="s">
        <v>1264</v>
      </c>
      <c r="D290" t="s">
        <v>5885</v>
      </c>
      <c r="E290" t="s">
        <v>309</v>
      </c>
      <c r="F290" t="s">
        <v>5886</v>
      </c>
      <c r="G290">
        <v>74254</v>
      </c>
      <c r="H290" t="s">
        <v>312</v>
      </c>
      <c r="I290" t="s">
        <v>1000</v>
      </c>
      <c r="J290" t="s">
        <v>845</v>
      </c>
      <c r="K290" t="s">
        <v>204</v>
      </c>
      <c r="L290" t="s">
        <v>204</v>
      </c>
      <c r="M290" t="s">
        <v>204</v>
      </c>
      <c r="N290" t="s">
        <v>204</v>
      </c>
      <c r="O290" t="s">
        <v>339</v>
      </c>
      <c r="P290" s="161">
        <v>45124</v>
      </c>
      <c r="Q290" t="s">
        <v>1215</v>
      </c>
      <c r="R290" t="s">
        <v>885</v>
      </c>
      <c r="S290" t="s">
        <v>889</v>
      </c>
      <c r="T290" s="169">
        <v>45300</v>
      </c>
      <c r="U290" t="s">
        <v>1216</v>
      </c>
      <c r="V290" s="180">
        <f t="shared" si="4"/>
        <v>9.0643846780766086</v>
      </c>
      <c r="W290" s="146">
        <v>33.366</v>
      </c>
      <c r="X290" s="163">
        <v>7.0800000000000002E-2</v>
      </c>
      <c r="Y290" s="133">
        <v>1.7824896437900295E-3</v>
      </c>
      <c r="Z290" s="133">
        <v>2.7259361373309219E-4</v>
      </c>
    </row>
    <row r="291" spans="1:26">
      <c r="A291" t="s">
        <v>1213</v>
      </c>
      <c r="B291" t="s">
        <v>1264</v>
      </c>
      <c r="D291" t="s">
        <v>5925</v>
      </c>
      <c r="E291" t="s">
        <v>311</v>
      </c>
      <c r="F291" t="s">
        <v>5972</v>
      </c>
      <c r="G291">
        <v>74200</v>
      </c>
      <c r="H291" t="s">
        <v>312</v>
      </c>
      <c r="I291" t="s">
        <v>1000</v>
      </c>
      <c r="J291" t="s">
        <v>844</v>
      </c>
      <c r="K291" t="s">
        <v>205</v>
      </c>
      <c r="L291" t="s">
        <v>224</v>
      </c>
      <c r="M291" t="s">
        <v>224</v>
      </c>
      <c r="N291" t="s">
        <v>224</v>
      </c>
      <c r="O291" t="s">
        <v>339</v>
      </c>
      <c r="P291" s="161">
        <v>43891</v>
      </c>
      <c r="Q291" t="s">
        <v>1215</v>
      </c>
      <c r="R291" t="s">
        <v>885</v>
      </c>
      <c r="S291" t="s">
        <v>889</v>
      </c>
      <c r="T291" s="169">
        <v>45264</v>
      </c>
      <c r="U291" t="s">
        <v>1216</v>
      </c>
      <c r="V291" s="180">
        <f t="shared" si="4"/>
        <v>171.51056778049445</v>
      </c>
      <c r="W291" s="146">
        <v>631.33040000000005</v>
      </c>
      <c r="X291" s="163">
        <v>5.6800000000000003E-2</v>
      </c>
      <c r="Y291" s="133">
        <v>3.3727114370680843E-2</v>
      </c>
      <c r="Z291" s="133">
        <v>5.1578397771472224E-3</v>
      </c>
    </row>
    <row r="292" spans="1:26">
      <c r="A292" t="s">
        <v>1213</v>
      </c>
      <c r="B292" t="s">
        <v>1264</v>
      </c>
      <c r="D292" t="s">
        <v>5925</v>
      </c>
      <c r="E292" t="s">
        <v>311</v>
      </c>
      <c r="F292" t="s">
        <v>5926</v>
      </c>
      <c r="G292">
        <v>74180</v>
      </c>
      <c r="H292" t="s">
        <v>312</v>
      </c>
      <c r="I292" t="s">
        <v>1000</v>
      </c>
      <c r="J292" t="s">
        <v>844</v>
      </c>
      <c r="K292" t="s">
        <v>205</v>
      </c>
      <c r="L292" t="s">
        <v>224</v>
      </c>
      <c r="M292" t="s">
        <v>224</v>
      </c>
      <c r="N292" t="s">
        <v>224</v>
      </c>
      <c r="O292" t="s">
        <v>339</v>
      </c>
      <c r="P292" s="161">
        <v>43411</v>
      </c>
      <c r="Q292" t="s">
        <v>1215</v>
      </c>
      <c r="R292" t="s">
        <v>885</v>
      </c>
      <c r="S292" t="s">
        <v>889</v>
      </c>
      <c r="T292" s="169">
        <v>45363</v>
      </c>
      <c r="U292" t="s">
        <v>1216</v>
      </c>
      <c r="V292" s="180">
        <f t="shared" si="4"/>
        <v>139.62518337408312</v>
      </c>
      <c r="W292" s="146">
        <v>513.96029999999996</v>
      </c>
      <c r="X292" s="163">
        <v>5.8900000000000001E-2</v>
      </c>
      <c r="Y292" s="133">
        <v>2.7456932391962691E-2</v>
      </c>
      <c r="Z292" s="133">
        <v>4.1989497379834213E-3</v>
      </c>
    </row>
    <row r="293" spans="1:26">
      <c r="A293" t="s">
        <v>1213</v>
      </c>
      <c r="B293" t="s">
        <v>1264</v>
      </c>
      <c r="D293" t="s">
        <v>5925</v>
      </c>
      <c r="E293" t="s">
        <v>311</v>
      </c>
      <c r="F293" t="s">
        <v>5973</v>
      </c>
      <c r="G293">
        <v>74215</v>
      </c>
      <c r="H293" t="s">
        <v>312</v>
      </c>
      <c r="I293" t="s">
        <v>1000</v>
      </c>
      <c r="J293" t="s">
        <v>844</v>
      </c>
      <c r="K293" t="s">
        <v>205</v>
      </c>
      <c r="L293" t="s">
        <v>224</v>
      </c>
      <c r="M293" t="s">
        <v>224</v>
      </c>
      <c r="N293" t="s">
        <v>224</v>
      </c>
      <c r="O293" t="s">
        <v>339</v>
      </c>
      <c r="P293" s="161">
        <v>44308</v>
      </c>
      <c r="Q293" t="s">
        <v>1215</v>
      </c>
      <c r="R293" t="s">
        <v>885</v>
      </c>
      <c r="S293" t="s">
        <v>889</v>
      </c>
      <c r="T293" s="169">
        <v>45363</v>
      </c>
      <c r="U293" t="s">
        <v>1216</v>
      </c>
      <c r="V293" s="180">
        <f t="shared" si="4"/>
        <v>77.519777234447162</v>
      </c>
      <c r="W293" s="146">
        <v>285.3503</v>
      </c>
      <c r="X293" s="163">
        <v>3.5400000000000001E-2</v>
      </c>
      <c r="Y293" s="133">
        <v>1.524406478232323E-2</v>
      </c>
      <c r="Z293" s="133">
        <v>2.3312532117490087E-3</v>
      </c>
    </row>
    <row r="294" spans="1:26">
      <c r="A294" t="s">
        <v>1213</v>
      </c>
      <c r="B294" t="s">
        <v>1264</v>
      </c>
      <c r="D294" t="s">
        <v>5925</v>
      </c>
      <c r="E294" t="s">
        <v>311</v>
      </c>
      <c r="F294" t="s">
        <v>5975</v>
      </c>
      <c r="G294">
        <v>74235</v>
      </c>
      <c r="H294" t="s">
        <v>312</v>
      </c>
      <c r="I294" t="s">
        <v>1000</v>
      </c>
      <c r="J294" t="s">
        <v>844</v>
      </c>
      <c r="K294" t="s">
        <v>205</v>
      </c>
      <c r="L294" t="s">
        <v>224</v>
      </c>
      <c r="M294" t="s">
        <v>224</v>
      </c>
      <c r="N294" t="s">
        <v>224</v>
      </c>
      <c r="O294" t="s">
        <v>339</v>
      </c>
      <c r="P294" s="161">
        <v>44712</v>
      </c>
      <c r="Q294" t="s">
        <v>1215</v>
      </c>
      <c r="R294" t="s">
        <v>885</v>
      </c>
      <c r="S294" t="s">
        <v>889</v>
      </c>
      <c r="T294" s="169">
        <v>45363</v>
      </c>
      <c r="U294" t="s">
        <v>1216</v>
      </c>
      <c r="V294" s="180">
        <f t="shared" si="4"/>
        <v>68.846807932627001</v>
      </c>
      <c r="W294" s="146">
        <v>253.42510000000001</v>
      </c>
      <c r="X294" s="163">
        <v>6.13E-2</v>
      </c>
      <c r="Y294" s="133">
        <v>1.3538547317422297E-2</v>
      </c>
      <c r="Z294" s="133">
        <v>2.0704308441902705E-3</v>
      </c>
    </row>
    <row r="295" spans="1:26">
      <c r="A295" t="s">
        <v>1213</v>
      </c>
      <c r="B295" t="s">
        <v>1264</v>
      </c>
      <c r="D295" t="s">
        <v>5927</v>
      </c>
      <c r="E295" t="s">
        <v>311</v>
      </c>
      <c r="F295" t="s">
        <v>5928</v>
      </c>
      <c r="G295">
        <v>74183</v>
      </c>
      <c r="H295" t="s">
        <v>312</v>
      </c>
      <c r="I295" t="s">
        <v>1000</v>
      </c>
      <c r="J295" t="s">
        <v>844</v>
      </c>
      <c r="K295" t="s">
        <v>205</v>
      </c>
      <c r="L295" t="s">
        <v>224</v>
      </c>
      <c r="M295" t="s">
        <v>224</v>
      </c>
      <c r="N295" t="s">
        <v>224</v>
      </c>
      <c r="O295" t="s">
        <v>339</v>
      </c>
      <c r="P295" s="161">
        <v>43482</v>
      </c>
      <c r="Q295" t="s">
        <v>1215</v>
      </c>
      <c r="R295" t="s">
        <v>885</v>
      </c>
      <c r="S295" t="s">
        <v>889</v>
      </c>
      <c r="T295" s="169">
        <v>45350</v>
      </c>
      <c r="U295" t="s">
        <v>1216</v>
      </c>
      <c r="V295" s="180">
        <f t="shared" si="4"/>
        <v>61.716435751154577</v>
      </c>
      <c r="W295" s="146">
        <v>227.1782</v>
      </c>
      <c r="X295" s="163">
        <v>5.2000000000000005E-2</v>
      </c>
      <c r="Y295" s="133">
        <v>1.2136377443578374E-2</v>
      </c>
      <c r="Z295" s="133">
        <v>1.8559989935983726E-3</v>
      </c>
    </row>
    <row r="296" spans="1:26">
      <c r="A296" t="s">
        <v>1213</v>
      </c>
      <c r="B296" t="s">
        <v>1264</v>
      </c>
      <c r="D296" t="s">
        <v>5927</v>
      </c>
      <c r="E296" t="s">
        <v>311</v>
      </c>
      <c r="F296" t="s">
        <v>5974</v>
      </c>
      <c r="G296">
        <v>74216</v>
      </c>
      <c r="H296" t="s">
        <v>312</v>
      </c>
      <c r="I296" t="s">
        <v>1000</v>
      </c>
      <c r="J296" t="s">
        <v>844</v>
      </c>
      <c r="K296" t="s">
        <v>205</v>
      </c>
      <c r="L296" t="s">
        <v>224</v>
      </c>
      <c r="M296" t="s">
        <v>224</v>
      </c>
      <c r="N296" t="s">
        <v>224</v>
      </c>
      <c r="O296" t="s">
        <v>339</v>
      </c>
      <c r="P296" s="161">
        <v>44371</v>
      </c>
      <c r="Q296" t="s">
        <v>1215</v>
      </c>
      <c r="R296" t="s">
        <v>885</v>
      </c>
      <c r="S296" t="s">
        <v>889</v>
      </c>
      <c r="T296" s="169">
        <v>45348</v>
      </c>
      <c r="U296" t="s">
        <v>1216</v>
      </c>
      <c r="V296" s="180">
        <f t="shared" si="4"/>
        <v>46.989269220320566</v>
      </c>
      <c r="W296" s="146">
        <v>172.9675</v>
      </c>
      <c r="X296" s="163">
        <v>1.6000000000000004E-2</v>
      </c>
      <c r="Y296" s="133">
        <v>9.2403170919801055E-3</v>
      </c>
      <c r="Z296" s="133">
        <v>1.4131085905143277E-3</v>
      </c>
    </row>
    <row r="297" spans="1:26">
      <c r="A297" t="s">
        <v>1213</v>
      </c>
      <c r="B297" t="s">
        <v>1264</v>
      </c>
      <c r="C297" t="s">
        <v>5929</v>
      </c>
      <c r="D297" t="s">
        <v>5930</v>
      </c>
      <c r="E297" t="s">
        <v>309</v>
      </c>
      <c r="F297" t="s">
        <v>5931</v>
      </c>
      <c r="G297">
        <v>74185</v>
      </c>
      <c r="H297" t="s">
        <v>312</v>
      </c>
      <c r="I297" t="s">
        <v>1001</v>
      </c>
      <c r="J297" t="s">
        <v>831</v>
      </c>
      <c r="K297" t="s">
        <v>204</v>
      </c>
      <c r="L297" t="s">
        <v>204</v>
      </c>
      <c r="M297" t="s">
        <v>204</v>
      </c>
      <c r="N297" t="s">
        <v>204</v>
      </c>
      <c r="O297" t="s">
        <v>339</v>
      </c>
      <c r="P297" s="161">
        <v>43524</v>
      </c>
      <c r="Q297" t="s">
        <v>1212</v>
      </c>
      <c r="R297" t="s">
        <v>885</v>
      </c>
      <c r="S297" t="s">
        <v>889</v>
      </c>
      <c r="T297" s="169">
        <v>45382</v>
      </c>
      <c r="V297" s="180">
        <f t="shared" si="4"/>
        <v>1083.1263000000001</v>
      </c>
      <c r="W297" s="146">
        <v>1083.1263000000001</v>
      </c>
      <c r="X297" s="163">
        <v>0.1298</v>
      </c>
      <c r="Y297" s="133">
        <v>5.7863086396946872E-2</v>
      </c>
      <c r="Z297" s="133">
        <v>8.8489197553800157E-3</v>
      </c>
    </row>
    <row r="298" spans="1:26">
      <c r="A298" t="s">
        <v>1213</v>
      </c>
      <c r="B298" t="s">
        <v>1264</v>
      </c>
      <c r="C298" t="s">
        <v>5929</v>
      </c>
      <c r="D298" t="s">
        <v>5932</v>
      </c>
      <c r="E298" t="s">
        <v>309</v>
      </c>
      <c r="F298" t="s">
        <v>5933</v>
      </c>
      <c r="G298">
        <v>74202</v>
      </c>
      <c r="H298" t="s">
        <v>312</v>
      </c>
      <c r="I298" t="s">
        <v>1001</v>
      </c>
      <c r="J298" t="s">
        <v>831</v>
      </c>
      <c r="K298" t="s">
        <v>204</v>
      </c>
      <c r="L298" t="s">
        <v>204</v>
      </c>
      <c r="M298" t="s">
        <v>204</v>
      </c>
      <c r="N298" t="s">
        <v>204</v>
      </c>
      <c r="O298" t="s">
        <v>339</v>
      </c>
      <c r="P298" s="161">
        <v>43913</v>
      </c>
      <c r="Q298" t="s">
        <v>1212</v>
      </c>
      <c r="R298" t="s">
        <v>885</v>
      </c>
      <c r="S298" t="s">
        <v>889</v>
      </c>
      <c r="T298" s="169">
        <v>45382</v>
      </c>
      <c r="V298" s="180">
        <f t="shared" si="4"/>
        <v>518.33600000000001</v>
      </c>
      <c r="W298" s="146">
        <v>518.33600000000001</v>
      </c>
      <c r="X298" s="163">
        <v>0.1036</v>
      </c>
      <c r="Y298" s="133">
        <v>2.7690696498414904E-2</v>
      </c>
      <c r="Z298" s="133">
        <v>4.2346989513159621E-3</v>
      </c>
    </row>
    <row r="299" spans="1:26">
      <c r="A299" t="s">
        <v>1213</v>
      </c>
      <c r="B299" t="s">
        <v>1264</v>
      </c>
      <c r="C299" t="s">
        <v>5976</v>
      </c>
      <c r="D299" t="s">
        <v>5977</v>
      </c>
      <c r="E299" t="s">
        <v>309</v>
      </c>
      <c r="F299" t="s">
        <v>5978</v>
      </c>
      <c r="G299">
        <v>74179</v>
      </c>
      <c r="H299" t="s">
        <v>312</v>
      </c>
      <c r="I299" t="s">
        <v>1001</v>
      </c>
      <c r="J299" t="s">
        <v>831</v>
      </c>
      <c r="K299" t="s">
        <v>204</v>
      </c>
      <c r="L299" t="s">
        <v>204</v>
      </c>
      <c r="M299" t="s">
        <v>204</v>
      </c>
      <c r="N299" t="s">
        <v>204</v>
      </c>
      <c r="O299" t="s">
        <v>339</v>
      </c>
      <c r="P299" s="161">
        <v>43394</v>
      </c>
      <c r="Q299" t="s">
        <v>1212</v>
      </c>
      <c r="R299" t="s">
        <v>885</v>
      </c>
      <c r="S299" t="s">
        <v>889</v>
      </c>
      <c r="T299" s="169">
        <v>45362</v>
      </c>
      <c r="V299" s="180">
        <f t="shared" si="4"/>
        <v>122.1425</v>
      </c>
      <c r="W299" s="146">
        <v>122.1425</v>
      </c>
      <c r="X299" s="163">
        <v>0.11990000000000001</v>
      </c>
      <c r="Y299" s="133">
        <v>6.5251337275726859E-3</v>
      </c>
      <c r="Z299" s="133">
        <v>9.9787944860578741E-4</v>
      </c>
    </row>
    <row r="300" spans="1:26">
      <c r="A300" t="s">
        <v>1213</v>
      </c>
      <c r="B300" t="s">
        <v>1264</v>
      </c>
      <c r="C300" t="s">
        <v>5979</v>
      </c>
      <c r="D300" t="s">
        <v>5980</v>
      </c>
      <c r="E300" t="s">
        <v>310</v>
      </c>
      <c r="F300" t="s">
        <v>5981</v>
      </c>
      <c r="G300">
        <v>74205</v>
      </c>
      <c r="H300" t="s">
        <v>312</v>
      </c>
      <c r="I300" t="s">
        <v>1001</v>
      </c>
      <c r="J300" t="s">
        <v>831</v>
      </c>
      <c r="K300" t="s">
        <v>205</v>
      </c>
      <c r="L300" t="s">
        <v>286</v>
      </c>
      <c r="M300" t="s">
        <v>286</v>
      </c>
      <c r="N300" t="s">
        <v>286</v>
      </c>
      <c r="O300" t="s">
        <v>339</v>
      </c>
      <c r="P300" s="161">
        <v>44159</v>
      </c>
      <c r="Q300" t="s">
        <v>1217</v>
      </c>
      <c r="R300" t="s">
        <v>885</v>
      </c>
      <c r="S300" t="s">
        <v>889</v>
      </c>
      <c r="T300" s="169">
        <v>45263</v>
      </c>
      <c r="U300" t="s">
        <v>1218</v>
      </c>
      <c r="V300" s="180">
        <f t="shared" si="4"/>
        <v>111.52629991706667</v>
      </c>
      <c r="W300" s="146">
        <v>443.77429999999998</v>
      </c>
      <c r="X300" s="163">
        <v>0.19639999999999999</v>
      </c>
      <c r="Y300" s="133">
        <v>2.370743603676161E-2</v>
      </c>
      <c r="Z300" s="133">
        <v>3.6255445770030192E-3</v>
      </c>
    </row>
    <row r="301" spans="1:26">
      <c r="A301" t="s">
        <v>1213</v>
      </c>
      <c r="B301" t="s">
        <v>1264</v>
      </c>
      <c r="C301" t="s">
        <v>5934</v>
      </c>
      <c r="D301" t="s">
        <v>5935</v>
      </c>
      <c r="E301" t="s">
        <v>309</v>
      </c>
      <c r="F301" t="s">
        <v>5936</v>
      </c>
      <c r="G301">
        <v>74176</v>
      </c>
      <c r="H301" t="s">
        <v>312</v>
      </c>
      <c r="I301" t="s">
        <v>1002</v>
      </c>
      <c r="J301" t="s">
        <v>569</v>
      </c>
      <c r="K301" t="s">
        <v>204</v>
      </c>
      <c r="L301" t="s">
        <v>204</v>
      </c>
      <c r="M301" t="s">
        <v>204</v>
      </c>
      <c r="N301" t="s">
        <v>204</v>
      </c>
      <c r="O301" t="s">
        <v>339</v>
      </c>
      <c r="P301" s="161">
        <v>43306</v>
      </c>
      <c r="Q301" t="s">
        <v>1212</v>
      </c>
      <c r="R301" t="s">
        <v>885</v>
      </c>
      <c r="S301" t="s">
        <v>889</v>
      </c>
      <c r="T301" s="169">
        <v>45362</v>
      </c>
      <c r="V301" s="180">
        <f t="shared" si="4"/>
        <v>405.28770000000003</v>
      </c>
      <c r="W301" s="146">
        <v>405.28770000000003</v>
      </c>
      <c r="X301" s="163">
        <v>1.7500000000000002E-2</v>
      </c>
      <c r="Y301" s="133">
        <v>2.1651393357091035E-2</v>
      </c>
      <c r="Z301" s="133">
        <v>3.3111168853788581E-3</v>
      </c>
    </row>
    <row r="302" spans="1:26">
      <c r="A302" t="s">
        <v>1213</v>
      </c>
      <c r="B302" t="s">
        <v>1264</v>
      </c>
      <c r="C302" t="s">
        <v>5982</v>
      </c>
      <c r="D302" t="s">
        <v>5983</v>
      </c>
      <c r="E302" t="s">
        <v>309</v>
      </c>
      <c r="F302" t="s">
        <v>5984</v>
      </c>
      <c r="G302">
        <v>74233</v>
      </c>
      <c r="H302" t="s">
        <v>312</v>
      </c>
      <c r="I302" t="s">
        <v>1002</v>
      </c>
      <c r="J302" t="s">
        <v>569</v>
      </c>
      <c r="K302" t="s">
        <v>204</v>
      </c>
      <c r="L302" t="s">
        <v>204</v>
      </c>
      <c r="M302" t="s">
        <v>204</v>
      </c>
      <c r="N302" t="s">
        <v>224</v>
      </c>
      <c r="O302" t="s">
        <v>339</v>
      </c>
      <c r="P302" s="161">
        <v>44622</v>
      </c>
      <c r="Q302" t="s">
        <v>1212</v>
      </c>
      <c r="R302" t="s">
        <v>885</v>
      </c>
      <c r="S302" t="s">
        <v>889</v>
      </c>
      <c r="T302" s="169">
        <v>45364</v>
      </c>
      <c r="V302" s="180">
        <f t="shared" si="4"/>
        <v>339.9538</v>
      </c>
      <c r="W302" s="146">
        <v>339.9538</v>
      </c>
      <c r="X302" s="163">
        <v>0.104</v>
      </c>
      <c r="Y302" s="133">
        <v>1.8161108122184459E-2</v>
      </c>
      <c r="Z302" s="133">
        <v>2.7773525134751559E-3</v>
      </c>
    </row>
    <row r="303" spans="1:26">
      <c r="A303" t="s">
        <v>1213</v>
      </c>
      <c r="B303" t="s">
        <v>1264</v>
      </c>
      <c r="C303" t="s">
        <v>5937</v>
      </c>
      <c r="D303" t="s">
        <v>5938</v>
      </c>
      <c r="E303" t="s">
        <v>309</v>
      </c>
      <c r="F303" t="s">
        <v>5939</v>
      </c>
      <c r="G303">
        <v>74177</v>
      </c>
      <c r="H303" t="s">
        <v>312</v>
      </c>
      <c r="I303" t="s">
        <v>1002</v>
      </c>
      <c r="J303" t="s">
        <v>569</v>
      </c>
      <c r="K303" t="s">
        <v>204</v>
      </c>
      <c r="L303" t="s">
        <v>204</v>
      </c>
      <c r="M303" t="s">
        <v>204</v>
      </c>
      <c r="N303" t="s">
        <v>204</v>
      </c>
      <c r="O303" t="s">
        <v>339</v>
      </c>
      <c r="P303" s="161">
        <v>43312</v>
      </c>
      <c r="Q303" t="s">
        <v>1212</v>
      </c>
      <c r="R303" t="s">
        <v>885</v>
      </c>
      <c r="S303" t="s">
        <v>889</v>
      </c>
      <c r="T303" s="169">
        <v>45369</v>
      </c>
      <c r="V303" s="180">
        <f t="shared" si="4"/>
        <v>190.3288</v>
      </c>
      <c r="W303" s="146">
        <v>190.3288</v>
      </c>
      <c r="X303" s="163">
        <v>2.9600000000000001E-2</v>
      </c>
      <c r="Y303" s="133">
        <v>1.0167798770893082E-2</v>
      </c>
      <c r="Z303" s="133">
        <v>1.5549470485423655E-3</v>
      </c>
    </row>
    <row r="304" spans="1:26">
      <c r="A304" t="s">
        <v>1213</v>
      </c>
      <c r="B304" t="s">
        <v>1264</v>
      </c>
      <c r="C304" t="s">
        <v>5940</v>
      </c>
      <c r="D304" t="s">
        <v>5941</v>
      </c>
      <c r="E304" t="s">
        <v>309</v>
      </c>
      <c r="F304" t="s">
        <v>5942</v>
      </c>
      <c r="G304">
        <v>74189</v>
      </c>
      <c r="H304" t="s">
        <v>312</v>
      </c>
      <c r="I304" t="s">
        <v>1002</v>
      </c>
      <c r="J304" t="s">
        <v>569</v>
      </c>
      <c r="K304" t="s">
        <v>205</v>
      </c>
      <c r="L304" t="s">
        <v>224</v>
      </c>
      <c r="M304" t="s">
        <v>224</v>
      </c>
      <c r="N304" t="s">
        <v>224</v>
      </c>
      <c r="O304" t="s">
        <v>339</v>
      </c>
      <c r="P304" s="161">
        <v>43586</v>
      </c>
      <c r="Q304" t="s">
        <v>1215</v>
      </c>
      <c r="R304" t="s">
        <v>885</v>
      </c>
      <c r="S304" t="s">
        <v>889</v>
      </c>
      <c r="T304" s="169">
        <v>45362</v>
      </c>
      <c r="U304" t="s">
        <v>1216</v>
      </c>
      <c r="V304" s="180">
        <f t="shared" si="4"/>
        <v>177.62385221407226</v>
      </c>
      <c r="W304" s="146">
        <v>653.83339999999998</v>
      </c>
      <c r="X304" s="163">
        <v>3.3799999999999997E-2</v>
      </c>
      <c r="Y304" s="133">
        <v>3.4929274601218981E-2</v>
      </c>
      <c r="Z304" s="133">
        <v>5.3416844365932218E-3</v>
      </c>
    </row>
    <row r="305" spans="1:26">
      <c r="A305" t="s">
        <v>1213</v>
      </c>
      <c r="B305" t="s">
        <v>1264</v>
      </c>
      <c r="D305" t="s">
        <v>5943</v>
      </c>
      <c r="E305" t="s">
        <v>311</v>
      </c>
      <c r="F305" t="s">
        <v>5944</v>
      </c>
      <c r="G305">
        <v>74188</v>
      </c>
      <c r="H305" t="s">
        <v>312</v>
      </c>
      <c r="I305" t="s">
        <v>1002</v>
      </c>
      <c r="J305" t="s">
        <v>569</v>
      </c>
      <c r="K305" t="s">
        <v>205</v>
      </c>
      <c r="L305" t="s">
        <v>224</v>
      </c>
      <c r="M305" t="s">
        <v>224</v>
      </c>
      <c r="N305" t="s">
        <v>224</v>
      </c>
      <c r="O305" t="s">
        <v>339</v>
      </c>
      <c r="P305" s="161">
        <v>43578</v>
      </c>
      <c r="Q305" t="s">
        <v>1215</v>
      </c>
      <c r="R305" t="s">
        <v>885</v>
      </c>
      <c r="S305" t="s">
        <v>889</v>
      </c>
      <c r="T305" s="169">
        <v>45328</v>
      </c>
      <c r="U305" t="s">
        <v>1216</v>
      </c>
      <c r="V305" s="180">
        <f t="shared" si="4"/>
        <v>6.2139635968486822</v>
      </c>
      <c r="W305" s="146">
        <v>22.8736</v>
      </c>
      <c r="X305" s="163">
        <v>1.7999999999999999E-2</v>
      </c>
      <c r="Y305" s="133">
        <v>1.2219613273448946E-3</v>
      </c>
      <c r="Z305" s="133">
        <v>1.8687281310357425E-4</v>
      </c>
    </row>
    <row r="306" spans="1:26">
      <c r="A306" t="s">
        <v>1213</v>
      </c>
      <c r="B306" t="s">
        <v>1264</v>
      </c>
      <c r="C306" t="s">
        <v>5994</v>
      </c>
      <c r="D306" t="s">
        <v>5995</v>
      </c>
      <c r="E306" t="s">
        <v>309</v>
      </c>
      <c r="F306" t="s">
        <v>5996</v>
      </c>
      <c r="G306">
        <v>74241</v>
      </c>
      <c r="H306" t="s">
        <v>312</v>
      </c>
      <c r="I306" t="s">
        <v>1003</v>
      </c>
      <c r="J306" t="s">
        <v>837</v>
      </c>
      <c r="K306" t="s">
        <v>204</v>
      </c>
      <c r="L306" t="s">
        <v>204</v>
      </c>
      <c r="M306" t="s">
        <v>204</v>
      </c>
      <c r="N306" t="s">
        <v>204</v>
      </c>
      <c r="O306" t="s">
        <v>339</v>
      </c>
      <c r="P306" s="161">
        <v>44752</v>
      </c>
      <c r="Q306" t="s">
        <v>1212</v>
      </c>
      <c r="R306" t="s">
        <v>885</v>
      </c>
      <c r="S306" t="s">
        <v>889</v>
      </c>
      <c r="T306" s="169">
        <v>45379</v>
      </c>
      <c r="V306" s="180">
        <f t="shared" si="4"/>
        <v>483.47980000000001</v>
      </c>
      <c r="W306" s="146">
        <v>483.47980000000001</v>
      </c>
      <c r="X306" s="163">
        <v>5.8299999999999998E-2</v>
      </c>
      <c r="Y306" s="133">
        <v>2.5828598293546709E-2</v>
      </c>
      <c r="Z306" s="133">
        <v>3.9499309132186152E-3</v>
      </c>
    </row>
    <row r="307" spans="1:26">
      <c r="A307" t="s">
        <v>1213</v>
      </c>
      <c r="B307" t="s">
        <v>1264</v>
      </c>
      <c r="C307" t="s">
        <v>5988</v>
      </c>
      <c r="D307" t="s">
        <v>5989</v>
      </c>
      <c r="E307" t="s">
        <v>309</v>
      </c>
      <c r="F307" t="s">
        <v>5990</v>
      </c>
      <c r="G307">
        <v>74217</v>
      </c>
      <c r="H307" t="s">
        <v>312</v>
      </c>
      <c r="I307" t="s">
        <v>1003</v>
      </c>
      <c r="J307" t="s">
        <v>836</v>
      </c>
      <c r="K307" t="s">
        <v>204</v>
      </c>
      <c r="L307" t="s">
        <v>204</v>
      </c>
      <c r="M307" t="s">
        <v>204</v>
      </c>
      <c r="N307" t="s">
        <v>204</v>
      </c>
      <c r="O307" t="s">
        <v>339</v>
      </c>
      <c r="P307" s="161">
        <v>44370</v>
      </c>
      <c r="Q307" t="s">
        <v>1212</v>
      </c>
      <c r="R307" t="s">
        <v>885</v>
      </c>
      <c r="S307" t="s">
        <v>889</v>
      </c>
      <c r="T307" s="169">
        <v>45382</v>
      </c>
      <c r="V307" s="180">
        <f t="shared" si="4"/>
        <v>375.7328</v>
      </c>
      <c r="W307" s="146">
        <v>375.7328</v>
      </c>
      <c r="X307" s="163">
        <v>0.25196850393700787</v>
      </c>
      <c r="Y307" s="133">
        <v>2.0072507244470843E-2</v>
      </c>
      <c r="Z307" s="133">
        <v>3.0696600709667391E-3</v>
      </c>
    </row>
    <row r="308" spans="1:26">
      <c r="A308" t="s">
        <v>1213</v>
      </c>
      <c r="B308" t="s">
        <v>1264</v>
      </c>
      <c r="C308" t="s">
        <v>5997</v>
      </c>
      <c r="D308" t="s">
        <v>5986</v>
      </c>
      <c r="E308" t="s">
        <v>309</v>
      </c>
      <c r="F308" t="s">
        <v>5998</v>
      </c>
      <c r="G308">
        <v>74231</v>
      </c>
      <c r="H308" t="s">
        <v>312</v>
      </c>
      <c r="I308" t="s">
        <v>1003</v>
      </c>
      <c r="J308" t="s">
        <v>836</v>
      </c>
      <c r="K308" t="s">
        <v>204</v>
      </c>
      <c r="L308" t="s">
        <v>204</v>
      </c>
      <c r="M308" t="s">
        <v>204</v>
      </c>
      <c r="N308" t="s">
        <v>204</v>
      </c>
      <c r="O308" t="s">
        <v>339</v>
      </c>
      <c r="P308" s="161">
        <v>44591</v>
      </c>
      <c r="Q308" t="s">
        <v>1212</v>
      </c>
      <c r="R308" t="s">
        <v>885</v>
      </c>
      <c r="S308" t="s">
        <v>889</v>
      </c>
      <c r="T308" s="169">
        <v>45379</v>
      </c>
      <c r="V308" s="180">
        <f t="shared" si="4"/>
        <v>282.0677</v>
      </c>
      <c r="W308" s="146">
        <v>282.0677</v>
      </c>
      <c r="X308" s="163">
        <v>5.2600000000000001E-2</v>
      </c>
      <c r="Y308" s="133">
        <v>1.5068703390144994E-2</v>
      </c>
      <c r="Z308" s="133">
        <v>2.3044354426979127E-3</v>
      </c>
    </row>
    <row r="309" spans="1:26">
      <c r="A309" t="s">
        <v>1213</v>
      </c>
      <c r="B309" t="s">
        <v>1264</v>
      </c>
      <c r="C309" t="s">
        <v>6002</v>
      </c>
      <c r="D309" t="s">
        <v>6003</v>
      </c>
      <c r="E309" t="s">
        <v>309</v>
      </c>
      <c r="F309" t="s">
        <v>6004</v>
      </c>
      <c r="G309">
        <v>74239</v>
      </c>
      <c r="H309" t="s">
        <v>312</v>
      </c>
      <c r="I309" t="s">
        <v>1003</v>
      </c>
      <c r="J309" t="s">
        <v>837</v>
      </c>
      <c r="K309" t="s">
        <v>204</v>
      </c>
      <c r="L309" t="s">
        <v>204</v>
      </c>
      <c r="M309" t="s">
        <v>204</v>
      </c>
      <c r="N309" t="s">
        <v>204</v>
      </c>
      <c r="O309" t="s">
        <v>339</v>
      </c>
      <c r="P309" s="161">
        <v>44741</v>
      </c>
      <c r="Q309" t="s">
        <v>1212</v>
      </c>
      <c r="R309" t="s">
        <v>885</v>
      </c>
      <c r="S309" t="s">
        <v>889</v>
      </c>
      <c r="T309" s="169">
        <v>45379</v>
      </c>
      <c r="V309" s="180">
        <f t="shared" si="4"/>
        <v>222.38379999999998</v>
      </c>
      <c r="W309" s="146">
        <v>222.38379999999998</v>
      </c>
      <c r="X309" s="163">
        <v>3.4099999999999998E-2</v>
      </c>
      <c r="Y309" s="133">
        <v>1.1880253085852537E-2</v>
      </c>
      <c r="Z309" s="133">
        <v>1.8168302587444061E-3</v>
      </c>
    </row>
    <row r="310" spans="1:26">
      <c r="A310" t="s">
        <v>1213</v>
      </c>
      <c r="B310" t="s">
        <v>1264</v>
      </c>
      <c r="C310" t="s">
        <v>5882</v>
      </c>
      <c r="D310" t="s">
        <v>5883</v>
      </c>
      <c r="E310" t="s">
        <v>309</v>
      </c>
      <c r="F310" t="s">
        <v>5884</v>
      </c>
      <c r="G310">
        <v>74252</v>
      </c>
      <c r="H310" t="s">
        <v>312</v>
      </c>
      <c r="I310" t="s">
        <v>1003</v>
      </c>
      <c r="J310" t="s">
        <v>839</v>
      </c>
      <c r="K310" t="s">
        <v>204</v>
      </c>
      <c r="L310" t="s">
        <v>204</v>
      </c>
      <c r="M310" t="s">
        <v>204</v>
      </c>
      <c r="N310" t="s">
        <v>204</v>
      </c>
      <c r="O310" t="s">
        <v>339</v>
      </c>
      <c r="P310" s="161">
        <v>45036</v>
      </c>
      <c r="Q310" t="s">
        <v>1212</v>
      </c>
      <c r="R310" t="s">
        <v>885</v>
      </c>
      <c r="S310" t="s">
        <v>889</v>
      </c>
      <c r="T310" s="169">
        <v>45379</v>
      </c>
      <c r="V310" s="180">
        <f t="shared" si="4"/>
        <v>212.2527</v>
      </c>
      <c r="W310" s="146">
        <v>212.2527</v>
      </c>
      <c r="X310" s="163">
        <v>2.07E-2</v>
      </c>
      <c r="Y310" s="133">
        <v>1.1339025743281791E-2</v>
      </c>
      <c r="Z310" s="133">
        <v>1.7340611286815683E-3</v>
      </c>
    </row>
    <row r="311" spans="1:26">
      <c r="A311" t="s">
        <v>1213</v>
      </c>
      <c r="B311" t="s">
        <v>1264</v>
      </c>
      <c r="D311" t="s">
        <v>5917</v>
      </c>
      <c r="E311" t="s">
        <v>311</v>
      </c>
      <c r="F311" t="s">
        <v>5918</v>
      </c>
      <c r="G311">
        <v>74203</v>
      </c>
      <c r="H311" t="s">
        <v>312</v>
      </c>
      <c r="I311" t="s">
        <v>1003</v>
      </c>
      <c r="J311" t="s">
        <v>833</v>
      </c>
      <c r="K311" t="s">
        <v>205</v>
      </c>
      <c r="L311" t="s">
        <v>224</v>
      </c>
      <c r="M311" t="s">
        <v>224</v>
      </c>
      <c r="N311" t="s">
        <v>224</v>
      </c>
      <c r="O311" t="s">
        <v>339</v>
      </c>
      <c r="P311" s="161">
        <v>43770</v>
      </c>
      <c r="Q311" t="s">
        <v>1215</v>
      </c>
      <c r="R311" t="s">
        <v>885</v>
      </c>
      <c r="S311" t="s">
        <v>889</v>
      </c>
      <c r="T311" s="169">
        <v>45296</v>
      </c>
      <c r="U311" t="s">
        <v>1216</v>
      </c>
      <c r="V311" s="180">
        <f t="shared" si="4"/>
        <v>146.82898668839988</v>
      </c>
      <c r="W311" s="146">
        <v>540.47749999999996</v>
      </c>
      <c r="X311" s="163">
        <v>6.8529999999999994E-2</v>
      </c>
      <c r="Y311" s="133">
        <v>2.8873546584440492E-2</v>
      </c>
      <c r="Z311" s="133">
        <v>4.4155905377425914E-3</v>
      </c>
    </row>
    <row r="312" spans="1:26">
      <c r="A312" t="s">
        <v>1213</v>
      </c>
      <c r="B312" t="s">
        <v>1264</v>
      </c>
      <c r="C312" t="s">
        <v>6008</v>
      </c>
      <c r="D312" t="s">
        <v>6009</v>
      </c>
      <c r="E312" t="s">
        <v>311</v>
      </c>
      <c r="F312" t="s">
        <v>6010</v>
      </c>
      <c r="G312">
        <v>74199</v>
      </c>
      <c r="H312" t="s">
        <v>312</v>
      </c>
      <c r="I312" t="s">
        <v>1003</v>
      </c>
      <c r="J312" t="s">
        <v>837</v>
      </c>
      <c r="K312" t="s">
        <v>205</v>
      </c>
      <c r="L312" t="s">
        <v>224</v>
      </c>
      <c r="M312" t="s">
        <v>224</v>
      </c>
      <c r="N312" t="s">
        <v>224</v>
      </c>
      <c r="O312" t="s">
        <v>339</v>
      </c>
      <c r="P312" s="161">
        <v>43881</v>
      </c>
      <c r="Q312" t="s">
        <v>1215</v>
      </c>
      <c r="R312" t="s">
        <v>885</v>
      </c>
      <c r="S312" t="s">
        <v>889</v>
      </c>
      <c r="T312" s="169">
        <v>45377</v>
      </c>
      <c r="U312" t="s">
        <v>1216</v>
      </c>
      <c r="V312" s="180">
        <f t="shared" si="4"/>
        <v>77.149198587340393</v>
      </c>
      <c r="W312" s="146">
        <v>283.9862</v>
      </c>
      <c r="X312" s="163">
        <v>2.6270000000000002E-2</v>
      </c>
      <c r="Y312" s="133">
        <v>1.5171193141388263E-2</v>
      </c>
      <c r="Z312" s="133">
        <v>2.320109055029598E-3</v>
      </c>
    </row>
    <row r="313" spans="1:26">
      <c r="A313" t="s">
        <v>1213</v>
      </c>
      <c r="B313" t="s">
        <v>1264</v>
      </c>
      <c r="D313" t="s">
        <v>5945</v>
      </c>
      <c r="E313" t="s">
        <v>311</v>
      </c>
      <c r="F313" t="s">
        <v>5946</v>
      </c>
      <c r="G313">
        <v>74197</v>
      </c>
      <c r="H313" t="s">
        <v>312</v>
      </c>
      <c r="I313" t="s">
        <v>1003</v>
      </c>
      <c r="J313" t="s">
        <v>836</v>
      </c>
      <c r="K313" t="s">
        <v>205</v>
      </c>
      <c r="L313" t="s">
        <v>224</v>
      </c>
      <c r="M313" t="s">
        <v>224</v>
      </c>
      <c r="N313" t="s">
        <v>224</v>
      </c>
      <c r="O313" t="s">
        <v>339</v>
      </c>
      <c r="P313" s="161">
        <v>43857</v>
      </c>
      <c r="Q313" t="s">
        <v>1215</v>
      </c>
      <c r="R313" t="s">
        <v>885</v>
      </c>
      <c r="S313" t="s">
        <v>889</v>
      </c>
      <c r="T313" s="169">
        <v>45257</v>
      </c>
      <c r="U313" t="s">
        <v>1216</v>
      </c>
      <c r="V313" s="180">
        <f t="shared" si="4"/>
        <v>58.671420809562619</v>
      </c>
      <c r="W313" s="146">
        <v>215.96950000000001</v>
      </c>
      <c r="X313" s="163">
        <v>2.53E-2</v>
      </c>
      <c r="Y313" s="133">
        <v>1.1537583076601941E-2</v>
      </c>
      <c r="Z313" s="133">
        <v>1.7644262201206755E-3</v>
      </c>
    </row>
    <row r="314" spans="1:26">
      <c r="A314" t="s">
        <v>1213</v>
      </c>
      <c r="B314" t="s">
        <v>1264</v>
      </c>
      <c r="C314" t="s">
        <v>5947</v>
      </c>
      <c r="D314" t="s">
        <v>5948</v>
      </c>
      <c r="E314" t="s">
        <v>310</v>
      </c>
      <c r="F314" t="s">
        <v>5949</v>
      </c>
      <c r="G314">
        <v>74187</v>
      </c>
      <c r="H314" t="s">
        <v>312</v>
      </c>
      <c r="I314" t="s">
        <v>1003</v>
      </c>
      <c r="J314" t="s">
        <v>836</v>
      </c>
      <c r="K314" t="s">
        <v>205</v>
      </c>
      <c r="L314" t="s">
        <v>204</v>
      </c>
      <c r="M314" t="s">
        <v>204</v>
      </c>
      <c r="N314" t="s">
        <v>303</v>
      </c>
      <c r="O314" t="s">
        <v>339</v>
      </c>
      <c r="P314" s="161">
        <v>43571</v>
      </c>
      <c r="Q314" t="s">
        <v>1215</v>
      </c>
      <c r="R314" t="s">
        <v>885</v>
      </c>
      <c r="S314" t="s">
        <v>889</v>
      </c>
      <c r="T314" s="169">
        <v>45382</v>
      </c>
      <c r="U314" t="s">
        <v>1216</v>
      </c>
      <c r="V314" s="180">
        <f t="shared" si="4"/>
        <v>11.005840804129313</v>
      </c>
      <c r="W314" s="146">
        <v>40.512500000000003</v>
      </c>
      <c r="X314" s="163">
        <v>3.3300000000000003E-2</v>
      </c>
      <c r="Y314" s="133">
        <v>2.1642700636937289E-3</v>
      </c>
      <c r="Z314" s="133">
        <v>3.3097875200116392E-4</v>
      </c>
    </row>
    <row r="315" spans="1:26">
      <c r="A315" t="s">
        <v>1213</v>
      </c>
      <c r="B315" t="s">
        <v>1264</v>
      </c>
      <c r="D315" t="s">
        <v>6011</v>
      </c>
      <c r="E315" t="s">
        <v>311</v>
      </c>
      <c r="F315" t="s">
        <v>6012</v>
      </c>
      <c r="G315">
        <v>74193</v>
      </c>
      <c r="H315" t="s">
        <v>312</v>
      </c>
      <c r="I315" t="s">
        <v>1003</v>
      </c>
      <c r="J315" t="s">
        <v>836</v>
      </c>
      <c r="K315" t="s">
        <v>205</v>
      </c>
      <c r="L315" t="s">
        <v>224</v>
      </c>
      <c r="M315" t="s">
        <v>224</v>
      </c>
      <c r="N315" t="s">
        <v>224</v>
      </c>
      <c r="O315" t="s">
        <v>339</v>
      </c>
      <c r="P315" s="161">
        <v>43790</v>
      </c>
      <c r="Q315" t="s">
        <v>1215</v>
      </c>
      <c r="R315" t="s">
        <v>885</v>
      </c>
      <c r="S315" t="s">
        <v>889</v>
      </c>
      <c r="T315" s="169">
        <v>45369</v>
      </c>
      <c r="U315" t="s">
        <v>1216</v>
      </c>
      <c r="V315" s="180">
        <f t="shared" si="4"/>
        <v>8.8292040206465625</v>
      </c>
      <c r="W315" s="146">
        <v>32.500299999999996</v>
      </c>
      <c r="X315" s="163">
        <v>1.0200000000000001E-2</v>
      </c>
      <c r="Y315" s="133">
        <v>1.7362399116924898E-3</v>
      </c>
      <c r="Z315" s="133">
        <v>2.6552070778349625E-4</v>
      </c>
    </row>
    <row r="316" spans="1:26">
      <c r="A316" t="s">
        <v>1213</v>
      </c>
      <c r="B316" t="s">
        <v>1264</v>
      </c>
      <c r="C316" t="s">
        <v>5950</v>
      </c>
      <c r="D316" t="s">
        <v>5951</v>
      </c>
      <c r="E316" t="s">
        <v>310</v>
      </c>
      <c r="F316" t="s">
        <v>5952</v>
      </c>
      <c r="G316">
        <v>74186</v>
      </c>
      <c r="H316" t="s">
        <v>312</v>
      </c>
      <c r="I316" t="s">
        <v>1004</v>
      </c>
      <c r="J316" t="s">
        <v>833</v>
      </c>
      <c r="K316" t="s">
        <v>204</v>
      </c>
      <c r="L316" t="s">
        <v>204</v>
      </c>
      <c r="M316" t="s">
        <v>204</v>
      </c>
      <c r="N316" t="s">
        <v>204</v>
      </c>
      <c r="O316" t="s">
        <v>339</v>
      </c>
      <c r="P316" s="161">
        <v>43542</v>
      </c>
      <c r="Q316" t="s">
        <v>1212</v>
      </c>
      <c r="R316" t="s">
        <v>885</v>
      </c>
      <c r="S316" t="s">
        <v>889</v>
      </c>
      <c r="T316" s="169">
        <v>45382</v>
      </c>
      <c r="V316" s="180">
        <f t="shared" si="4"/>
        <v>1197.7550000000001</v>
      </c>
      <c r="W316" s="146">
        <v>1197.7550000000001</v>
      </c>
      <c r="X316" s="163">
        <v>7.8700000000000006E-2</v>
      </c>
      <c r="Y316" s="133">
        <v>6.3986810730026572E-2</v>
      </c>
      <c r="Z316" s="133">
        <v>9.7854122344668126E-3</v>
      </c>
    </row>
    <row r="317" spans="1:26">
      <c r="A317" t="s">
        <v>1213</v>
      </c>
      <c r="B317" t="s">
        <v>1264</v>
      </c>
      <c r="C317" t="s">
        <v>5950</v>
      </c>
      <c r="D317" t="s">
        <v>5951</v>
      </c>
      <c r="E317" t="s">
        <v>310</v>
      </c>
      <c r="F317" t="s">
        <v>6013</v>
      </c>
      <c r="G317">
        <v>74204</v>
      </c>
      <c r="H317" t="s">
        <v>312</v>
      </c>
      <c r="I317" t="s">
        <v>1004</v>
      </c>
      <c r="J317" t="s">
        <v>833</v>
      </c>
      <c r="K317" t="s">
        <v>204</v>
      </c>
      <c r="L317" t="s">
        <v>204</v>
      </c>
      <c r="M317" t="s">
        <v>204</v>
      </c>
      <c r="N317" t="s">
        <v>204</v>
      </c>
      <c r="O317" t="s">
        <v>339</v>
      </c>
      <c r="P317" s="161">
        <v>44084</v>
      </c>
      <c r="Q317" t="s">
        <v>1212</v>
      </c>
      <c r="R317" t="s">
        <v>885</v>
      </c>
      <c r="S317" t="s">
        <v>889</v>
      </c>
      <c r="T317" s="169">
        <v>45291</v>
      </c>
      <c r="V317" s="180">
        <f t="shared" si="4"/>
        <v>518.84469999999999</v>
      </c>
      <c r="W317" s="146">
        <v>518.84469999999999</v>
      </c>
      <c r="X317" s="163">
        <v>7.8700000000000006E-2</v>
      </c>
      <c r="Y317" s="133">
        <v>2.7717872817525177E-2</v>
      </c>
      <c r="Z317" s="133">
        <v>4.2388549872626738E-3</v>
      </c>
    </row>
    <row r="318" spans="1:26">
      <c r="A318" t="s">
        <v>1213</v>
      </c>
      <c r="B318" t="s">
        <v>1264</v>
      </c>
      <c r="C318" t="s">
        <v>6014</v>
      </c>
      <c r="D318" t="s">
        <v>6015</v>
      </c>
      <c r="E318" t="s">
        <v>310</v>
      </c>
      <c r="F318" t="s">
        <v>6016</v>
      </c>
      <c r="G318">
        <v>74238</v>
      </c>
      <c r="H318" t="s">
        <v>312</v>
      </c>
      <c r="I318" t="s">
        <v>1004</v>
      </c>
      <c r="J318" t="s">
        <v>833</v>
      </c>
      <c r="K318" t="s">
        <v>204</v>
      </c>
      <c r="L318" t="s">
        <v>204</v>
      </c>
      <c r="M318" t="s">
        <v>204</v>
      </c>
      <c r="N318" t="s">
        <v>204</v>
      </c>
      <c r="O318" t="s">
        <v>339</v>
      </c>
      <c r="P318" s="161">
        <v>44721</v>
      </c>
      <c r="Q318" t="s">
        <v>1212</v>
      </c>
      <c r="R318" t="s">
        <v>885</v>
      </c>
      <c r="S318" t="s">
        <v>889</v>
      </c>
      <c r="T318" s="169">
        <v>45382</v>
      </c>
      <c r="V318" s="180">
        <f t="shared" si="4"/>
        <v>262.67099999999999</v>
      </c>
      <c r="W318" s="146">
        <v>262.67099999999999</v>
      </c>
      <c r="X318" s="163">
        <v>1.89E-2</v>
      </c>
      <c r="Y318" s="133">
        <v>1.403248446106768E-2</v>
      </c>
      <c r="Z318" s="133">
        <v>2.1459679511868692E-3</v>
      </c>
    </row>
    <row r="319" spans="1:26">
      <c r="A319" t="s">
        <v>1213</v>
      </c>
      <c r="B319" t="s">
        <v>1264</v>
      </c>
      <c r="C319" t="s">
        <v>6022</v>
      </c>
      <c r="D319" t="s">
        <v>6023</v>
      </c>
      <c r="E319" t="s">
        <v>310</v>
      </c>
      <c r="F319" t="s">
        <v>6024</v>
      </c>
      <c r="G319">
        <v>74256</v>
      </c>
      <c r="H319" t="s">
        <v>312</v>
      </c>
      <c r="I319" t="s">
        <v>1004</v>
      </c>
      <c r="J319" t="s">
        <v>832</v>
      </c>
      <c r="K319" t="s">
        <v>205</v>
      </c>
      <c r="L319" t="s">
        <v>272</v>
      </c>
      <c r="M319" t="s">
        <v>272</v>
      </c>
      <c r="N319" t="s">
        <v>272</v>
      </c>
      <c r="O319" t="s">
        <v>339</v>
      </c>
      <c r="P319" s="161">
        <v>45166</v>
      </c>
      <c r="Q319" t="s">
        <v>1217</v>
      </c>
      <c r="R319" t="s">
        <v>885</v>
      </c>
      <c r="S319" t="s">
        <v>889</v>
      </c>
      <c r="T319" s="169">
        <v>45252</v>
      </c>
      <c r="U319" t="s">
        <v>1218</v>
      </c>
      <c r="V319" s="180">
        <f t="shared" si="4"/>
        <v>145.28903520896685</v>
      </c>
      <c r="W319" s="146">
        <v>578.11959999999999</v>
      </c>
      <c r="X319" s="163">
        <v>0.18</v>
      </c>
      <c r="Y319" s="133">
        <v>3.0884471585466422E-2</v>
      </c>
      <c r="Z319" s="133">
        <v>4.7231184467465053E-3</v>
      </c>
    </row>
    <row r="320" spans="1:26">
      <c r="A320" t="s">
        <v>1213</v>
      </c>
      <c r="B320" t="s">
        <v>1264</v>
      </c>
      <c r="C320" t="s">
        <v>6045</v>
      </c>
      <c r="D320" t="s">
        <v>6046</v>
      </c>
      <c r="E320" t="s">
        <v>311</v>
      </c>
      <c r="F320" t="s">
        <v>6047</v>
      </c>
      <c r="G320">
        <v>74244</v>
      </c>
      <c r="H320" t="s">
        <v>312</v>
      </c>
      <c r="I320" t="s">
        <v>1004</v>
      </c>
      <c r="J320" t="s">
        <v>833</v>
      </c>
      <c r="K320" t="s">
        <v>205</v>
      </c>
      <c r="L320" t="s">
        <v>224</v>
      </c>
      <c r="M320" t="s">
        <v>224</v>
      </c>
      <c r="N320" t="s">
        <v>224</v>
      </c>
      <c r="O320" t="s">
        <v>339</v>
      </c>
      <c r="P320" s="161">
        <v>44881</v>
      </c>
      <c r="Q320" t="s">
        <v>1215</v>
      </c>
      <c r="R320" t="s">
        <v>885</v>
      </c>
      <c r="S320" t="s">
        <v>889</v>
      </c>
      <c r="T320" s="169">
        <v>45377</v>
      </c>
      <c r="U320" t="s">
        <v>1216</v>
      </c>
      <c r="V320" s="180">
        <f t="shared" si="4"/>
        <v>131.30282531920673</v>
      </c>
      <c r="W320" s="146">
        <v>483.32569999999998</v>
      </c>
      <c r="X320" s="163">
        <v>2.4199999999999999E-2</v>
      </c>
      <c r="Y320" s="133">
        <v>2.5820363043639345E-2</v>
      </c>
      <c r="Z320" s="133">
        <v>3.9486715081275036E-3</v>
      </c>
    </row>
    <row r="321" spans="1:26">
      <c r="A321" t="s">
        <v>1213</v>
      </c>
      <c r="B321" t="s">
        <v>1264</v>
      </c>
      <c r="C321" t="s">
        <v>5953</v>
      </c>
      <c r="D321" t="s">
        <v>5954</v>
      </c>
      <c r="E321" t="s">
        <v>311</v>
      </c>
      <c r="F321" t="s">
        <v>5955</v>
      </c>
      <c r="G321">
        <v>74178</v>
      </c>
      <c r="H321" t="s">
        <v>312</v>
      </c>
      <c r="I321" t="s">
        <v>1004</v>
      </c>
      <c r="J321" t="s">
        <v>833</v>
      </c>
      <c r="K321" t="s">
        <v>205</v>
      </c>
      <c r="L321" t="s">
        <v>224</v>
      </c>
      <c r="M321" t="s">
        <v>224</v>
      </c>
      <c r="N321" t="s">
        <v>224</v>
      </c>
      <c r="O321" t="s">
        <v>339</v>
      </c>
      <c r="P321" s="161">
        <v>43321</v>
      </c>
      <c r="Q321" t="s">
        <v>1215</v>
      </c>
      <c r="R321" t="s">
        <v>885</v>
      </c>
      <c r="S321" t="s">
        <v>889</v>
      </c>
      <c r="T321" s="169">
        <v>45377</v>
      </c>
      <c r="U321" t="s">
        <v>1216</v>
      </c>
      <c r="V321" s="180">
        <f t="shared" si="4"/>
        <v>124.17625645205108</v>
      </c>
      <c r="W321" s="146">
        <v>457.09280000000001</v>
      </c>
      <c r="X321" s="163">
        <v>3.4639999999999997E-2</v>
      </c>
      <c r="Y321" s="133">
        <v>2.4418944498512896E-2</v>
      </c>
      <c r="Z321" s="133">
        <v>3.7343545571710181E-3</v>
      </c>
    </row>
    <row r="322" spans="1:26">
      <c r="A322" t="s">
        <v>1213</v>
      </c>
      <c r="B322" t="s">
        <v>1264</v>
      </c>
      <c r="C322" t="s">
        <v>6019</v>
      </c>
      <c r="D322" t="s">
        <v>6020</v>
      </c>
      <c r="E322" t="s">
        <v>311</v>
      </c>
      <c r="F322" t="s">
        <v>6021</v>
      </c>
      <c r="G322">
        <v>74237</v>
      </c>
      <c r="H322" t="s">
        <v>312</v>
      </c>
      <c r="I322" t="s">
        <v>1004</v>
      </c>
      <c r="J322" t="s">
        <v>833</v>
      </c>
      <c r="K322" t="s">
        <v>205</v>
      </c>
      <c r="L322" t="s">
        <v>233</v>
      </c>
      <c r="M322" t="s">
        <v>233</v>
      </c>
      <c r="N322" t="s">
        <v>233</v>
      </c>
      <c r="O322" t="s">
        <v>339</v>
      </c>
      <c r="P322" s="161">
        <v>44721</v>
      </c>
      <c r="Q322" t="s">
        <v>1224</v>
      </c>
      <c r="R322" t="s">
        <v>885</v>
      </c>
      <c r="S322" t="s">
        <v>889</v>
      </c>
      <c r="T322" s="169">
        <v>45379</v>
      </c>
      <c r="U322" t="s">
        <v>1225</v>
      </c>
      <c r="V322" s="180">
        <f t="shared" si="4"/>
        <v>63.714988718169117</v>
      </c>
      <c r="W322" s="146">
        <v>296.49770000000001</v>
      </c>
      <c r="X322" s="163">
        <v>4.5373999999999998E-2</v>
      </c>
      <c r="Y322" s="133">
        <v>1.5839584364460216E-2</v>
      </c>
      <c r="Z322" s="133">
        <v>2.4223251770247095E-3</v>
      </c>
    </row>
    <row r="323" spans="1:26">
      <c r="A323" t="s">
        <v>1213</v>
      </c>
      <c r="B323" t="s">
        <v>1264</v>
      </c>
      <c r="D323" t="s">
        <v>5956</v>
      </c>
      <c r="E323" t="s">
        <v>309</v>
      </c>
      <c r="F323" t="s">
        <v>5957</v>
      </c>
      <c r="G323">
        <v>74181</v>
      </c>
      <c r="H323" t="s">
        <v>312</v>
      </c>
      <c r="I323" t="s">
        <v>1004</v>
      </c>
      <c r="J323" t="s">
        <v>833</v>
      </c>
      <c r="K323" t="s">
        <v>205</v>
      </c>
      <c r="L323" t="s">
        <v>204</v>
      </c>
      <c r="M323" t="s">
        <v>204</v>
      </c>
      <c r="N323" t="s">
        <v>224</v>
      </c>
      <c r="O323" t="s">
        <v>339</v>
      </c>
      <c r="P323" s="161">
        <v>43412</v>
      </c>
      <c r="Q323" t="s">
        <v>1215</v>
      </c>
      <c r="R323" t="s">
        <v>885</v>
      </c>
      <c r="S323" t="s">
        <v>889</v>
      </c>
      <c r="T323" s="169">
        <v>45244</v>
      </c>
      <c r="U323" t="s">
        <v>1216</v>
      </c>
      <c r="V323" s="180">
        <f t="shared" ref="V323:V381" si="5">IF(U323="",W323,W323/U323)</f>
        <v>80.106438467807664</v>
      </c>
      <c r="W323" s="146">
        <v>294.87180000000001</v>
      </c>
      <c r="X323" s="163">
        <v>0.19900000000000001</v>
      </c>
      <c r="Y323" s="133">
        <v>1.5752725738406831E-2</v>
      </c>
      <c r="Z323" s="133">
        <v>2.4090420105040674E-3</v>
      </c>
    </row>
    <row r="324" spans="1:26">
      <c r="A324" t="s">
        <v>1213</v>
      </c>
      <c r="B324" t="s">
        <v>1264</v>
      </c>
      <c r="D324" t="s">
        <v>4498</v>
      </c>
      <c r="E324" t="s">
        <v>311</v>
      </c>
      <c r="F324" t="s">
        <v>4497</v>
      </c>
      <c r="G324">
        <v>74242</v>
      </c>
      <c r="H324" t="s">
        <v>312</v>
      </c>
      <c r="I324" t="s">
        <v>1004</v>
      </c>
      <c r="J324" t="s">
        <v>833</v>
      </c>
      <c r="K324" t="s">
        <v>205</v>
      </c>
      <c r="L324" t="s">
        <v>272</v>
      </c>
      <c r="M324" t="s">
        <v>272</v>
      </c>
      <c r="N324" t="s">
        <v>272</v>
      </c>
      <c r="O324" t="s">
        <v>339</v>
      </c>
      <c r="P324" s="161">
        <v>44812</v>
      </c>
      <c r="Q324" t="s">
        <v>1217</v>
      </c>
      <c r="R324" t="s">
        <v>885</v>
      </c>
      <c r="S324" t="s">
        <v>889</v>
      </c>
      <c r="T324" s="169">
        <v>45288</v>
      </c>
      <c r="U324" t="s">
        <v>1218</v>
      </c>
      <c r="V324" s="180">
        <f t="shared" si="5"/>
        <v>67.673996632404311</v>
      </c>
      <c r="W324" s="146">
        <v>269.28159999999997</v>
      </c>
      <c r="X324" s="163">
        <v>0.127</v>
      </c>
      <c r="Y324" s="133">
        <v>1.438563955750583E-2</v>
      </c>
      <c r="Z324" s="133">
        <v>2.1999754593268008E-3</v>
      </c>
    </row>
    <row r="325" spans="1:26">
      <c r="A325" t="s">
        <v>1213</v>
      </c>
      <c r="B325" t="s">
        <v>1264</v>
      </c>
      <c r="C325" t="s">
        <v>5958</v>
      </c>
      <c r="D325" t="s">
        <v>5959</v>
      </c>
      <c r="E325" t="s">
        <v>311</v>
      </c>
      <c r="F325" t="s">
        <v>5960</v>
      </c>
      <c r="G325">
        <v>74208</v>
      </c>
      <c r="H325" t="s">
        <v>312</v>
      </c>
      <c r="I325" t="s">
        <v>1004</v>
      </c>
      <c r="J325" t="s">
        <v>833</v>
      </c>
      <c r="K325" t="s">
        <v>205</v>
      </c>
      <c r="L325" t="s">
        <v>224</v>
      </c>
      <c r="M325" t="s">
        <v>224</v>
      </c>
      <c r="N325" t="s">
        <v>224</v>
      </c>
      <c r="O325" t="s">
        <v>339</v>
      </c>
      <c r="P325" s="161">
        <v>44186</v>
      </c>
      <c r="Q325" t="s">
        <v>1215</v>
      </c>
      <c r="R325" t="s">
        <v>885</v>
      </c>
      <c r="S325" t="s">
        <v>889</v>
      </c>
      <c r="T325" s="169">
        <v>45377</v>
      </c>
      <c r="U325" t="s">
        <v>1216</v>
      </c>
      <c r="V325" s="180">
        <f t="shared" si="5"/>
        <v>59.76745449606085</v>
      </c>
      <c r="W325" s="146">
        <v>220.00399999999999</v>
      </c>
      <c r="X325" s="163">
        <v>4.7000000000000002E-3</v>
      </c>
      <c r="Y325" s="133">
        <v>1.1753119071801012E-2</v>
      </c>
      <c r="Z325" s="133">
        <v>1.7973878342459324E-3</v>
      </c>
    </row>
    <row r="326" spans="1:26">
      <c r="A326" t="s">
        <v>1213</v>
      </c>
      <c r="B326" t="s">
        <v>1264</v>
      </c>
      <c r="D326" t="s">
        <v>6028</v>
      </c>
      <c r="E326" t="s">
        <v>311</v>
      </c>
      <c r="F326" t="s">
        <v>6029</v>
      </c>
      <c r="G326">
        <v>74247</v>
      </c>
      <c r="H326" t="s">
        <v>312</v>
      </c>
      <c r="I326" t="s">
        <v>1004</v>
      </c>
      <c r="J326" t="s">
        <v>833</v>
      </c>
      <c r="K326" t="s">
        <v>205</v>
      </c>
      <c r="L326" t="s">
        <v>233</v>
      </c>
      <c r="M326" t="s">
        <v>233</v>
      </c>
      <c r="N326" t="s">
        <v>233</v>
      </c>
      <c r="O326" t="s">
        <v>339</v>
      </c>
      <c r="P326" s="161">
        <v>44938</v>
      </c>
      <c r="Q326" t="s">
        <v>1224</v>
      </c>
      <c r="R326" t="s">
        <v>885</v>
      </c>
      <c r="S326" t="s">
        <v>889</v>
      </c>
      <c r="T326" s="169">
        <v>45252</v>
      </c>
      <c r="U326" t="s">
        <v>1225</v>
      </c>
      <c r="V326" s="180">
        <f t="shared" si="5"/>
        <v>12.532072633501665</v>
      </c>
      <c r="W326" s="146">
        <v>58.317999999999998</v>
      </c>
      <c r="X326" s="163">
        <v>2.8799999999999999E-2</v>
      </c>
      <c r="Y326" s="133">
        <v>3.1154789284551032E-3</v>
      </c>
      <c r="Z326" s="133">
        <v>4.7644577491689371E-4</v>
      </c>
    </row>
    <row r="327" spans="1:26">
      <c r="A327" t="s">
        <v>1213</v>
      </c>
      <c r="B327" t="s">
        <v>1264</v>
      </c>
      <c r="C327" t="s">
        <v>6025</v>
      </c>
      <c r="D327" t="s">
        <v>6026</v>
      </c>
      <c r="E327" t="s">
        <v>309</v>
      </c>
      <c r="F327" t="s">
        <v>6027</v>
      </c>
      <c r="G327">
        <v>74192</v>
      </c>
      <c r="H327" t="s">
        <v>312</v>
      </c>
      <c r="I327" t="s">
        <v>1004</v>
      </c>
      <c r="J327" t="s">
        <v>833</v>
      </c>
      <c r="K327" t="s">
        <v>205</v>
      </c>
      <c r="L327" t="s">
        <v>224</v>
      </c>
      <c r="M327" t="s">
        <v>224</v>
      </c>
      <c r="N327" t="s">
        <v>224</v>
      </c>
      <c r="O327" t="s">
        <v>339</v>
      </c>
      <c r="P327" s="161">
        <v>43761</v>
      </c>
      <c r="Q327" t="s">
        <v>1215</v>
      </c>
      <c r="R327" t="s">
        <v>885</v>
      </c>
      <c r="S327" t="s">
        <v>889</v>
      </c>
      <c r="T327" s="169">
        <v>45263</v>
      </c>
      <c r="U327" t="s">
        <v>1216</v>
      </c>
      <c r="V327" s="180">
        <f t="shared" si="5"/>
        <v>7.9152132572670473</v>
      </c>
      <c r="W327" s="146">
        <v>29.135900000000003</v>
      </c>
      <c r="X327" s="163">
        <v>3.5400000000000001E-2</v>
      </c>
      <c r="Y327" s="133">
        <v>1.5565038726447094E-3</v>
      </c>
      <c r="Z327" s="133">
        <v>2.380339301896972E-4</v>
      </c>
    </row>
    <row r="328" spans="1:26">
      <c r="A328" t="s">
        <v>1213</v>
      </c>
      <c r="B328" t="s">
        <v>1264</v>
      </c>
      <c r="C328" t="s">
        <v>6030</v>
      </c>
      <c r="D328" t="s">
        <v>6031</v>
      </c>
      <c r="E328" t="s">
        <v>309</v>
      </c>
      <c r="F328" t="s">
        <v>6032</v>
      </c>
      <c r="G328">
        <v>74196</v>
      </c>
      <c r="H328" t="s">
        <v>312</v>
      </c>
      <c r="I328" t="s">
        <v>1005</v>
      </c>
      <c r="J328" t="s">
        <v>826</v>
      </c>
      <c r="K328" t="s">
        <v>204</v>
      </c>
      <c r="L328" t="s">
        <v>204</v>
      </c>
      <c r="M328" t="s">
        <v>204</v>
      </c>
      <c r="N328" t="s">
        <v>204</v>
      </c>
      <c r="O328" t="s">
        <v>339</v>
      </c>
      <c r="P328" s="161">
        <v>43831</v>
      </c>
      <c r="Q328" t="s">
        <v>1212</v>
      </c>
      <c r="R328" t="s">
        <v>885</v>
      </c>
      <c r="S328" t="s">
        <v>889</v>
      </c>
      <c r="T328" s="169">
        <v>45379</v>
      </c>
      <c r="V328" s="180">
        <f t="shared" si="5"/>
        <v>2220.6701000000003</v>
      </c>
      <c r="W328" s="146">
        <v>2220.6701000000003</v>
      </c>
      <c r="X328" s="163">
        <v>0.14119999999999999</v>
      </c>
      <c r="Y328" s="133">
        <v>0.11863327398067001</v>
      </c>
      <c r="Z328" s="133">
        <v>1.814241837311243E-2</v>
      </c>
    </row>
    <row r="329" spans="1:26">
      <c r="A329" t="s">
        <v>1213</v>
      </c>
      <c r="B329" t="s">
        <v>1264</v>
      </c>
      <c r="D329" t="s">
        <v>6036</v>
      </c>
      <c r="E329" t="s">
        <v>309</v>
      </c>
      <c r="F329" t="s">
        <v>6037</v>
      </c>
      <c r="G329">
        <v>74249</v>
      </c>
      <c r="H329" t="s">
        <v>312</v>
      </c>
      <c r="I329" t="s">
        <v>1005</v>
      </c>
      <c r="J329" t="s">
        <v>832</v>
      </c>
      <c r="K329" t="s">
        <v>204</v>
      </c>
      <c r="L329" t="s">
        <v>204</v>
      </c>
      <c r="M329" t="s">
        <v>204</v>
      </c>
      <c r="N329" t="s">
        <v>204</v>
      </c>
      <c r="O329" t="s">
        <v>339</v>
      </c>
      <c r="P329" s="161">
        <v>45006</v>
      </c>
      <c r="Q329" t="s">
        <v>1212</v>
      </c>
      <c r="R329" t="s">
        <v>885</v>
      </c>
      <c r="S329" t="s">
        <v>889</v>
      </c>
      <c r="T329" s="169"/>
      <c r="V329" s="180">
        <f t="shared" si="5"/>
        <v>791.87400000000002</v>
      </c>
      <c r="W329" s="146">
        <v>791.87400000000002</v>
      </c>
      <c r="X329" s="163">
        <v>0.19600000000000001</v>
      </c>
      <c r="Y329" s="133">
        <v>4.2303719868310816E-2</v>
      </c>
      <c r="Z329" s="133">
        <v>6.4694478946513588E-3</v>
      </c>
    </row>
    <row r="330" spans="1:26">
      <c r="A330" t="s">
        <v>1213</v>
      </c>
      <c r="B330" t="s">
        <v>1264</v>
      </c>
      <c r="C330" t="s">
        <v>5961</v>
      </c>
      <c r="D330" t="s">
        <v>2331</v>
      </c>
      <c r="E330" t="s">
        <v>309</v>
      </c>
      <c r="F330" t="s">
        <v>5962</v>
      </c>
      <c r="G330">
        <v>74190</v>
      </c>
      <c r="H330" t="s">
        <v>312</v>
      </c>
      <c r="I330" t="s">
        <v>1005</v>
      </c>
      <c r="J330" t="s">
        <v>569</v>
      </c>
      <c r="K330" t="s">
        <v>204</v>
      </c>
      <c r="L330" t="s">
        <v>204</v>
      </c>
      <c r="M330" t="s">
        <v>204</v>
      </c>
      <c r="N330" t="s">
        <v>224</v>
      </c>
      <c r="O330" t="s">
        <v>339</v>
      </c>
      <c r="P330" s="161">
        <v>43691</v>
      </c>
      <c r="Q330" t="s">
        <v>1215</v>
      </c>
      <c r="R330" t="s">
        <v>885</v>
      </c>
      <c r="S330" t="s">
        <v>889</v>
      </c>
      <c r="T330" s="169">
        <v>45299</v>
      </c>
      <c r="U330" t="s">
        <v>1216</v>
      </c>
      <c r="V330" s="180">
        <f t="shared" si="5"/>
        <v>167.26995381689758</v>
      </c>
      <c r="W330" s="146">
        <v>615.72069999999997</v>
      </c>
      <c r="X330" s="163">
        <v>0.19874</v>
      </c>
      <c r="Y330" s="133">
        <v>3.2893205506394747E-2</v>
      </c>
      <c r="Z330" s="133">
        <v>5.0303112769779484E-3</v>
      </c>
    </row>
    <row r="331" spans="1:26">
      <c r="A331" t="s">
        <v>1213</v>
      </c>
      <c r="B331" t="s">
        <v>1264</v>
      </c>
      <c r="D331" t="s">
        <v>6040</v>
      </c>
      <c r="E331" t="s">
        <v>309</v>
      </c>
      <c r="F331" t="s">
        <v>6041</v>
      </c>
      <c r="G331">
        <v>74240</v>
      </c>
      <c r="H331" t="s">
        <v>312</v>
      </c>
      <c r="I331" t="s">
        <v>1005</v>
      </c>
      <c r="J331" t="s">
        <v>832</v>
      </c>
      <c r="K331" t="s">
        <v>205</v>
      </c>
      <c r="L331" t="s">
        <v>204</v>
      </c>
      <c r="M331" t="s">
        <v>204</v>
      </c>
      <c r="N331" t="s">
        <v>303</v>
      </c>
      <c r="O331" t="s">
        <v>339</v>
      </c>
      <c r="P331" s="161">
        <v>44748</v>
      </c>
      <c r="Q331" t="s">
        <v>1217</v>
      </c>
      <c r="R331" t="s">
        <v>885</v>
      </c>
      <c r="S331" t="s">
        <v>889</v>
      </c>
      <c r="T331" s="169">
        <v>45371</v>
      </c>
      <c r="U331" t="s">
        <v>1218</v>
      </c>
      <c r="V331" s="180">
        <f t="shared" si="5"/>
        <v>120.21100248799979</v>
      </c>
      <c r="W331" s="146">
        <v>478.33159999999998</v>
      </c>
      <c r="X331" s="163">
        <v>2.6239999999999999E-2</v>
      </c>
      <c r="Y331" s="133">
        <v>2.5553565763621812E-2</v>
      </c>
      <c r="Z331" s="133">
        <v>3.907870578401201E-3</v>
      </c>
    </row>
    <row r="332" spans="1:26">
      <c r="A332" t="s">
        <v>1213</v>
      </c>
      <c r="B332" t="s">
        <v>1264</v>
      </c>
      <c r="D332" t="s">
        <v>6042</v>
      </c>
      <c r="E332" t="s">
        <v>311</v>
      </c>
      <c r="F332" t="s">
        <v>6043</v>
      </c>
      <c r="G332">
        <v>74207</v>
      </c>
      <c r="H332" t="s">
        <v>312</v>
      </c>
      <c r="I332" t="s">
        <v>1005</v>
      </c>
      <c r="J332" t="s">
        <v>569</v>
      </c>
      <c r="K332" t="s">
        <v>205</v>
      </c>
      <c r="L332" t="s">
        <v>233</v>
      </c>
      <c r="M332" t="s">
        <v>224</v>
      </c>
      <c r="N332" t="s">
        <v>296</v>
      </c>
      <c r="O332" t="s">
        <v>339</v>
      </c>
      <c r="P332" s="161">
        <v>44166</v>
      </c>
      <c r="Q332" t="s">
        <v>1215</v>
      </c>
      <c r="R332" t="s">
        <v>885</v>
      </c>
      <c r="S332" t="s">
        <v>889</v>
      </c>
      <c r="T332" s="169">
        <v>45272</v>
      </c>
      <c r="U332" t="s">
        <v>1216</v>
      </c>
      <c r="V332" s="180">
        <f t="shared" si="5"/>
        <v>107.66405867970661</v>
      </c>
      <c r="W332" s="146">
        <v>396.31140000000005</v>
      </c>
      <c r="X332" s="163">
        <v>1.1111111111111111E-3</v>
      </c>
      <c r="Y332" s="133">
        <v>2.1171863701241831E-2</v>
      </c>
      <c r="Z332" s="133">
        <v>3.2377830950617464E-3</v>
      </c>
    </row>
    <row r="333" spans="1:26">
      <c r="A333" t="s">
        <v>1213</v>
      </c>
      <c r="B333" t="s">
        <v>1264</v>
      </c>
      <c r="C333" t="s">
        <v>5919</v>
      </c>
      <c r="D333" t="s">
        <v>5920</v>
      </c>
      <c r="E333" t="s">
        <v>309</v>
      </c>
      <c r="F333" t="s">
        <v>5921</v>
      </c>
      <c r="G333">
        <v>74255</v>
      </c>
      <c r="H333" t="s">
        <v>312</v>
      </c>
      <c r="I333" t="s">
        <v>1005</v>
      </c>
      <c r="J333" t="s">
        <v>831</v>
      </c>
      <c r="K333" t="s">
        <v>205</v>
      </c>
      <c r="L333" t="s">
        <v>233</v>
      </c>
      <c r="M333" t="s">
        <v>233</v>
      </c>
      <c r="N333" t="s">
        <v>233</v>
      </c>
      <c r="O333" t="s">
        <v>339</v>
      </c>
      <c r="P333" s="161">
        <v>45208</v>
      </c>
      <c r="Q333" t="s">
        <v>1224</v>
      </c>
      <c r="R333" t="s">
        <v>885</v>
      </c>
      <c r="S333" t="s">
        <v>889</v>
      </c>
      <c r="T333" s="169">
        <v>45327</v>
      </c>
      <c r="U333" t="s">
        <v>1225</v>
      </c>
      <c r="V333" s="180">
        <f t="shared" si="5"/>
        <v>52.484538519394</v>
      </c>
      <c r="W333" s="146">
        <v>244.23679999999999</v>
      </c>
      <c r="X333" s="163">
        <v>0.107</v>
      </c>
      <c r="Y333" s="133">
        <v>1.3047687563078324E-2</v>
      </c>
      <c r="Z333" s="133">
        <v>1.9953643579759344E-3</v>
      </c>
    </row>
    <row r="334" spans="1:26">
      <c r="A334" t="s">
        <v>1213</v>
      </c>
      <c r="B334" t="s">
        <v>1268</v>
      </c>
      <c r="C334" t="s">
        <v>5963</v>
      </c>
      <c r="D334" t="s">
        <v>5964</v>
      </c>
      <c r="E334" t="s">
        <v>309</v>
      </c>
      <c r="F334" t="s">
        <v>5965</v>
      </c>
      <c r="G334">
        <v>74228</v>
      </c>
      <c r="H334" t="s">
        <v>312</v>
      </c>
      <c r="I334" t="s">
        <v>1000</v>
      </c>
      <c r="J334" t="s">
        <v>844</v>
      </c>
      <c r="K334" t="s">
        <v>204</v>
      </c>
      <c r="L334" t="s">
        <v>204</v>
      </c>
      <c r="M334" t="s">
        <v>204</v>
      </c>
      <c r="N334" t="s">
        <v>204</v>
      </c>
      <c r="O334" t="s">
        <v>339</v>
      </c>
      <c r="P334" s="161">
        <v>44560</v>
      </c>
      <c r="Q334" t="s">
        <v>1215</v>
      </c>
      <c r="R334" t="s">
        <v>885</v>
      </c>
      <c r="S334" t="s">
        <v>889</v>
      </c>
      <c r="T334" s="169">
        <v>45362</v>
      </c>
      <c r="U334" t="s">
        <v>1216</v>
      </c>
      <c r="V334" s="180">
        <f t="shared" si="5"/>
        <v>269.00929095354519</v>
      </c>
      <c r="W334" s="146">
        <v>990.22319999999991</v>
      </c>
      <c r="X334" s="163">
        <v>6.7400000000000002E-2</v>
      </c>
      <c r="Y334" s="133">
        <v>3.0186427401908269E-2</v>
      </c>
      <c r="Z334" s="133">
        <v>4.0282205200189592E-3</v>
      </c>
    </row>
    <row r="335" spans="1:26">
      <c r="A335" t="s">
        <v>1213</v>
      </c>
      <c r="B335" t="s">
        <v>1268</v>
      </c>
      <c r="C335" t="s">
        <v>5966</v>
      </c>
      <c r="D335" t="s">
        <v>5967</v>
      </c>
      <c r="E335" t="s">
        <v>309</v>
      </c>
      <c r="F335" t="s">
        <v>5968</v>
      </c>
      <c r="G335">
        <v>74221</v>
      </c>
      <c r="H335" t="s">
        <v>312</v>
      </c>
      <c r="I335" t="s">
        <v>1000</v>
      </c>
      <c r="J335" t="s">
        <v>844</v>
      </c>
      <c r="K335" t="s">
        <v>204</v>
      </c>
      <c r="L335" t="s">
        <v>204</v>
      </c>
      <c r="M335" t="s">
        <v>204</v>
      </c>
      <c r="N335" t="s">
        <v>296</v>
      </c>
      <c r="O335" t="s">
        <v>339</v>
      </c>
      <c r="P335" s="161">
        <v>44409</v>
      </c>
      <c r="Q335" t="s">
        <v>1215</v>
      </c>
      <c r="R335" t="s">
        <v>885</v>
      </c>
      <c r="S335" t="s">
        <v>889</v>
      </c>
      <c r="T335" s="169">
        <v>45377</v>
      </c>
      <c r="U335" t="s">
        <v>1216</v>
      </c>
      <c r="V335" s="180">
        <f t="shared" si="5"/>
        <v>165.92485737571312</v>
      </c>
      <c r="W335" s="146">
        <v>610.76940000000002</v>
      </c>
      <c r="X335" s="163">
        <v>7.5700000000000003E-2</v>
      </c>
      <c r="Y335" s="133">
        <v>1.8618980353567335E-2</v>
      </c>
      <c r="Z335" s="133">
        <v>2.4846053401247647E-3</v>
      </c>
    </row>
    <row r="336" spans="1:26">
      <c r="A336" t="s">
        <v>1213</v>
      </c>
      <c r="B336" t="s">
        <v>1268</v>
      </c>
      <c r="C336" t="s">
        <v>5969</v>
      </c>
      <c r="D336" t="s">
        <v>5970</v>
      </c>
      <c r="E336" t="s">
        <v>311</v>
      </c>
      <c r="F336" t="s">
        <v>5971</v>
      </c>
      <c r="G336">
        <v>74243</v>
      </c>
      <c r="H336" t="s">
        <v>312</v>
      </c>
      <c r="I336" t="s">
        <v>1000</v>
      </c>
      <c r="J336" t="s">
        <v>844</v>
      </c>
      <c r="K336" t="s">
        <v>204</v>
      </c>
      <c r="L336" t="s">
        <v>204</v>
      </c>
      <c r="M336" t="s">
        <v>204</v>
      </c>
      <c r="N336" t="s">
        <v>204</v>
      </c>
      <c r="O336" t="s">
        <v>339</v>
      </c>
      <c r="P336" s="161">
        <v>44823</v>
      </c>
      <c r="Q336" t="s">
        <v>1215</v>
      </c>
      <c r="R336" t="s">
        <v>885</v>
      </c>
      <c r="S336" t="s">
        <v>889</v>
      </c>
      <c r="T336" s="169">
        <v>45287</v>
      </c>
      <c r="U336" t="s">
        <v>1216</v>
      </c>
      <c r="V336" s="180">
        <f t="shared" si="5"/>
        <v>142.69801684324912</v>
      </c>
      <c r="W336" s="146">
        <v>525.27139999999997</v>
      </c>
      <c r="X336" s="163">
        <v>0.1371</v>
      </c>
      <c r="Y336" s="133">
        <v>1.6012620926161125E-2</v>
      </c>
      <c r="Z336" s="133">
        <v>2.1368003353046563E-3</v>
      </c>
    </row>
    <row r="337" spans="1:26">
      <c r="A337" t="s">
        <v>1213</v>
      </c>
      <c r="B337" t="s">
        <v>1268</v>
      </c>
      <c r="D337" t="s">
        <v>5885</v>
      </c>
      <c r="E337" t="s">
        <v>309</v>
      </c>
      <c r="F337" t="s">
        <v>5886</v>
      </c>
      <c r="G337">
        <v>74254</v>
      </c>
      <c r="H337" t="s">
        <v>312</v>
      </c>
      <c r="I337" t="s">
        <v>1000</v>
      </c>
      <c r="J337" t="s">
        <v>845</v>
      </c>
      <c r="K337" t="s">
        <v>204</v>
      </c>
      <c r="L337" t="s">
        <v>204</v>
      </c>
      <c r="M337" t="s">
        <v>204</v>
      </c>
      <c r="N337" t="s">
        <v>204</v>
      </c>
      <c r="O337" t="s">
        <v>339</v>
      </c>
      <c r="P337" s="161">
        <v>45124</v>
      </c>
      <c r="Q337" t="s">
        <v>1215</v>
      </c>
      <c r="R337" t="s">
        <v>885</v>
      </c>
      <c r="S337" t="s">
        <v>889</v>
      </c>
      <c r="T337" s="169">
        <v>45300</v>
      </c>
      <c r="U337" t="s">
        <v>1216</v>
      </c>
      <c r="V337" s="180">
        <f t="shared" si="5"/>
        <v>18.57522412387938</v>
      </c>
      <c r="W337" s="146">
        <v>68.375399999999999</v>
      </c>
      <c r="X337" s="163">
        <v>7.0800000000000002E-2</v>
      </c>
      <c r="Y337" s="133">
        <v>2.0843881241562187E-3</v>
      </c>
      <c r="Z337" s="133">
        <v>2.7815067022072046E-4</v>
      </c>
    </row>
    <row r="338" spans="1:26">
      <c r="A338" t="s">
        <v>1213</v>
      </c>
      <c r="B338" t="s">
        <v>1268</v>
      </c>
      <c r="C338" t="s">
        <v>5922</v>
      </c>
      <c r="D338" t="s">
        <v>5923</v>
      </c>
      <c r="E338" t="s">
        <v>309</v>
      </c>
      <c r="F338" t="s">
        <v>5924</v>
      </c>
      <c r="G338">
        <v>74173</v>
      </c>
      <c r="H338" t="s">
        <v>312</v>
      </c>
      <c r="I338" t="s">
        <v>1000</v>
      </c>
      <c r="J338" t="s">
        <v>845</v>
      </c>
      <c r="K338" t="s">
        <v>204</v>
      </c>
      <c r="L338" t="s">
        <v>204</v>
      </c>
      <c r="M338" t="s">
        <v>204</v>
      </c>
      <c r="N338" t="s">
        <v>204</v>
      </c>
      <c r="O338" t="s">
        <v>339</v>
      </c>
      <c r="P338" s="161">
        <v>43157</v>
      </c>
      <c r="Q338" t="s">
        <v>1215</v>
      </c>
      <c r="R338" t="s">
        <v>885</v>
      </c>
      <c r="S338" t="s">
        <v>889</v>
      </c>
      <c r="T338" s="169">
        <v>45287</v>
      </c>
      <c r="U338" t="s">
        <v>1216</v>
      </c>
      <c r="V338" s="180">
        <f t="shared" si="5"/>
        <v>15.974055963053518</v>
      </c>
      <c r="W338" s="146">
        <v>58.8005</v>
      </c>
      <c r="X338" s="163">
        <v>0.10349999999999999</v>
      </c>
      <c r="Y338" s="133">
        <v>1.7925032993503806E-3</v>
      </c>
      <c r="Z338" s="133">
        <v>2.3920017021253839E-4</v>
      </c>
    </row>
    <row r="339" spans="1:26">
      <c r="A339" t="s">
        <v>1213</v>
      </c>
      <c r="B339" t="s">
        <v>1268</v>
      </c>
      <c r="D339" t="s">
        <v>5925</v>
      </c>
      <c r="E339" t="s">
        <v>311</v>
      </c>
      <c r="F339" t="s">
        <v>5973</v>
      </c>
      <c r="G339">
        <v>74215</v>
      </c>
      <c r="H339" t="s">
        <v>312</v>
      </c>
      <c r="I339" t="s">
        <v>1000</v>
      </c>
      <c r="J339" t="s">
        <v>844</v>
      </c>
      <c r="K339" t="s">
        <v>205</v>
      </c>
      <c r="L339" t="s">
        <v>224</v>
      </c>
      <c r="M339" t="s">
        <v>224</v>
      </c>
      <c r="N339" t="s">
        <v>224</v>
      </c>
      <c r="O339" t="s">
        <v>339</v>
      </c>
      <c r="P339" s="161">
        <v>44308</v>
      </c>
      <c r="Q339" t="s">
        <v>1215</v>
      </c>
      <c r="R339" t="s">
        <v>885</v>
      </c>
      <c r="S339" t="s">
        <v>889</v>
      </c>
      <c r="T339" s="169">
        <v>45363</v>
      </c>
      <c r="U339" t="s">
        <v>1216</v>
      </c>
      <c r="V339" s="180">
        <f t="shared" si="5"/>
        <v>294.35210540613969</v>
      </c>
      <c r="W339" s="146">
        <v>1083.5101000000002</v>
      </c>
      <c r="X339" s="163">
        <v>3.5400000000000001E-2</v>
      </c>
      <c r="Y339" s="133">
        <v>3.3030230358367899E-2</v>
      </c>
      <c r="Z339" s="133">
        <v>4.4077111192734149E-3</v>
      </c>
    </row>
    <row r="340" spans="1:26">
      <c r="A340" t="s">
        <v>1213</v>
      </c>
      <c r="B340" t="s">
        <v>1268</v>
      </c>
      <c r="D340" t="s">
        <v>5925</v>
      </c>
      <c r="E340" t="s">
        <v>311</v>
      </c>
      <c r="F340" t="s">
        <v>5975</v>
      </c>
      <c r="G340">
        <v>74235</v>
      </c>
      <c r="H340" t="s">
        <v>312</v>
      </c>
      <c r="I340" t="s">
        <v>1000</v>
      </c>
      <c r="J340" t="s">
        <v>844</v>
      </c>
      <c r="K340" t="s">
        <v>205</v>
      </c>
      <c r="L340" t="s">
        <v>224</v>
      </c>
      <c r="M340" t="s">
        <v>224</v>
      </c>
      <c r="N340" t="s">
        <v>224</v>
      </c>
      <c r="O340" t="s">
        <v>339</v>
      </c>
      <c r="P340" s="161">
        <v>44712</v>
      </c>
      <c r="Q340" t="s">
        <v>1215</v>
      </c>
      <c r="R340" t="s">
        <v>885</v>
      </c>
      <c r="S340" t="s">
        <v>889</v>
      </c>
      <c r="T340" s="169">
        <v>45363</v>
      </c>
      <c r="U340" t="s">
        <v>1216</v>
      </c>
      <c r="V340" s="180">
        <f t="shared" si="5"/>
        <v>202.49728334691662</v>
      </c>
      <c r="W340" s="146">
        <v>745.39250000000004</v>
      </c>
      <c r="X340" s="163">
        <v>6.13E-2</v>
      </c>
      <c r="Y340" s="133">
        <v>2.272289294433761E-2</v>
      </c>
      <c r="Z340" s="133">
        <v>3.0322509654384755E-3</v>
      </c>
    </row>
    <row r="341" spans="1:26">
      <c r="A341" t="s">
        <v>1213</v>
      </c>
      <c r="B341" t="s">
        <v>1268</v>
      </c>
      <c r="D341" t="s">
        <v>5927</v>
      </c>
      <c r="E341" t="s">
        <v>311</v>
      </c>
      <c r="F341" t="s">
        <v>5974</v>
      </c>
      <c r="G341">
        <v>74216</v>
      </c>
      <c r="H341" t="s">
        <v>312</v>
      </c>
      <c r="I341" t="s">
        <v>1000</v>
      </c>
      <c r="J341" t="s">
        <v>844</v>
      </c>
      <c r="K341" t="s">
        <v>205</v>
      </c>
      <c r="L341" t="s">
        <v>224</v>
      </c>
      <c r="M341" t="s">
        <v>224</v>
      </c>
      <c r="N341" t="s">
        <v>224</v>
      </c>
      <c r="O341" t="s">
        <v>339</v>
      </c>
      <c r="P341" s="161">
        <v>44371</v>
      </c>
      <c r="Q341" t="s">
        <v>1215</v>
      </c>
      <c r="R341" t="s">
        <v>885</v>
      </c>
      <c r="S341" t="s">
        <v>889</v>
      </c>
      <c r="T341" s="169">
        <v>45348</v>
      </c>
      <c r="U341" t="s">
        <v>1216</v>
      </c>
      <c r="V341" s="180">
        <f t="shared" si="5"/>
        <v>152.55691388209726</v>
      </c>
      <c r="W341" s="146">
        <v>561.56200000000001</v>
      </c>
      <c r="X341" s="163">
        <v>1.6000000000000004E-2</v>
      </c>
      <c r="Y341" s="133">
        <v>1.7118919787645355E-2</v>
      </c>
      <c r="Z341" s="133">
        <v>2.2844301199019109E-3</v>
      </c>
    </row>
    <row r="342" spans="1:26">
      <c r="A342" t="s">
        <v>1213</v>
      </c>
      <c r="B342" t="s">
        <v>1268</v>
      </c>
      <c r="D342" t="s">
        <v>5925</v>
      </c>
      <c r="E342" t="s">
        <v>311</v>
      </c>
      <c r="F342" t="s">
        <v>5972</v>
      </c>
      <c r="G342">
        <v>74200</v>
      </c>
      <c r="H342" t="s">
        <v>312</v>
      </c>
      <c r="I342" t="s">
        <v>1000</v>
      </c>
      <c r="J342" t="s">
        <v>844</v>
      </c>
      <c r="K342" t="s">
        <v>205</v>
      </c>
      <c r="L342" t="s">
        <v>224</v>
      </c>
      <c r="M342" t="s">
        <v>224</v>
      </c>
      <c r="N342" t="s">
        <v>224</v>
      </c>
      <c r="O342" t="s">
        <v>339</v>
      </c>
      <c r="P342" s="161">
        <v>43891</v>
      </c>
      <c r="Q342" t="s">
        <v>1215</v>
      </c>
      <c r="R342" t="s">
        <v>885</v>
      </c>
      <c r="S342" t="s">
        <v>889</v>
      </c>
      <c r="T342" s="169">
        <v>45264</v>
      </c>
      <c r="U342" t="s">
        <v>1216</v>
      </c>
      <c r="V342" s="180">
        <f t="shared" si="5"/>
        <v>96.476582450421077</v>
      </c>
      <c r="W342" s="146">
        <v>355.13029999999998</v>
      </c>
      <c r="X342" s="163">
        <v>5.6800000000000003E-2</v>
      </c>
      <c r="Y342" s="133">
        <v>1.0825958977585586E-2</v>
      </c>
      <c r="Z342" s="133">
        <v>1.4446674832291322E-3</v>
      </c>
    </row>
    <row r="343" spans="1:26">
      <c r="A343" t="s">
        <v>1213</v>
      </c>
      <c r="B343" t="s">
        <v>1268</v>
      </c>
      <c r="D343" t="s">
        <v>5925</v>
      </c>
      <c r="E343" t="s">
        <v>311</v>
      </c>
      <c r="F343" t="s">
        <v>5926</v>
      </c>
      <c r="G343">
        <v>74180</v>
      </c>
      <c r="H343" t="s">
        <v>312</v>
      </c>
      <c r="I343" t="s">
        <v>1000</v>
      </c>
      <c r="J343" t="s">
        <v>844</v>
      </c>
      <c r="K343" t="s">
        <v>205</v>
      </c>
      <c r="L343" t="s">
        <v>224</v>
      </c>
      <c r="M343" t="s">
        <v>224</v>
      </c>
      <c r="N343" t="s">
        <v>224</v>
      </c>
      <c r="O343" t="s">
        <v>339</v>
      </c>
      <c r="P343" s="161">
        <v>43411</v>
      </c>
      <c r="Q343" t="s">
        <v>1215</v>
      </c>
      <c r="R343" t="s">
        <v>885</v>
      </c>
      <c r="S343" t="s">
        <v>889</v>
      </c>
      <c r="T343" s="169">
        <v>45363</v>
      </c>
      <c r="U343" t="s">
        <v>1216</v>
      </c>
      <c r="V343" s="180">
        <f t="shared" si="5"/>
        <v>46.541754957891875</v>
      </c>
      <c r="W343" s="146">
        <v>171.3202</v>
      </c>
      <c r="X343" s="163">
        <v>5.8900000000000001E-2</v>
      </c>
      <c r="Y343" s="133">
        <v>5.2226044503391805E-3</v>
      </c>
      <c r="Z343" s="133">
        <v>6.9692919054968052E-4</v>
      </c>
    </row>
    <row r="344" spans="1:26">
      <c r="A344" t="s">
        <v>1213</v>
      </c>
      <c r="B344" t="s">
        <v>1268</v>
      </c>
      <c r="D344" t="s">
        <v>5927</v>
      </c>
      <c r="E344" t="s">
        <v>311</v>
      </c>
      <c r="F344" t="s">
        <v>5928</v>
      </c>
      <c r="G344">
        <v>74183</v>
      </c>
      <c r="H344" t="s">
        <v>312</v>
      </c>
      <c r="I344" t="s">
        <v>1000</v>
      </c>
      <c r="J344" t="s">
        <v>844</v>
      </c>
      <c r="K344" t="s">
        <v>205</v>
      </c>
      <c r="L344" t="s">
        <v>224</v>
      </c>
      <c r="M344" t="s">
        <v>224</v>
      </c>
      <c r="N344" t="s">
        <v>224</v>
      </c>
      <c r="O344" t="s">
        <v>339</v>
      </c>
      <c r="P344" s="161">
        <v>43482</v>
      </c>
      <c r="Q344" t="s">
        <v>1215</v>
      </c>
      <c r="R344" t="s">
        <v>885</v>
      </c>
      <c r="S344" t="s">
        <v>889</v>
      </c>
      <c r="T344" s="169">
        <v>45350</v>
      </c>
      <c r="U344" t="s">
        <v>1216</v>
      </c>
      <c r="V344" s="180">
        <f t="shared" si="5"/>
        <v>26.454197229013854</v>
      </c>
      <c r="W344" s="146">
        <v>97.377899999999997</v>
      </c>
      <c r="X344" s="163">
        <v>5.2000000000000005E-2</v>
      </c>
      <c r="Y344" s="133">
        <v>2.9685126304774072E-3</v>
      </c>
      <c r="Z344" s="133">
        <v>3.9613245160865325E-4</v>
      </c>
    </row>
    <row r="345" spans="1:26">
      <c r="A345" t="s">
        <v>1213</v>
      </c>
      <c r="B345" t="s">
        <v>1268</v>
      </c>
      <c r="C345" t="s">
        <v>5929</v>
      </c>
      <c r="D345" t="s">
        <v>5930</v>
      </c>
      <c r="E345" t="s">
        <v>309</v>
      </c>
      <c r="F345" t="s">
        <v>5931</v>
      </c>
      <c r="G345">
        <v>74185</v>
      </c>
      <c r="H345" t="s">
        <v>312</v>
      </c>
      <c r="I345" t="s">
        <v>1001</v>
      </c>
      <c r="J345" t="s">
        <v>831</v>
      </c>
      <c r="K345" t="s">
        <v>204</v>
      </c>
      <c r="L345" t="s">
        <v>204</v>
      </c>
      <c r="M345" t="s">
        <v>204</v>
      </c>
      <c r="N345" t="s">
        <v>204</v>
      </c>
      <c r="O345" t="s">
        <v>339</v>
      </c>
      <c r="P345" s="161">
        <v>43524</v>
      </c>
      <c r="Q345" t="s">
        <v>1212</v>
      </c>
      <c r="R345" t="s">
        <v>885</v>
      </c>
      <c r="S345" t="s">
        <v>889</v>
      </c>
      <c r="T345" s="169">
        <v>45382</v>
      </c>
      <c r="V345" s="180">
        <f t="shared" si="5"/>
        <v>423.09609999999998</v>
      </c>
      <c r="W345" s="146">
        <v>423.09609999999998</v>
      </c>
      <c r="X345" s="163">
        <v>0.1298</v>
      </c>
      <c r="Y345" s="133">
        <v>1.2897860191465261E-2</v>
      </c>
      <c r="Z345" s="133">
        <v>1.7211518407213571E-3</v>
      </c>
    </row>
    <row r="346" spans="1:26">
      <c r="A346" t="s">
        <v>1213</v>
      </c>
      <c r="B346" t="s">
        <v>1268</v>
      </c>
      <c r="C346" t="s">
        <v>5929</v>
      </c>
      <c r="D346" t="s">
        <v>5932</v>
      </c>
      <c r="E346" t="s">
        <v>309</v>
      </c>
      <c r="F346" t="s">
        <v>5933</v>
      </c>
      <c r="G346">
        <v>74202</v>
      </c>
      <c r="H346" t="s">
        <v>312</v>
      </c>
      <c r="I346" t="s">
        <v>1001</v>
      </c>
      <c r="J346" t="s">
        <v>831</v>
      </c>
      <c r="K346" t="s">
        <v>204</v>
      </c>
      <c r="L346" t="s">
        <v>204</v>
      </c>
      <c r="M346" t="s">
        <v>204</v>
      </c>
      <c r="N346" t="s">
        <v>204</v>
      </c>
      <c r="O346" t="s">
        <v>339</v>
      </c>
      <c r="P346" s="161">
        <v>43913</v>
      </c>
      <c r="Q346" t="s">
        <v>1212</v>
      </c>
      <c r="R346" t="s">
        <v>885</v>
      </c>
      <c r="S346" t="s">
        <v>889</v>
      </c>
      <c r="T346" s="169">
        <v>45382</v>
      </c>
      <c r="V346" s="180">
        <f t="shared" si="5"/>
        <v>300.08890000000002</v>
      </c>
      <c r="W346" s="146">
        <v>300.08890000000002</v>
      </c>
      <c r="X346" s="163">
        <v>0.1036</v>
      </c>
      <c r="Y346" s="133">
        <v>9.1480492126674584E-3</v>
      </c>
      <c r="Z346" s="133">
        <v>1.2207592195650422E-3</v>
      </c>
    </row>
    <row r="347" spans="1:26">
      <c r="A347" t="s">
        <v>1213</v>
      </c>
      <c r="B347" t="s">
        <v>1268</v>
      </c>
      <c r="C347" t="s">
        <v>5976</v>
      </c>
      <c r="D347" t="s">
        <v>5977</v>
      </c>
      <c r="E347" t="s">
        <v>309</v>
      </c>
      <c r="F347" t="s">
        <v>5978</v>
      </c>
      <c r="G347">
        <v>74179</v>
      </c>
      <c r="H347" t="s">
        <v>312</v>
      </c>
      <c r="I347" t="s">
        <v>1001</v>
      </c>
      <c r="J347" t="s">
        <v>831</v>
      </c>
      <c r="K347" t="s">
        <v>204</v>
      </c>
      <c r="L347" t="s">
        <v>204</v>
      </c>
      <c r="M347" t="s">
        <v>204</v>
      </c>
      <c r="N347" t="s">
        <v>204</v>
      </c>
      <c r="O347" t="s">
        <v>339</v>
      </c>
      <c r="P347" s="161">
        <v>43394</v>
      </c>
      <c r="Q347" t="s">
        <v>1212</v>
      </c>
      <c r="R347" t="s">
        <v>885</v>
      </c>
      <c r="S347" t="s">
        <v>889</v>
      </c>
      <c r="T347" s="169">
        <v>45362</v>
      </c>
      <c r="V347" s="180">
        <f t="shared" si="5"/>
        <v>30.4223</v>
      </c>
      <c r="W347" s="146">
        <v>30.4223</v>
      </c>
      <c r="X347" s="163">
        <v>0.11990000000000001</v>
      </c>
      <c r="Y347" s="133">
        <v>9.2740668836806598E-4</v>
      </c>
      <c r="Z347" s="133">
        <v>1.2375756172626473E-4</v>
      </c>
    </row>
    <row r="348" spans="1:26">
      <c r="A348" t="s">
        <v>1213</v>
      </c>
      <c r="B348" t="s">
        <v>1268</v>
      </c>
      <c r="C348" t="s">
        <v>5979</v>
      </c>
      <c r="D348" t="s">
        <v>5980</v>
      </c>
      <c r="E348" t="s">
        <v>310</v>
      </c>
      <c r="F348" t="s">
        <v>5981</v>
      </c>
      <c r="G348">
        <v>74205</v>
      </c>
      <c r="H348" t="s">
        <v>312</v>
      </c>
      <c r="I348" t="s">
        <v>1001</v>
      </c>
      <c r="J348" t="s">
        <v>831</v>
      </c>
      <c r="K348" t="s">
        <v>205</v>
      </c>
      <c r="L348" t="s">
        <v>286</v>
      </c>
      <c r="M348" t="s">
        <v>286</v>
      </c>
      <c r="N348" t="s">
        <v>286</v>
      </c>
      <c r="O348" t="s">
        <v>339</v>
      </c>
      <c r="P348" s="161">
        <v>44159</v>
      </c>
      <c r="Q348" t="s">
        <v>1217</v>
      </c>
      <c r="R348" t="s">
        <v>885</v>
      </c>
      <c r="S348" t="s">
        <v>889</v>
      </c>
      <c r="T348" s="169">
        <v>45263</v>
      </c>
      <c r="U348" t="s">
        <v>1218</v>
      </c>
      <c r="V348" s="180">
        <f t="shared" si="5"/>
        <v>257.36747003091148</v>
      </c>
      <c r="W348" s="146">
        <v>1024.0908999999999</v>
      </c>
      <c r="X348" s="163">
        <v>0.19639999999999999</v>
      </c>
      <c r="Y348" s="133">
        <v>3.1218866260465265E-2</v>
      </c>
      <c r="Z348" s="133">
        <v>4.165994074349583E-3</v>
      </c>
    </row>
    <row r="349" spans="1:26">
      <c r="A349" t="s">
        <v>1213</v>
      </c>
      <c r="B349" t="s">
        <v>1268</v>
      </c>
      <c r="C349" t="s">
        <v>5982</v>
      </c>
      <c r="D349" t="s">
        <v>5983</v>
      </c>
      <c r="E349" t="s">
        <v>309</v>
      </c>
      <c r="F349" t="s">
        <v>5984</v>
      </c>
      <c r="G349">
        <v>74233</v>
      </c>
      <c r="H349" t="s">
        <v>312</v>
      </c>
      <c r="I349" t="s">
        <v>1002</v>
      </c>
      <c r="J349" t="s">
        <v>569</v>
      </c>
      <c r="K349" t="s">
        <v>204</v>
      </c>
      <c r="L349" t="s">
        <v>204</v>
      </c>
      <c r="M349" t="s">
        <v>204</v>
      </c>
      <c r="N349" t="s">
        <v>224</v>
      </c>
      <c r="O349" t="s">
        <v>339</v>
      </c>
      <c r="P349" s="161">
        <v>44622</v>
      </c>
      <c r="Q349" t="s">
        <v>1212</v>
      </c>
      <c r="R349" t="s">
        <v>885</v>
      </c>
      <c r="S349" t="s">
        <v>889</v>
      </c>
      <c r="T349" s="169">
        <v>45364</v>
      </c>
      <c r="V349" s="180">
        <f t="shared" si="5"/>
        <v>976.88019999999995</v>
      </c>
      <c r="W349" s="146">
        <v>976.88019999999995</v>
      </c>
      <c r="X349" s="163">
        <v>0.104</v>
      </c>
      <c r="Y349" s="133">
        <v>2.977967519969062E-2</v>
      </c>
      <c r="Z349" s="133">
        <v>3.9739415705520057E-3</v>
      </c>
    </row>
    <row r="350" spans="1:26">
      <c r="A350" t="s">
        <v>1213</v>
      </c>
      <c r="B350" t="s">
        <v>1268</v>
      </c>
      <c r="C350" t="s">
        <v>5934</v>
      </c>
      <c r="D350" t="s">
        <v>5935</v>
      </c>
      <c r="E350" t="s">
        <v>309</v>
      </c>
      <c r="F350" t="s">
        <v>5936</v>
      </c>
      <c r="G350">
        <v>74176</v>
      </c>
      <c r="H350" t="s">
        <v>312</v>
      </c>
      <c r="I350" t="s">
        <v>1002</v>
      </c>
      <c r="J350" t="s">
        <v>569</v>
      </c>
      <c r="K350" t="s">
        <v>204</v>
      </c>
      <c r="L350" t="s">
        <v>204</v>
      </c>
      <c r="M350" t="s">
        <v>204</v>
      </c>
      <c r="N350" t="s">
        <v>204</v>
      </c>
      <c r="O350" t="s">
        <v>339</v>
      </c>
      <c r="P350" s="161">
        <v>43306</v>
      </c>
      <c r="Q350" t="s">
        <v>1212</v>
      </c>
      <c r="R350" t="s">
        <v>885</v>
      </c>
      <c r="S350" t="s">
        <v>889</v>
      </c>
      <c r="T350" s="169">
        <v>45362</v>
      </c>
      <c r="V350" s="180">
        <f t="shared" si="5"/>
        <v>119.6225</v>
      </c>
      <c r="W350" s="146">
        <v>119.6225</v>
      </c>
      <c r="X350" s="163">
        <v>1.7500000000000002E-2</v>
      </c>
      <c r="Y350" s="133">
        <v>3.6466273489685901E-3</v>
      </c>
      <c r="Z350" s="133">
        <v>4.86623306574166E-4</v>
      </c>
    </row>
    <row r="351" spans="1:26">
      <c r="A351" t="s">
        <v>1213</v>
      </c>
      <c r="B351" t="s">
        <v>1268</v>
      </c>
      <c r="C351" t="s">
        <v>5937</v>
      </c>
      <c r="D351" t="s">
        <v>5938</v>
      </c>
      <c r="E351" t="s">
        <v>309</v>
      </c>
      <c r="F351" t="s">
        <v>5939</v>
      </c>
      <c r="G351">
        <v>74177</v>
      </c>
      <c r="H351" t="s">
        <v>312</v>
      </c>
      <c r="I351" t="s">
        <v>1002</v>
      </c>
      <c r="J351" t="s">
        <v>569</v>
      </c>
      <c r="K351" t="s">
        <v>204</v>
      </c>
      <c r="L351" t="s">
        <v>204</v>
      </c>
      <c r="M351" t="s">
        <v>204</v>
      </c>
      <c r="N351" t="s">
        <v>204</v>
      </c>
      <c r="O351" t="s">
        <v>339</v>
      </c>
      <c r="P351" s="161">
        <v>43312</v>
      </c>
      <c r="Q351" t="s">
        <v>1212</v>
      </c>
      <c r="R351" t="s">
        <v>885</v>
      </c>
      <c r="S351" t="s">
        <v>889</v>
      </c>
      <c r="T351" s="169">
        <v>45369</v>
      </c>
      <c r="V351" s="180">
        <f t="shared" si="5"/>
        <v>52.504899999999999</v>
      </c>
      <c r="W351" s="146">
        <v>52.504899999999999</v>
      </c>
      <c r="X351" s="163">
        <v>2.9600000000000001E-2</v>
      </c>
      <c r="Y351" s="133">
        <v>1.6005834593021194E-3</v>
      </c>
      <c r="Z351" s="133">
        <v>2.1358947347164848E-4</v>
      </c>
    </row>
    <row r="352" spans="1:26">
      <c r="A352" t="s">
        <v>1213</v>
      </c>
      <c r="B352" t="s">
        <v>1268</v>
      </c>
      <c r="C352" t="s">
        <v>5940</v>
      </c>
      <c r="D352" t="s">
        <v>5941</v>
      </c>
      <c r="E352" t="s">
        <v>309</v>
      </c>
      <c r="F352" t="s">
        <v>5942</v>
      </c>
      <c r="G352">
        <v>74189</v>
      </c>
      <c r="H352" t="s">
        <v>312</v>
      </c>
      <c r="I352" t="s">
        <v>1002</v>
      </c>
      <c r="J352" t="s">
        <v>569</v>
      </c>
      <c r="K352" t="s">
        <v>205</v>
      </c>
      <c r="L352" t="s">
        <v>224</v>
      </c>
      <c r="M352" t="s">
        <v>224</v>
      </c>
      <c r="N352" t="s">
        <v>224</v>
      </c>
      <c r="O352" t="s">
        <v>339</v>
      </c>
      <c r="P352" s="161">
        <v>43586</v>
      </c>
      <c r="Q352" t="s">
        <v>1215</v>
      </c>
      <c r="R352" t="s">
        <v>885</v>
      </c>
      <c r="S352" t="s">
        <v>889</v>
      </c>
      <c r="T352" s="169">
        <v>45362</v>
      </c>
      <c r="U352" t="s">
        <v>1216</v>
      </c>
      <c r="V352" s="180">
        <f t="shared" si="5"/>
        <v>418.26055419722906</v>
      </c>
      <c r="W352" s="146">
        <v>1539.6171000000002</v>
      </c>
      <c r="X352" s="163">
        <v>3.3799999999999997E-2</v>
      </c>
      <c r="Y352" s="133">
        <v>4.6934410568149579E-2</v>
      </c>
      <c r="Z352" s="133">
        <v>6.2631510919925245E-3</v>
      </c>
    </row>
    <row r="353" spans="1:26">
      <c r="A353" t="s">
        <v>1213</v>
      </c>
      <c r="B353" t="s">
        <v>1268</v>
      </c>
      <c r="D353" t="s">
        <v>5943</v>
      </c>
      <c r="E353" t="s">
        <v>311</v>
      </c>
      <c r="F353" t="s">
        <v>5944</v>
      </c>
      <c r="G353">
        <v>74188</v>
      </c>
      <c r="H353" t="s">
        <v>312</v>
      </c>
      <c r="I353" t="s">
        <v>1002</v>
      </c>
      <c r="J353" t="s">
        <v>569</v>
      </c>
      <c r="K353" t="s">
        <v>205</v>
      </c>
      <c r="L353" t="s">
        <v>224</v>
      </c>
      <c r="M353" t="s">
        <v>224</v>
      </c>
      <c r="N353" t="s">
        <v>224</v>
      </c>
      <c r="O353" t="s">
        <v>339</v>
      </c>
      <c r="P353" s="161">
        <v>43578</v>
      </c>
      <c r="Q353" t="s">
        <v>1215</v>
      </c>
      <c r="R353" t="s">
        <v>885</v>
      </c>
      <c r="S353" t="s">
        <v>889</v>
      </c>
      <c r="T353" s="169">
        <v>45328</v>
      </c>
      <c r="U353" t="s">
        <v>1216</v>
      </c>
      <c r="V353" s="180">
        <f t="shared" si="5"/>
        <v>2.4352893235533819</v>
      </c>
      <c r="W353" s="146">
        <v>8.9642999999999997</v>
      </c>
      <c r="X353" s="163">
        <v>1.7999999999999999E-2</v>
      </c>
      <c r="Y353" s="133">
        <v>2.7327055157582716E-4</v>
      </c>
      <c r="Z353" s="133">
        <v>3.6466522809024377E-5</v>
      </c>
    </row>
    <row r="354" spans="1:26">
      <c r="A354" t="s">
        <v>1213</v>
      </c>
      <c r="B354" t="s">
        <v>1268</v>
      </c>
      <c r="C354" t="s">
        <v>5994</v>
      </c>
      <c r="D354" t="s">
        <v>5995</v>
      </c>
      <c r="E354" t="s">
        <v>309</v>
      </c>
      <c r="F354" t="s">
        <v>5996</v>
      </c>
      <c r="G354">
        <v>74241</v>
      </c>
      <c r="H354" t="s">
        <v>312</v>
      </c>
      <c r="I354" t="s">
        <v>1003</v>
      </c>
      <c r="J354" t="s">
        <v>837</v>
      </c>
      <c r="K354" t="s">
        <v>204</v>
      </c>
      <c r="L354" t="s">
        <v>204</v>
      </c>
      <c r="M354" t="s">
        <v>204</v>
      </c>
      <c r="N354" t="s">
        <v>204</v>
      </c>
      <c r="O354" t="s">
        <v>339</v>
      </c>
      <c r="P354" s="161">
        <v>44752</v>
      </c>
      <c r="Q354" t="s">
        <v>1212</v>
      </c>
      <c r="R354" t="s">
        <v>885</v>
      </c>
      <c r="S354" t="s">
        <v>889</v>
      </c>
      <c r="T354" s="169">
        <v>45379</v>
      </c>
      <c r="V354" s="180">
        <f t="shared" si="5"/>
        <v>1422.0031999999999</v>
      </c>
      <c r="W354" s="146">
        <v>1422.0031999999999</v>
      </c>
      <c r="X354" s="163">
        <v>5.8299999999999998E-2</v>
      </c>
      <c r="Y354" s="133">
        <v>4.3349011082633566E-2</v>
      </c>
      <c r="Z354" s="133">
        <v>5.7846983228811988E-3</v>
      </c>
    </row>
    <row r="355" spans="1:26">
      <c r="A355" t="s">
        <v>1213</v>
      </c>
      <c r="B355" t="s">
        <v>1268</v>
      </c>
      <c r="C355" t="s">
        <v>5988</v>
      </c>
      <c r="D355" t="s">
        <v>5989</v>
      </c>
      <c r="E355" t="s">
        <v>309</v>
      </c>
      <c r="F355" t="s">
        <v>5990</v>
      </c>
      <c r="G355">
        <v>74217</v>
      </c>
      <c r="H355" t="s">
        <v>312</v>
      </c>
      <c r="I355" t="s">
        <v>1003</v>
      </c>
      <c r="J355" t="s">
        <v>836</v>
      </c>
      <c r="K355" t="s">
        <v>204</v>
      </c>
      <c r="L355" t="s">
        <v>204</v>
      </c>
      <c r="M355" t="s">
        <v>204</v>
      </c>
      <c r="N355" t="s">
        <v>204</v>
      </c>
      <c r="O355" t="s">
        <v>339</v>
      </c>
      <c r="P355" s="161">
        <v>44370</v>
      </c>
      <c r="Q355" t="s">
        <v>1212</v>
      </c>
      <c r="R355" t="s">
        <v>885</v>
      </c>
      <c r="S355" t="s">
        <v>889</v>
      </c>
      <c r="T355" s="169">
        <v>45382</v>
      </c>
      <c r="V355" s="180">
        <f t="shared" si="5"/>
        <v>1189.0223000000001</v>
      </c>
      <c r="W355" s="146">
        <v>1189.0223000000001</v>
      </c>
      <c r="X355" s="163">
        <v>0.25196850393700787</v>
      </c>
      <c r="Y355" s="133">
        <v>3.6246712620146213E-2</v>
      </c>
      <c r="Z355" s="133">
        <v>4.8369338184906571E-3</v>
      </c>
    </row>
    <row r="356" spans="1:26">
      <c r="A356" t="s">
        <v>1213</v>
      </c>
      <c r="B356" t="s">
        <v>1268</v>
      </c>
      <c r="C356" t="s">
        <v>5997</v>
      </c>
      <c r="D356" t="s">
        <v>5986</v>
      </c>
      <c r="E356" t="s">
        <v>309</v>
      </c>
      <c r="F356" t="s">
        <v>5998</v>
      </c>
      <c r="G356">
        <v>74231</v>
      </c>
      <c r="H356" t="s">
        <v>312</v>
      </c>
      <c r="I356" t="s">
        <v>1003</v>
      </c>
      <c r="J356" t="s">
        <v>836</v>
      </c>
      <c r="K356" t="s">
        <v>204</v>
      </c>
      <c r="L356" t="s">
        <v>204</v>
      </c>
      <c r="M356" t="s">
        <v>204</v>
      </c>
      <c r="N356" t="s">
        <v>204</v>
      </c>
      <c r="O356" t="s">
        <v>339</v>
      </c>
      <c r="P356" s="161">
        <v>44591</v>
      </c>
      <c r="Q356" t="s">
        <v>1212</v>
      </c>
      <c r="R356" t="s">
        <v>885</v>
      </c>
      <c r="S356" t="s">
        <v>889</v>
      </c>
      <c r="T356" s="169">
        <v>45379</v>
      </c>
      <c r="V356" s="180">
        <f t="shared" si="5"/>
        <v>839.49090000000001</v>
      </c>
      <c r="W356" s="146">
        <v>839.49090000000001</v>
      </c>
      <c r="X356" s="163">
        <v>5.2600000000000001E-2</v>
      </c>
      <c r="Y356" s="133">
        <v>2.559143301251093E-2</v>
      </c>
      <c r="Z356" s="133">
        <v>3.415042602595971E-3</v>
      </c>
    </row>
    <row r="357" spans="1:26">
      <c r="A357" t="s">
        <v>1213</v>
      </c>
      <c r="B357" t="s">
        <v>1268</v>
      </c>
      <c r="C357" t="s">
        <v>6002</v>
      </c>
      <c r="D357" t="s">
        <v>6003</v>
      </c>
      <c r="E357" t="s">
        <v>309</v>
      </c>
      <c r="F357" t="s">
        <v>6004</v>
      </c>
      <c r="G357">
        <v>74239</v>
      </c>
      <c r="H357" t="s">
        <v>312</v>
      </c>
      <c r="I357" t="s">
        <v>1003</v>
      </c>
      <c r="J357" t="s">
        <v>837</v>
      </c>
      <c r="K357" t="s">
        <v>204</v>
      </c>
      <c r="L357" t="s">
        <v>204</v>
      </c>
      <c r="M357" t="s">
        <v>204</v>
      </c>
      <c r="N357" t="s">
        <v>204</v>
      </c>
      <c r="O357" t="s">
        <v>339</v>
      </c>
      <c r="P357" s="161">
        <v>44741</v>
      </c>
      <c r="Q357" t="s">
        <v>1212</v>
      </c>
      <c r="R357" t="s">
        <v>885</v>
      </c>
      <c r="S357" t="s">
        <v>889</v>
      </c>
      <c r="T357" s="169">
        <v>45379</v>
      </c>
      <c r="V357" s="180">
        <f t="shared" si="5"/>
        <v>654.06530000000009</v>
      </c>
      <c r="W357" s="146">
        <v>654.06530000000009</v>
      </c>
      <c r="X357" s="163">
        <v>3.4099999999999998E-2</v>
      </c>
      <c r="Y357" s="133">
        <v>1.9938831688027417E-2</v>
      </c>
      <c r="Z357" s="133">
        <v>2.6607325829435158E-3</v>
      </c>
    </row>
    <row r="358" spans="1:26">
      <c r="A358" t="s">
        <v>1213</v>
      </c>
      <c r="B358" t="s">
        <v>1268</v>
      </c>
      <c r="C358" t="s">
        <v>5882</v>
      </c>
      <c r="D358" t="s">
        <v>5883</v>
      </c>
      <c r="E358" t="s">
        <v>309</v>
      </c>
      <c r="F358" t="s">
        <v>5884</v>
      </c>
      <c r="G358">
        <v>74252</v>
      </c>
      <c r="H358" t="s">
        <v>312</v>
      </c>
      <c r="I358" t="s">
        <v>1003</v>
      </c>
      <c r="J358" t="s">
        <v>839</v>
      </c>
      <c r="K358" t="s">
        <v>204</v>
      </c>
      <c r="L358" t="s">
        <v>204</v>
      </c>
      <c r="M358" t="s">
        <v>204</v>
      </c>
      <c r="N358" t="s">
        <v>204</v>
      </c>
      <c r="O358" t="s">
        <v>339</v>
      </c>
      <c r="P358" s="161">
        <v>45036</v>
      </c>
      <c r="Q358" t="s">
        <v>1212</v>
      </c>
      <c r="R358" t="s">
        <v>885</v>
      </c>
      <c r="S358" t="s">
        <v>889</v>
      </c>
      <c r="T358" s="169">
        <v>45379</v>
      </c>
      <c r="V358" s="180">
        <f t="shared" si="5"/>
        <v>482.39449999999999</v>
      </c>
      <c r="W358" s="146">
        <v>482.39449999999999</v>
      </c>
      <c r="X358" s="163">
        <v>2.07E-2</v>
      </c>
      <c r="Y358" s="133">
        <v>1.4705538560462549E-2</v>
      </c>
      <c r="Z358" s="133">
        <v>1.9623770444408589E-3</v>
      </c>
    </row>
    <row r="359" spans="1:26">
      <c r="A359" t="s">
        <v>1213</v>
      </c>
      <c r="B359" t="s">
        <v>1268</v>
      </c>
      <c r="D359" t="s">
        <v>5917</v>
      </c>
      <c r="E359" t="s">
        <v>311</v>
      </c>
      <c r="F359" t="s">
        <v>5918</v>
      </c>
      <c r="G359">
        <v>74203</v>
      </c>
      <c r="H359" t="s">
        <v>312</v>
      </c>
      <c r="I359" t="s">
        <v>1003</v>
      </c>
      <c r="J359" t="s">
        <v>833</v>
      </c>
      <c r="K359" t="s">
        <v>205</v>
      </c>
      <c r="L359" t="s">
        <v>224</v>
      </c>
      <c r="M359" t="s">
        <v>224</v>
      </c>
      <c r="N359" t="s">
        <v>224</v>
      </c>
      <c r="O359" t="s">
        <v>339</v>
      </c>
      <c r="P359" s="161">
        <v>43770</v>
      </c>
      <c r="Q359" t="s">
        <v>1215</v>
      </c>
      <c r="R359" t="s">
        <v>885</v>
      </c>
      <c r="S359" t="s">
        <v>889</v>
      </c>
      <c r="T359" s="169">
        <v>45296</v>
      </c>
      <c r="U359" t="s">
        <v>1216</v>
      </c>
      <c r="V359" s="180">
        <f t="shared" si="5"/>
        <v>259.91200760662861</v>
      </c>
      <c r="W359" s="146">
        <v>956.73609999999996</v>
      </c>
      <c r="X359" s="163">
        <v>6.8529999999999994E-2</v>
      </c>
      <c r="Y359" s="133">
        <v>2.9165590784734841E-2</v>
      </c>
      <c r="Z359" s="133">
        <v>3.8919952239898975E-3</v>
      </c>
    </row>
    <row r="360" spans="1:26">
      <c r="A360" t="s">
        <v>1213</v>
      </c>
      <c r="B360" t="s">
        <v>1268</v>
      </c>
      <c r="C360" t="s">
        <v>6008</v>
      </c>
      <c r="D360" t="s">
        <v>6009</v>
      </c>
      <c r="E360" t="s">
        <v>311</v>
      </c>
      <c r="F360" t="s">
        <v>6010</v>
      </c>
      <c r="G360">
        <v>74199</v>
      </c>
      <c r="H360" t="s">
        <v>312</v>
      </c>
      <c r="I360" t="s">
        <v>1003</v>
      </c>
      <c r="J360" t="s">
        <v>837</v>
      </c>
      <c r="K360" t="s">
        <v>205</v>
      </c>
      <c r="L360" t="s">
        <v>224</v>
      </c>
      <c r="M360" t="s">
        <v>224</v>
      </c>
      <c r="N360" t="s">
        <v>224</v>
      </c>
      <c r="O360" t="s">
        <v>339</v>
      </c>
      <c r="P360" s="161">
        <v>43881</v>
      </c>
      <c r="Q360" t="s">
        <v>1215</v>
      </c>
      <c r="R360" t="s">
        <v>885</v>
      </c>
      <c r="S360" t="s">
        <v>889</v>
      </c>
      <c r="T360" s="169">
        <v>45377</v>
      </c>
      <c r="U360" t="s">
        <v>1216</v>
      </c>
      <c r="V360" s="180">
        <f t="shared" si="5"/>
        <v>42.190681879923936</v>
      </c>
      <c r="W360" s="146">
        <v>155.3039</v>
      </c>
      <c r="X360" s="163">
        <v>2.6270000000000002E-2</v>
      </c>
      <c r="Y360" s="133">
        <v>4.7343565407028977E-3</v>
      </c>
      <c r="Z360" s="133">
        <v>6.3177506607289976E-4</v>
      </c>
    </row>
    <row r="361" spans="1:26">
      <c r="A361" t="s">
        <v>1213</v>
      </c>
      <c r="B361" t="s">
        <v>1268</v>
      </c>
      <c r="D361" t="s">
        <v>5945</v>
      </c>
      <c r="E361" t="s">
        <v>311</v>
      </c>
      <c r="F361" t="s">
        <v>5946</v>
      </c>
      <c r="G361">
        <v>74197</v>
      </c>
      <c r="H361" t="s">
        <v>312</v>
      </c>
      <c r="I361" t="s">
        <v>1003</v>
      </c>
      <c r="J361" t="s">
        <v>836</v>
      </c>
      <c r="K361" t="s">
        <v>205</v>
      </c>
      <c r="L361" t="s">
        <v>224</v>
      </c>
      <c r="M361" t="s">
        <v>224</v>
      </c>
      <c r="N361" t="s">
        <v>224</v>
      </c>
      <c r="O361" t="s">
        <v>339</v>
      </c>
      <c r="P361" s="161">
        <v>43857</v>
      </c>
      <c r="Q361" t="s">
        <v>1215</v>
      </c>
      <c r="R361" t="s">
        <v>885</v>
      </c>
      <c r="S361" t="s">
        <v>889</v>
      </c>
      <c r="T361" s="169">
        <v>45257</v>
      </c>
      <c r="U361" t="s">
        <v>1216</v>
      </c>
      <c r="V361" s="180">
        <f t="shared" si="5"/>
        <v>27.380141265960336</v>
      </c>
      <c r="W361" s="146">
        <v>100.7863</v>
      </c>
      <c r="X361" s="163">
        <v>2.53E-2</v>
      </c>
      <c r="Y361" s="133">
        <v>3.0724169068742577E-3</v>
      </c>
      <c r="Z361" s="133">
        <v>4.0999793269811319E-4</v>
      </c>
    </row>
    <row r="362" spans="1:26">
      <c r="A362" t="s">
        <v>1213</v>
      </c>
      <c r="B362" t="s">
        <v>1268</v>
      </c>
      <c r="C362" t="s">
        <v>5947</v>
      </c>
      <c r="D362" t="s">
        <v>5948</v>
      </c>
      <c r="E362" t="s">
        <v>310</v>
      </c>
      <c r="F362" t="s">
        <v>5949</v>
      </c>
      <c r="G362">
        <v>74187</v>
      </c>
      <c r="H362" t="s">
        <v>312</v>
      </c>
      <c r="I362" t="s">
        <v>1003</v>
      </c>
      <c r="J362" t="s">
        <v>836</v>
      </c>
      <c r="K362" t="s">
        <v>205</v>
      </c>
      <c r="L362" t="s">
        <v>204</v>
      </c>
      <c r="M362" t="s">
        <v>204</v>
      </c>
      <c r="N362" t="s">
        <v>303</v>
      </c>
      <c r="O362" t="s">
        <v>339</v>
      </c>
      <c r="P362" s="161">
        <v>43571</v>
      </c>
      <c r="Q362" t="s">
        <v>1215</v>
      </c>
      <c r="R362" t="s">
        <v>885</v>
      </c>
      <c r="S362" t="s">
        <v>889</v>
      </c>
      <c r="T362" s="169">
        <v>45382</v>
      </c>
      <c r="U362" t="s">
        <v>1216</v>
      </c>
      <c r="V362" s="180">
        <f t="shared" si="5"/>
        <v>4.7922575387123061</v>
      </c>
      <c r="W362" s="146">
        <v>17.6403</v>
      </c>
      <c r="X362" s="163">
        <v>3.3300000000000003E-2</v>
      </c>
      <c r="Y362" s="133">
        <v>5.3775449760562499E-4</v>
      </c>
      <c r="Z362" s="133">
        <v>7.176051916135417E-5</v>
      </c>
    </row>
    <row r="363" spans="1:26">
      <c r="A363" t="s">
        <v>1213</v>
      </c>
      <c r="B363" t="s">
        <v>1268</v>
      </c>
      <c r="D363" t="s">
        <v>6011</v>
      </c>
      <c r="E363" t="s">
        <v>311</v>
      </c>
      <c r="F363" t="s">
        <v>6012</v>
      </c>
      <c r="G363">
        <v>74193</v>
      </c>
      <c r="H363" t="s">
        <v>312</v>
      </c>
      <c r="I363" t="s">
        <v>1003</v>
      </c>
      <c r="J363" t="s">
        <v>836</v>
      </c>
      <c r="K363" t="s">
        <v>205</v>
      </c>
      <c r="L363" t="s">
        <v>224</v>
      </c>
      <c r="M363" t="s">
        <v>224</v>
      </c>
      <c r="N363" t="s">
        <v>224</v>
      </c>
      <c r="O363" t="s">
        <v>339</v>
      </c>
      <c r="P363" s="161">
        <v>43790</v>
      </c>
      <c r="Q363" t="s">
        <v>1215</v>
      </c>
      <c r="R363" t="s">
        <v>885</v>
      </c>
      <c r="S363" t="s">
        <v>889</v>
      </c>
      <c r="T363" s="169">
        <v>45369</v>
      </c>
      <c r="U363" t="s">
        <v>1216</v>
      </c>
      <c r="V363" s="180">
        <f t="shared" si="5"/>
        <v>4.4133116001086661</v>
      </c>
      <c r="W363" s="146">
        <v>16.2454</v>
      </c>
      <c r="X363" s="163">
        <v>1.0200000000000001E-2</v>
      </c>
      <c r="Y363" s="133">
        <v>4.9523282496848422E-4</v>
      </c>
      <c r="Z363" s="133">
        <v>6.608622481767735E-5</v>
      </c>
    </row>
    <row r="364" spans="1:26">
      <c r="A364" t="s">
        <v>1213</v>
      </c>
      <c r="B364" t="s">
        <v>1268</v>
      </c>
      <c r="C364" t="s">
        <v>5950</v>
      </c>
      <c r="D364" t="s">
        <v>5951</v>
      </c>
      <c r="E364" t="s">
        <v>310</v>
      </c>
      <c r="F364" t="s">
        <v>6013</v>
      </c>
      <c r="G364">
        <v>74204</v>
      </c>
      <c r="H364" t="s">
        <v>312</v>
      </c>
      <c r="I364" t="s">
        <v>1004</v>
      </c>
      <c r="J364" t="s">
        <v>833</v>
      </c>
      <c r="K364" t="s">
        <v>204</v>
      </c>
      <c r="L364" t="s">
        <v>204</v>
      </c>
      <c r="M364" t="s">
        <v>204</v>
      </c>
      <c r="N364" t="s">
        <v>204</v>
      </c>
      <c r="O364" t="s">
        <v>339</v>
      </c>
      <c r="P364" s="161">
        <v>44084</v>
      </c>
      <c r="Q364" t="s">
        <v>1212</v>
      </c>
      <c r="R364" t="s">
        <v>885</v>
      </c>
      <c r="S364" t="s">
        <v>889</v>
      </c>
      <c r="T364" s="169">
        <v>45291</v>
      </c>
      <c r="V364" s="180">
        <f t="shared" si="5"/>
        <v>809.71069999999997</v>
      </c>
      <c r="W364" s="146">
        <v>809.71069999999997</v>
      </c>
      <c r="X364" s="163">
        <v>7.8700000000000006E-2</v>
      </c>
      <c r="Y364" s="133">
        <v>2.4683600240477811E-2</v>
      </c>
      <c r="Z364" s="133">
        <v>3.2938970774114198E-3</v>
      </c>
    </row>
    <row r="365" spans="1:26">
      <c r="A365" t="s">
        <v>1213</v>
      </c>
      <c r="B365" t="s">
        <v>1268</v>
      </c>
      <c r="C365" t="s">
        <v>6014</v>
      </c>
      <c r="D365" t="s">
        <v>6015</v>
      </c>
      <c r="E365" t="s">
        <v>310</v>
      </c>
      <c r="F365" t="s">
        <v>6016</v>
      </c>
      <c r="G365">
        <v>74238</v>
      </c>
      <c r="H365" t="s">
        <v>312</v>
      </c>
      <c r="I365" t="s">
        <v>1004</v>
      </c>
      <c r="J365" t="s">
        <v>833</v>
      </c>
      <c r="K365" t="s">
        <v>204</v>
      </c>
      <c r="L365" t="s">
        <v>204</v>
      </c>
      <c r="M365" t="s">
        <v>204</v>
      </c>
      <c r="N365" t="s">
        <v>204</v>
      </c>
      <c r="O365" t="s">
        <v>339</v>
      </c>
      <c r="P365" s="161">
        <v>44721</v>
      </c>
      <c r="Q365" t="s">
        <v>1212</v>
      </c>
      <c r="R365" t="s">
        <v>885</v>
      </c>
      <c r="S365" t="s">
        <v>889</v>
      </c>
      <c r="T365" s="169">
        <v>45382</v>
      </c>
      <c r="V365" s="180">
        <f t="shared" si="5"/>
        <v>746.22319999999991</v>
      </c>
      <c r="W365" s="146">
        <v>746.22319999999991</v>
      </c>
      <c r="X365" s="163">
        <v>1.89E-2</v>
      </c>
      <c r="Y365" s="133">
        <v>2.2748216400292162E-2</v>
      </c>
      <c r="Z365" s="133">
        <v>3.0356302479072404E-3</v>
      </c>
    </row>
    <row r="366" spans="1:26">
      <c r="A366" t="s">
        <v>1213</v>
      </c>
      <c r="B366" t="s">
        <v>1268</v>
      </c>
      <c r="C366" t="s">
        <v>5950</v>
      </c>
      <c r="D366" t="s">
        <v>5951</v>
      </c>
      <c r="E366" t="s">
        <v>310</v>
      </c>
      <c r="F366" t="s">
        <v>5952</v>
      </c>
      <c r="G366">
        <v>74186</v>
      </c>
      <c r="H366" t="s">
        <v>312</v>
      </c>
      <c r="I366" t="s">
        <v>1004</v>
      </c>
      <c r="J366" t="s">
        <v>833</v>
      </c>
      <c r="K366" t="s">
        <v>204</v>
      </c>
      <c r="L366" t="s">
        <v>204</v>
      </c>
      <c r="M366" t="s">
        <v>204</v>
      </c>
      <c r="N366" t="s">
        <v>204</v>
      </c>
      <c r="O366" t="s">
        <v>339</v>
      </c>
      <c r="P366" s="161">
        <v>43542</v>
      </c>
      <c r="Q366" t="s">
        <v>1212</v>
      </c>
      <c r="R366" t="s">
        <v>885</v>
      </c>
      <c r="S366" t="s">
        <v>889</v>
      </c>
      <c r="T366" s="169">
        <v>45382</v>
      </c>
      <c r="V366" s="180">
        <f t="shared" si="5"/>
        <v>502.65179999999998</v>
      </c>
      <c r="W366" s="146">
        <v>502.65179999999998</v>
      </c>
      <c r="X366" s="163">
        <v>7.8700000000000006E-2</v>
      </c>
      <c r="Y366" s="133">
        <v>1.5323073124138628E-2</v>
      </c>
      <c r="Z366" s="133">
        <v>2.0447837952663537E-3</v>
      </c>
    </row>
    <row r="367" spans="1:26">
      <c r="A367" t="s">
        <v>1213</v>
      </c>
      <c r="B367" t="s">
        <v>1268</v>
      </c>
      <c r="C367" t="s">
        <v>5958</v>
      </c>
      <c r="D367" t="s">
        <v>5959</v>
      </c>
      <c r="E367" t="s">
        <v>311</v>
      </c>
      <c r="F367" t="s">
        <v>5960</v>
      </c>
      <c r="G367">
        <v>74208</v>
      </c>
      <c r="H367" t="s">
        <v>312</v>
      </c>
      <c r="I367" t="s">
        <v>1004</v>
      </c>
      <c r="J367" t="s">
        <v>833</v>
      </c>
      <c r="K367" t="s">
        <v>205</v>
      </c>
      <c r="L367" t="s">
        <v>224</v>
      </c>
      <c r="M367" t="s">
        <v>224</v>
      </c>
      <c r="N367" t="s">
        <v>224</v>
      </c>
      <c r="O367" t="s">
        <v>339</v>
      </c>
      <c r="P367" s="161">
        <v>44186</v>
      </c>
      <c r="Q367" t="s">
        <v>1215</v>
      </c>
      <c r="R367" t="s">
        <v>885</v>
      </c>
      <c r="S367" t="s">
        <v>889</v>
      </c>
      <c r="T367" s="169">
        <v>45377</v>
      </c>
      <c r="U367" t="s">
        <v>1216</v>
      </c>
      <c r="V367" s="180">
        <f t="shared" si="5"/>
        <v>1300.0791904373812</v>
      </c>
      <c r="W367" s="146">
        <v>4785.5915000000005</v>
      </c>
      <c r="X367" s="163">
        <v>4.7000000000000002E-3</v>
      </c>
      <c r="Y367" s="133">
        <v>0.14588621432193993</v>
      </c>
      <c r="Z367" s="133">
        <v>1.9467750664736581E-2</v>
      </c>
    </row>
    <row r="368" spans="1:26">
      <c r="A368" t="s">
        <v>1213</v>
      </c>
      <c r="B368" t="s">
        <v>1268</v>
      </c>
      <c r="C368" t="s">
        <v>6022</v>
      </c>
      <c r="D368" t="s">
        <v>6023</v>
      </c>
      <c r="E368" t="s">
        <v>310</v>
      </c>
      <c r="F368" t="s">
        <v>6024</v>
      </c>
      <c r="G368">
        <v>74256</v>
      </c>
      <c r="H368" t="s">
        <v>312</v>
      </c>
      <c r="I368" t="s">
        <v>1004</v>
      </c>
      <c r="J368" t="s">
        <v>832</v>
      </c>
      <c r="K368" t="s">
        <v>205</v>
      </c>
      <c r="L368" t="s">
        <v>272</v>
      </c>
      <c r="M368" t="s">
        <v>272</v>
      </c>
      <c r="N368" t="s">
        <v>272</v>
      </c>
      <c r="O368" t="s">
        <v>339</v>
      </c>
      <c r="P368" s="161">
        <v>45166</v>
      </c>
      <c r="Q368" t="s">
        <v>1217</v>
      </c>
      <c r="R368" t="s">
        <v>885</v>
      </c>
      <c r="S368" t="s">
        <v>889</v>
      </c>
      <c r="T368" s="169">
        <v>45252</v>
      </c>
      <c r="U368" t="s">
        <v>1218</v>
      </c>
      <c r="V368" s="180">
        <f t="shared" si="5"/>
        <v>315.84561835590966</v>
      </c>
      <c r="W368" s="146">
        <v>1256.7813000000001</v>
      </c>
      <c r="X368" s="163">
        <v>0.18</v>
      </c>
      <c r="Y368" s="133">
        <v>3.8312310399306958E-2</v>
      </c>
      <c r="Z368" s="133">
        <v>5.1125770156579672E-3</v>
      </c>
    </row>
    <row r="369" spans="1:26">
      <c r="A369" t="s">
        <v>1213</v>
      </c>
      <c r="B369" t="s">
        <v>1268</v>
      </c>
      <c r="C369" t="s">
        <v>6019</v>
      </c>
      <c r="D369" t="s">
        <v>6020</v>
      </c>
      <c r="E369" t="s">
        <v>311</v>
      </c>
      <c r="F369" t="s">
        <v>6021</v>
      </c>
      <c r="G369">
        <v>74237</v>
      </c>
      <c r="H369" t="s">
        <v>312</v>
      </c>
      <c r="I369" t="s">
        <v>1004</v>
      </c>
      <c r="J369" t="s">
        <v>833</v>
      </c>
      <c r="K369" t="s">
        <v>205</v>
      </c>
      <c r="L369" t="s">
        <v>233</v>
      </c>
      <c r="M369" t="s">
        <v>233</v>
      </c>
      <c r="N369" t="s">
        <v>233</v>
      </c>
      <c r="O369" t="s">
        <v>339</v>
      </c>
      <c r="P369" s="161">
        <v>44721</v>
      </c>
      <c r="Q369" t="s">
        <v>1224</v>
      </c>
      <c r="R369" t="s">
        <v>885</v>
      </c>
      <c r="S369" t="s">
        <v>889</v>
      </c>
      <c r="T369" s="169">
        <v>45379</v>
      </c>
      <c r="U369" t="s">
        <v>1225</v>
      </c>
      <c r="V369" s="180">
        <f t="shared" si="5"/>
        <v>187.39596003008486</v>
      </c>
      <c r="W369" s="146">
        <v>872.0471</v>
      </c>
      <c r="X369" s="163">
        <v>4.5373999999999998E-2</v>
      </c>
      <c r="Y369" s="133">
        <v>2.658389248594106E-2</v>
      </c>
      <c r="Z369" s="133">
        <v>3.5474811175262183E-3</v>
      </c>
    </row>
    <row r="370" spans="1:26">
      <c r="A370" t="s">
        <v>1213</v>
      </c>
      <c r="B370" t="s">
        <v>1268</v>
      </c>
      <c r="D370" t="s">
        <v>4498</v>
      </c>
      <c r="E370" t="s">
        <v>311</v>
      </c>
      <c r="F370" t="s">
        <v>4497</v>
      </c>
      <c r="G370">
        <v>74242</v>
      </c>
      <c r="H370" t="s">
        <v>312</v>
      </c>
      <c r="I370" t="s">
        <v>1004</v>
      </c>
      <c r="J370" t="s">
        <v>833</v>
      </c>
      <c r="K370" t="s">
        <v>205</v>
      </c>
      <c r="L370" t="s">
        <v>272</v>
      </c>
      <c r="M370" t="s">
        <v>272</v>
      </c>
      <c r="N370" t="s">
        <v>272</v>
      </c>
      <c r="O370" t="s">
        <v>339</v>
      </c>
      <c r="P370" s="161">
        <v>44812</v>
      </c>
      <c r="Q370" t="s">
        <v>1217</v>
      </c>
      <c r="R370" t="s">
        <v>885</v>
      </c>
      <c r="S370" t="s">
        <v>889</v>
      </c>
      <c r="T370" s="169">
        <v>45288</v>
      </c>
      <c r="U370" t="s">
        <v>1218</v>
      </c>
      <c r="V370" s="180">
        <f t="shared" si="5"/>
        <v>201.40999220929359</v>
      </c>
      <c r="W370" s="146">
        <v>801.43050000000005</v>
      </c>
      <c r="X370" s="163">
        <v>0.127</v>
      </c>
      <c r="Y370" s="133">
        <v>2.4431183890324511E-2</v>
      </c>
      <c r="Z370" s="133">
        <v>3.260213438478661E-3</v>
      </c>
    </row>
    <row r="371" spans="1:26">
      <c r="A371" t="s">
        <v>1213</v>
      </c>
      <c r="B371" t="s">
        <v>1268</v>
      </c>
      <c r="C371" t="s">
        <v>6045</v>
      </c>
      <c r="D371" t="s">
        <v>6046</v>
      </c>
      <c r="E371" t="s">
        <v>311</v>
      </c>
      <c r="F371" t="s">
        <v>6047</v>
      </c>
      <c r="G371">
        <v>74244</v>
      </c>
      <c r="H371" t="s">
        <v>312</v>
      </c>
      <c r="I371" t="s">
        <v>1004</v>
      </c>
      <c r="J371" t="s">
        <v>833</v>
      </c>
      <c r="K371" t="s">
        <v>205</v>
      </c>
      <c r="L371" t="s">
        <v>224</v>
      </c>
      <c r="M371" t="s">
        <v>224</v>
      </c>
      <c r="N371" t="s">
        <v>224</v>
      </c>
      <c r="O371" t="s">
        <v>339</v>
      </c>
      <c r="P371" s="161">
        <v>44881</v>
      </c>
      <c r="Q371" t="s">
        <v>1215</v>
      </c>
      <c r="R371" t="s">
        <v>885</v>
      </c>
      <c r="S371" t="s">
        <v>889</v>
      </c>
      <c r="T371" s="169">
        <v>45377</v>
      </c>
      <c r="U371" t="s">
        <v>1216</v>
      </c>
      <c r="V371" s="180">
        <f t="shared" si="5"/>
        <v>64.786824232545499</v>
      </c>
      <c r="W371" s="146">
        <v>238.4803</v>
      </c>
      <c r="X371" s="163">
        <v>2.4199999999999999E-2</v>
      </c>
      <c r="Y371" s="133">
        <v>7.269945403063781E-3</v>
      </c>
      <c r="Z371" s="133">
        <v>9.7013610991898128E-4</v>
      </c>
    </row>
    <row r="372" spans="1:26">
      <c r="A372" t="s">
        <v>1213</v>
      </c>
      <c r="B372" t="s">
        <v>1268</v>
      </c>
      <c r="D372" t="s">
        <v>6028</v>
      </c>
      <c r="E372" t="s">
        <v>311</v>
      </c>
      <c r="F372" t="s">
        <v>6029</v>
      </c>
      <c r="G372">
        <v>74247</v>
      </c>
      <c r="H372" t="s">
        <v>312</v>
      </c>
      <c r="I372" t="s">
        <v>1004</v>
      </c>
      <c r="J372" t="s">
        <v>833</v>
      </c>
      <c r="K372" t="s">
        <v>205</v>
      </c>
      <c r="L372" t="s">
        <v>233</v>
      </c>
      <c r="M372" t="s">
        <v>233</v>
      </c>
      <c r="N372" t="s">
        <v>233</v>
      </c>
      <c r="O372" t="s">
        <v>339</v>
      </c>
      <c r="P372" s="161">
        <v>44938</v>
      </c>
      <c r="Q372" t="s">
        <v>1224</v>
      </c>
      <c r="R372" t="s">
        <v>885</v>
      </c>
      <c r="S372" t="s">
        <v>889</v>
      </c>
      <c r="T372" s="169">
        <v>45252</v>
      </c>
      <c r="U372" t="s">
        <v>1225</v>
      </c>
      <c r="V372" s="180">
        <f t="shared" si="5"/>
        <v>33.68569893628451</v>
      </c>
      <c r="W372" s="146">
        <v>156.75639999999999</v>
      </c>
      <c r="X372" s="163">
        <v>2.8799999999999999E-2</v>
      </c>
      <c r="Y372" s="133">
        <v>4.7786349752013749E-3</v>
      </c>
      <c r="Z372" s="133">
        <v>6.3768379107921852E-4</v>
      </c>
    </row>
    <row r="373" spans="1:26">
      <c r="A373" t="s">
        <v>1213</v>
      </c>
      <c r="B373" t="s">
        <v>1268</v>
      </c>
      <c r="C373" t="s">
        <v>5953</v>
      </c>
      <c r="D373" t="s">
        <v>5954</v>
      </c>
      <c r="E373" t="s">
        <v>311</v>
      </c>
      <c r="F373" t="s">
        <v>5955</v>
      </c>
      <c r="G373">
        <v>74178</v>
      </c>
      <c r="H373" t="s">
        <v>312</v>
      </c>
      <c r="I373" t="s">
        <v>1004</v>
      </c>
      <c r="J373" t="s">
        <v>833</v>
      </c>
      <c r="K373" t="s">
        <v>205</v>
      </c>
      <c r="L373" t="s">
        <v>224</v>
      </c>
      <c r="M373" t="s">
        <v>224</v>
      </c>
      <c r="N373" t="s">
        <v>224</v>
      </c>
      <c r="O373" t="s">
        <v>339</v>
      </c>
      <c r="P373" s="161">
        <v>43321</v>
      </c>
      <c r="Q373" t="s">
        <v>1215</v>
      </c>
      <c r="R373" t="s">
        <v>885</v>
      </c>
      <c r="S373" t="s">
        <v>889</v>
      </c>
      <c r="T373" s="169">
        <v>45377</v>
      </c>
      <c r="U373" t="s">
        <v>1216</v>
      </c>
      <c r="V373" s="180">
        <f t="shared" si="5"/>
        <v>38.805025808204292</v>
      </c>
      <c r="W373" s="146">
        <v>142.84129999999999</v>
      </c>
      <c r="X373" s="163">
        <v>3.4639999999999997E-2</v>
      </c>
      <c r="Y373" s="133">
        <v>4.3544418540502287E-3</v>
      </c>
      <c r="Z373" s="133">
        <v>5.8107744239405037E-4</v>
      </c>
    </row>
    <row r="374" spans="1:26">
      <c r="A374" t="s">
        <v>1213</v>
      </c>
      <c r="B374" t="s">
        <v>1268</v>
      </c>
      <c r="D374" t="s">
        <v>5956</v>
      </c>
      <c r="E374" t="s">
        <v>309</v>
      </c>
      <c r="F374" t="s">
        <v>5957</v>
      </c>
      <c r="G374">
        <v>74181</v>
      </c>
      <c r="H374" t="s">
        <v>312</v>
      </c>
      <c r="I374" t="s">
        <v>1004</v>
      </c>
      <c r="J374" t="s">
        <v>833</v>
      </c>
      <c r="K374" t="s">
        <v>205</v>
      </c>
      <c r="L374" t="s">
        <v>204</v>
      </c>
      <c r="M374" t="s">
        <v>204</v>
      </c>
      <c r="N374" t="s">
        <v>224</v>
      </c>
      <c r="O374" t="s">
        <v>339</v>
      </c>
      <c r="P374" s="161">
        <v>43412</v>
      </c>
      <c r="Q374" t="s">
        <v>1215</v>
      </c>
      <c r="R374" t="s">
        <v>885</v>
      </c>
      <c r="S374" t="s">
        <v>889</v>
      </c>
      <c r="T374" s="169">
        <v>45244</v>
      </c>
      <c r="U374" t="s">
        <v>1216</v>
      </c>
      <c r="V374" s="180">
        <f t="shared" si="5"/>
        <v>27.672507470795978</v>
      </c>
      <c r="W374" s="146">
        <v>101.8625</v>
      </c>
      <c r="X374" s="163">
        <v>0.19900000000000001</v>
      </c>
      <c r="Y374" s="133">
        <v>3.1052237648842179E-3</v>
      </c>
      <c r="Z374" s="133">
        <v>4.143758359482578E-4</v>
      </c>
    </row>
    <row r="375" spans="1:26">
      <c r="A375" t="s">
        <v>1213</v>
      </c>
      <c r="B375" t="s">
        <v>1268</v>
      </c>
      <c r="C375" t="s">
        <v>6025</v>
      </c>
      <c r="D375" t="s">
        <v>6026</v>
      </c>
      <c r="E375" t="s">
        <v>309</v>
      </c>
      <c r="F375" t="s">
        <v>6027</v>
      </c>
      <c r="G375">
        <v>74192</v>
      </c>
      <c r="H375" t="s">
        <v>312</v>
      </c>
      <c r="I375" t="s">
        <v>1004</v>
      </c>
      <c r="J375" t="s">
        <v>833</v>
      </c>
      <c r="K375" t="s">
        <v>205</v>
      </c>
      <c r="L375" t="s">
        <v>224</v>
      </c>
      <c r="M375" t="s">
        <v>224</v>
      </c>
      <c r="N375" t="s">
        <v>224</v>
      </c>
      <c r="O375" t="s">
        <v>339</v>
      </c>
      <c r="P375" s="161">
        <v>43761</v>
      </c>
      <c r="Q375" t="s">
        <v>1215</v>
      </c>
      <c r="R375" t="s">
        <v>885</v>
      </c>
      <c r="S375" t="s">
        <v>889</v>
      </c>
      <c r="T375" s="169">
        <v>45263</v>
      </c>
      <c r="U375" t="s">
        <v>1216</v>
      </c>
      <c r="V375" s="180">
        <f t="shared" si="5"/>
        <v>3.643520782396088</v>
      </c>
      <c r="W375" s="146">
        <v>13.411799999999999</v>
      </c>
      <c r="X375" s="163">
        <v>3.5400000000000001E-2</v>
      </c>
      <c r="Y375" s="133">
        <v>4.0885280499195387E-4</v>
      </c>
      <c r="Z375" s="133">
        <v>5.4559263897250227E-5</v>
      </c>
    </row>
    <row r="376" spans="1:26">
      <c r="A376" t="s">
        <v>1213</v>
      </c>
      <c r="B376" t="s">
        <v>1268</v>
      </c>
      <c r="D376" t="s">
        <v>6036</v>
      </c>
      <c r="E376" t="s">
        <v>309</v>
      </c>
      <c r="F376" t="s">
        <v>6037</v>
      </c>
      <c r="G376">
        <v>74249</v>
      </c>
      <c r="H376" t="s">
        <v>312</v>
      </c>
      <c r="I376" t="s">
        <v>1005</v>
      </c>
      <c r="J376" t="s">
        <v>832</v>
      </c>
      <c r="K376" t="s">
        <v>204</v>
      </c>
      <c r="L376" t="s">
        <v>204</v>
      </c>
      <c r="M376" t="s">
        <v>204</v>
      </c>
      <c r="N376" t="s">
        <v>204</v>
      </c>
      <c r="O376" t="s">
        <v>339</v>
      </c>
      <c r="P376" s="161">
        <v>45006</v>
      </c>
      <c r="Q376" t="s">
        <v>1212</v>
      </c>
      <c r="R376" t="s">
        <v>885</v>
      </c>
      <c r="S376" t="s">
        <v>889</v>
      </c>
      <c r="T376" s="169"/>
      <c r="V376" s="180">
        <f t="shared" si="5"/>
        <v>1999.68</v>
      </c>
      <c r="W376" s="146">
        <v>1999.68</v>
      </c>
      <c r="X376" s="163">
        <v>0.19600000000000001</v>
      </c>
      <c r="Y376" s="133">
        <v>6.09591822523219E-2</v>
      </c>
      <c r="Z376" s="133">
        <v>8.134683364910399E-3</v>
      </c>
    </row>
    <row r="377" spans="1:26">
      <c r="A377" t="s">
        <v>1213</v>
      </c>
      <c r="B377" t="s">
        <v>1268</v>
      </c>
      <c r="C377" t="s">
        <v>6030</v>
      </c>
      <c r="D377" t="s">
        <v>6031</v>
      </c>
      <c r="E377" t="s">
        <v>309</v>
      </c>
      <c r="F377" t="s">
        <v>6032</v>
      </c>
      <c r="G377">
        <v>74196</v>
      </c>
      <c r="H377" t="s">
        <v>312</v>
      </c>
      <c r="I377" t="s">
        <v>1005</v>
      </c>
      <c r="J377" t="s">
        <v>826</v>
      </c>
      <c r="K377" t="s">
        <v>204</v>
      </c>
      <c r="L377" t="s">
        <v>204</v>
      </c>
      <c r="M377" t="s">
        <v>204</v>
      </c>
      <c r="N377" t="s">
        <v>204</v>
      </c>
      <c r="O377" t="s">
        <v>339</v>
      </c>
      <c r="P377" s="161">
        <v>43831</v>
      </c>
      <c r="Q377" t="s">
        <v>1212</v>
      </c>
      <c r="R377" t="s">
        <v>885</v>
      </c>
      <c r="S377" t="s">
        <v>889</v>
      </c>
      <c r="T377" s="169">
        <v>45379</v>
      </c>
      <c r="V377" s="180">
        <f t="shared" si="5"/>
        <v>1198.5243</v>
      </c>
      <c r="W377" s="146">
        <v>1198.5243</v>
      </c>
      <c r="X377" s="163">
        <v>0.14119999999999999</v>
      </c>
      <c r="Y377" s="133">
        <v>3.6536377445381046E-2</v>
      </c>
      <c r="Z377" s="133">
        <v>4.8755880711918199E-3</v>
      </c>
    </row>
    <row r="378" spans="1:26">
      <c r="A378" t="s">
        <v>1213</v>
      </c>
      <c r="B378" t="s">
        <v>1268</v>
      </c>
      <c r="C378" t="s">
        <v>5961</v>
      </c>
      <c r="D378" t="s">
        <v>2331</v>
      </c>
      <c r="E378" t="s">
        <v>309</v>
      </c>
      <c r="F378" t="s">
        <v>5962</v>
      </c>
      <c r="G378">
        <v>74190</v>
      </c>
      <c r="H378" t="s">
        <v>312</v>
      </c>
      <c r="I378" t="s">
        <v>1005</v>
      </c>
      <c r="J378" t="s">
        <v>569</v>
      </c>
      <c r="K378" t="s">
        <v>204</v>
      </c>
      <c r="L378" t="s">
        <v>204</v>
      </c>
      <c r="M378" t="s">
        <v>204</v>
      </c>
      <c r="N378" t="s">
        <v>224</v>
      </c>
      <c r="O378" t="s">
        <v>339</v>
      </c>
      <c r="P378" s="161">
        <v>43691</v>
      </c>
      <c r="Q378" t="s">
        <v>1215</v>
      </c>
      <c r="R378" t="s">
        <v>885</v>
      </c>
      <c r="S378" t="s">
        <v>889</v>
      </c>
      <c r="T378" s="169">
        <v>45299</v>
      </c>
      <c r="U378" t="s">
        <v>1216</v>
      </c>
      <c r="V378" s="180">
        <f t="shared" si="5"/>
        <v>65.369111654441724</v>
      </c>
      <c r="W378" s="146">
        <v>240.62370000000001</v>
      </c>
      <c r="X378" s="163">
        <v>0.19874</v>
      </c>
      <c r="Y378" s="133">
        <v>7.3352852236346702E-3</v>
      </c>
      <c r="Z378" s="133">
        <v>9.7885536650717145E-4</v>
      </c>
    </row>
    <row r="379" spans="1:26">
      <c r="A379" t="s">
        <v>1213</v>
      </c>
      <c r="B379" t="s">
        <v>1268</v>
      </c>
      <c r="D379" t="s">
        <v>6042</v>
      </c>
      <c r="E379" t="s">
        <v>311</v>
      </c>
      <c r="F379" t="s">
        <v>6043</v>
      </c>
      <c r="G379">
        <v>74207</v>
      </c>
      <c r="H379" t="s">
        <v>312</v>
      </c>
      <c r="I379" t="s">
        <v>1005</v>
      </c>
      <c r="J379" t="s">
        <v>569</v>
      </c>
      <c r="K379" t="s">
        <v>205</v>
      </c>
      <c r="L379" t="s">
        <v>233</v>
      </c>
      <c r="M379" t="s">
        <v>224</v>
      </c>
      <c r="N379" t="s">
        <v>296</v>
      </c>
      <c r="O379" t="s">
        <v>339</v>
      </c>
      <c r="P379" s="161">
        <v>44166</v>
      </c>
      <c r="Q379" t="s">
        <v>1215</v>
      </c>
      <c r="R379" t="s">
        <v>885</v>
      </c>
      <c r="S379" t="s">
        <v>889</v>
      </c>
      <c r="T379" s="169">
        <v>45272</v>
      </c>
      <c r="U379" t="s">
        <v>1216</v>
      </c>
      <c r="V379" s="180">
        <f t="shared" si="5"/>
        <v>395.81029611518608</v>
      </c>
      <c r="W379" s="146">
        <v>1456.9776999999999</v>
      </c>
      <c r="X379" s="163">
        <v>1.1111111111111111E-3</v>
      </c>
      <c r="Y379" s="133">
        <v>4.4415192074351427E-2</v>
      </c>
      <c r="Z379" s="133">
        <v>5.9269745880287782E-3</v>
      </c>
    </row>
    <row r="380" spans="1:26">
      <c r="A380" t="s">
        <v>1213</v>
      </c>
      <c r="B380" t="s">
        <v>1268</v>
      </c>
      <c r="D380" t="s">
        <v>6040</v>
      </c>
      <c r="E380" t="s">
        <v>309</v>
      </c>
      <c r="F380" t="s">
        <v>6041</v>
      </c>
      <c r="G380">
        <v>74240</v>
      </c>
      <c r="H380" t="s">
        <v>312</v>
      </c>
      <c r="I380" t="s">
        <v>1005</v>
      </c>
      <c r="J380" t="s">
        <v>832</v>
      </c>
      <c r="K380" t="s">
        <v>205</v>
      </c>
      <c r="L380" t="s">
        <v>204</v>
      </c>
      <c r="M380" t="s">
        <v>204</v>
      </c>
      <c r="N380" t="s">
        <v>303</v>
      </c>
      <c r="O380" t="s">
        <v>339</v>
      </c>
      <c r="P380" s="161">
        <v>44748</v>
      </c>
      <c r="Q380" t="s">
        <v>1217</v>
      </c>
      <c r="R380" t="s">
        <v>885</v>
      </c>
      <c r="S380" t="s">
        <v>889</v>
      </c>
      <c r="T380" s="169">
        <v>45371</v>
      </c>
      <c r="U380" t="s">
        <v>1218</v>
      </c>
      <c r="V380" s="180">
        <f t="shared" si="5"/>
        <v>353.56211203538487</v>
      </c>
      <c r="W380" s="146">
        <v>1406.8589999999999</v>
      </c>
      <c r="X380" s="163">
        <v>2.6239999999999999E-2</v>
      </c>
      <c r="Y380" s="133">
        <v>4.2887350422683941E-2</v>
      </c>
      <c r="Z380" s="133">
        <v>5.7230921275227831E-3</v>
      </c>
    </row>
    <row r="381" spans="1:26">
      <c r="A381" t="s">
        <v>1213</v>
      </c>
      <c r="B381" t="s">
        <v>1268</v>
      </c>
      <c r="C381" t="s">
        <v>5919</v>
      </c>
      <c r="D381" t="s">
        <v>5920</v>
      </c>
      <c r="E381" t="s">
        <v>309</v>
      </c>
      <c r="F381" t="s">
        <v>5921</v>
      </c>
      <c r="G381">
        <v>74255</v>
      </c>
      <c r="H381" t="s">
        <v>312</v>
      </c>
      <c r="I381" t="s">
        <v>1005</v>
      </c>
      <c r="J381" t="s">
        <v>831</v>
      </c>
      <c r="K381" t="s">
        <v>205</v>
      </c>
      <c r="L381" t="s">
        <v>233</v>
      </c>
      <c r="M381" t="s">
        <v>233</v>
      </c>
      <c r="N381" t="s">
        <v>233</v>
      </c>
      <c r="O381" t="s">
        <v>339</v>
      </c>
      <c r="P381" s="161">
        <v>45208</v>
      </c>
      <c r="Q381" t="s">
        <v>1224</v>
      </c>
      <c r="R381" t="s">
        <v>885</v>
      </c>
      <c r="S381" t="s">
        <v>889</v>
      </c>
      <c r="T381" s="169">
        <v>45327</v>
      </c>
      <c r="U381" t="s">
        <v>1225</v>
      </c>
      <c r="V381" s="180">
        <f t="shared" si="5"/>
        <v>106.678500053723</v>
      </c>
      <c r="W381" s="146">
        <v>496.42840000000001</v>
      </c>
      <c r="X381" s="163">
        <v>0.107</v>
      </c>
      <c r="Y381" s="133">
        <v>1.5133355663798469E-2</v>
      </c>
      <c r="Z381" s="133">
        <v>2.0194669945541302E-3</v>
      </c>
    </row>
    <row r="1048574" spans="12:12">
      <c r="L1048574" s="111"/>
    </row>
  </sheetData>
  <sheetProtection formatColumns="0"/>
  <autoFilter ref="A1:AA381"/>
  <customSheetViews>
    <customSheetView guid="{AE318230-F718-49FC-82EB-7CAC3DCD05F1}" showGridLines="0" hiddenRows="1" topLeftCell="P1">
      <selection activeCell="Z2" sqref="Z2"/>
      <pageMargins left="0" right="0" top="0" bottom="0" header="0" footer="0"/>
    </customSheetView>
  </customSheetView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74:L1048576">
      <formula1>Country</formula1>
    </dataValidation>
    <dataValidation type="list" allowBlank="1" showInputMessage="1" showErrorMessage="1" sqref="E2:E20">
      <formula1>Issuer_Number_Fund</formula1>
    </dataValidation>
    <dataValidation type="list" allowBlank="1" showInputMessage="1" showErrorMessage="1" sqref="H2:H86 H88:H381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B24"/>
  <sheetViews>
    <sheetView rightToLeft="1" workbookViewId="0">
      <selection activeCell="H23" sqref="H23"/>
    </sheetView>
  </sheetViews>
  <sheetFormatPr defaultColWidth="9" defaultRowHeight="14.25"/>
  <cols>
    <col min="1" max="4" width="11.625" style="2" customWidth="1"/>
    <col min="5" max="5" width="11.625" style="3" customWidth="1"/>
    <col min="6" max="10" width="11.625" style="2" customWidth="1"/>
    <col min="11" max="11" width="11.625" style="3" customWidth="1"/>
    <col min="12" max="26" width="11.625" style="2" customWidth="1"/>
    <col min="27" max="28" width="11.625" style="140" customWidth="1"/>
    <col min="29" max="29" width="11.625" style="2" customWidth="1"/>
    <col min="30" max="16384" width="9" style="2"/>
  </cols>
  <sheetData>
    <row r="1" spans="1:28" ht="66.75" customHeight="1">
      <c r="A1" s="16" t="s">
        <v>49</v>
      </c>
      <c r="B1" s="16" t="s">
        <v>50</v>
      </c>
      <c r="C1" s="16" t="s">
        <v>66</v>
      </c>
      <c r="D1" s="16" t="s">
        <v>80</v>
      </c>
      <c r="E1" s="16" t="s">
        <v>81</v>
      </c>
      <c r="F1" s="16" t="s">
        <v>67</v>
      </c>
      <c r="G1" s="16" t="s">
        <v>68</v>
      </c>
      <c r="H1" s="16" t="s">
        <v>82</v>
      </c>
      <c r="I1" s="16" t="s">
        <v>55</v>
      </c>
      <c r="J1" s="16" t="s">
        <v>69</v>
      </c>
      <c r="K1" s="16" t="s">
        <v>89</v>
      </c>
      <c r="L1" s="16" t="s">
        <v>92</v>
      </c>
      <c r="M1" s="16" t="s">
        <v>83</v>
      </c>
      <c r="N1" s="16" t="s">
        <v>93</v>
      </c>
      <c r="O1" s="16" t="s">
        <v>56</v>
      </c>
      <c r="P1" s="16" t="s">
        <v>97</v>
      </c>
      <c r="Q1" s="16" t="s">
        <v>59</v>
      </c>
      <c r="R1" s="16" t="s">
        <v>103</v>
      </c>
      <c r="S1" s="16" t="s">
        <v>104</v>
      </c>
      <c r="T1" s="16" t="s">
        <v>106</v>
      </c>
      <c r="U1" s="16" t="s">
        <v>94</v>
      </c>
      <c r="V1" s="16" t="s">
        <v>95</v>
      </c>
      <c r="W1" s="16" t="s">
        <v>76</v>
      </c>
      <c r="X1" s="16" t="s">
        <v>77</v>
      </c>
      <c r="Y1" s="16" t="s">
        <v>61</v>
      </c>
      <c r="Z1" s="16" t="s">
        <v>63</v>
      </c>
      <c r="AA1" s="16" t="s">
        <v>64</v>
      </c>
      <c r="AB1" s="16" t="s">
        <v>65</v>
      </c>
    </row>
    <row r="2" spans="1:28">
      <c r="A2" t="s">
        <v>1213</v>
      </c>
      <c r="B2" t="s">
        <v>1214</v>
      </c>
      <c r="C2" t="s">
        <v>6050</v>
      </c>
      <c r="D2" t="s">
        <v>6051</v>
      </c>
      <c r="E2" t="s">
        <v>80</v>
      </c>
      <c r="F2" t="s">
        <v>6052</v>
      </c>
      <c r="G2" t="s">
        <v>6053</v>
      </c>
      <c r="H2" t="s">
        <v>312</v>
      </c>
      <c r="I2" t="s">
        <v>205</v>
      </c>
      <c r="J2" t="s">
        <v>224</v>
      </c>
      <c r="K2" s="111" t="s">
        <v>326</v>
      </c>
      <c r="L2" t="s">
        <v>1208</v>
      </c>
      <c r="M2" t="s">
        <v>534</v>
      </c>
      <c r="N2" t="s">
        <v>1833</v>
      </c>
      <c r="O2" t="s">
        <v>339</v>
      </c>
      <c r="P2" t="s">
        <v>6054</v>
      </c>
      <c r="Q2" t="s">
        <v>1215</v>
      </c>
      <c r="R2" s="111"/>
      <c r="S2" s="111"/>
      <c r="T2" s="166" t="s">
        <v>1503</v>
      </c>
      <c r="U2" s="111"/>
      <c r="V2" t="s">
        <v>1208</v>
      </c>
      <c r="W2" s="144">
        <v>21000</v>
      </c>
      <c r="X2" t="s">
        <v>5562</v>
      </c>
      <c r="Y2" t="s">
        <v>1216</v>
      </c>
      <c r="Z2" s="145">
        <v>4.2900000000000001E-2</v>
      </c>
      <c r="AA2" s="133">
        <v>1</v>
      </c>
      <c r="AB2" s="133">
        <v>4.360797685800781E-7</v>
      </c>
    </row>
    <row r="3" spans="1:28">
      <c r="A3" t="s">
        <v>1213</v>
      </c>
      <c r="B3" t="s">
        <v>1221</v>
      </c>
      <c r="C3" t="s">
        <v>2169</v>
      </c>
      <c r="D3" t="s">
        <v>2170</v>
      </c>
      <c r="E3" t="s">
        <v>309</v>
      </c>
      <c r="F3" t="s">
        <v>6055</v>
      </c>
      <c r="G3" t="s">
        <v>6056</v>
      </c>
      <c r="H3" t="s">
        <v>312</v>
      </c>
      <c r="I3" t="s">
        <v>204</v>
      </c>
      <c r="J3" t="s">
        <v>204</v>
      </c>
      <c r="K3" s="111" t="s">
        <v>326</v>
      </c>
      <c r="L3" t="s">
        <v>1208</v>
      </c>
      <c r="M3" t="s">
        <v>441</v>
      </c>
      <c r="N3" t="s">
        <v>6057</v>
      </c>
      <c r="O3" t="s">
        <v>339</v>
      </c>
      <c r="P3" t="s">
        <v>6058</v>
      </c>
      <c r="Q3" t="s">
        <v>1212</v>
      </c>
      <c r="R3" s="111"/>
      <c r="S3" s="111"/>
      <c r="T3" s="166" t="s">
        <v>1503</v>
      </c>
      <c r="U3" s="111"/>
      <c r="V3" t="s">
        <v>1208</v>
      </c>
      <c r="W3" s="144">
        <v>3127</v>
      </c>
      <c r="X3" t="s">
        <v>6059</v>
      </c>
      <c r="Y3" s="111"/>
      <c r="Z3" s="145">
        <v>3.5034999999999998</v>
      </c>
      <c r="AA3" s="133">
        <v>0.92953684551423887</v>
      </c>
      <c r="AB3" s="133">
        <v>3.8840755833458459E-6</v>
      </c>
    </row>
    <row r="4" spans="1:28">
      <c r="A4" t="s">
        <v>1213</v>
      </c>
      <c r="B4" t="s">
        <v>1221</v>
      </c>
      <c r="C4" t="s">
        <v>4055</v>
      </c>
      <c r="D4" t="s">
        <v>4056</v>
      </c>
      <c r="E4" t="s">
        <v>309</v>
      </c>
      <c r="F4" t="s">
        <v>6060</v>
      </c>
      <c r="G4" t="s">
        <v>6061</v>
      </c>
      <c r="H4" t="s">
        <v>312</v>
      </c>
      <c r="I4" t="s">
        <v>204</v>
      </c>
      <c r="J4" t="s">
        <v>204</v>
      </c>
      <c r="K4" s="111" t="s">
        <v>326</v>
      </c>
      <c r="L4" t="s">
        <v>4058</v>
      </c>
      <c r="M4" t="s">
        <v>477</v>
      </c>
      <c r="N4" t="s">
        <v>2343</v>
      </c>
      <c r="O4" t="s">
        <v>339</v>
      </c>
      <c r="P4" t="s">
        <v>6062</v>
      </c>
      <c r="Q4" t="s">
        <v>1212</v>
      </c>
      <c r="R4" s="111"/>
      <c r="S4" s="111"/>
      <c r="T4" s="166" t="s">
        <v>6259</v>
      </c>
      <c r="U4" t="s">
        <v>6063</v>
      </c>
      <c r="V4" t="s">
        <v>5464</v>
      </c>
      <c r="W4" s="144">
        <v>40000</v>
      </c>
      <c r="X4" s="111"/>
      <c r="Y4" s="111"/>
      <c r="Z4" s="145">
        <v>0</v>
      </c>
      <c r="AA4" s="133">
        <v>1.0612538189553733E-7</v>
      </c>
      <c r="AB4" s="133">
        <v>4.434455789277216E-13</v>
      </c>
    </row>
    <row r="5" spans="1:28">
      <c r="A5" t="s">
        <v>1213</v>
      </c>
      <c r="B5" t="s">
        <v>1221</v>
      </c>
      <c r="C5" t="s">
        <v>6064</v>
      </c>
      <c r="D5" t="s">
        <v>6065</v>
      </c>
      <c r="E5" t="s">
        <v>309</v>
      </c>
      <c r="F5" t="s">
        <v>6066</v>
      </c>
      <c r="G5" t="s">
        <v>6067</v>
      </c>
      <c r="H5" t="s">
        <v>312</v>
      </c>
      <c r="I5" t="s">
        <v>204</v>
      </c>
      <c r="J5" t="s">
        <v>204</v>
      </c>
      <c r="K5" s="111" t="s">
        <v>326</v>
      </c>
      <c r="L5" t="s">
        <v>6068</v>
      </c>
      <c r="M5" t="s">
        <v>439</v>
      </c>
      <c r="N5" t="s">
        <v>6069</v>
      </c>
      <c r="O5" t="s">
        <v>339</v>
      </c>
      <c r="P5" t="s">
        <v>6070</v>
      </c>
      <c r="Q5" t="s">
        <v>1212</v>
      </c>
      <c r="R5" s="111"/>
      <c r="S5" s="111"/>
      <c r="T5" s="166" t="s">
        <v>6259</v>
      </c>
      <c r="U5" t="s">
        <v>6071</v>
      </c>
      <c r="V5" t="s">
        <v>5464</v>
      </c>
      <c r="W5" s="144">
        <v>710.38</v>
      </c>
      <c r="X5" s="111"/>
      <c r="Y5" s="111"/>
      <c r="Z5" s="145">
        <v>0</v>
      </c>
      <c r="AA5" s="151"/>
      <c r="AB5" s="151"/>
    </row>
    <row r="6" spans="1:28">
      <c r="A6" t="s">
        <v>1213</v>
      </c>
      <c r="B6" t="s">
        <v>1221</v>
      </c>
      <c r="C6" t="s">
        <v>6050</v>
      </c>
      <c r="D6" t="s">
        <v>6051</v>
      </c>
      <c r="E6" t="s">
        <v>80</v>
      </c>
      <c r="F6" t="s">
        <v>6052</v>
      </c>
      <c r="G6" t="s">
        <v>6053</v>
      </c>
      <c r="H6" t="s">
        <v>312</v>
      </c>
      <c r="I6" t="s">
        <v>205</v>
      </c>
      <c r="J6" t="s">
        <v>224</v>
      </c>
      <c r="K6" s="111" t="s">
        <v>326</v>
      </c>
      <c r="L6" t="s">
        <v>1208</v>
      </c>
      <c r="M6" t="s">
        <v>534</v>
      </c>
      <c r="N6" t="s">
        <v>1833</v>
      </c>
      <c r="O6" t="s">
        <v>339</v>
      </c>
      <c r="P6" t="s">
        <v>6054</v>
      </c>
      <c r="Q6" t="s">
        <v>1215</v>
      </c>
      <c r="R6" s="111"/>
      <c r="S6" s="111"/>
      <c r="T6" s="166" t="s">
        <v>1503</v>
      </c>
      <c r="U6" s="111"/>
      <c r="V6" t="s">
        <v>1208</v>
      </c>
      <c r="W6" s="144">
        <v>130000</v>
      </c>
      <c r="X6" t="s">
        <v>5562</v>
      </c>
      <c r="Y6" t="s">
        <v>1216</v>
      </c>
      <c r="Z6" s="145">
        <v>0.2656</v>
      </c>
      <c r="AA6" s="133">
        <v>7.0463048360379171E-2</v>
      </c>
      <c r="AB6" s="133">
        <v>2.9443029287694213E-7</v>
      </c>
    </row>
    <row r="7" spans="1:28">
      <c r="A7" t="s">
        <v>1213</v>
      </c>
      <c r="B7" t="s">
        <v>1228</v>
      </c>
      <c r="C7" t="s">
        <v>2169</v>
      </c>
      <c r="D7" t="s">
        <v>2170</v>
      </c>
      <c r="E7" t="s">
        <v>309</v>
      </c>
      <c r="F7" t="s">
        <v>6055</v>
      </c>
      <c r="G7" t="s">
        <v>6056</v>
      </c>
      <c r="H7" t="s">
        <v>312</v>
      </c>
      <c r="I7" t="s">
        <v>204</v>
      </c>
      <c r="J7" t="s">
        <v>204</v>
      </c>
      <c r="K7" s="111" t="s">
        <v>326</v>
      </c>
      <c r="L7" t="s">
        <v>1208</v>
      </c>
      <c r="M7" t="s">
        <v>441</v>
      </c>
      <c r="N7" t="s">
        <v>6057</v>
      </c>
      <c r="O7" t="s">
        <v>339</v>
      </c>
      <c r="P7" t="s">
        <v>6058</v>
      </c>
      <c r="Q7" t="s">
        <v>1212</v>
      </c>
      <c r="R7" s="111"/>
      <c r="S7" s="111"/>
      <c r="T7" s="166" t="s">
        <v>1503</v>
      </c>
      <c r="U7" s="111"/>
      <c r="V7" t="s">
        <v>1208</v>
      </c>
      <c r="W7" s="144">
        <v>3608</v>
      </c>
      <c r="X7" t="s">
        <v>6059</v>
      </c>
      <c r="Y7" s="111"/>
      <c r="Z7" s="145">
        <v>4.0425000000000004</v>
      </c>
      <c r="AA7" s="133">
        <v>0.9806713184056759</v>
      </c>
      <c r="AB7" s="133">
        <v>2.2511084153034952E-5</v>
      </c>
    </row>
    <row r="8" spans="1:28">
      <c r="A8" t="s">
        <v>1213</v>
      </c>
      <c r="B8" t="s">
        <v>1228</v>
      </c>
      <c r="C8" t="s">
        <v>4055</v>
      </c>
      <c r="D8" t="s">
        <v>4056</v>
      </c>
      <c r="E8" t="s">
        <v>309</v>
      </c>
      <c r="F8" t="s">
        <v>6060</v>
      </c>
      <c r="G8" t="s">
        <v>6061</v>
      </c>
      <c r="H8" t="s">
        <v>312</v>
      </c>
      <c r="I8" t="s">
        <v>204</v>
      </c>
      <c r="J8" t="s">
        <v>204</v>
      </c>
      <c r="K8" s="111" t="s">
        <v>326</v>
      </c>
      <c r="L8" t="s">
        <v>4058</v>
      </c>
      <c r="M8" t="s">
        <v>477</v>
      </c>
      <c r="N8" t="s">
        <v>2343</v>
      </c>
      <c r="O8" t="s">
        <v>339</v>
      </c>
      <c r="P8" t="s">
        <v>6062</v>
      </c>
      <c r="Q8" t="s">
        <v>1212</v>
      </c>
      <c r="R8" s="111"/>
      <c r="S8" s="111"/>
      <c r="T8" s="166" t="s">
        <v>6259</v>
      </c>
      <c r="U8" t="s">
        <v>6063</v>
      </c>
      <c r="V8" t="s">
        <v>5464</v>
      </c>
      <c r="W8" s="144">
        <v>24450</v>
      </c>
      <c r="X8" s="111"/>
      <c r="Y8" s="111"/>
      <c r="Z8" s="145">
        <v>0</v>
      </c>
      <c r="AA8" s="133">
        <v>5.9313882844889901E-8</v>
      </c>
      <c r="AB8" s="133">
        <v>1.3615365139212018E-12</v>
      </c>
    </row>
    <row r="9" spans="1:28">
      <c r="A9" t="s">
        <v>1213</v>
      </c>
      <c r="B9" t="s">
        <v>1228</v>
      </c>
      <c r="C9" t="s">
        <v>6064</v>
      </c>
      <c r="D9" t="s">
        <v>6065</v>
      </c>
      <c r="E9" t="s">
        <v>309</v>
      </c>
      <c r="F9" t="s">
        <v>6066</v>
      </c>
      <c r="G9" t="s">
        <v>6067</v>
      </c>
      <c r="H9" t="s">
        <v>312</v>
      </c>
      <c r="I9" t="s">
        <v>204</v>
      </c>
      <c r="J9" t="s">
        <v>204</v>
      </c>
      <c r="K9" s="111" t="s">
        <v>326</v>
      </c>
      <c r="L9" t="s">
        <v>6068</v>
      </c>
      <c r="M9" t="s">
        <v>439</v>
      </c>
      <c r="N9" t="s">
        <v>6069</v>
      </c>
      <c r="O9" t="s">
        <v>339</v>
      </c>
      <c r="P9" t="s">
        <v>6070</v>
      </c>
      <c r="Q9" t="s">
        <v>1212</v>
      </c>
      <c r="R9" s="111"/>
      <c r="S9" s="111"/>
      <c r="T9" s="166" t="s">
        <v>6259</v>
      </c>
      <c r="U9" t="s">
        <v>6071</v>
      </c>
      <c r="V9" t="s">
        <v>5464</v>
      </c>
      <c r="W9" s="144">
        <v>413.98</v>
      </c>
      <c r="X9" s="111"/>
      <c r="Y9" s="111"/>
      <c r="Z9" s="145">
        <v>0</v>
      </c>
      <c r="AA9" s="151"/>
      <c r="AB9" s="151"/>
    </row>
    <row r="10" spans="1:28">
      <c r="A10" t="s">
        <v>1213</v>
      </c>
      <c r="B10" t="s">
        <v>1228</v>
      </c>
      <c r="C10" t="s">
        <v>6050</v>
      </c>
      <c r="D10" t="s">
        <v>6051</v>
      </c>
      <c r="E10" t="s">
        <v>80</v>
      </c>
      <c r="F10" t="s">
        <v>6052</v>
      </c>
      <c r="G10" t="s">
        <v>6053</v>
      </c>
      <c r="H10" t="s">
        <v>312</v>
      </c>
      <c r="I10" t="s">
        <v>205</v>
      </c>
      <c r="J10" t="s">
        <v>224</v>
      </c>
      <c r="K10" s="111" t="s">
        <v>326</v>
      </c>
      <c r="L10" t="s">
        <v>1208</v>
      </c>
      <c r="M10" t="s">
        <v>534</v>
      </c>
      <c r="N10" t="s">
        <v>1833</v>
      </c>
      <c r="O10" t="s">
        <v>339</v>
      </c>
      <c r="P10" t="s">
        <v>6054</v>
      </c>
      <c r="Q10" t="s">
        <v>1215</v>
      </c>
      <c r="R10" s="111"/>
      <c r="S10" s="111"/>
      <c r="T10" s="166" t="s">
        <v>1503</v>
      </c>
      <c r="U10" s="111"/>
      <c r="V10" t="s">
        <v>1208</v>
      </c>
      <c r="W10" s="144">
        <v>39000</v>
      </c>
      <c r="X10" t="s">
        <v>5562</v>
      </c>
      <c r="Y10" t="s">
        <v>1216</v>
      </c>
      <c r="Z10" s="145">
        <v>7.9700000000000007E-2</v>
      </c>
      <c r="AA10" s="133">
        <v>1.9328622280441309E-2</v>
      </c>
      <c r="AB10" s="133">
        <v>4.4368407085119697E-7</v>
      </c>
    </row>
    <row r="11" spans="1:28">
      <c r="A11" t="s">
        <v>1213</v>
      </c>
      <c r="B11" t="s">
        <v>1247</v>
      </c>
      <c r="C11" t="s">
        <v>5858</v>
      </c>
      <c r="D11" t="s">
        <v>5859</v>
      </c>
      <c r="E11" t="s">
        <v>309</v>
      </c>
      <c r="F11" t="s">
        <v>6072</v>
      </c>
      <c r="G11" t="s">
        <v>6073</v>
      </c>
      <c r="H11" t="s">
        <v>312</v>
      </c>
      <c r="I11" t="s">
        <v>204</v>
      </c>
      <c r="J11" t="s">
        <v>204</v>
      </c>
      <c r="K11" s="111" t="s">
        <v>326</v>
      </c>
      <c r="L11" t="s">
        <v>5861</v>
      </c>
      <c r="M11" t="s">
        <v>446</v>
      </c>
      <c r="N11" t="s">
        <v>6074</v>
      </c>
      <c r="O11" t="s">
        <v>339</v>
      </c>
      <c r="P11" t="s">
        <v>6075</v>
      </c>
      <c r="Q11" t="s">
        <v>1215</v>
      </c>
      <c r="R11" s="111"/>
      <c r="S11" s="111"/>
      <c r="T11" s="166" t="s">
        <v>6256</v>
      </c>
      <c r="U11" t="s">
        <v>6076</v>
      </c>
      <c r="V11" t="s">
        <v>5464</v>
      </c>
      <c r="W11" s="144">
        <v>214884.48000000001</v>
      </c>
      <c r="X11" t="s">
        <v>6077</v>
      </c>
      <c r="Y11" t="s">
        <v>1216</v>
      </c>
      <c r="Z11" s="145">
        <v>1470.9458999999999</v>
      </c>
      <c r="AA11" s="133">
        <v>0.96322077070742718</v>
      </c>
      <c r="AB11" s="133">
        <v>8.1395154289528563E-4</v>
      </c>
    </row>
    <row r="12" spans="1:28">
      <c r="A12" t="s">
        <v>1213</v>
      </c>
      <c r="B12" t="s">
        <v>1247</v>
      </c>
      <c r="C12" t="s">
        <v>4493</v>
      </c>
      <c r="D12" t="s">
        <v>4494</v>
      </c>
      <c r="E12" t="s">
        <v>309</v>
      </c>
      <c r="F12" t="s">
        <v>6078</v>
      </c>
      <c r="G12" t="s">
        <v>6079</v>
      </c>
      <c r="H12" t="s">
        <v>312</v>
      </c>
      <c r="I12" t="s">
        <v>204</v>
      </c>
      <c r="J12" t="s">
        <v>204</v>
      </c>
      <c r="K12" s="111" t="s">
        <v>326</v>
      </c>
      <c r="L12" t="s">
        <v>1208</v>
      </c>
      <c r="M12" t="s">
        <v>462</v>
      </c>
      <c r="N12" t="s">
        <v>6057</v>
      </c>
      <c r="O12" t="s">
        <v>339</v>
      </c>
      <c r="P12" t="s">
        <v>6080</v>
      </c>
      <c r="Q12" t="s">
        <v>1212</v>
      </c>
      <c r="R12" s="111"/>
      <c r="S12" s="111"/>
      <c r="T12" s="166" t="s">
        <v>6260</v>
      </c>
      <c r="U12" s="111"/>
      <c r="V12" t="s">
        <v>1208</v>
      </c>
      <c r="W12" s="144">
        <v>56166</v>
      </c>
      <c r="X12" t="s">
        <v>4448</v>
      </c>
      <c r="Y12" s="111"/>
      <c r="Z12" s="145">
        <v>56.165999999999997</v>
      </c>
      <c r="AA12" s="133">
        <v>3.6779229292572851E-2</v>
      </c>
      <c r="AB12" s="133">
        <v>3.1079593941067747E-5</v>
      </c>
    </row>
    <row r="13" spans="1:28">
      <c r="A13" t="s">
        <v>1213</v>
      </c>
      <c r="B13" t="s">
        <v>1251</v>
      </c>
      <c r="C13" t="s">
        <v>5858</v>
      </c>
      <c r="D13" t="s">
        <v>5859</v>
      </c>
      <c r="E13" t="s">
        <v>309</v>
      </c>
      <c r="F13" t="s">
        <v>6072</v>
      </c>
      <c r="G13" t="s">
        <v>6073</v>
      </c>
      <c r="H13" t="s">
        <v>312</v>
      </c>
      <c r="I13" t="s">
        <v>204</v>
      </c>
      <c r="J13" t="s">
        <v>204</v>
      </c>
      <c r="K13" s="111" t="s">
        <v>326</v>
      </c>
      <c r="L13" t="s">
        <v>5861</v>
      </c>
      <c r="M13" t="s">
        <v>446</v>
      </c>
      <c r="N13" t="s">
        <v>6074</v>
      </c>
      <c r="O13" t="s">
        <v>339</v>
      </c>
      <c r="P13" t="s">
        <v>6075</v>
      </c>
      <c r="Q13" t="s">
        <v>1215</v>
      </c>
      <c r="R13" s="111"/>
      <c r="S13" s="111"/>
      <c r="T13" s="166" t="s">
        <v>6256</v>
      </c>
      <c r="U13" t="s">
        <v>6076</v>
      </c>
      <c r="V13" t="s">
        <v>5464</v>
      </c>
      <c r="W13" s="144">
        <v>22472.52</v>
      </c>
      <c r="X13" t="s">
        <v>6077</v>
      </c>
      <c r="Y13" t="s">
        <v>1216</v>
      </c>
      <c r="Z13" s="145">
        <v>153.83079999999998</v>
      </c>
      <c r="AA13" s="133">
        <v>1</v>
      </c>
      <c r="AB13" s="133">
        <v>4.1949633606412851E-4</v>
      </c>
    </row>
    <row r="14" spans="1:28">
      <c r="A14" t="s">
        <v>1213</v>
      </c>
      <c r="B14" t="s">
        <v>1252</v>
      </c>
      <c r="C14" t="s">
        <v>5858</v>
      </c>
      <c r="D14" t="s">
        <v>5859</v>
      </c>
      <c r="E14" t="s">
        <v>309</v>
      </c>
      <c r="F14" t="s">
        <v>6072</v>
      </c>
      <c r="G14" t="s">
        <v>6073</v>
      </c>
      <c r="H14" t="s">
        <v>312</v>
      </c>
      <c r="I14" t="s">
        <v>204</v>
      </c>
      <c r="J14" t="s">
        <v>204</v>
      </c>
      <c r="K14" s="111" t="s">
        <v>326</v>
      </c>
      <c r="L14" t="s">
        <v>5861</v>
      </c>
      <c r="M14" t="s">
        <v>446</v>
      </c>
      <c r="N14" t="s">
        <v>6074</v>
      </c>
      <c r="O14" t="s">
        <v>339</v>
      </c>
      <c r="P14" t="s">
        <v>6075</v>
      </c>
      <c r="Q14" t="s">
        <v>1215</v>
      </c>
      <c r="R14" s="111"/>
      <c r="S14" s="111"/>
      <c r="T14" s="166" t="s">
        <v>6256</v>
      </c>
      <c r="U14" t="s">
        <v>6076</v>
      </c>
      <c r="V14" t="s">
        <v>5464</v>
      </c>
      <c r="W14" s="144">
        <v>472700.9</v>
      </c>
      <c r="X14" t="s">
        <v>6077</v>
      </c>
      <c r="Y14" t="s">
        <v>1216</v>
      </c>
      <c r="Z14" s="145">
        <v>3235.7732999999998</v>
      </c>
      <c r="AA14" s="133">
        <v>0.98824830587356349</v>
      </c>
      <c r="AB14" s="133">
        <v>7.3125909698939086E-4</v>
      </c>
    </row>
    <row r="15" spans="1:28">
      <c r="A15" t="s">
        <v>1213</v>
      </c>
      <c r="B15" t="s">
        <v>1252</v>
      </c>
      <c r="C15" t="s">
        <v>4493</v>
      </c>
      <c r="D15" t="s">
        <v>4494</v>
      </c>
      <c r="E15" t="s">
        <v>309</v>
      </c>
      <c r="F15" t="s">
        <v>6078</v>
      </c>
      <c r="G15" t="s">
        <v>6079</v>
      </c>
      <c r="H15" t="s">
        <v>312</v>
      </c>
      <c r="I15" t="s">
        <v>204</v>
      </c>
      <c r="J15" t="s">
        <v>204</v>
      </c>
      <c r="K15" s="111" t="s">
        <v>326</v>
      </c>
      <c r="L15" t="s">
        <v>1208</v>
      </c>
      <c r="M15" t="s">
        <v>462</v>
      </c>
      <c r="N15" t="s">
        <v>6057</v>
      </c>
      <c r="O15" t="s">
        <v>339</v>
      </c>
      <c r="P15" t="s">
        <v>6080</v>
      </c>
      <c r="Q15" t="s">
        <v>1212</v>
      </c>
      <c r="R15" s="111"/>
      <c r="S15" s="111"/>
      <c r="T15" s="166" t="s">
        <v>6260</v>
      </c>
      <c r="U15" s="111"/>
      <c r="V15" t="s">
        <v>1208</v>
      </c>
      <c r="W15" s="144">
        <v>38478</v>
      </c>
      <c r="X15" t="s">
        <v>4448</v>
      </c>
      <c r="Y15" s="111"/>
      <c r="Z15" s="145">
        <v>38.478000000000002</v>
      </c>
      <c r="AA15" s="133">
        <v>1.1751694126436465E-2</v>
      </c>
      <c r="AB15" s="133">
        <v>8.6957227084717256E-6</v>
      </c>
    </row>
    <row r="16" spans="1:28">
      <c r="A16" t="s">
        <v>1213</v>
      </c>
      <c r="B16" t="s">
        <v>1262</v>
      </c>
      <c r="C16" t="s">
        <v>5858</v>
      </c>
      <c r="D16" t="s">
        <v>5859</v>
      </c>
      <c r="E16" t="s">
        <v>309</v>
      </c>
      <c r="F16" t="s">
        <v>6072</v>
      </c>
      <c r="G16" t="s">
        <v>6073</v>
      </c>
      <c r="H16" t="s">
        <v>312</v>
      </c>
      <c r="I16" t="s">
        <v>204</v>
      </c>
      <c r="J16" t="s">
        <v>204</v>
      </c>
      <c r="K16" s="111" t="s">
        <v>326</v>
      </c>
      <c r="L16" t="s">
        <v>5861</v>
      </c>
      <c r="M16" t="s">
        <v>446</v>
      </c>
      <c r="N16" t="s">
        <v>6074</v>
      </c>
      <c r="O16" t="s">
        <v>339</v>
      </c>
      <c r="P16" t="s">
        <v>6075</v>
      </c>
      <c r="Q16" t="s">
        <v>1215</v>
      </c>
      <c r="R16" s="111"/>
      <c r="S16" s="111"/>
      <c r="T16" s="166" t="s">
        <v>6256</v>
      </c>
      <c r="U16" t="s">
        <v>6076</v>
      </c>
      <c r="V16" t="s">
        <v>5464</v>
      </c>
      <c r="W16" s="144">
        <v>44556.53</v>
      </c>
      <c r="X16" t="s">
        <v>6077</v>
      </c>
      <c r="Y16" t="s">
        <v>1216</v>
      </c>
      <c r="Z16" s="145">
        <v>305.00220000000002</v>
      </c>
      <c r="AA16" s="133">
        <v>1</v>
      </c>
      <c r="AB16" s="133">
        <v>1.0952620763290809E-3</v>
      </c>
    </row>
    <row r="17" spans="1:28">
      <c r="A17" t="s">
        <v>1213</v>
      </c>
      <c r="B17" t="s">
        <v>1263</v>
      </c>
      <c r="C17" t="s">
        <v>5858</v>
      </c>
      <c r="D17" t="s">
        <v>5859</v>
      </c>
      <c r="E17" t="s">
        <v>309</v>
      </c>
      <c r="F17" t="s">
        <v>6072</v>
      </c>
      <c r="G17" t="s">
        <v>6073</v>
      </c>
      <c r="H17" t="s">
        <v>312</v>
      </c>
      <c r="I17" t="s">
        <v>204</v>
      </c>
      <c r="J17" t="s">
        <v>204</v>
      </c>
      <c r="K17" s="111" t="s">
        <v>326</v>
      </c>
      <c r="L17" t="s">
        <v>5861</v>
      </c>
      <c r="M17" t="s">
        <v>446</v>
      </c>
      <c r="N17" t="s">
        <v>6074</v>
      </c>
      <c r="O17" t="s">
        <v>339</v>
      </c>
      <c r="P17" t="s">
        <v>6075</v>
      </c>
      <c r="Q17" t="s">
        <v>1215</v>
      </c>
      <c r="R17" s="111"/>
      <c r="S17" s="111"/>
      <c r="T17" s="166" t="s">
        <v>6256</v>
      </c>
      <c r="U17" t="s">
        <v>6076</v>
      </c>
      <c r="V17" t="s">
        <v>5464</v>
      </c>
      <c r="W17" s="144">
        <v>17239.939999999999</v>
      </c>
      <c r="X17" t="s">
        <v>6077</v>
      </c>
      <c r="Y17" t="s">
        <v>1216</v>
      </c>
      <c r="Z17" s="145">
        <v>118.0123</v>
      </c>
      <c r="AA17" s="133">
        <v>1</v>
      </c>
      <c r="AB17" s="133">
        <v>6.9415780033150781E-4</v>
      </c>
    </row>
    <row r="18" spans="1:28">
      <c r="A18" t="s">
        <v>1213</v>
      </c>
      <c r="B18" t="s">
        <v>1264</v>
      </c>
      <c r="C18" t="s">
        <v>5858</v>
      </c>
      <c r="D18" t="s">
        <v>5859</v>
      </c>
      <c r="E18" t="s">
        <v>309</v>
      </c>
      <c r="F18" t="s">
        <v>6072</v>
      </c>
      <c r="G18" t="s">
        <v>6073</v>
      </c>
      <c r="H18" t="s">
        <v>312</v>
      </c>
      <c r="I18" t="s">
        <v>204</v>
      </c>
      <c r="J18" t="s">
        <v>204</v>
      </c>
      <c r="K18" s="111" t="s">
        <v>326</v>
      </c>
      <c r="L18" t="s">
        <v>5861</v>
      </c>
      <c r="M18" t="s">
        <v>446</v>
      </c>
      <c r="N18" t="s">
        <v>6074</v>
      </c>
      <c r="O18" t="s">
        <v>339</v>
      </c>
      <c r="P18" t="s">
        <v>6075</v>
      </c>
      <c r="Q18" t="s">
        <v>1215</v>
      </c>
      <c r="R18" s="111"/>
      <c r="S18" s="111"/>
      <c r="T18" s="166" t="s">
        <v>6256</v>
      </c>
      <c r="U18" t="s">
        <v>6076</v>
      </c>
      <c r="V18" t="s">
        <v>5464</v>
      </c>
      <c r="W18" s="144">
        <v>12250.55</v>
      </c>
      <c r="X18" t="s">
        <v>6077</v>
      </c>
      <c r="Y18" t="s">
        <v>1216</v>
      </c>
      <c r="Z18" s="145">
        <v>83.858500000000006</v>
      </c>
      <c r="AA18" s="133">
        <v>1</v>
      </c>
      <c r="AB18" s="133">
        <v>6.8510696598534358E-4</v>
      </c>
    </row>
    <row r="19" spans="1:28">
      <c r="A19" t="s">
        <v>1213</v>
      </c>
      <c r="B19" t="s">
        <v>1268</v>
      </c>
      <c r="C19" t="s">
        <v>5858</v>
      </c>
      <c r="D19" t="s">
        <v>5859</v>
      </c>
      <c r="E19" t="s">
        <v>309</v>
      </c>
      <c r="F19" t="s">
        <v>6072</v>
      </c>
      <c r="G19" t="s">
        <v>6073</v>
      </c>
      <c r="H19" t="s">
        <v>312</v>
      </c>
      <c r="I19" t="s">
        <v>204</v>
      </c>
      <c r="J19" t="s">
        <v>204</v>
      </c>
      <c r="K19" s="111" t="s">
        <v>326</v>
      </c>
      <c r="L19" t="s">
        <v>5861</v>
      </c>
      <c r="M19" t="s">
        <v>446</v>
      </c>
      <c r="N19" t="s">
        <v>6074</v>
      </c>
      <c r="O19" t="s">
        <v>339</v>
      </c>
      <c r="P19" t="s">
        <v>6075</v>
      </c>
      <c r="Q19" t="s">
        <v>1215</v>
      </c>
      <c r="R19" s="111"/>
      <c r="S19" s="111"/>
      <c r="T19" s="166" t="s">
        <v>6256</v>
      </c>
      <c r="U19" t="s">
        <v>6076</v>
      </c>
      <c r="V19" t="s">
        <v>5464</v>
      </c>
      <c r="W19" s="144">
        <v>39716.080000000002</v>
      </c>
      <c r="X19" t="s">
        <v>6077</v>
      </c>
      <c r="Y19" t="s">
        <v>1216</v>
      </c>
      <c r="Z19" s="145">
        <v>271.86799999999999</v>
      </c>
      <c r="AA19" s="133">
        <v>1</v>
      </c>
      <c r="AB19" s="133">
        <v>1.1059568617015618E-3</v>
      </c>
    </row>
    <row r="20" spans="1:28">
      <c r="A20" s="110"/>
      <c r="B20" s="110"/>
      <c r="C20" s="110"/>
      <c r="D20" s="110"/>
      <c r="E20" s="15"/>
      <c r="F20" s="110"/>
      <c r="G20" s="110"/>
      <c r="H20" s="111"/>
      <c r="I20" s="15"/>
      <c r="J20" s="15"/>
      <c r="K20" s="111"/>
      <c r="L20" s="110"/>
      <c r="M20" s="111"/>
      <c r="N20" s="110"/>
      <c r="O20" s="111"/>
      <c r="P20" s="110"/>
      <c r="Q20" s="110"/>
      <c r="R20" s="110"/>
      <c r="S20" s="111"/>
      <c r="T20" s="110"/>
      <c r="U20" s="110"/>
      <c r="V20" s="110"/>
      <c r="W20" s="110"/>
      <c r="X20" s="110"/>
      <c r="Y20" s="110"/>
      <c r="Z20" s="110"/>
    </row>
    <row r="21" spans="1:28">
      <c r="A21" s="110"/>
      <c r="B21" s="110"/>
      <c r="C21" s="110"/>
      <c r="D21" s="110"/>
      <c r="E21"/>
      <c r="F21" s="110"/>
      <c r="G21" s="110"/>
      <c r="H21"/>
      <c r="I21" s="110"/>
      <c r="J21" s="110"/>
      <c r="K21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</row>
    <row r="24" spans="1:28">
      <c r="A24" s="110"/>
      <c r="B24" s="110"/>
      <c r="C24" s="110"/>
      <c r="D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</row>
  </sheetData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I2:I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19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K2:K20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B21"/>
  <sheetViews>
    <sheetView rightToLeft="1" topLeftCell="G1" workbookViewId="0">
      <selection activeCell="Z1" sqref="Z1"/>
    </sheetView>
  </sheetViews>
  <sheetFormatPr defaultColWidth="9" defaultRowHeight="14.25"/>
  <cols>
    <col min="1" max="4" width="11.625" style="2" customWidth="1"/>
    <col min="5" max="5" width="11.625" style="3" customWidth="1"/>
    <col min="6" max="29" width="11.625" style="2" customWidth="1"/>
    <col min="30" max="16384" width="9" style="2"/>
  </cols>
  <sheetData>
    <row r="1" spans="1:28" ht="66.75" customHeight="1">
      <c r="A1" s="16" t="s">
        <v>49</v>
      </c>
      <c r="B1" s="16" t="s">
        <v>50</v>
      </c>
      <c r="C1" s="16" t="s">
        <v>66</v>
      </c>
      <c r="D1" s="16" t="s">
        <v>80</v>
      </c>
      <c r="E1" s="16" t="s">
        <v>81</v>
      </c>
      <c r="F1" s="16" t="s">
        <v>67</v>
      </c>
      <c r="G1" s="16" t="s">
        <v>68</v>
      </c>
      <c r="H1" s="16" t="s">
        <v>82</v>
      </c>
      <c r="I1" s="16" t="s">
        <v>54</v>
      </c>
      <c r="J1" s="16" t="s">
        <v>55</v>
      </c>
      <c r="K1" s="16" t="s">
        <v>69</v>
      </c>
      <c r="L1" s="16" t="s">
        <v>83</v>
      </c>
      <c r="M1" s="16" t="s">
        <v>96</v>
      </c>
      <c r="N1" s="16" t="s">
        <v>93</v>
      </c>
      <c r="O1" s="16" t="s">
        <v>56</v>
      </c>
      <c r="P1" s="16" t="s">
        <v>97</v>
      </c>
      <c r="Q1" s="16" t="s">
        <v>59</v>
      </c>
      <c r="R1" s="16" t="s">
        <v>103</v>
      </c>
      <c r="S1" s="16" t="s">
        <v>104</v>
      </c>
      <c r="T1" s="16" t="s">
        <v>106</v>
      </c>
      <c r="U1" s="16" t="s">
        <v>94</v>
      </c>
      <c r="V1" s="16" t="s">
        <v>95</v>
      </c>
      <c r="W1" s="16" t="s">
        <v>76</v>
      </c>
      <c r="X1" s="16" t="s">
        <v>77</v>
      </c>
      <c r="Y1" s="16" t="s">
        <v>61</v>
      </c>
      <c r="Z1" s="16" t="s">
        <v>119</v>
      </c>
      <c r="AA1" s="16" t="s">
        <v>64</v>
      </c>
      <c r="AB1" s="16" t="s">
        <v>65</v>
      </c>
    </row>
    <row r="2" spans="1:28">
      <c r="A2" s="111"/>
      <c r="B2" s="111"/>
      <c r="C2" s="111"/>
      <c r="D2" s="111"/>
      <c r="E2" s="15"/>
      <c r="F2" s="111"/>
      <c r="G2" s="111"/>
      <c r="H2" s="111"/>
      <c r="I2" s="111"/>
      <c r="J2" s="15"/>
      <c r="K2" s="15"/>
      <c r="L2" s="111"/>
      <c r="M2" s="111"/>
      <c r="N2" s="111"/>
      <c r="O2" s="111"/>
      <c r="P2" s="111"/>
      <c r="Q2" s="15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</row>
    <row r="3" spans="1:28">
      <c r="A3" s="111"/>
      <c r="B3" s="111"/>
      <c r="C3" s="111"/>
      <c r="D3" s="111"/>
      <c r="E3" s="15"/>
      <c r="F3" s="111"/>
      <c r="G3" s="111"/>
      <c r="H3" s="111"/>
      <c r="I3" s="111"/>
      <c r="J3" s="15"/>
      <c r="K3" s="15"/>
      <c r="L3" s="111"/>
      <c r="M3" s="111"/>
      <c r="N3" s="111"/>
      <c r="O3" s="111"/>
      <c r="P3" s="111"/>
      <c r="Q3" s="15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</row>
    <row r="4" spans="1:28">
      <c r="A4" s="111"/>
      <c r="B4" s="111"/>
      <c r="C4" s="111"/>
      <c r="D4" s="111"/>
      <c r="E4" s="15"/>
      <c r="F4" s="111"/>
      <c r="G4" s="111"/>
      <c r="H4" s="111"/>
      <c r="I4" s="111"/>
      <c r="J4" s="15"/>
      <c r="K4" s="15"/>
      <c r="L4" s="111"/>
      <c r="M4" s="111"/>
      <c r="N4" s="111"/>
      <c r="O4" s="111"/>
      <c r="P4" s="111"/>
      <c r="Q4" s="15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</row>
    <row r="5" spans="1:28">
      <c r="A5" s="111"/>
      <c r="B5" s="111"/>
      <c r="C5" s="111"/>
      <c r="D5" s="111"/>
      <c r="E5" s="15"/>
      <c r="F5" s="111"/>
      <c r="G5" s="111"/>
      <c r="H5" s="111"/>
      <c r="I5" s="111"/>
      <c r="J5" s="15"/>
      <c r="K5" s="15"/>
      <c r="L5" s="111"/>
      <c r="M5" s="111"/>
      <c r="N5" s="111"/>
      <c r="O5" s="111"/>
      <c r="P5" s="111"/>
      <c r="Q5" s="15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</row>
    <row r="6" spans="1:28">
      <c r="A6" s="111"/>
      <c r="B6" s="111"/>
      <c r="C6" s="111"/>
      <c r="D6" s="111"/>
      <c r="E6" s="15"/>
      <c r="F6" s="111"/>
      <c r="G6" s="111"/>
      <c r="H6" s="111"/>
      <c r="I6" s="111"/>
      <c r="J6" s="15"/>
      <c r="K6" s="15"/>
      <c r="L6" s="111"/>
      <c r="M6" s="111"/>
      <c r="N6" s="111"/>
      <c r="O6" s="111"/>
      <c r="P6" s="111"/>
      <c r="Q6" s="15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</row>
    <row r="7" spans="1:28">
      <c r="A7" s="111"/>
      <c r="B7" s="111"/>
      <c r="C7" s="111"/>
      <c r="D7" s="111"/>
      <c r="E7" s="15"/>
      <c r="F7" s="111"/>
      <c r="G7" s="111"/>
      <c r="H7" s="111"/>
      <c r="I7" s="111"/>
      <c r="J7" s="15"/>
      <c r="K7" s="15"/>
      <c r="L7" s="111"/>
      <c r="M7" s="111"/>
      <c r="N7" s="111"/>
      <c r="O7" s="111"/>
      <c r="P7" s="111"/>
      <c r="Q7" s="15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</row>
    <row r="8" spans="1:28">
      <c r="A8" s="111"/>
      <c r="B8" s="111"/>
      <c r="C8" s="111"/>
      <c r="D8" s="111"/>
      <c r="E8" s="15"/>
      <c r="F8" s="111"/>
      <c r="G8" s="111"/>
      <c r="H8" s="111"/>
      <c r="I8" s="111"/>
      <c r="J8" s="15"/>
      <c r="K8" s="15"/>
      <c r="L8" s="111"/>
      <c r="M8" s="111"/>
      <c r="N8" s="111"/>
      <c r="O8" s="111"/>
      <c r="P8" s="111"/>
      <c r="Q8" s="15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</row>
    <row r="9" spans="1:28">
      <c r="A9" s="111"/>
      <c r="B9" s="111"/>
      <c r="C9" s="111"/>
      <c r="D9" s="111"/>
      <c r="E9" s="15"/>
      <c r="F9" s="111"/>
      <c r="G9" s="111"/>
      <c r="H9" s="111"/>
      <c r="I9" s="111"/>
      <c r="J9" s="15"/>
      <c r="K9" s="15"/>
      <c r="L9" s="111"/>
      <c r="M9" s="111"/>
      <c r="N9" s="111"/>
      <c r="O9" s="111"/>
      <c r="P9" s="111"/>
      <c r="Q9" s="15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</row>
    <row r="10" spans="1:28">
      <c r="A10" s="111"/>
      <c r="B10" s="111"/>
      <c r="C10" s="111"/>
      <c r="D10" s="111"/>
      <c r="E10" s="15"/>
      <c r="F10" s="111"/>
      <c r="G10" s="111"/>
      <c r="H10" s="111"/>
      <c r="I10" s="111"/>
      <c r="J10" s="15"/>
      <c r="K10" s="15"/>
      <c r="L10" s="111"/>
      <c r="M10" s="111"/>
      <c r="N10" s="111"/>
      <c r="O10" s="111"/>
      <c r="P10" s="111"/>
      <c r="Q10" s="15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</row>
    <row r="11" spans="1:28">
      <c r="A11" s="111"/>
      <c r="B11" s="111"/>
      <c r="C11" s="111"/>
      <c r="D11" s="111"/>
      <c r="E11" s="15"/>
      <c r="F11" s="111"/>
      <c r="G11" s="111"/>
      <c r="H11" s="111"/>
      <c r="I11" s="111"/>
      <c r="J11" s="15"/>
      <c r="K11" s="15"/>
      <c r="L11" s="111"/>
      <c r="M11" s="111"/>
      <c r="N11" s="111"/>
      <c r="O11" s="111"/>
      <c r="P11" s="111"/>
      <c r="Q11" s="15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</row>
    <row r="12" spans="1:28">
      <c r="A12" s="111"/>
      <c r="B12" s="111"/>
      <c r="C12" s="111"/>
      <c r="D12" s="111"/>
      <c r="E12" s="15"/>
      <c r="F12" s="111"/>
      <c r="G12" s="111"/>
      <c r="H12" s="111"/>
      <c r="I12" s="111"/>
      <c r="J12" s="15"/>
      <c r="K12" s="15"/>
      <c r="L12" s="111"/>
      <c r="M12" s="111"/>
      <c r="N12" s="111"/>
      <c r="O12" s="111"/>
      <c r="P12" s="111"/>
      <c r="Q12" s="15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</row>
    <row r="13" spans="1:28">
      <c r="A13" s="111"/>
      <c r="B13" s="111"/>
      <c r="C13" s="111"/>
      <c r="D13" s="111"/>
      <c r="E13" s="15"/>
      <c r="F13" s="111"/>
      <c r="G13" s="111"/>
      <c r="H13" s="111"/>
      <c r="I13" s="111"/>
      <c r="J13" s="15"/>
      <c r="K13" s="15"/>
      <c r="L13" s="111"/>
      <c r="M13" s="111"/>
      <c r="N13" s="111"/>
      <c r="O13" s="111"/>
      <c r="P13" s="111"/>
      <c r="Q13" s="15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</row>
    <row r="14" spans="1:28">
      <c r="A14" s="111"/>
      <c r="B14" s="111"/>
      <c r="C14" s="111"/>
      <c r="D14" s="111"/>
      <c r="E14" s="15"/>
      <c r="F14" s="111"/>
      <c r="G14" s="111"/>
      <c r="H14" s="111"/>
      <c r="I14" s="111"/>
      <c r="J14" s="15"/>
      <c r="K14" s="15"/>
      <c r="L14" s="111"/>
      <c r="M14" s="111"/>
      <c r="N14" s="111"/>
      <c r="O14" s="111"/>
      <c r="P14" s="111"/>
      <c r="Q14" s="15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</row>
    <row r="15" spans="1:28">
      <c r="A15" s="111"/>
      <c r="B15" s="111"/>
      <c r="C15" s="111"/>
      <c r="D15" s="111"/>
      <c r="E15" s="15"/>
      <c r="F15" s="111"/>
      <c r="G15" s="111"/>
      <c r="H15" s="111"/>
      <c r="I15" s="111"/>
      <c r="J15" s="15"/>
      <c r="K15" s="15"/>
      <c r="L15" s="111"/>
      <c r="M15" s="111"/>
      <c r="N15" s="111"/>
      <c r="O15" s="111"/>
      <c r="P15" s="111"/>
      <c r="Q15" s="15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</row>
    <row r="16" spans="1:28">
      <c r="A16" s="111"/>
      <c r="B16" s="111"/>
      <c r="C16" s="111"/>
      <c r="D16" s="111"/>
      <c r="E16" s="15"/>
      <c r="F16" s="111"/>
      <c r="G16" s="111"/>
      <c r="H16" s="111"/>
      <c r="I16" s="111"/>
      <c r="J16" s="15"/>
      <c r="K16" s="15"/>
      <c r="L16" s="111"/>
      <c r="M16" s="111"/>
      <c r="N16" s="111"/>
      <c r="O16" s="111"/>
      <c r="P16" s="111"/>
      <c r="Q16" s="15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</row>
    <row r="17" spans="1:28">
      <c r="A17" s="111"/>
      <c r="B17" s="111"/>
      <c r="C17" s="111"/>
      <c r="D17" s="111"/>
      <c r="E17" s="15"/>
      <c r="F17" s="111"/>
      <c r="G17" s="111"/>
      <c r="H17" s="111"/>
      <c r="I17" s="111"/>
      <c r="J17" s="15"/>
      <c r="K17" s="15"/>
      <c r="L17" s="111"/>
      <c r="M17" s="111"/>
      <c r="N17" s="111"/>
      <c r="O17" s="111"/>
      <c r="P17" s="111"/>
      <c r="Q17" s="15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</row>
    <row r="18" spans="1:28">
      <c r="A18" s="111"/>
      <c r="B18" s="111"/>
      <c r="C18" s="111"/>
      <c r="D18" s="111"/>
      <c r="E18" s="15"/>
      <c r="F18" s="111"/>
      <c r="G18" s="111"/>
      <c r="H18" s="111"/>
      <c r="I18" s="111"/>
      <c r="J18" s="15"/>
      <c r="K18" s="15"/>
      <c r="L18" s="111"/>
      <c r="M18" s="111"/>
      <c r="N18" s="111"/>
      <c r="O18" s="111"/>
      <c r="P18" s="111"/>
      <c r="Q18" s="15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</row>
    <row r="19" spans="1:28">
      <c r="A19" s="111"/>
      <c r="B19" s="111"/>
      <c r="C19" s="111"/>
      <c r="D19" s="111"/>
      <c r="E19" s="15"/>
      <c r="F19" s="111"/>
      <c r="G19" s="111"/>
      <c r="H19" s="111"/>
      <c r="I19" s="111"/>
      <c r="J19" s="15"/>
      <c r="K19" s="15"/>
      <c r="L19" s="111"/>
      <c r="M19" s="111"/>
      <c r="N19" s="111"/>
      <c r="O19" s="111"/>
      <c r="P19" s="111"/>
      <c r="Q19" s="15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</row>
    <row r="20" spans="1:28">
      <c r="A20" s="110"/>
      <c r="B20" s="110"/>
      <c r="C20" s="110"/>
      <c r="D20" s="110"/>
      <c r="E20" s="15"/>
      <c r="F20" s="110"/>
      <c r="G20" s="110"/>
      <c r="H20" s="111"/>
      <c r="I20" s="111"/>
      <c r="J20" s="15"/>
      <c r="K20" s="15"/>
      <c r="L20" s="111"/>
      <c r="M20" s="111"/>
      <c r="N20" s="110"/>
      <c r="O20" s="111"/>
      <c r="P20" s="110"/>
      <c r="Q20" s="110"/>
      <c r="R20" s="111"/>
      <c r="S20" s="111"/>
      <c r="T20" s="110"/>
      <c r="U20" s="110"/>
      <c r="V20" s="110"/>
      <c r="W20" s="110"/>
      <c r="X20" s="110"/>
      <c r="Y20" s="110"/>
      <c r="Z20" s="110"/>
      <c r="AA20" s="110"/>
      <c r="AB20" s="110"/>
    </row>
    <row r="21" spans="1:28">
      <c r="A21" s="110"/>
      <c r="B21" s="110"/>
      <c r="C21" s="110"/>
      <c r="D21" s="110"/>
      <c r="E21"/>
      <c r="F21" s="110"/>
      <c r="G21" s="110"/>
      <c r="H21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M2:M20">
      <formula1>Underlying_Asset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O83"/>
  <sheetViews>
    <sheetView rightToLeft="1" topLeftCell="Y1" workbookViewId="0">
      <selection activeCell="AP20" sqref="AP20"/>
    </sheetView>
  </sheetViews>
  <sheetFormatPr defaultColWidth="9" defaultRowHeight="14.25"/>
  <cols>
    <col min="1" max="13" width="11.625" style="9" customWidth="1"/>
    <col min="14" max="15" width="14.125" style="9" bestFit="1" customWidth="1"/>
    <col min="16" max="16" width="14.625" style="9" bestFit="1" customWidth="1"/>
    <col min="17" max="33" width="11.625" style="9" customWidth="1"/>
    <col min="34" max="34" width="11.625" customWidth="1"/>
    <col min="35" max="39" width="11.625" style="9" customWidth="1"/>
    <col min="40" max="41" width="11.625" style="2" customWidth="1"/>
    <col min="42" max="16384" width="9" style="9"/>
  </cols>
  <sheetData>
    <row r="1" spans="1:41" ht="66.75" customHeight="1">
      <c r="A1" s="16" t="s">
        <v>49</v>
      </c>
      <c r="B1" s="16" t="s">
        <v>50</v>
      </c>
      <c r="C1" s="16" t="s">
        <v>54</v>
      </c>
      <c r="D1" s="16" t="s">
        <v>120</v>
      </c>
      <c r="E1" s="16" t="s">
        <v>121</v>
      </c>
      <c r="F1" s="16" t="s">
        <v>61</v>
      </c>
      <c r="G1" s="16" t="s">
        <v>122</v>
      </c>
      <c r="H1" s="16" t="s">
        <v>123</v>
      </c>
      <c r="I1" s="16" t="s">
        <v>124</v>
      </c>
      <c r="J1" s="16" t="s">
        <v>125</v>
      </c>
      <c r="K1" s="16" t="s">
        <v>126</v>
      </c>
      <c r="L1" s="16" t="s">
        <v>127</v>
      </c>
      <c r="M1" s="16" t="s">
        <v>61</v>
      </c>
      <c r="N1" s="16" t="s">
        <v>128</v>
      </c>
      <c r="O1" s="16" t="s">
        <v>129</v>
      </c>
      <c r="P1" s="16" t="s">
        <v>130</v>
      </c>
      <c r="Q1" s="16" t="s">
        <v>131</v>
      </c>
      <c r="R1" s="16" t="s">
        <v>132</v>
      </c>
      <c r="S1" s="16" t="s">
        <v>55</v>
      </c>
      <c r="T1" s="16" t="s">
        <v>69</v>
      </c>
      <c r="U1" s="16" t="s">
        <v>133</v>
      </c>
      <c r="V1" s="16" t="s">
        <v>134</v>
      </c>
      <c r="W1" s="16" t="s">
        <v>135</v>
      </c>
      <c r="X1" s="16" t="s">
        <v>136</v>
      </c>
      <c r="Y1" s="16" t="s">
        <v>56</v>
      </c>
      <c r="Z1" s="16" t="s">
        <v>137</v>
      </c>
      <c r="AA1" s="16" t="s">
        <v>138</v>
      </c>
      <c r="AB1" s="16" t="s">
        <v>139</v>
      </c>
      <c r="AC1" s="16" t="s">
        <v>140</v>
      </c>
      <c r="AD1" s="16" t="s">
        <v>141</v>
      </c>
      <c r="AE1" s="16" t="s">
        <v>142</v>
      </c>
      <c r="AF1" s="16" t="s">
        <v>85</v>
      </c>
      <c r="AG1" s="16" t="s">
        <v>143</v>
      </c>
      <c r="AH1" s="16" t="s">
        <v>144</v>
      </c>
      <c r="AI1" s="16" t="s">
        <v>145</v>
      </c>
      <c r="AJ1" s="16" t="s">
        <v>146</v>
      </c>
      <c r="AK1" s="16" t="s">
        <v>147</v>
      </c>
      <c r="AL1" s="16" t="s">
        <v>148</v>
      </c>
      <c r="AM1" s="16" t="s">
        <v>149</v>
      </c>
      <c r="AN1" s="16" t="s">
        <v>64</v>
      </c>
      <c r="AO1" s="16" t="s">
        <v>65</v>
      </c>
    </row>
    <row r="2" spans="1:41">
      <c r="A2" t="s">
        <v>1213</v>
      </c>
      <c r="B2" t="s">
        <v>1232</v>
      </c>
      <c r="C2" t="s">
        <v>1017</v>
      </c>
      <c r="D2" t="s">
        <v>6081</v>
      </c>
      <c r="E2" t="s">
        <v>1217</v>
      </c>
      <c r="F2" t="s">
        <v>6082</v>
      </c>
      <c r="G2" s="152">
        <v>-360000</v>
      </c>
      <c r="H2" s="152">
        <v>-360000</v>
      </c>
      <c r="I2" s="133">
        <v>-171.13314143154329</v>
      </c>
      <c r="J2" s="133">
        <v>-3.748210207375232E-2</v>
      </c>
      <c r="K2" t="s">
        <v>6081</v>
      </c>
      <c r="L2" t="s">
        <v>1212</v>
      </c>
      <c r="M2" t="s">
        <v>5464</v>
      </c>
      <c r="N2" s="152">
        <v>-1477800</v>
      </c>
      <c r="O2" s="152">
        <v>-1477800</v>
      </c>
      <c r="P2" s="133">
        <v>-171.50916640050909</v>
      </c>
      <c r="Q2" s="133">
        <v>-3.7564460208191722E-2</v>
      </c>
      <c r="R2" s="152">
        <v>45.316499999999998</v>
      </c>
      <c r="S2" t="s">
        <v>204</v>
      </c>
      <c r="T2" t="s">
        <v>204</v>
      </c>
      <c r="U2" s="113"/>
      <c r="V2" t="s">
        <v>1208</v>
      </c>
      <c r="W2" t="s">
        <v>1208</v>
      </c>
      <c r="X2" t="s">
        <v>6083</v>
      </c>
      <c r="Y2" t="s">
        <v>339</v>
      </c>
      <c r="Z2" t="s">
        <v>6084</v>
      </c>
      <c r="AA2" t="s">
        <v>6085</v>
      </c>
      <c r="AB2" t="s">
        <v>1208</v>
      </c>
      <c r="AC2" t="s">
        <v>897</v>
      </c>
      <c r="AD2" s="113"/>
      <c r="AE2" s="113"/>
      <c r="AF2" t="s">
        <v>896</v>
      </c>
      <c r="AG2" t="s">
        <v>1208</v>
      </c>
      <c r="AH2" s="110"/>
      <c r="AI2" s="132">
        <v>4096</v>
      </c>
      <c r="AJ2" s="110"/>
      <c r="AK2" s="113"/>
      <c r="AL2" s="110"/>
      <c r="AM2"/>
      <c r="AN2" s="133">
        <v>0.52592987911062916</v>
      </c>
      <c r="AO2" s="133">
        <v>1.1519076461496736E-4</v>
      </c>
    </row>
    <row r="3" spans="1:41">
      <c r="A3" t="s">
        <v>1213</v>
      </c>
      <c r="B3" t="s">
        <v>1232</v>
      </c>
      <c r="C3" t="s">
        <v>1017</v>
      </c>
      <c r="D3" t="s">
        <v>6086</v>
      </c>
      <c r="E3" t="s">
        <v>1224</v>
      </c>
      <c r="F3" t="s">
        <v>6087</v>
      </c>
      <c r="G3" s="152">
        <v>11900.91</v>
      </c>
      <c r="H3" s="152">
        <v>11900.91</v>
      </c>
      <c r="I3" s="133">
        <v>6.5125633859916645</v>
      </c>
      <c r="J3" s="133">
        <v>1.4264014763801223E-3</v>
      </c>
      <c r="K3" t="s">
        <v>6086</v>
      </c>
      <c r="L3" t="s">
        <v>1212</v>
      </c>
      <c r="M3" t="s">
        <v>5464</v>
      </c>
      <c r="N3" s="152">
        <v>-3979833.75</v>
      </c>
      <c r="O3" s="152">
        <v>-3979833.75</v>
      </c>
      <c r="P3" s="133">
        <v>-461.88792047307624</v>
      </c>
      <c r="Q3" s="133">
        <v>-0.1011640997002933</v>
      </c>
      <c r="R3" s="152">
        <v>31.500599999999999</v>
      </c>
      <c r="S3" t="s">
        <v>204</v>
      </c>
      <c r="T3" t="s">
        <v>204</v>
      </c>
      <c r="U3" t="s">
        <v>746</v>
      </c>
      <c r="V3" t="s">
        <v>1208</v>
      </c>
      <c r="W3" t="s">
        <v>1208</v>
      </c>
      <c r="X3" t="s">
        <v>6088</v>
      </c>
      <c r="Y3" t="s">
        <v>339</v>
      </c>
      <c r="Z3" t="s">
        <v>6089</v>
      </c>
      <c r="AA3" t="s">
        <v>1971</v>
      </c>
      <c r="AB3" t="s">
        <v>1208</v>
      </c>
      <c r="AC3" t="s">
        <v>897</v>
      </c>
      <c r="AD3" s="113"/>
      <c r="AE3" s="113"/>
      <c r="AF3" t="s">
        <v>896</v>
      </c>
      <c r="AG3" t="s">
        <v>1208</v>
      </c>
      <c r="AI3" s="132">
        <v>4715.2</v>
      </c>
      <c r="AJ3" s="113"/>
      <c r="AK3" s="113"/>
      <c r="AL3" s="110"/>
      <c r="AM3"/>
      <c r="AN3" s="133">
        <v>0.36558687598042044</v>
      </c>
      <c r="AO3" s="133">
        <v>8.0071951509192699E-5</v>
      </c>
    </row>
    <row r="4" spans="1:41">
      <c r="A4" t="s">
        <v>1213</v>
      </c>
      <c r="B4" t="s">
        <v>1232</v>
      </c>
      <c r="C4" t="s">
        <v>1017</v>
      </c>
      <c r="D4" t="s">
        <v>6090</v>
      </c>
      <c r="E4" t="s">
        <v>1215</v>
      </c>
      <c r="F4" t="s">
        <v>6091</v>
      </c>
      <c r="G4" s="152">
        <v>1800000</v>
      </c>
      <c r="H4" s="152">
        <v>1800000</v>
      </c>
      <c r="I4" s="133">
        <v>766.25532564807224</v>
      </c>
      <c r="J4" s="133">
        <v>0.16782757617983829</v>
      </c>
      <c r="K4" t="s">
        <v>6090</v>
      </c>
      <c r="L4" t="s">
        <v>1212</v>
      </c>
      <c r="M4" t="s">
        <v>5464</v>
      </c>
      <c r="N4" s="152">
        <v>-6606000</v>
      </c>
      <c r="O4" s="152">
        <v>-6606000</v>
      </c>
      <c r="P4" s="133">
        <v>-766.67313116914534</v>
      </c>
      <c r="Q4" s="133">
        <v>-0.16791908521810428</v>
      </c>
      <c r="R4" s="152">
        <v>15.8407</v>
      </c>
      <c r="S4" t="s">
        <v>204</v>
      </c>
      <c r="T4" t="s">
        <v>204</v>
      </c>
      <c r="U4" s="113"/>
      <c r="V4" t="s">
        <v>1208</v>
      </c>
      <c r="W4" t="s">
        <v>1208</v>
      </c>
      <c r="X4" t="s">
        <v>6092</v>
      </c>
      <c r="Y4" t="s">
        <v>339</v>
      </c>
      <c r="Z4" t="s">
        <v>6093</v>
      </c>
      <c r="AA4" t="s">
        <v>6094</v>
      </c>
      <c r="AB4" t="s">
        <v>1208</v>
      </c>
      <c r="AC4" t="s">
        <v>897</v>
      </c>
      <c r="AD4" s="113"/>
      <c r="AE4" s="113"/>
      <c r="AF4" t="s">
        <v>896</v>
      </c>
      <c r="AG4" t="s">
        <v>1208</v>
      </c>
      <c r="AI4" s="132">
        <v>3668</v>
      </c>
      <c r="AJ4" s="113"/>
      <c r="AK4" s="113"/>
      <c r="AL4" s="110"/>
      <c r="AM4"/>
      <c r="AN4" s="133">
        <v>0.18384249687898366</v>
      </c>
      <c r="AO4" s="133">
        <v>4.0265743828865663E-5</v>
      </c>
    </row>
    <row r="5" spans="1:41">
      <c r="A5" t="s">
        <v>1213</v>
      </c>
      <c r="B5" t="s">
        <v>1232</v>
      </c>
      <c r="C5" t="s">
        <v>1017</v>
      </c>
      <c r="D5" t="s">
        <v>6095</v>
      </c>
      <c r="E5" t="s">
        <v>1217</v>
      </c>
      <c r="F5" t="s">
        <v>6096</v>
      </c>
      <c r="G5" s="152">
        <v>249000</v>
      </c>
      <c r="H5" s="152">
        <v>249000</v>
      </c>
      <c r="I5" s="133">
        <v>114.07570453182866</v>
      </c>
      <c r="J5" s="133">
        <v>2.4985208391722403E-2</v>
      </c>
      <c r="K5" t="s">
        <v>6095</v>
      </c>
      <c r="L5" t="s">
        <v>1212</v>
      </c>
      <c r="M5" t="s">
        <v>5464</v>
      </c>
      <c r="N5" s="152">
        <v>-982877.7</v>
      </c>
      <c r="O5" s="152">
        <v>-982877.7</v>
      </c>
      <c r="P5" s="133">
        <v>-114.06992488878714</v>
      </c>
      <c r="Q5" s="133">
        <v>-2.4983942516693055E-2</v>
      </c>
      <c r="R5" s="152">
        <v>7.68</v>
      </c>
      <c r="S5" t="s">
        <v>204</v>
      </c>
      <c r="T5" t="s">
        <v>204</v>
      </c>
      <c r="U5" s="113"/>
      <c r="V5" t="s">
        <v>1208</v>
      </c>
      <c r="W5" t="s">
        <v>1208</v>
      </c>
      <c r="X5" t="s">
        <v>6083</v>
      </c>
      <c r="Y5" t="s">
        <v>339</v>
      </c>
      <c r="Z5" t="s">
        <v>6097</v>
      </c>
      <c r="AA5" t="s">
        <v>6085</v>
      </c>
      <c r="AB5" t="s">
        <v>1208</v>
      </c>
      <c r="AC5" t="s">
        <v>897</v>
      </c>
      <c r="AD5" s="113"/>
      <c r="AE5" s="113"/>
      <c r="AF5" t="s">
        <v>896</v>
      </c>
      <c r="AG5" t="s">
        <v>1208</v>
      </c>
      <c r="AI5" s="132">
        <v>3947.5</v>
      </c>
      <c r="AJ5" s="113"/>
      <c r="AK5" s="113"/>
      <c r="AL5" s="110"/>
      <c r="AM5"/>
      <c r="AN5" s="133">
        <v>8.9132243286172863E-2</v>
      </c>
      <c r="AO5" s="133">
        <v>1.9522015507740034E-5</v>
      </c>
    </row>
    <row r="6" spans="1:41">
      <c r="A6" t="s">
        <v>1213</v>
      </c>
      <c r="B6" t="s">
        <v>1232</v>
      </c>
      <c r="C6" t="s">
        <v>1017</v>
      </c>
      <c r="D6" t="s">
        <v>6098</v>
      </c>
      <c r="E6" t="s">
        <v>1215</v>
      </c>
      <c r="F6" t="s">
        <v>6099</v>
      </c>
      <c r="G6" s="152">
        <v>-550000</v>
      </c>
      <c r="H6" s="152">
        <v>-550000</v>
      </c>
      <c r="I6" s="133">
        <v>-233.62292053337717</v>
      </c>
      <c r="J6" s="133">
        <v>-5.1168803897069924E-2</v>
      </c>
      <c r="K6" t="s">
        <v>6098</v>
      </c>
      <c r="L6" t="s">
        <v>1212</v>
      </c>
      <c r="M6" t="s">
        <v>5464</v>
      </c>
      <c r="N6" s="152">
        <v>-2009150</v>
      </c>
      <c r="O6" s="152">
        <v>-2009150</v>
      </c>
      <c r="P6" s="133">
        <v>-233.17610074000731</v>
      </c>
      <c r="Q6" s="133">
        <v>-5.1070940064479896E-2</v>
      </c>
      <c r="R6" s="152">
        <v>-14.173299999999999</v>
      </c>
      <c r="S6" t="s">
        <v>204</v>
      </c>
      <c r="T6" t="s">
        <v>204</v>
      </c>
      <c r="U6" s="113"/>
      <c r="V6" t="s">
        <v>1208</v>
      </c>
      <c r="W6" t="s">
        <v>1208</v>
      </c>
      <c r="X6" t="s">
        <v>6092</v>
      </c>
      <c r="Y6" t="s">
        <v>339</v>
      </c>
      <c r="Z6" t="s">
        <v>6100</v>
      </c>
      <c r="AA6" t="s">
        <v>6094</v>
      </c>
      <c r="AB6" t="s">
        <v>1208</v>
      </c>
      <c r="AC6" t="s">
        <v>897</v>
      </c>
      <c r="AD6" s="113"/>
      <c r="AE6" s="113"/>
      <c r="AF6" t="s">
        <v>896</v>
      </c>
      <c r="AG6" t="s">
        <v>1208</v>
      </c>
      <c r="AI6" s="132">
        <v>3660</v>
      </c>
      <c r="AJ6" s="113"/>
      <c r="AK6" s="113"/>
      <c r="AL6" s="110"/>
      <c r="AM6"/>
      <c r="AN6" s="133">
        <v>-0.16449149525620613</v>
      </c>
      <c r="AO6" s="133">
        <v>-3.6027428491538461E-5</v>
      </c>
    </row>
    <row r="7" spans="1:41">
      <c r="A7" t="s">
        <v>1213</v>
      </c>
      <c r="B7" t="s">
        <v>1233</v>
      </c>
      <c r="C7" t="s">
        <v>1017</v>
      </c>
      <c r="D7" t="s">
        <v>6081</v>
      </c>
      <c r="E7" t="s">
        <v>1217</v>
      </c>
      <c r="F7" t="s">
        <v>6082</v>
      </c>
      <c r="G7" s="152">
        <v>-1115000</v>
      </c>
      <c r="H7" s="152">
        <v>-1115000</v>
      </c>
      <c r="I7" s="133">
        <v>482.87854293716003</v>
      </c>
      <c r="J7" s="133">
        <v>-9.3359554576384882E-2</v>
      </c>
      <c r="K7" t="s">
        <v>6081</v>
      </c>
      <c r="L7" t="s">
        <v>1212</v>
      </c>
      <c r="M7" t="s">
        <v>5464</v>
      </c>
      <c r="N7" s="152">
        <v>-4577075</v>
      </c>
      <c r="O7" s="152">
        <v>-4577075</v>
      </c>
      <c r="P7" s="133">
        <v>483.93955536060599</v>
      </c>
      <c r="Q7" s="133">
        <v>-9.3564690316420895E-2</v>
      </c>
      <c r="R7" s="152">
        <v>140.35520000000002</v>
      </c>
      <c r="S7" t="s">
        <v>204</v>
      </c>
      <c r="T7" t="s">
        <v>204</v>
      </c>
      <c r="U7" s="113"/>
      <c r="V7" t="s">
        <v>1208</v>
      </c>
      <c r="W7" t="s">
        <v>1208</v>
      </c>
      <c r="X7" t="s">
        <v>6083</v>
      </c>
      <c r="Y7" t="s">
        <v>339</v>
      </c>
      <c r="Z7" t="s">
        <v>6084</v>
      </c>
      <c r="AA7" t="s">
        <v>6085</v>
      </c>
      <c r="AB7" t="s">
        <v>1208</v>
      </c>
      <c r="AC7" t="s">
        <v>897</v>
      </c>
      <c r="AD7" s="113"/>
      <c r="AE7" s="113"/>
      <c r="AF7" t="s">
        <v>896</v>
      </c>
      <c r="AG7" t="s">
        <v>1208</v>
      </c>
      <c r="AI7" s="132">
        <v>4096</v>
      </c>
      <c r="AJ7" s="113"/>
      <c r="AK7" s="113"/>
      <c r="AL7" s="110"/>
      <c r="AM7"/>
      <c r="AN7" s="133">
        <v>-1.4839922389530111</v>
      </c>
      <c r="AO7" s="133">
        <v>2.8691449734078356E-4</v>
      </c>
    </row>
    <row r="8" spans="1:41">
      <c r="A8" t="s">
        <v>1213</v>
      </c>
      <c r="B8" t="s">
        <v>1233</v>
      </c>
      <c r="C8" t="s">
        <v>1017</v>
      </c>
      <c r="D8" t="s">
        <v>6101</v>
      </c>
      <c r="E8" t="s">
        <v>1215</v>
      </c>
      <c r="F8" t="s">
        <v>6102</v>
      </c>
      <c r="G8" s="152">
        <v>1000000</v>
      </c>
      <c r="H8" s="152">
        <v>1000000</v>
      </c>
      <c r="I8" s="133">
        <v>-385.81308750913001</v>
      </c>
      <c r="J8" s="133">
        <v>7.4592956192463492E-2</v>
      </c>
      <c r="K8" t="s">
        <v>6101</v>
      </c>
      <c r="L8" t="s">
        <v>1212</v>
      </c>
      <c r="M8" t="s">
        <v>5464</v>
      </c>
      <c r="N8" s="152">
        <v>-3646100</v>
      </c>
      <c r="O8" s="152">
        <v>-3646100</v>
      </c>
      <c r="P8" s="133">
        <v>385.50646707784017</v>
      </c>
      <c r="Q8" s="133">
        <v>-7.4533674314426174E-2</v>
      </c>
      <c r="R8" s="152">
        <v>32.657200000000003</v>
      </c>
      <c r="S8" t="s">
        <v>204</v>
      </c>
      <c r="T8" t="s">
        <v>204</v>
      </c>
      <c r="U8" s="113"/>
      <c r="V8" t="s">
        <v>1208</v>
      </c>
      <c r="W8" t="s">
        <v>1208</v>
      </c>
      <c r="X8" t="s">
        <v>6092</v>
      </c>
      <c r="Y8" t="s">
        <v>339</v>
      </c>
      <c r="Z8" t="s">
        <v>6103</v>
      </c>
      <c r="AA8" t="s">
        <v>6094</v>
      </c>
      <c r="AB8" t="s">
        <v>1208</v>
      </c>
      <c r="AC8" t="s">
        <v>897</v>
      </c>
      <c r="AD8" s="113"/>
      <c r="AE8" s="113"/>
      <c r="AF8" t="s">
        <v>896</v>
      </c>
      <c r="AG8" t="s">
        <v>1208</v>
      </c>
      <c r="AI8" s="132">
        <v>3649</v>
      </c>
      <c r="AJ8" s="113"/>
      <c r="AK8" s="113"/>
      <c r="AL8" s="110"/>
      <c r="AM8"/>
      <c r="AN8" s="133">
        <v>-0.34528861529648025</v>
      </c>
      <c r="AO8" s="133">
        <v>6.6757970085598058E-5</v>
      </c>
    </row>
    <row r="9" spans="1:41">
      <c r="A9" t="s">
        <v>1213</v>
      </c>
      <c r="B9" t="s">
        <v>1233</v>
      </c>
      <c r="C9" t="s">
        <v>1017</v>
      </c>
      <c r="D9" t="s">
        <v>6104</v>
      </c>
      <c r="E9" t="s">
        <v>1215</v>
      </c>
      <c r="F9" t="s">
        <v>6099</v>
      </c>
      <c r="G9" s="152">
        <v>-650000</v>
      </c>
      <c r="H9" s="152">
        <v>-650000</v>
      </c>
      <c r="I9" s="133">
        <v>251.53448484083864</v>
      </c>
      <c r="J9" s="133">
        <v>-4.8631582017503602E-2</v>
      </c>
      <c r="K9" t="s">
        <v>6104</v>
      </c>
      <c r="L9" t="s">
        <v>1212</v>
      </c>
      <c r="M9" t="s">
        <v>5464</v>
      </c>
      <c r="N9" s="152">
        <v>-2370420</v>
      </c>
      <c r="O9" s="152">
        <v>-2370420</v>
      </c>
      <c r="P9" s="133">
        <v>250.62731128895368</v>
      </c>
      <c r="Q9" s="133">
        <v>-4.8456189426620798E-2</v>
      </c>
      <c r="R9" s="152">
        <v>-20.773</v>
      </c>
      <c r="S9" t="s">
        <v>204</v>
      </c>
      <c r="T9" t="s">
        <v>204</v>
      </c>
      <c r="U9" s="113"/>
      <c r="V9" t="s">
        <v>1208</v>
      </c>
      <c r="W9" t="s">
        <v>1208</v>
      </c>
      <c r="X9" t="s">
        <v>6092</v>
      </c>
      <c r="Y9" t="s">
        <v>339</v>
      </c>
      <c r="Z9" t="s">
        <v>5735</v>
      </c>
      <c r="AA9" t="s">
        <v>6094</v>
      </c>
      <c r="AB9" t="s">
        <v>1208</v>
      </c>
      <c r="AC9" t="s">
        <v>897</v>
      </c>
      <c r="AD9" s="113"/>
      <c r="AE9" s="113"/>
      <c r="AF9" t="s">
        <v>896</v>
      </c>
      <c r="AG9" t="s">
        <v>1208</v>
      </c>
      <c r="AI9" s="132">
        <v>3660</v>
      </c>
      <c r="AJ9" s="113"/>
      <c r="AK9" s="113"/>
      <c r="AL9" s="110"/>
      <c r="AM9"/>
      <c r="AN9" s="133">
        <v>0.21963559726576193</v>
      </c>
      <c r="AO9" s="133">
        <v>-4.2464263177082698E-5</v>
      </c>
    </row>
    <row r="10" spans="1:41">
      <c r="A10" t="s">
        <v>1213</v>
      </c>
      <c r="B10" t="s">
        <v>1233</v>
      </c>
      <c r="C10" t="s">
        <v>1017</v>
      </c>
      <c r="D10" t="s">
        <v>6105</v>
      </c>
      <c r="E10" t="s">
        <v>1215</v>
      </c>
      <c r="F10" t="s">
        <v>6091</v>
      </c>
      <c r="G10" s="152">
        <v>-3500000</v>
      </c>
      <c r="H10" s="152">
        <v>-3500000</v>
      </c>
      <c r="I10" s="133">
        <v>1357.3769299649796</v>
      </c>
      <c r="J10" s="133">
        <v>-0.26243474146309848</v>
      </c>
      <c r="K10" t="s">
        <v>6105</v>
      </c>
      <c r="L10" t="s">
        <v>1212</v>
      </c>
      <c r="M10" t="s">
        <v>5464</v>
      </c>
      <c r="N10" s="152">
        <v>-12845000</v>
      </c>
      <c r="O10" s="152">
        <v>-12845000</v>
      </c>
      <c r="P10" s="133">
        <v>1358.1170482474033</v>
      </c>
      <c r="Q10" s="133">
        <v>-0.26257783565146436</v>
      </c>
      <c r="R10" s="152">
        <v>-30.801299999999998</v>
      </c>
      <c r="S10" t="s">
        <v>204</v>
      </c>
      <c r="T10" t="s">
        <v>204</v>
      </c>
      <c r="U10" s="113"/>
      <c r="V10" t="s">
        <v>1208</v>
      </c>
      <c r="W10" t="s">
        <v>1208</v>
      </c>
      <c r="X10" t="s">
        <v>6092</v>
      </c>
      <c r="Y10" t="s">
        <v>339</v>
      </c>
      <c r="Z10" t="s">
        <v>6093</v>
      </c>
      <c r="AA10" t="s">
        <v>6094</v>
      </c>
      <c r="AB10" t="s">
        <v>1208</v>
      </c>
      <c r="AC10" t="s">
        <v>897</v>
      </c>
      <c r="AD10" s="113"/>
      <c r="AE10" s="113"/>
      <c r="AF10" t="s">
        <v>896</v>
      </c>
      <c r="AG10" t="s">
        <v>1208</v>
      </c>
      <c r="AI10" s="132">
        <v>3668</v>
      </c>
      <c r="AJ10" s="113"/>
      <c r="AK10" s="113"/>
      <c r="AL10" s="110"/>
      <c r="AM10"/>
      <c r="AN10" s="133">
        <v>0.32566623317585053</v>
      </c>
      <c r="AO10" s="133">
        <v>-6.2964186159382047E-5</v>
      </c>
    </row>
    <row r="11" spans="1:41">
      <c r="A11" t="s">
        <v>1213</v>
      </c>
      <c r="B11" t="s">
        <v>1233</v>
      </c>
      <c r="C11" t="s">
        <v>1017</v>
      </c>
      <c r="D11" t="s">
        <v>6106</v>
      </c>
      <c r="E11" t="s">
        <v>1217</v>
      </c>
      <c r="F11" t="s">
        <v>6096</v>
      </c>
      <c r="G11" s="152">
        <v>-1540000</v>
      </c>
      <c r="H11" s="152">
        <v>-1540000</v>
      </c>
      <c r="I11" s="133">
        <v>642.75572237082145</v>
      </c>
      <c r="J11" s="133">
        <v>-0.12427014788638378</v>
      </c>
      <c r="K11" t="s">
        <v>6106</v>
      </c>
      <c r="L11" t="s">
        <v>1212</v>
      </c>
      <c r="M11" t="s">
        <v>5464</v>
      </c>
      <c r="N11" s="152">
        <v>-6078842</v>
      </c>
      <c r="O11" s="152">
        <v>-6078842</v>
      </c>
      <c r="P11" s="133">
        <v>642.7231571663948</v>
      </c>
      <c r="Q11" s="133">
        <v>-0.12426385174209569</v>
      </c>
      <c r="R11" s="152">
        <v>-47.499099999999999</v>
      </c>
      <c r="S11" t="s">
        <v>204</v>
      </c>
      <c r="T11" t="s">
        <v>204</v>
      </c>
      <c r="U11" s="113"/>
      <c r="V11" t="s">
        <v>1208</v>
      </c>
      <c r="W11" t="s">
        <v>1208</v>
      </c>
      <c r="X11" t="s">
        <v>6083</v>
      </c>
      <c r="Y11" t="s">
        <v>339</v>
      </c>
      <c r="Z11" t="s">
        <v>6097</v>
      </c>
      <c r="AA11" t="s">
        <v>6085</v>
      </c>
      <c r="AB11" t="s">
        <v>1208</v>
      </c>
      <c r="AC11" t="s">
        <v>897</v>
      </c>
      <c r="AD11" s="113"/>
      <c r="AE11" s="113"/>
      <c r="AF11" t="s">
        <v>896</v>
      </c>
      <c r="AG11" t="s">
        <v>1208</v>
      </c>
      <c r="AI11" s="132">
        <v>3947.5</v>
      </c>
      <c r="AJ11" s="113"/>
      <c r="AK11" s="113"/>
      <c r="AL11" s="110"/>
      <c r="AM11"/>
      <c r="AN11" s="133">
        <v>0.50221333074101515</v>
      </c>
      <c r="AO11" s="133">
        <v>-9.7097735126336847E-5</v>
      </c>
    </row>
    <row r="12" spans="1:41">
      <c r="A12" t="s">
        <v>1213</v>
      </c>
      <c r="B12" t="s">
        <v>1233</v>
      </c>
      <c r="C12" t="s">
        <v>1017</v>
      </c>
      <c r="D12" t="s">
        <v>6107</v>
      </c>
      <c r="E12" t="s">
        <v>1215</v>
      </c>
      <c r="F12" t="s">
        <v>6108</v>
      </c>
      <c r="G12" s="152">
        <v>-4500000</v>
      </c>
      <c r="H12" s="152">
        <v>-4500000</v>
      </c>
      <c r="I12" s="133">
        <v>1733.779942169009</v>
      </c>
      <c r="J12" s="133">
        <v>-0.33520835726062381</v>
      </c>
      <c r="K12" t="s">
        <v>6107</v>
      </c>
      <c r="L12" t="s">
        <v>1212</v>
      </c>
      <c r="M12" t="s">
        <v>5464</v>
      </c>
      <c r="N12" s="152">
        <v>-16385850</v>
      </c>
      <c r="O12" s="152">
        <v>-16385850</v>
      </c>
      <c r="P12" s="133">
        <v>1732.4953082930879</v>
      </c>
      <c r="Q12" s="133">
        <v>-0.33495998663367438</v>
      </c>
      <c r="R12" s="152">
        <v>-168.51849999999999</v>
      </c>
      <c r="S12" t="s">
        <v>204</v>
      </c>
      <c r="T12" t="s">
        <v>204</v>
      </c>
      <c r="U12" s="113"/>
      <c r="V12" t="s">
        <v>1208</v>
      </c>
      <c r="W12" t="s">
        <v>1208</v>
      </c>
      <c r="X12" t="s">
        <v>6092</v>
      </c>
      <c r="Y12" t="s">
        <v>339</v>
      </c>
      <c r="Z12" t="s">
        <v>6109</v>
      </c>
      <c r="AA12" t="s">
        <v>6094</v>
      </c>
      <c r="AB12" t="s">
        <v>1208</v>
      </c>
      <c r="AC12" t="s">
        <v>897</v>
      </c>
      <c r="AD12" s="113"/>
      <c r="AE12" s="113"/>
      <c r="AF12" t="s">
        <v>896</v>
      </c>
      <c r="AG12" t="s">
        <v>1208</v>
      </c>
      <c r="AI12" s="132">
        <v>3644</v>
      </c>
      <c r="AJ12" s="113"/>
      <c r="AK12" s="113"/>
      <c r="AL12" s="110"/>
      <c r="AM12"/>
      <c r="AN12" s="133">
        <v>1.7817656930668637</v>
      </c>
      <c r="AO12" s="133">
        <v>-3.4448590416214371E-4</v>
      </c>
    </row>
    <row r="13" spans="1:41">
      <c r="A13" t="s">
        <v>1213</v>
      </c>
      <c r="B13" t="s">
        <v>1240</v>
      </c>
      <c r="C13" t="s">
        <v>1017</v>
      </c>
      <c r="D13" t="s">
        <v>6081</v>
      </c>
      <c r="E13" t="s">
        <v>1217</v>
      </c>
      <c r="F13" t="s">
        <v>6082</v>
      </c>
      <c r="G13" s="152">
        <v>-4225000</v>
      </c>
      <c r="H13" s="152">
        <v>-4225000</v>
      </c>
      <c r="I13" s="133">
        <v>-322.79168580027931</v>
      </c>
      <c r="J13" s="133">
        <v>-6.9266344458890974E-2</v>
      </c>
      <c r="K13" t="s">
        <v>6081</v>
      </c>
      <c r="L13" t="s">
        <v>1212</v>
      </c>
      <c r="M13" t="s">
        <v>5464</v>
      </c>
      <c r="N13" s="152">
        <v>-17343625</v>
      </c>
      <c r="O13" s="152">
        <v>-17343625</v>
      </c>
      <c r="P13" s="133">
        <v>-323.50094487552406</v>
      </c>
      <c r="Q13" s="133">
        <v>-6.9418541016539909E-2</v>
      </c>
      <c r="R13" s="152">
        <v>531.83920000000001</v>
      </c>
      <c r="S13" t="s">
        <v>204</v>
      </c>
      <c r="T13" t="s">
        <v>204</v>
      </c>
      <c r="U13" s="113"/>
      <c r="V13" t="s">
        <v>1208</v>
      </c>
      <c r="W13" t="s">
        <v>1208</v>
      </c>
      <c r="X13" t="s">
        <v>6083</v>
      </c>
      <c r="Y13" t="s">
        <v>339</v>
      </c>
      <c r="Z13" t="s">
        <v>6084</v>
      </c>
      <c r="AA13" t="s">
        <v>6085</v>
      </c>
      <c r="AB13" t="s">
        <v>1208</v>
      </c>
      <c r="AC13" t="s">
        <v>897</v>
      </c>
      <c r="AD13" s="113"/>
      <c r="AE13" s="113"/>
      <c r="AF13" t="s">
        <v>896</v>
      </c>
      <c r="AG13" t="s">
        <v>1208</v>
      </c>
      <c r="AI13" s="132">
        <v>4096</v>
      </c>
      <c r="AJ13" s="113"/>
      <c r="AK13" s="113"/>
      <c r="AL13" s="110"/>
      <c r="AM13"/>
      <c r="AN13" s="133">
        <v>0.99201002722647369</v>
      </c>
      <c r="AO13" s="133">
        <v>2.1287075000766111E-4</v>
      </c>
    </row>
    <row r="14" spans="1:41">
      <c r="A14" t="s">
        <v>1213</v>
      </c>
      <c r="B14" t="s">
        <v>1240</v>
      </c>
      <c r="C14" t="s">
        <v>1017</v>
      </c>
      <c r="D14" t="s">
        <v>6101</v>
      </c>
      <c r="E14" t="s">
        <v>1215</v>
      </c>
      <c r="F14" t="s">
        <v>6102</v>
      </c>
      <c r="G14" s="152">
        <v>3000000</v>
      </c>
      <c r="H14" s="152">
        <v>3000000</v>
      </c>
      <c r="I14" s="133">
        <v>204.18827341760223</v>
      </c>
      <c r="J14" s="133">
        <v>4.3815797937747293E-2</v>
      </c>
      <c r="K14" t="s">
        <v>6101</v>
      </c>
      <c r="L14" t="s">
        <v>1212</v>
      </c>
      <c r="M14" t="s">
        <v>5464</v>
      </c>
      <c r="N14" s="152">
        <v>-10938300</v>
      </c>
      <c r="O14" s="152">
        <v>-10938300</v>
      </c>
      <c r="P14" s="133">
        <v>-204.02599717947919</v>
      </c>
      <c r="Q14" s="133">
        <v>-4.3780975845661936E-2</v>
      </c>
      <c r="R14" s="152">
        <v>97.971600000000009</v>
      </c>
      <c r="S14" t="s">
        <v>204</v>
      </c>
      <c r="T14" t="s">
        <v>204</v>
      </c>
      <c r="U14" s="113"/>
      <c r="V14" t="s">
        <v>1208</v>
      </c>
      <c r="W14" t="s">
        <v>1208</v>
      </c>
      <c r="X14" t="s">
        <v>6092</v>
      </c>
      <c r="Y14" t="s">
        <v>339</v>
      </c>
      <c r="Z14" t="s">
        <v>6103</v>
      </c>
      <c r="AA14" t="s">
        <v>6094</v>
      </c>
      <c r="AB14" t="s">
        <v>1208</v>
      </c>
      <c r="AC14" t="s">
        <v>897</v>
      </c>
      <c r="AD14" s="113"/>
      <c r="AE14" s="113"/>
      <c r="AF14" t="s">
        <v>896</v>
      </c>
      <c r="AG14" t="s">
        <v>1208</v>
      </c>
      <c r="AI14" s="132">
        <v>3649</v>
      </c>
      <c r="AJ14" s="113"/>
      <c r="AK14" s="113"/>
      <c r="AL14" s="110"/>
      <c r="AM14"/>
      <c r="AN14" s="133">
        <v>0.18274104345015138</v>
      </c>
      <c r="AO14" s="133">
        <v>3.9213538078013277E-5</v>
      </c>
    </row>
    <row r="15" spans="1:41">
      <c r="A15" t="s">
        <v>1213</v>
      </c>
      <c r="B15" t="s">
        <v>1240</v>
      </c>
      <c r="C15" t="s">
        <v>1017</v>
      </c>
      <c r="D15" t="s">
        <v>6086</v>
      </c>
      <c r="E15" t="s">
        <v>1224</v>
      </c>
      <c r="F15" t="s">
        <v>6087</v>
      </c>
      <c r="G15" s="152">
        <v>36883.65</v>
      </c>
      <c r="H15" s="152">
        <v>36883.65</v>
      </c>
      <c r="I15" s="133">
        <v>3.2439166698518989</v>
      </c>
      <c r="J15" s="133">
        <v>6.96096768703408E-4</v>
      </c>
      <c r="K15" t="s">
        <v>6086</v>
      </c>
      <c r="L15" t="s">
        <v>1212</v>
      </c>
      <c r="M15" t="s">
        <v>5464</v>
      </c>
      <c r="N15" s="152">
        <v>-12334416.75</v>
      </c>
      <c r="O15" s="152">
        <v>-12334416.75</v>
      </c>
      <c r="P15" s="133">
        <v>-230.06698271632894</v>
      </c>
      <c r="Q15" s="133">
        <v>-4.9368988033065282E-2</v>
      </c>
      <c r="R15" s="152">
        <v>97.627600000000001</v>
      </c>
      <c r="S15" t="s">
        <v>204</v>
      </c>
      <c r="T15" t="s">
        <v>204</v>
      </c>
      <c r="U15" t="s">
        <v>746</v>
      </c>
      <c r="V15" t="s">
        <v>1208</v>
      </c>
      <c r="W15" t="s">
        <v>1208</v>
      </c>
      <c r="X15" t="s">
        <v>6088</v>
      </c>
      <c r="Y15" t="s">
        <v>339</v>
      </c>
      <c r="Z15" t="s">
        <v>6089</v>
      </c>
      <c r="AA15" t="s">
        <v>1971</v>
      </c>
      <c r="AB15" t="s">
        <v>1208</v>
      </c>
      <c r="AC15" t="s">
        <v>897</v>
      </c>
      <c r="AD15" s="113"/>
      <c r="AE15" s="113"/>
      <c r="AF15" t="s">
        <v>896</v>
      </c>
      <c r="AG15" t="s">
        <v>1208</v>
      </c>
      <c r="AI15" s="132">
        <v>4715.2</v>
      </c>
      <c r="AJ15" s="113"/>
      <c r="AK15" s="113"/>
      <c r="AL15" s="110"/>
      <c r="AM15"/>
      <c r="AN15" s="133">
        <v>0.18209925186249781</v>
      </c>
      <c r="AO15" s="133">
        <v>3.9075819050117565E-5</v>
      </c>
    </row>
    <row r="16" spans="1:41">
      <c r="A16" t="s">
        <v>1213</v>
      </c>
      <c r="B16" t="s">
        <v>1240</v>
      </c>
      <c r="C16" t="s">
        <v>1017</v>
      </c>
      <c r="D16" t="s">
        <v>6090</v>
      </c>
      <c r="E16" t="s">
        <v>1215</v>
      </c>
      <c r="F16" t="s">
        <v>6091</v>
      </c>
      <c r="G16" s="152">
        <v>3000000</v>
      </c>
      <c r="H16" s="152">
        <v>3000000</v>
      </c>
      <c r="I16" s="133">
        <v>205.25146256392574</v>
      </c>
      <c r="J16" s="133">
        <v>4.4043942678996181E-2</v>
      </c>
      <c r="K16" t="s">
        <v>6090</v>
      </c>
      <c r="L16" t="s">
        <v>1212</v>
      </c>
      <c r="M16" t="s">
        <v>5464</v>
      </c>
      <c r="N16" s="152">
        <v>-11010000</v>
      </c>
      <c r="O16" s="152">
        <v>-11010000</v>
      </c>
      <c r="P16" s="133">
        <v>-205.36337721090715</v>
      </c>
      <c r="Q16" s="133">
        <v>-4.4067957914917119E-2</v>
      </c>
      <c r="R16" s="152">
        <v>26.401199999999999</v>
      </c>
      <c r="S16" t="s">
        <v>204</v>
      </c>
      <c r="T16" t="s">
        <v>204</v>
      </c>
      <c r="U16" s="113"/>
      <c r="V16" t="s">
        <v>1208</v>
      </c>
      <c r="W16" t="s">
        <v>1208</v>
      </c>
      <c r="X16" t="s">
        <v>6092</v>
      </c>
      <c r="Y16" t="s">
        <v>339</v>
      </c>
      <c r="Z16" t="s">
        <v>6093</v>
      </c>
      <c r="AA16" t="s">
        <v>6094</v>
      </c>
      <c r="AB16" t="s">
        <v>1208</v>
      </c>
      <c r="AC16" t="s">
        <v>897</v>
      </c>
      <c r="AD16" s="113"/>
      <c r="AE16" s="113"/>
      <c r="AF16" t="s">
        <v>896</v>
      </c>
      <c r="AG16" t="s">
        <v>1208</v>
      </c>
      <c r="AI16" s="132">
        <v>3668</v>
      </c>
      <c r="AJ16" s="113"/>
      <c r="AK16" s="113"/>
      <c r="AL16" s="110"/>
      <c r="AM16"/>
      <c r="AN16" s="133">
        <v>4.924460568531968E-2</v>
      </c>
      <c r="AO16" s="133">
        <v>1.0567167526898745E-5</v>
      </c>
    </row>
    <row r="17" spans="1:41">
      <c r="A17" t="s">
        <v>1213</v>
      </c>
      <c r="B17" t="s">
        <v>1240</v>
      </c>
      <c r="C17" t="s">
        <v>1017</v>
      </c>
      <c r="D17" t="s">
        <v>6098</v>
      </c>
      <c r="E17" t="s">
        <v>1215</v>
      </c>
      <c r="F17" t="s">
        <v>6099</v>
      </c>
      <c r="G17" s="152">
        <v>-3500000</v>
      </c>
      <c r="H17" s="152">
        <v>-3500000</v>
      </c>
      <c r="I17" s="133">
        <v>-238.9377713053334</v>
      </c>
      <c r="J17" s="133">
        <v>-5.1272528691197847E-2</v>
      </c>
      <c r="K17" t="s">
        <v>6098</v>
      </c>
      <c r="L17" t="s">
        <v>1212</v>
      </c>
      <c r="M17" t="s">
        <v>5464</v>
      </c>
      <c r="N17" s="152">
        <v>-12785500</v>
      </c>
      <c r="O17" s="152">
        <v>-12785500</v>
      </c>
      <c r="P17" s="133">
        <v>-238.48078649682594</v>
      </c>
      <c r="Q17" s="133">
        <v>-5.1174466477854022E-2</v>
      </c>
      <c r="R17" s="152">
        <v>-90.193899999999999</v>
      </c>
      <c r="S17" t="s">
        <v>204</v>
      </c>
      <c r="T17" t="s">
        <v>204</v>
      </c>
      <c r="U17" s="113"/>
      <c r="V17" t="s">
        <v>1208</v>
      </c>
      <c r="W17" t="s">
        <v>1208</v>
      </c>
      <c r="X17" t="s">
        <v>6092</v>
      </c>
      <c r="Y17" t="s">
        <v>339</v>
      </c>
      <c r="Z17" t="s">
        <v>6100</v>
      </c>
      <c r="AA17" t="s">
        <v>6094</v>
      </c>
      <c r="AB17" t="s">
        <v>1208</v>
      </c>
      <c r="AC17" t="s">
        <v>897</v>
      </c>
      <c r="AD17" s="113"/>
      <c r="AE17" s="113"/>
      <c r="AF17" t="s">
        <v>896</v>
      </c>
      <c r="AG17" t="s">
        <v>1208</v>
      </c>
      <c r="AI17" s="132">
        <v>3660</v>
      </c>
      <c r="AJ17" s="113"/>
      <c r="AK17" s="113"/>
      <c r="AL17" s="110"/>
      <c r="AM17"/>
      <c r="AN17" s="133">
        <v>-0.16823362701513897</v>
      </c>
      <c r="AO17" s="133">
        <v>-3.6100460052150201E-5</v>
      </c>
    </row>
    <row r="18" spans="1:41">
      <c r="A18" t="s">
        <v>1213</v>
      </c>
      <c r="B18" t="s">
        <v>1240</v>
      </c>
      <c r="C18" t="s">
        <v>1017</v>
      </c>
      <c r="D18" t="s">
        <v>6110</v>
      </c>
      <c r="E18" t="s">
        <v>1217</v>
      </c>
      <c r="F18" t="s">
        <v>6096</v>
      </c>
      <c r="G18" s="152">
        <v>-4110000</v>
      </c>
      <c r="H18" s="152">
        <v>-4110000</v>
      </c>
      <c r="I18" s="133">
        <v>-302.62140223702363</v>
      </c>
      <c r="J18" s="133">
        <v>-6.4938098501557323E-2</v>
      </c>
      <c r="K18" t="s">
        <v>6110</v>
      </c>
      <c r="L18" t="s">
        <v>1212</v>
      </c>
      <c r="M18" t="s">
        <v>5464</v>
      </c>
      <c r="N18" s="152">
        <v>-16226280</v>
      </c>
      <c r="O18" s="152">
        <v>-16226280</v>
      </c>
      <c r="P18" s="133">
        <v>-302.65973300361475</v>
      </c>
      <c r="Q18" s="133">
        <v>-6.4946323719860255E-2</v>
      </c>
      <c r="R18" s="152">
        <v>-127.52289999999999</v>
      </c>
      <c r="S18" t="s">
        <v>204</v>
      </c>
      <c r="T18" t="s">
        <v>204</v>
      </c>
      <c r="U18" s="113"/>
      <c r="V18" t="s">
        <v>1208</v>
      </c>
      <c r="W18" t="s">
        <v>1208</v>
      </c>
      <c r="X18" t="s">
        <v>6083</v>
      </c>
      <c r="Y18" t="s">
        <v>339</v>
      </c>
      <c r="Z18" t="s">
        <v>6097</v>
      </c>
      <c r="AA18" t="s">
        <v>6111</v>
      </c>
      <c r="AB18" t="s">
        <v>1208</v>
      </c>
      <c r="AC18" t="s">
        <v>897</v>
      </c>
      <c r="AD18" s="113"/>
      <c r="AE18" s="113"/>
      <c r="AF18" t="s">
        <v>896</v>
      </c>
      <c r="AG18" t="s">
        <v>1208</v>
      </c>
      <c r="AI18" s="132">
        <v>3947.5</v>
      </c>
      <c r="AJ18" s="113"/>
      <c r="AK18" s="113"/>
      <c r="AL18" s="110"/>
      <c r="AM18"/>
      <c r="AN18" s="133">
        <v>-0.23786130120930363</v>
      </c>
      <c r="AO18" s="133">
        <v>-5.1041534053630171E-5</v>
      </c>
    </row>
    <row r="19" spans="1:41">
      <c r="A19" t="s">
        <v>1213</v>
      </c>
      <c r="B19" t="s">
        <v>1243</v>
      </c>
      <c r="C19" t="s">
        <v>1017</v>
      </c>
      <c r="D19" t="s">
        <v>6112</v>
      </c>
      <c r="E19" t="s">
        <v>1215</v>
      </c>
      <c r="F19" t="s">
        <v>1216</v>
      </c>
      <c r="G19" s="152">
        <v>-450000</v>
      </c>
      <c r="H19" s="152">
        <v>-450000</v>
      </c>
      <c r="I19" s="133">
        <v>11.806894574740214</v>
      </c>
      <c r="J19" s="133">
        <v>-4.9969724573440885E-2</v>
      </c>
      <c r="K19" t="s">
        <v>6112</v>
      </c>
      <c r="L19" t="s">
        <v>1212</v>
      </c>
      <c r="M19" t="s">
        <v>5464</v>
      </c>
      <c r="N19" s="152">
        <v>-1653300</v>
      </c>
      <c r="O19" s="152">
        <v>-1653300</v>
      </c>
      <c r="P19" s="133">
        <v>11.784441909153911</v>
      </c>
      <c r="Q19" s="133">
        <v>-4.9874699289003475E-2</v>
      </c>
      <c r="R19" s="152">
        <v>1.478</v>
      </c>
      <c r="S19" t="s">
        <v>204</v>
      </c>
      <c r="T19" t="s">
        <v>204</v>
      </c>
      <c r="U19" s="113"/>
      <c r="V19" t="s">
        <v>1208</v>
      </c>
      <c r="W19" t="s">
        <v>1208</v>
      </c>
      <c r="X19" t="s">
        <v>6092</v>
      </c>
      <c r="Y19" t="s">
        <v>339</v>
      </c>
      <c r="Z19" t="s">
        <v>6113</v>
      </c>
      <c r="AA19" t="s">
        <v>1590</v>
      </c>
      <c r="AB19" t="s">
        <v>1208</v>
      </c>
      <c r="AC19" t="s">
        <v>897</v>
      </c>
      <c r="AD19" s="113"/>
      <c r="AE19" s="113"/>
      <c r="AF19" t="s">
        <v>896</v>
      </c>
      <c r="AG19" t="s">
        <v>1208</v>
      </c>
      <c r="AI19" s="132">
        <v>3681</v>
      </c>
      <c r="AJ19" s="113"/>
      <c r="AK19" s="113"/>
      <c r="AL19" s="110"/>
      <c r="AM19"/>
      <c r="AN19" s="133">
        <v>-1.0534666775444156E-3</v>
      </c>
      <c r="AO19" s="133">
        <v>4.4585339007611636E-6</v>
      </c>
    </row>
    <row r="20" spans="1:41">
      <c r="A20" t="s">
        <v>1213</v>
      </c>
      <c r="B20" t="s">
        <v>1243</v>
      </c>
      <c r="C20" t="s">
        <v>1017</v>
      </c>
      <c r="D20" t="s">
        <v>6114</v>
      </c>
      <c r="E20" t="s">
        <v>1224</v>
      </c>
      <c r="F20" t="s">
        <v>6115</v>
      </c>
      <c r="G20" s="152">
        <v>-210000</v>
      </c>
      <c r="H20" s="152">
        <v>-210000</v>
      </c>
      <c r="I20" s="133">
        <v>6.9133254184599489</v>
      </c>
      <c r="J20" s="133">
        <v>-2.9258918580173113E-2</v>
      </c>
      <c r="K20" t="s">
        <v>6114</v>
      </c>
      <c r="L20" t="s">
        <v>1212</v>
      </c>
      <c r="M20" t="s">
        <v>5464</v>
      </c>
      <c r="N20" s="152">
        <v>-966000</v>
      </c>
      <c r="O20" s="152">
        <v>-966000</v>
      </c>
      <c r="P20" s="133">
        <v>6.8854841131329332</v>
      </c>
      <c r="Q20" s="133">
        <v>-2.9141087227470729E-2</v>
      </c>
      <c r="R20" s="152">
        <v>-8.7822000000000013</v>
      </c>
      <c r="S20" t="s">
        <v>204</v>
      </c>
      <c r="T20" t="s">
        <v>204</v>
      </c>
      <c r="U20" s="113"/>
      <c r="V20" t="s">
        <v>1208</v>
      </c>
      <c r="W20" t="s">
        <v>1208</v>
      </c>
      <c r="X20" t="s">
        <v>6088</v>
      </c>
      <c r="Y20" t="s">
        <v>339</v>
      </c>
      <c r="Z20" t="s">
        <v>6109</v>
      </c>
      <c r="AA20" t="s">
        <v>1590</v>
      </c>
      <c r="AB20" t="s">
        <v>1208</v>
      </c>
      <c r="AC20" t="s">
        <v>897</v>
      </c>
      <c r="AD20" s="113"/>
      <c r="AE20" s="113"/>
      <c r="AF20" t="s">
        <v>896</v>
      </c>
      <c r="AG20" t="s">
        <v>1208</v>
      </c>
      <c r="AI20" s="132">
        <v>4618.6000000000004</v>
      </c>
      <c r="AJ20" s="110"/>
      <c r="AK20" s="113"/>
      <c r="AL20" s="110"/>
      <c r="AM20" s="110"/>
      <c r="AN20" s="133">
        <v>6.2597688143649736E-3</v>
      </c>
      <c r="AO20" s="133">
        <v>-2.6492903918735533E-5</v>
      </c>
    </row>
    <row r="21" spans="1:41" customFormat="1">
      <c r="A21" t="s">
        <v>1213</v>
      </c>
      <c r="B21" t="s">
        <v>1243</v>
      </c>
      <c r="C21" t="s">
        <v>1017</v>
      </c>
      <c r="D21" t="s">
        <v>6116</v>
      </c>
      <c r="E21" t="s">
        <v>1215</v>
      </c>
      <c r="F21" t="s">
        <v>6117</v>
      </c>
      <c r="G21" s="152">
        <v>-1300000</v>
      </c>
      <c r="H21" s="152">
        <v>-1300000</v>
      </c>
      <c r="I21" s="133">
        <v>33.395310731729211</v>
      </c>
      <c r="J21" s="133">
        <v>-0.14133728972892948</v>
      </c>
      <c r="K21" t="s">
        <v>6116</v>
      </c>
      <c r="L21" t="s">
        <v>1212</v>
      </c>
      <c r="M21" t="s">
        <v>5464</v>
      </c>
      <c r="N21" s="152">
        <v>-4706780</v>
      </c>
      <c r="O21" s="152">
        <v>-4706780</v>
      </c>
      <c r="P21" s="133">
        <v>33.549129310571246</v>
      </c>
      <c r="Q21" s="133">
        <v>-0.14198828834421812</v>
      </c>
      <c r="R21" s="152">
        <v>-64.671300000000002</v>
      </c>
      <c r="S21" t="s">
        <v>204</v>
      </c>
      <c r="T21" t="s">
        <v>204</v>
      </c>
      <c r="V21" t="s">
        <v>1208</v>
      </c>
      <c r="W21" t="s">
        <v>1208</v>
      </c>
      <c r="X21" t="s">
        <v>6092</v>
      </c>
      <c r="Y21" t="s">
        <v>339</v>
      </c>
      <c r="Z21" t="s">
        <v>6118</v>
      </c>
      <c r="AA21" t="s">
        <v>1590</v>
      </c>
      <c r="AB21" t="s">
        <v>1208</v>
      </c>
      <c r="AC21" t="s">
        <v>897</v>
      </c>
      <c r="AF21" t="s">
        <v>896</v>
      </c>
      <c r="AG21" t="s">
        <v>1208</v>
      </c>
      <c r="AI21" s="132">
        <v>3604</v>
      </c>
      <c r="AN21" s="133">
        <v>4.6096637811326377E-2</v>
      </c>
      <c r="AO21" s="133">
        <v>-1.950924758929951E-4</v>
      </c>
    </row>
    <row r="22" spans="1:41">
      <c r="A22" t="s">
        <v>1213</v>
      </c>
      <c r="B22" t="s">
        <v>1243</v>
      </c>
      <c r="C22" t="s">
        <v>1017</v>
      </c>
      <c r="D22" t="s">
        <v>6119</v>
      </c>
      <c r="E22" t="s">
        <v>1215</v>
      </c>
      <c r="F22" t="s">
        <v>6120</v>
      </c>
      <c r="G22" s="152">
        <v>-5200000</v>
      </c>
      <c r="H22" s="152">
        <v>-5200000</v>
      </c>
      <c r="I22" s="133">
        <v>135.50860825216648</v>
      </c>
      <c r="J22" s="133">
        <v>-0.57350624999885258</v>
      </c>
      <c r="K22" t="s">
        <v>6119</v>
      </c>
      <c r="L22" t="s">
        <v>1212</v>
      </c>
      <c r="M22" t="s">
        <v>5464</v>
      </c>
      <c r="N22" s="152">
        <v>-18932680</v>
      </c>
      <c r="O22" s="152">
        <v>-18932680</v>
      </c>
      <c r="P22" s="133">
        <v>134.94893101348822</v>
      </c>
      <c r="Q22" s="133">
        <v>-0.57113755624201923</v>
      </c>
      <c r="R22" s="152">
        <v>-153.8537</v>
      </c>
      <c r="S22" t="s">
        <v>204</v>
      </c>
      <c r="T22" t="s">
        <v>204</v>
      </c>
      <c r="U22" s="110"/>
      <c r="V22" t="s">
        <v>1208</v>
      </c>
      <c r="W22" t="s">
        <v>1208</v>
      </c>
      <c r="X22" t="s">
        <v>6092</v>
      </c>
      <c r="Y22" t="s">
        <v>339</v>
      </c>
      <c r="Z22" t="s">
        <v>6097</v>
      </c>
      <c r="AA22" t="s">
        <v>1590</v>
      </c>
      <c r="AB22" t="s">
        <v>1208</v>
      </c>
      <c r="AC22" t="s">
        <v>897</v>
      </c>
      <c r="AD22" s="110"/>
      <c r="AE22" s="113"/>
      <c r="AF22" t="s">
        <v>896</v>
      </c>
      <c r="AG22" t="s">
        <v>1208</v>
      </c>
      <c r="AI22" s="132">
        <v>3656</v>
      </c>
      <c r="AJ22" s="110"/>
      <c r="AK22" s="110"/>
      <c r="AL22" s="110"/>
      <c r="AM22" s="110"/>
      <c r="AN22" s="133">
        <v>0.10966432030322119</v>
      </c>
      <c r="AO22" s="133">
        <v>-4.6412677325071637E-4</v>
      </c>
    </row>
    <row r="23" spans="1:41">
      <c r="A23" t="s">
        <v>1213</v>
      </c>
      <c r="B23" t="s">
        <v>1243</v>
      </c>
      <c r="C23" t="s">
        <v>1017</v>
      </c>
      <c r="D23" t="s">
        <v>6121</v>
      </c>
      <c r="E23" t="s">
        <v>1215</v>
      </c>
      <c r="F23" t="s">
        <v>6122</v>
      </c>
      <c r="G23" s="152">
        <v>-1800000</v>
      </c>
      <c r="H23" s="152">
        <v>-1800000</v>
      </c>
      <c r="I23" s="133">
        <v>46.072869783093843</v>
      </c>
      <c r="J23" s="133">
        <v>-0.19499188366555414</v>
      </c>
      <c r="K23" t="s">
        <v>6121</v>
      </c>
      <c r="L23" t="s">
        <v>1212</v>
      </c>
      <c r="M23" t="s">
        <v>5464</v>
      </c>
      <c r="N23" s="152">
        <v>-6444000</v>
      </c>
      <c r="O23" s="152">
        <v>-6444000</v>
      </c>
      <c r="P23" s="133">
        <v>45.931738742265651</v>
      </c>
      <c r="Q23" s="133">
        <v>-0.1943945818776619</v>
      </c>
      <c r="R23" s="152">
        <v>-162.1207</v>
      </c>
      <c r="S23" t="s">
        <v>204</v>
      </c>
      <c r="T23" t="s">
        <v>204</v>
      </c>
      <c r="U23" s="110"/>
      <c r="V23" t="s">
        <v>1208</v>
      </c>
      <c r="W23" t="s">
        <v>1208</v>
      </c>
      <c r="X23" t="s">
        <v>6092</v>
      </c>
      <c r="Y23" t="s">
        <v>339</v>
      </c>
      <c r="Z23" t="s">
        <v>6123</v>
      </c>
      <c r="AA23" t="s">
        <v>1590</v>
      </c>
      <c r="AB23" t="s">
        <v>1208</v>
      </c>
      <c r="AC23" t="s">
        <v>897</v>
      </c>
      <c r="AD23" s="110"/>
      <c r="AE23" s="113"/>
      <c r="AF23" t="s">
        <v>896</v>
      </c>
      <c r="AG23" t="s">
        <v>1208</v>
      </c>
      <c r="AI23" s="132">
        <v>3591</v>
      </c>
      <c r="AJ23" s="110"/>
      <c r="AK23" s="110"/>
      <c r="AL23" s="110"/>
      <c r="AM23" s="110"/>
      <c r="AN23" s="133">
        <v>0.11555687602019647</v>
      </c>
      <c r="AO23" s="133">
        <v>-4.8906553969323694E-4</v>
      </c>
    </row>
    <row r="24" spans="1:41">
      <c r="A24" t="s">
        <v>1213</v>
      </c>
      <c r="B24" t="s">
        <v>1243</v>
      </c>
      <c r="C24" t="s">
        <v>1017</v>
      </c>
      <c r="D24" t="s">
        <v>6124</v>
      </c>
      <c r="E24" t="s">
        <v>1217</v>
      </c>
      <c r="F24" t="s">
        <v>6125</v>
      </c>
      <c r="G24" s="152">
        <v>-4575000</v>
      </c>
      <c r="H24" s="152">
        <v>-4575000</v>
      </c>
      <c r="I24" s="133">
        <v>128.10769290722098</v>
      </c>
      <c r="J24" s="133">
        <v>-0.54218372915840407</v>
      </c>
      <c r="K24" t="s">
        <v>6124</v>
      </c>
      <c r="L24" t="s">
        <v>1212</v>
      </c>
      <c r="M24" t="s">
        <v>5464</v>
      </c>
      <c r="N24" s="152">
        <v>-17979750</v>
      </c>
      <c r="O24" s="152">
        <v>-17979750</v>
      </c>
      <c r="P24" s="133">
        <v>128.15660764296257</v>
      </c>
      <c r="Q24" s="133">
        <v>-0.54239074852807134</v>
      </c>
      <c r="R24" s="152">
        <v>-218.8168</v>
      </c>
      <c r="S24" t="s">
        <v>204</v>
      </c>
      <c r="T24" t="s">
        <v>204</v>
      </c>
      <c r="U24" s="110"/>
      <c r="V24" t="s">
        <v>1208</v>
      </c>
      <c r="W24" t="s">
        <v>1208</v>
      </c>
      <c r="X24" t="s">
        <v>6083</v>
      </c>
      <c r="Y24" t="s">
        <v>339</v>
      </c>
      <c r="Z24" t="s">
        <v>6109</v>
      </c>
      <c r="AA24" t="s">
        <v>1590</v>
      </c>
      <c r="AB24" t="s">
        <v>1208</v>
      </c>
      <c r="AC24" t="s">
        <v>897</v>
      </c>
      <c r="AD24" s="110"/>
      <c r="AE24" s="113"/>
      <c r="AF24" t="s">
        <v>896</v>
      </c>
      <c r="AG24" t="s">
        <v>1208</v>
      </c>
      <c r="AI24" s="132">
        <v>3928.5</v>
      </c>
      <c r="AJ24" s="110"/>
      <c r="AK24" s="110"/>
      <c r="AL24" s="110"/>
      <c r="AM24" s="110"/>
      <c r="AN24" s="133">
        <v>0.15596890051574916</v>
      </c>
      <c r="AO24" s="133">
        <v>-6.6009931328330439E-4</v>
      </c>
    </row>
    <row r="25" spans="1:41">
      <c r="A25" t="s">
        <v>1213</v>
      </c>
      <c r="B25" t="s">
        <v>1243</v>
      </c>
      <c r="C25" t="s">
        <v>1017</v>
      </c>
      <c r="D25" t="s">
        <v>6126</v>
      </c>
      <c r="E25" t="s">
        <v>1215</v>
      </c>
      <c r="F25" t="s">
        <v>6108</v>
      </c>
      <c r="G25" s="152">
        <v>-23109000</v>
      </c>
      <c r="H25" s="152">
        <v>-23109000</v>
      </c>
      <c r="I25" s="133">
        <v>600.22886256490403</v>
      </c>
      <c r="J25" s="133">
        <v>-2.5403183498873494</v>
      </c>
      <c r="K25" t="s">
        <v>6126</v>
      </c>
      <c r="L25" t="s">
        <v>1212</v>
      </c>
      <c r="M25" t="s">
        <v>5464</v>
      </c>
      <c r="N25" s="152">
        <v>-84024324</v>
      </c>
      <c r="O25" s="152">
        <v>-84024324</v>
      </c>
      <c r="P25" s="133">
        <v>598.91112631338945</v>
      </c>
      <c r="Q25" s="133">
        <v>-2.5347413611938534</v>
      </c>
      <c r="R25" s="152">
        <v>-796.18469999999991</v>
      </c>
      <c r="S25" t="s">
        <v>204</v>
      </c>
      <c r="T25" t="s">
        <v>204</v>
      </c>
      <c r="U25" s="110"/>
      <c r="V25" t="s">
        <v>1208</v>
      </c>
      <c r="W25" t="s">
        <v>1208</v>
      </c>
      <c r="X25" t="s">
        <v>6092</v>
      </c>
      <c r="Y25" t="s">
        <v>339</v>
      </c>
      <c r="Z25" t="s">
        <v>6109</v>
      </c>
      <c r="AA25" t="s">
        <v>1590</v>
      </c>
      <c r="AB25" t="s">
        <v>1208</v>
      </c>
      <c r="AC25" t="s">
        <v>897</v>
      </c>
      <c r="AD25" s="110"/>
      <c r="AE25" s="113"/>
      <c r="AF25" t="s">
        <v>896</v>
      </c>
      <c r="AG25" t="s">
        <v>1208</v>
      </c>
      <c r="AI25" s="132">
        <v>3644</v>
      </c>
      <c r="AJ25" s="110"/>
      <c r="AK25" s="110"/>
      <c r="AL25" s="110"/>
      <c r="AM25" s="110"/>
      <c r="AN25" s="133">
        <v>0.56750696321268623</v>
      </c>
      <c r="AO25" s="133">
        <v>-2.4018311051847213E-3</v>
      </c>
    </row>
    <row r="26" spans="1:41">
      <c r="A26" t="s">
        <v>1213</v>
      </c>
      <c r="B26" t="s">
        <v>1244</v>
      </c>
      <c r="C26" t="s">
        <v>1017</v>
      </c>
      <c r="D26" t="s">
        <v>6124</v>
      </c>
      <c r="E26" t="s">
        <v>1217</v>
      </c>
      <c r="F26" t="s">
        <v>6125</v>
      </c>
      <c r="G26" s="152">
        <v>-505000</v>
      </c>
      <c r="H26" s="152">
        <v>-505000</v>
      </c>
      <c r="I26" s="133">
        <v>223.52770662820876</v>
      </c>
      <c r="J26" s="133">
        <v>-0.28292487656815407</v>
      </c>
      <c r="K26" t="s">
        <v>6124</v>
      </c>
      <c r="L26" t="s">
        <v>1212</v>
      </c>
      <c r="M26" t="s">
        <v>5464</v>
      </c>
      <c r="N26" s="152">
        <v>-1984650</v>
      </c>
      <c r="O26" s="152">
        <v>-1984650</v>
      </c>
      <c r="P26" s="133">
        <v>223.61305512253034</v>
      </c>
      <c r="Q26" s="133">
        <v>-0.28303290439425877</v>
      </c>
      <c r="R26" s="152">
        <v>-24.153500000000001</v>
      </c>
      <c r="S26" t="s">
        <v>204</v>
      </c>
      <c r="T26" t="s">
        <v>204</v>
      </c>
      <c r="U26" s="110"/>
      <c r="V26" t="s">
        <v>1208</v>
      </c>
      <c r="W26" t="s">
        <v>1208</v>
      </c>
      <c r="X26" t="s">
        <v>6083</v>
      </c>
      <c r="Y26" t="s">
        <v>339</v>
      </c>
      <c r="Z26" t="s">
        <v>6109</v>
      </c>
      <c r="AA26" t="s">
        <v>1590</v>
      </c>
      <c r="AB26" t="s">
        <v>1208</v>
      </c>
      <c r="AC26" t="s">
        <v>897</v>
      </c>
      <c r="AD26" s="110"/>
      <c r="AE26" s="113"/>
      <c r="AF26" t="s">
        <v>896</v>
      </c>
      <c r="AG26" t="s">
        <v>1208</v>
      </c>
      <c r="AI26" s="132">
        <v>3928.5</v>
      </c>
      <c r="AJ26" s="110"/>
      <c r="AK26" s="110"/>
      <c r="AL26" s="110"/>
      <c r="AM26" s="110"/>
      <c r="AN26" s="133">
        <v>0.27214111694960835</v>
      </c>
      <c r="AO26" s="133">
        <v>-3.4445614408845214E-4</v>
      </c>
    </row>
    <row r="27" spans="1:41">
      <c r="A27" t="s">
        <v>1213</v>
      </c>
      <c r="B27" t="s">
        <v>1244</v>
      </c>
      <c r="C27" t="s">
        <v>1017</v>
      </c>
      <c r="D27" t="s">
        <v>6126</v>
      </c>
      <c r="E27" t="s">
        <v>1215</v>
      </c>
      <c r="F27" t="s">
        <v>6108</v>
      </c>
      <c r="G27" s="152">
        <v>-1875000</v>
      </c>
      <c r="H27" s="152">
        <v>-1875000</v>
      </c>
      <c r="I27" s="133">
        <v>769.82651808867479</v>
      </c>
      <c r="J27" s="133">
        <v>-0.97438959981547024</v>
      </c>
      <c r="K27" t="s">
        <v>6126</v>
      </c>
      <c r="L27" t="s">
        <v>1212</v>
      </c>
      <c r="M27" t="s">
        <v>5464</v>
      </c>
      <c r="N27" s="152">
        <v>-6817500</v>
      </c>
      <c r="O27" s="152">
        <v>-6817500</v>
      </c>
      <c r="P27" s="133">
        <v>768.13644889418811</v>
      </c>
      <c r="Q27" s="133">
        <v>-0.97225043494211028</v>
      </c>
      <c r="R27" s="152">
        <v>-64.600200000000001</v>
      </c>
      <c r="S27" t="s">
        <v>204</v>
      </c>
      <c r="T27" t="s">
        <v>204</v>
      </c>
      <c r="U27" s="110"/>
      <c r="V27" t="s">
        <v>1208</v>
      </c>
      <c r="W27" t="s">
        <v>1208</v>
      </c>
      <c r="X27" t="s">
        <v>6092</v>
      </c>
      <c r="Y27" t="s">
        <v>339</v>
      </c>
      <c r="Z27" t="s">
        <v>6109</v>
      </c>
      <c r="AA27" t="s">
        <v>1590</v>
      </c>
      <c r="AB27" t="s">
        <v>1208</v>
      </c>
      <c r="AC27" t="s">
        <v>897</v>
      </c>
      <c r="AD27" s="110"/>
      <c r="AE27" s="110"/>
      <c r="AF27" t="s">
        <v>896</v>
      </c>
      <c r="AG27" t="s">
        <v>1208</v>
      </c>
      <c r="AI27" s="132">
        <v>3644</v>
      </c>
      <c r="AJ27" s="110"/>
      <c r="AK27" s="110"/>
      <c r="AL27" s="110"/>
      <c r="AM27" s="110"/>
      <c r="AN27" s="133">
        <v>0.72785888305039159</v>
      </c>
      <c r="AO27" s="133">
        <v>-9.2127006424571202E-4</v>
      </c>
    </row>
    <row r="28" spans="1:41">
      <c r="A28" t="s">
        <v>1213</v>
      </c>
      <c r="B28" t="s">
        <v>1247</v>
      </c>
      <c r="C28" t="s">
        <v>1017</v>
      </c>
      <c r="D28" t="s">
        <v>6127</v>
      </c>
      <c r="E28" t="s">
        <v>1224</v>
      </c>
      <c r="F28" t="s">
        <v>6115</v>
      </c>
      <c r="G28" s="152">
        <v>-576415</v>
      </c>
      <c r="H28" s="152">
        <v>-576415</v>
      </c>
      <c r="I28" s="133">
        <v>10.617147768429493</v>
      </c>
      <c r="J28" s="133">
        <v>-1.4731516805918039E-2</v>
      </c>
      <c r="K28" t="s">
        <v>6127</v>
      </c>
      <c r="L28" t="s">
        <v>1215</v>
      </c>
      <c r="M28" t="s">
        <v>6108</v>
      </c>
      <c r="N28" s="152">
        <v>-728715.37</v>
      </c>
      <c r="O28" s="152">
        <v>-728715.37</v>
      </c>
      <c r="P28" s="133">
        <v>10.590062781690932</v>
      </c>
      <c r="Q28" s="133">
        <v>-1.4693935814673513E-2</v>
      </c>
      <c r="R28" s="152">
        <v>-0.88549999999999995</v>
      </c>
      <c r="S28" t="s">
        <v>204</v>
      </c>
      <c r="T28" t="s">
        <v>204</v>
      </c>
      <c r="U28" s="110"/>
      <c r="V28" t="s">
        <v>1208</v>
      </c>
      <c r="W28" t="s">
        <v>1208</v>
      </c>
      <c r="X28" t="s">
        <v>6128</v>
      </c>
      <c r="Y28" t="s">
        <v>339</v>
      </c>
      <c r="Z28" t="s">
        <v>6109</v>
      </c>
      <c r="AA28" t="s">
        <v>1590</v>
      </c>
      <c r="AB28" t="s">
        <v>1208</v>
      </c>
      <c r="AC28" t="s">
        <v>897</v>
      </c>
      <c r="AD28" s="110"/>
      <c r="AE28" s="110"/>
      <c r="AF28" t="s">
        <v>896</v>
      </c>
      <c r="AG28" t="s">
        <v>1208</v>
      </c>
      <c r="AI28" s="132">
        <v>4618.6000000000004</v>
      </c>
      <c r="AJ28" s="110"/>
      <c r="AK28" s="110"/>
      <c r="AL28" s="110"/>
      <c r="AM28" s="110"/>
      <c r="AN28" s="133">
        <v>3.5315850619179785E-4</v>
      </c>
      <c r="AO28" s="133">
        <v>-4.9001488748111786E-7</v>
      </c>
    </row>
    <row r="29" spans="1:41">
      <c r="A29" t="s">
        <v>1213</v>
      </c>
      <c r="B29" t="s">
        <v>1247</v>
      </c>
      <c r="C29" t="s">
        <v>1017</v>
      </c>
      <c r="D29" t="s">
        <v>6114</v>
      </c>
      <c r="E29" t="s">
        <v>1224</v>
      </c>
      <c r="F29" t="s">
        <v>6115</v>
      </c>
      <c r="G29" s="152">
        <v>-461000</v>
      </c>
      <c r="H29" s="152">
        <v>-461000</v>
      </c>
      <c r="I29" s="133">
        <v>8.4912868701300219</v>
      </c>
      <c r="J29" s="133">
        <v>-1.1781839902723239E-2</v>
      </c>
      <c r="K29" t="s">
        <v>6114</v>
      </c>
      <c r="L29" t="s">
        <v>1212</v>
      </c>
      <c r="M29" t="s">
        <v>5464</v>
      </c>
      <c r="N29" s="152">
        <v>-2120600</v>
      </c>
      <c r="O29" s="152">
        <v>-2120600</v>
      </c>
      <c r="P29" s="133">
        <v>8.4570908073005029</v>
      </c>
      <c r="Q29" s="133">
        <v>-1.1734392143187741E-2</v>
      </c>
      <c r="R29" s="152">
        <v>-19.2789</v>
      </c>
      <c r="S29" t="s">
        <v>204</v>
      </c>
      <c r="T29" t="s">
        <v>204</v>
      </c>
      <c r="U29" s="110"/>
      <c r="V29" t="s">
        <v>1208</v>
      </c>
      <c r="W29" t="s">
        <v>1208</v>
      </c>
      <c r="X29" t="s">
        <v>6088</v>
      </c>
      <c r="Y29" t="s">
        <v>339</v>
      </c>
      <c r="Z29" t="s">
        <v>6109</v>
      </c>
      <c r="AA29" t="s">
        <v>1590</v>
      </c>
      <c r="AB29" t="s">
        <v>1208</v>
      </c>
      <c r="AC29" t="s">
        <v>897</v>
      </c>
      <c r="AD29" s="110"/>
      <c r="AE29" s="110"/>
      <c r="AF29" t="s">
        <v>896</v>
      </c>
      <c r="AG29" t="s">
        <v>1208</v>
      </c>
      <c r="AI29" s="132">
        <v>4618.6000000000004</v>
      </c>
      <c r="AJ29" s="110"/>
      <c r="AK29" s="110"/>
      <c r="AL29" s="110"/>
      <c r="AM29" s="110"/>
      <c r="AN29" s="133">
        <v>7.688556450928365E-3</v>
      </c>
      <c r="AO29" s="133">
        <v>-1.0668034489158755E-5</v>
      </c>
    </row>
    <row r="30" spans="1:41">
      <c r="A30" t="s">
        <v>1213</v>
      </c>
      <c r="B30" t="s">
        <v>1247</v>
      </c>
      <c r="C30" t="s">
        <v>1017</v>
      </c>
      <c r="D30" t="s">
        <v>6124</v>
      </c>
      <c r="E30" t="s">
        <v>1217</v>
      </c>
      <c r="F30" t="s">
        <v>6125</v>
      </c>
      <c r="G30" s="152">
        <v>-24390713</v>
      </c>
      <c r="H30" s="152">
        <v>-24390713</v>
      </c>
      <c r="I30" s="133">
        <v>382.13207292392224</v>
      </c>
      <c r="J30" s="133">
        <v>-0.5302163233611813</v>
      </c>
      <c r="K30" t="s">
        <v>6124</v>
      </c>
      <c r="L30" t="s">
        <v>1212</v>
      </c>
      <c r="M30" t="s">
        <v>5464</v>
      </c>
      <c r="N30" s="152">
        <v>-95855502.090000004</v>
      </c>
      <c r="O30" s="152">
        <v>-95855502.090000004</v>
      </c>
      <c r="P30" s="133">
        <v>382.27798055008634</v>
      </c>
      <c r="Q30" s="133">
        <v>-0.53041877327464493</v>
      </c>
      <c r="R30" s="152">
        <v>-1166.5787</v>
      </c>
      <c r="S30" t="s">
        <v>204</v>
      </c>
      <c r="T30" t="s">
        <v>204</v>
      </c>
      <c r="U30" s="110"/>
      <c r="V30" t="s">
        <v>1208</v>
      </c>
      <c r="W30" t="s">
        <v>1208</v>
      </c>
      <c r="X30" t="s">
        <v>6083</v>
      </c>
      <c r="Y30" t="s">
        <v>339</v>
      </c>
      <c r="Z30" t="s">
        <v>6109</v>
      </c>
      <c r="AA30" t="s">
        <v>1590</v>
      </c>
      <c r="AB30" t="s">
        <v>1208</v>
      </c>
      <c r="AC30" t="s">
        <v>897</v>
      </c>
      <c r="AD30" s="110"/>
      <c r="AE30" s="110"/>
      <c r="AF30" t="s">
        <v>896</v>
      </c>
      <c r="AG30" t="s">
        <v>1208</v>
      </c>
      <c r="AI30" s="132">
        <v>3928.5</v>
      </c>
      <c r="AJ30" s="110"/>
      <c r="AK30" s="110"/>
      <c r="AL30" s="110"/>
      <c r="AM30" s="110"/>
      <c r="AN30" s="133">
        <v>0.46523918988153729</v>
      </c>
      <c r="AO30" s="133">
        <v>-6.4552920369925001E-4</v>
      </c>
    </row>
    <row r="31" spans="1:41">
      <c r="A31" t="s">
        <v>1213</v>
      </c>
      <c r="B31" t="s">
        <v>1247</v>
      </c>
      <c r="C31" t="s">
        <v>1017</v>
      </c>
      <c r="D31" t="s">
        <v>6126</v>
      </c>
      <c r="E31" t="s">
        <v>1215</v>
      </c>
      <c r="F31" t="s">
        <v>6108</v>
      </c>
      <c r="G31" s="152">
        <v>-38334000</v>
      </c>
      <c r="H31" s="152">
        <v>-38334000</v>
      </c>
      <c r="I31" s="133">
        <v>557.08920572560476</v>
      </c>
      <c r="J31" s="133">
        <v>-0.77297304092775543</v>
      </c>
      <c r="K31" t="s">
        <v>6126</v>
      </c>
      <c r="L31" t="s">
        <v>1212</v>
      </c>
      <c r="M31" t="s">
        <v>5464</v>
      </c>
      <c r="N31" s="152">
        <v>-139382424</v>
      </c>
      <c r="O31" s="152">
        <v>-139382424</v>
      </c>
      <c r="P31" s="133">
        <v>555.8661778315859</v>
      </c>
      <c r="Q31" s="133">
        <v>-0.77127606388949466</v>
      </c>
      <c r="R31" s="152">
        <v>-1320.7384999999999</v>
      </c>
      <c r="S31" t="s">
        <v>204</v>
      </c>
      <c r="T31" t="s">
        <v>204</v>
      </c>
      <c r="U31" s="110"/>
      <c r="V31" t="s">
        <v>1208</v>
      </c>
      <c r="W31" t="s">
        <v>1208</v>
      </c>
      <c r="X31" t="s">
        <v>6092</v>
      </c>
      <c r="Y31" t="s">
        <v>339</v>
      </c>
      <c r="Z31" t="s">
        <v>6109</v>
      </c>
      <c r="AA31" t="s">
        <v>1590</v>
      </c>
      <c r="AB31" t="s">
        <v>1208</v>
      </c>
      <c r="AC31" t="s">
        <v>897</v>
      </c>
      <c r="AD31" s="110"/>
      <c r="AE31" s="110"/>
      <c r="AF31" t="s">
        <v>896</v>
      </c>
      <c r="AG31" t="s">
        <v>1208</v>
      </c>
      <c r="AI31" s="132">
        <v>3644</v>
      </c>
      <c r="AJ31" s="110"/>
      <c r="AK31" s="110"/>
      <c r="AL31" s="110"/>
      <c r="AM31" s="110"/>
      <c r="AN31" s="133">
        <v>0.52671909516134252</v>
      </c>
      <c r="AO31" s="133">
        <v>-7.3083387097993072E-4</v>
      </c>
    </row>
    <row r="32" spans="1:41">
      <c r="A32" t="s">
        <v>1213</v>
      </c>
      <c r="B32" t="s">
        <v>1250</v>
      </c>
      <c r="C32" t="s">
        <v>1017</v>
      </c>
      <c r="D32" t="s">
        <v>6127</v>
      </c>
      <c r="E32" t="s">
        <v>1224</v>
      </c>
      <c r="F32" t="s">
        <v>6115</v>
      </c>
      <c r="G32" s="152">
        <v>-70000</v>
      </c>
      <c r="H32" s="152">
        <v>-70000</v>
      </c>
      <c r="I32" s="133">
        <v>19.045902336751411</v>
      </c>
      <c r="J32" s="133">
        <v>-7.9694216967115834E-3</v>
      </c>
      <c r="K32" t="s">
        <v>6127</v>
      </c>
      <c r="L32" t="s">
        <v>1215</v>
      </c>
      <c r="M32" t="s">
        <v>6108</v>
      </c>
      <c r="N32" s="152">
        <v>-88495.4</v>
      </c>
      <c r="O32" s="152">
        <v>-88495.4</v>
      </c>
      <c r="P32" s="133">
        <v>18.997315120707512</v>
      </c>
      <c r="Q32" s="133">
        <v>-7.9490912336609622E-3</v>
      </c>
      <c r="R32" s="152">
        <v>-0.1075</v>
      </c>
      <c r="S32" t="s">
        <v>204</v>
      </c>
      <c r="T32" t="s">
        <v>204</v>
      </c>
      <c r="U32" s="110"/>
      <c r="V32" t="s">
        <v>1208</v>
      </c>
      <c r="W32" t="s">
        <v>1208</v>
      </c>
      <c r="X32" t="s">
        <v>6128</v>
      </c>
      <c r="Y32" t="s">
        <v>339</v>
      </c>
      <c r="Z32" t="s">
        <v>6109</v>
      </c>
      <c r="AA32" t="s">
        <v>1590</v>
      </c>
      <c r="AB32" t="s">
        <v>1208</v>
      </c>
      <c r="AC32" t="s">
        <v>897</v>
      </c>
      <c r="AD32" s="110"/>
      <c r="AE32" s="110"/>
      <c r="AF32" t="s">
        <v>896</v>
      </c>
      <c r="AG32" t="s">
        <v>1208</v>
      </c>
      <c r="AI32" s="132">
        <v>4618.6000000000004</v>
      </c>
      <c r="AJ32" s="110"/>
      <c r="AK32" s="110"/>
      <c r="AL32" s="110"/>
      <c r="AM32" s="110"/>
      <c r="AN32" s="133">
        <v>6.3352442341824079E-4</v>
      </c>
      <c r="AO32" s="133">
        <v>-2.650871140740704E-7</v>
      </c>
    </row>
    <row r="33" spans="1:41">
      <c r="A33" t="s">
        <v>1213</v>
      </c>
      <c r="B33" t="s">
        <v>1250</v>
      </c>
      <c r="C33" t="s">
        <v>1017</v>
      </c>
      <c r="D33" t="s">
        <v>6126</v>
      </c>
      <c r="E33" t="s">
        <v>1215</v>
      </c>
      <c r="F33" t="s">
        <v>6108</v>
      </c>
      <c r="G33" s="152">
        <v>-2450000</v>
      </c>
      <c r="H33" s="152">
        <v>-2450000</v>
      </c>
      <c r="I33" s="133">
        <v>525.94171048137423</v>
      </c>
      <c r="J33" s="133">
        <v>-0.22007102654453631</v>
      </c>
      <c r="K33" t="s">
        <v>6126</v>
      </c>
      <c r="L33" t="s">
        <v>1212</v>
      </c>
      <c r="M33" t="s">
        <v>5464</v>
      </c>
      <c r="N33" s="152">
        <v>-8908200</v>
      </c>
      <c r="O33" s="152">
        <v>-8908200</v>
      </c>
      <c r="P33" s="133">
        <v>524.78706347702428</v>
      </c>
      <c r="Q33" s="133">
        <v>-0.21958788488362624</v>
      </c>
      <c r="R33" s="152">
        <v>-84.410899999999998</v>
      </c>
      <c r="S33" t="s">
        <v>204</v>
      </c>
      <c r="T33" t="s">
        <v>204</v>
      </c>
      <c r="V33" t="s">
        <v>1208</v>
      </c>
      <c r="W33" t="s">
        <v>1208</v>
      </c>
      <c r="X33" t="s">
        <v>6092</v>
      </c>
      <c r="Y33" t="s">
        <v>339</v>
      </c>
      <c r="Z33" t="s">
        <v>6109</v>
      </c>
      <c r="AA33" t="s">
        <v>1590</v>
      </c>
      <c r="AB33" t="s">
        <v>1208</v>
      </c>
      <c r="AC33" t="s">
        <v>897</v>
      </c>
      <c r="AF33" t="s">
        <v>896</v>
      </c>
      <c r="AG33" t="s">
        <v>1208</v>
      </c>
      <c r="AI33" s="132">
        <v>3644</v>
      </c>
      <c r="AN33" s="133">
        <v>0.49726962756625925</v>
      </c>
      <c r="AO33" s="133">
        <v>-2.0807369947472814E-4</v>
      </c>
    </row>
    <row r="34" spans="1:41">
      <c r="A34" t="s">
        <v>1213</v>
      </c>
      <c r="B34" t="s">
        <v>1250</v>
      </c>
      <c r="C34" t="s">
        <v>1017</v>
      </c>
      <c r="D34" t="s">
        <v>6124</v>
      </c>
      <c r="E34" t="s">
        <v>1217</v>
      </c>
      <c r="F34" t="s">
        <v>6125</v>
      </c>
      <c r="G34" s="152">
        <v>-1781988</v>
      </c>
      <c r="H34" s="152">
        <v>-1781988</v>
      </c>
      <c r="I34" s="133">
        <v>412.40573346284151</v>
      </c>
      <c r="J34" s="133">
        <v>-0.17256390072761513</v>
      </c>
      <c r="K34" t="s">
        <v>6124</v>
      </c>
      <c r="L34" t="s">
        <v>1212</v>
      </c>
      <c r="M34" t="s">
        <v>5464</v>
      </c>
      <c r="N34" s="152">
        <v>-7003212.8399999999</v>
      </c>
      <c r="O34" s="152">
        <v>-7003212.8399999999</v>
      </c>
      <c r="P34" s="133">
        <v>412.5632003331977</v>
      </c>
      <c r="Q34" s="133">
        <v>-0.17262978996042447</v>
      </c>
      <c r="R34" s="152">
        <v>-85.230399999999989</v>
      </c>
      <c r="S34" t="s">
        <v>204</v>
      </c>
      <c r="T34" t="s">
        <v>204</v>
      </c>
      <c r="V34" t="s">
        <v>1208</v>
      </c>
      <c r="W34" t="s">
        <v>1208</v>
      </c>
      <c r="X34" t="s">
        <v>6083</v>
      </c>
      <c r="Y34" t="s">
        <v>339</v>
      </c>
      <c r="Z34" t="s">
        <v>6109</v>
      </c>
      <c r="AA34" t="s">
        <v>1590</v>
      </c>
      <c r="AB34" t="s">
        <v>1208</v>
      </c>
      <c r="AC34" t="s">
        <v>897</v>
      </c>
      <c r="AF34" t="s">
        <v>896</v>
      </c>
      <c r="AG34" t="s">
        <v>1208</v>
      </c>
      <c r="AI34" s="132">
        <v>3928.5</v>
      </c>
      <c r="AN34" s="133">
        <v>0.50209684801032251</v>
      </c>
      <c r="AO34" s="133">
        <v>-2.1009356467520721E-4</v>
      </c>
    </row>
    <row r="35" spans="1:41">
      <c r="A35" t="s">
        <v>1213</v>
      </c>
      <c r="B35" t="s">
        <v>1251</v>
      </c>
      <c r="C35" t="s">
        <v>1017</v>
      </c>
      <c r="D35" t="s">
        <v>6129</v>
      </c>
      <c r="E35" t="s">
        <v>1215</v>
      </c>
      <c r="F35" t="s">
        <v>6130</v>
      </c>
      <c r="G35" s="152">
        <v>1450000</v>
      </c>
      <c r="H35" s="152">
        <v>1450000</v>
      </c>
      <c r="I35" s="133">
        <v>-1361.5791088433868</v>
      </c>
      <c r="J35" s="133">
        <v>0.14270514137385257</v>
      </c>
      <c r="K35" t="s">
        <v>6129</v>
      </c>
      <c r="L35" t="s">
        <v>1212</v>
      </c>
      <c r="M35" t="s">
        <v>5464</v>
      </c>
      <c r="N35" s="152">
        <v>-5188535</v>
      </c>
      <c r="O35" s="152">
        <v>-5188535</v>
      </c>
      <c r="P35" s="133">
        <v>1349.9968204971713</v>
      </c>
      <c r="Q35" s="133">
        <v>-0.14149121844778517</v>
      </c>
      <c r="R35" s="152">
        <v>133.04520000000002</v>
      </c>
      <c r="S35" t="s">
        <v>204</v>
      </c>
      <c r="T35" t="s">
        <v>204</v>
      </c>
      <c r="V35" t="s">
        <v>1208</v>
      </c>
      <c r="W35" t="s">
        <v>1208</v>
      </c>
      <c r="X35" t="s">
        <v>6092</v>
      </c>
      <c r="Y35" t="s">
        <v>339</v>
      </c>
      <c r="Z35" t="s">
        <v>6131</v>
      </c>
      <c r="AA35" t="s">
        <v>1590</v>
      </c>
      <c r="AB35" t="s">
        <v>1208</v>
      </c>
      <c r="AC35" t="s">
        <v>897</v>
      </c>
      <c r="AF35" t="s">
        <v>896</v>
      </c>
      <c r="AG35" t="s">
        <v>1208</v>
      </c>
      <c r="AI35" s="132">
        <v>3609</v>
      </c>
      <c r="AN35" s="133">
        <v>-3.4616827976715605</v>
      </c>
      <c r="AO35" s="133">
        <v>3.628139781410049E-4</v>
      </c>
    </row>
    <row r="36" spans="1:41">
      <c r="A36" t="s">
        <v>1213</v>
      </c>
      <c r="B36" t="s">
        <v>1251</v>
      </c>
      <c r="C36" t="s">
        <v>1017</v>
      </c>
      <c r="D36" t="s">
        <v>6132</v>
      </c>
      <c r="E36" t="s">
        <v>1215</v>
      </c>
      <c r="F36" t="s">
        <v>1216</v>
      </c>
      <c r="G36" s="152">
        <v>-3000000</v>
      </c>
      <c r="H36" s="152">
        <v>-3000000</v>
      </c>
      <c r="I36" s="133">
        <v>2873.2609279402109</v>
      </c>
      <c r="J36" s="133">
        <v>-0.30114233118190231</v>
      </c>
      <c r="K36" t="s">
        <v>6132</v>
      </c>
      <c r="L36" t="s">
        <v>1212</v>
      </c>
      <c r="M36" t="s">
        <v>5464</v>
      </c>
      <c r="N36" s="152">
        <v>-11030700</v>
      </c>
      <c r="O36" s="152">
        <v>-11030700</v>
      </c>
      <c r="P36" s="133">
        <v>2870.0606101448961</v>
      </c>
      <c r="Q36" s="133">
        <v>-0.30080691049245767</v>
      </c>
      <c r="R36" s="152">
        <v>18.492999999999999</v>
      </c>
      <c r="S36" t="s">
        <v>204</v>
      </c>
      <c r="T36" t="s">
        <v>204</v>
      </c>
      <c r="V36" t="s">
        <v>1208</v>
      </c>
      <c r="W36" t="s">
        <v>1208</v>
      </c>
      <c r="X36" t="s">
        <v>6092</v>
      </c>
      <c r="Y36" t="s">
        <v>339</v>
      </c>
      <c r="Z36" t="s">
        <v>6113</v>
      </c>
      <c r="AA36" t="s">
        <v>1590</v>
      </c>
      <c r="AB36" t="s">
        <v>1208</v>
      </c>
      <c r="AC36" t="s">
        <v>897</v>
      </c>
      <c r="AF36" t="s">
        <v>896</v>
      </c>
      <c r="AG36" t="s">
        <v>1208</v>
      </c>
      <c r="AI36" s="132">
        <v>3681</v>
      </c>
      <c r="AN36" s="133">
        <v>-0.48116728324610947</v>
      </c>
      <c r="AO36" s="133">
        <v>5.0430448538856573E-5</v>
      </c>
    </row>
    <row r="37" spans="1:41">
      <c r="A37" t="s">
        <v>1213</v>
      </c>
      <c r="B37" t="s">
        <v>1251</v>
      </c>
      <c r="C37" t="s">
        <v>1017</v>
      </c>
      <c r="D37" t="s">
        <v>6127</v>
      </c>
      <c r="E37" t="s">
        <v>1224</v>
      </c>
      <c r="F37" t="s">
        <v>6115</v>
      </c>
      <c r="G37" s="152">
        <v>-226822</v>
      </c>
      <c r="H37" s="152">
        <v>-226822</v>
      </c>
      <c r="I37" s="133">
        <v>272.57343153174315</v>
      </c>
      <c r="J37" s="133">
        <v>-2.8568027982256345E-2</v>
      </c>
      <c r="K37" t="s">
        <v>6127</v>
      </c>
      <c r="L37" t="s">
        <v>1215</v>
      </c>
      <c r="M37" t="s">
        <v>6108</v>
      </c>
      <c r="N37" s="152">
        <v>-286752.90999999997</v>
      </c>
      <c r="O37" s="152">
        <v>-286752.90999999997</v>
      </c>
      <c r="P37" s="133">
        <v>271.87808179066485</v>
      </c>
      <c r="Q37" s="133">
        <v>-2.8495149379419122E-2</v>
      </c>
      <c r="R37" s="152">
        <v>-0.34849999999999998</v>
      </c>
      <c r="S37" t="s">
        <v>204</v>
      </c>
      <c r="T37" t="s">
        <v>204</v>
      </c>
      <c r="V37" t="s">
        <v>1208</v>
      </c>
      <c r="W37" t="s">
        <v>1208</v>
      </c>
      <c r="X37" t="s">
        <v>6128</v>
      </c>
      <c r="Y37" t="s">
        <v>339</v>
      </c>
      <c r="Z37" t="s">
        <v>6109</v>
      </c>
      <c r="AA37" t="s">
        <v>1590</v>
      </c>
      <c r="AB37" t="s">
        <v>1208</v>
      </c>
      <c r="AC37" t="s">
        <v>897</v>
      </c>
      <c r="AF37" t="s">
        <v>896</v>
      </c>
      <c r="AG37" t="s">
        <v>1208</v>
      </c>
      <c r="AI37" s="132">
        <v>4618.6000000000004</v>
      </c>
      <c r="AN37" s="133">
        <v>9.0666182676585536E-3</v>
      </c>
      <c r="AO37" s="133">
        <v>-9.5025917573606894E-7</v>
      </c>
    </row>
    <row r="38" spans="1:41">
      <c r="A38" t="s">
        <v>1213</v>
      </c>
      <c r="B38" t="s">
        <v>1251</v>
      </c>
      <c r="C38" t="s">
        <v>1017</v>
      </c>
      <c r="D38" t="s">
        <v>6133</v>
      </c>
      <c r="E38" t="s">
        <v>1215</v>
      </c>
      <c r="F38" t="s">
        <v>6108</v>
      </c>
      <c r="G38" s="152">
        <v>-224000</v>
      </c>
      <c r="H38" s="152">
        <v>-224000</v>
      </c>
      <c r="I38" s="133">
        <v>212.38037417339174</v>
      </c>
      <c r="J38" s="133">
        <v>-2.2259280510840793E-2</v>
      </c>
      <c r="K38" t="s">
        <v>6133</v>
      </c>
      <c r="L38" t="s">
        <v>1212</v>
      </c>
      <c r="M38" t="s">
        <v>5464</v>
      </c>
      <c r="N38" s="152">
        <v>-813120</v>
      </c>
      <c r="O38" s="152">
        <v>-813120</v>
      </c>
      <c r="P38" s="133">
        <v>211.5644232298057</v>
      </c>
      <c r="Q38" s="133">
        <v>-2.2173761870019779E-2</v>
      </c>
      <c r="R38" s="152">
        <v>-9.1232000000000006</v>
      </c>
      <c r="S38" t="s">
        <v>204</v>
      </c>
      <c r="T38" t="s">
        <v>204</v>
      </c>
      <c r="V38" t="s">
        <v>1208</v>
      </c>
      <c r="W38" t="s">
        <v>1208</v>
      </c>
      <c r="X38" t="s">
        <v>6092</v>
      </c>
      <c r="Y38" t="s">
        <v>339</v>
      </c>
      <c r="Z38" t="s">
        <v>6109</v>
      </c>
      <c r="AA38" t="s">
        <v>1590</v>
      </c>
      <c r="AB38" t="s">
        <v>1208</v>
      </c>
      <c r="AC38" t="s">
        <v>897</v>
      </c>
      <c r="AF38" t="s">
        <v>896</v>
      </c>
      <c r="AG38" t="s">
        <v>1208</v>
      </c>
      <c r="AI38" s="132">
        <v>3644</v>
      </c>
      <c r="AN38" s="133">
        <v>0.23737393507558865</v>
      </c>
      <c r="AO38" s="133">
        <v>-2.4878819558420479E-5</v>
      </c>
    </row>
    <row r="39" spans="1:41">
      <c r="A39" t="s">
        <v>1213</v>
      </c>
      <c r="B39" t="s">
        <v>1251</v>
      </c>
      <c r="C39" t="s">
        <v>1017</v>
      </c>
      <c r="D39" t="s">
        <v>6114</v>
      </c>
      <c r="E39" t="s">
        <v>1224</v>
      </c>
      <c r="F39" t="s">
        <v>6115</v>
      </c>
      <c r="G39" s="152">
        <v>-364388</v>
      </c>
      <c r="H39" s="152">
        <v>-364388</v>
      </c>
      <c r="I39" s="133">
        <v>437.88736352288947</v>
      </c>
      <c r="J39" s="133">
        <v>-4.5894342614025203E-2</v>
      </c>
      <c r="K39" t="s">
        <v>6114</v>
      </c>
      <c r="L39" t="s">
        <v>1212</v>
      </c>
      <c r="M39" t="s">
        <v>5464</v>
      </c>
      <c r="N39" s="152">
        <v>-1676184.8</v>
      </c>
      <c r="O39" s="152">
        <v>-1676184.8</v>
      </c>
      <c r="P39" s="133">
        <v>436.12390598997348</v>
      </c>
      <c r="Q39" s="133">
        <v>-4.5709517175013196E-2</v>
      </c>
      <c r="R39" s="152">
        <v>-15.2386</v>
      </c>
      <c r="S39" t="s">
        <v>204</v>
      </c>
      <c r="T39" t="s">
        <v>204</v>
      </c>
      <c r="V39" t="s">
        <v>1208</v>
      </c>
      <c r="W39" t="s">
        <v>1208</v>
      </c>
      <c r="X39" t="s">
        <v>6088</v>
      </c>
      <c r="Y39" t="s">
        <v>339</v>
      </c>
      <c r="Z39" t="s">
        <v>6109</v>
      </c>
      <c r="AA39" t="s">
        <v>1590</v>
      </c>
      <c r="AB39" t="s">
        <v>1208</v>
      </c>
      <c r="AC39" t="s">
        <v>897</v>
      </c>
      <c r="AF39" t="s">
        <v>896</v>
      </c>
      <c r="AG39" t="s">
        <v>1208</v>
      </c>
      <c r="AI39" s="132">
        <v>4618.6000000000004</v>
      </c>
      <c r="AN39" s="133">
        <v>0.39649134048657481</v>
      </c>
      <c r="AO39" s="133">
        <v>-4.1555685182118302E-5</v>
      </c>
    </row>
    <row r="40" spans="1:41">
      <c r="A40" t="s">
        <v>1213</v>
      </c>
      <c r="B40" t="s">
        <v>1251</v>
      </c>
      <c r="C40" t="s">
        <v>1017</v>
      </c>
      <c r="D40" t="s">
        <v>6126</v>
      </c>
      <c r="E40" t="s">
        <v>1215</v>
      </c>
      <c r="F40" t="s">
        <v>6108</v>
      </c>
      <c r="G40" s="152">
        <v>-1160000</v>
      </c>
      <c r="H40" s="152">
        <v>-1160000</v>
      </c>
      <c r="I40" s="133">
        <v>1099.8269376836358</v>
      </c>
      <c r="J40" s="133">
        <v>-0.11527127407399695</v>
      </c>
      <c r="K40" t="s">
        <v>6126</v>
      </c>
      <c r="L40" t="s">
        <v>1212</v>
      </c>
      <c r="M40" t="s">
        <v>5464</v>
      </c>
      <c r="N40" s="152">
        <v>-4217760</v>
      </c>
      <c r="O40" s="152">
        <v>-4217760</v>
      </c>
      <c r="P40" s="133">
        <v>1097.412388973024</v>
      </c>
      <c r="Q40" s="133">
        <v>-0.11501820870830212</v>
      </c>
      <c r="R40" s="152">
        <v>-39.966000000000001</v>
      </c>
      <c r="S40" t="s">
        <v>204</v>
      </c>
      <c r="T40" t="s">
        <v>204</v>
      </c>
      <c r="V40" t="s">
        <v>1208</v>
      </c>
      <c r="W40" t="s">
        <v>1208</v>
      </c>
      <c r="X40" t="s">
        <v>6092</v>
      </c>
      <c r="Y40" t="s">
        <v>339</v>
      </c>
      <c r="Z40" t="s">
        <v>6109</v>
      </c>
      <c r="AA40" t="s">
        <v>1590</v>
      </c>
      <c r="AB40" t="s">
        <v>1208</v>
      </c>
      <c r="AC40" t="s">
        <v>897</v>
      </c>
      <c r="AF40" t="s">
        <v>896</v>
      </c>
      <c r="AG40" t="s">
        <v>1208</v>
      </c>
      <c r="AI40" s="132">
        <v>3644</v>
      </c>
      <c r="AN40" s="133">
        <v>1.0398690972593176</v>
      </c>
      <c r="AO40" s="133">
        <v>-1.0898717934997354E-4</v>
      </c>
    </row>
    <row r="41" spans="1:41">
      <c r="A41" t="s">
        <v>1213</v>
      </c>
      <c r="B41" t="s">
        <v>1251</v>
      </c>
      <c r="C41" t="s">
        <v>1017</v>
      </c>
      <c r="D41" t="s">
        <v>6124</v>
      </c>
      <c r="E41" t="s">
        <v>1217</v>
      </c>
      <c r="F41" t="s">
        <v>6125</v>
      </c>
      <c r="G41" s="152">
        <v>-2619670</v>
      </c>
      <c r="H41" s="152">
        <v>-2619670</v>
      </c>
      <c r="I41" s="133">
        <v>2677.6964271800312</v>
      </c>
      <c r="J41" s="133">
        <v>-0.28064549809491757</v>
      </c>
      <c r="K41" t="s">
        <v>6124</v>
      </c>
      <c r="L41" t="s">
        <v>1212</v>
      </c>
      <c r="M41" t="s">
        <v>5464</v>
      </c>
      <c r="N41" s="152">
        <v>-10295303.1</v>
      </c>
      <c r="O41" s="152">
        <v>-10295303.1</v>
      </c>
      <c r="P41" s="133">
        <v>2678.7188389506232</v>
      </c>
      <c r="Q41" s="133">
        <v>-0.28075265559705387</v>
      </c>
      <c r="R41" s="152">
        <v>-125.2957</v>
      </c>
      <c r="S41" t="s">
        <v>204</v>
      </c>
      <c r="T41" t="s">
        <v>204</v>
      </c>
      <c r="V41" t="s">
        <v>1208</v>
      </c>
      <c r="W41" t="s">
        <v>1208</v>
      </c>
      <c r="X41" t="s">
        <v>6083</v>
      </c>
      <c r="Y41" t="s">
        <v>339</v>
      </c>
      <c r="Z41" t="s">
        <v>6109</v>
      </c>
      <c r="AA41" t="s">
        <v>1590</v>
      </c>
      <c r="AB41" t="s">
        <v>1208</v>
      </c>
      <c r="AC41" t="s">
        <v>897</v>
      </c>
      <c r="AF41" t="s">
        <v>896</v>
      </c>
      <c r="AG41" t="s">
        <v>1208</v>
      </c>
      <c r="AI41" s="132">
        <v>3928.5</v>
      </c>
      <c r="AN41" s="133">
        <v>3.2600490898285304</v>
      </c>
      <c r="AO41" s="133">
        <v>-3.4168104021871528E-4</v>
      </c>
    </row>
    <row r="42" spans="1:41">
      <c r="A42" t="s">
        <v>1213</v>
      </c>
      <c r="B42" t="s">
        <v>1252</v>
      </c>
      <c r="C42" t="s">
        <v>1017</v>
      </c>
      <c r="D42" t="s">
        <v>6112</v>
      </c>
      <c r="E42" t="s">
        <v>1215</v>
      </c>
      <c r="F42" t="s">
        <v>1216</v>
      </c>
      <c r="G42" s="152">
        <v>-6070000</v>
      </c>
      <c r="H42" s="152">
        <v>-6070000</v>
      </c>
      <c r="I42" s="133">
        <v>43.533304670998163</v>
      </c>
      <c r="J42" s="133">
        <v>-5.0494921412131195E-2</v>
      </c>
      <c r="K42" t="s">
        <v>6112</v>
      </c>
      <c r="L42" t="s">
        <v>1212</v>
      </c>
      <c r="M42" t="s">
        <v>5464</v>
      </c>
      <c r="N42" s="152">
        <v>-22301180</v>
      </c>
      <c r="O42" s="152">
        <v>-22301180</v>
      </c>
      <c r="P42" s="133">
        <v>43.450519250542584</v>
      </c>
      <c r="Q42" s="133">
        <v>-5.0398897383365941E-2</v>
      </c>
      <c r="R42" s="152">
        <v>19.9361</v>
      </c>
      <c r="S42" t="s">
        <v>204</v>
      </c>
      <c r="T42" t="s">
        <v>204</v>
      </c>
      <c r="V42" t="s">
        <v>1208</v>
      </c>
      <c r="W42" t="s">
        <v>1208</v>
      </c>
      <c r="X42" t="s">
        <v>6092</v>
      </c>
      <c r="Y42" t="s">
        <v>339</v>
      </c>
      <c r="Z42" t="s">
        <v>6113</v>
      </c>
      <c r="AA42" t="s">
        <v>1590</v>
      </c>
      <c r="AB42" t="s">
        <v>1208</v>
      </c>
      <c r="AC42" t="s">
        <v>897</v>
      </c>
      <c r="AF42" t="s">
        <v>896</v>
      </c>
      <c r="AG42" t="s">
        <v>1208</v>
      </c>
      <c r="AI42" s="132">
        <v>3681</v>
      </c>
      <c r="AN42" s="133">
        <v>-3.8842462379903571E-3</v>
      </c>
      <c r="AO42" s="133">
        <v>4.5053944334107505E-6</v>
      </c>
    </row>
    <row r="43" spans="1:41">
      <c r="A43" t="s">
        <v>1213</v>
      </c>
      <c r="B43" t="s">
        <v>1252</v>
      </c>
      <c r="C43" t="s">
        <v>1017</v>
      </c>
      <c r="D43" t="s">
        <v>6127</v>
      </c>
      <c r="E43" t="s">
        <v>1224</v>
      </c>
      <c r="F43" t="s">
        <v>6115</v>
      </c>
      <c r="G43" s="152">
        <v>-2006222</v>
      </c>
      <c r="H43" s="152">
        <v>-2006222</v>
      </c>
      <c r="I43" s="133">
        <v>18.053294530447179</v>
      </c>
      <c r="J43" s="133">
        <v>-2.0940282283515566E-2</v>
      </c>
      <c r="K43" t="s">
        <v>6127</v>
      </c>
      <c r="L43" t="s">
        <v>1215</v>
      </c>
      <c r="M43" t="s">
        <v>6108</v>
      </c>
      <c r="N43" s="152">
        <v>-2536305.98</v>
      </c>
      <c r="O43" s="152">
        <v>-2536305.98</v>
      </c>
      <c r="P43" s="133">
        <v>18.007239537680512</v>
      </c>
      <c r="Q43" s="133">
        <v>-2.0886862418932246E-2</v>
      </c>
      <c r="R43" s="152">
        <v>-3.0821000000000001</v>
      </c>
      <c r="S43" t="s">
        <v>204</v>
      </c>
      <c r="T43" t="s">
        <v>204</v>
      </c>
      <c r="V43" t="s">
        <v>1208</v>
      </c>
      <c r="W43" t="s">
        <v>1208</v>
      </c>
      <c r="X43" t="s">
        <v>6128</v>
      </c>
      <c r="Y43" t="s">
        <v>339</v>
      </c>
      <c r="Z43" t="s">
        <v>6109</v>
      </c>
      <c r="AA43" t="s">
        <v>1590</v>
      </c>
      <c r="AB43" t="s">
        <v>1208</v>
      </c>
      <c r="AC43" t="s">
        <v>897</v>
      </c>
      <c r="AF43" t="s">
        <v>896</v>
      </c>
      <c r="AG43" t="s">
        <v>1208</v>
      </c>
      <c r="AI43" s="132">
        <v>4618.6000000000004</v>
      </c>
      <c r="AN43" s="133">
        <v>6.0050728004385553E-4</v>
      </c>
      <c r="AO43" s="133">
        <v>-6.9653724068019139E-7</v>
      </c>
    </row>
    <row r="44" spans="1:41">
      <c r="A44" t="s">
        <v>1213</v>
      </c>
      <c r="B44" t="s">
        <v>1252</v>
      </c>
      <c r="C44" t="s">
        <v>1017</v>
      </c>
      <c r="D44" t="s">
        <v>6114</v>
      </c>
      <c r="E44" t="s">
        <v>1224</v>
      </c>
      <c r="F44" t="s">
        <v>6115</v>
      </c>
      <c r="G44" s="152">
        <v>-3547356</v>
      </c>
      <c r="H44" s="152">
        <v>-3547356</v>
      </c>
      <c r="I44" s="133">
        <v>31.921423786773836</v>
      </c>
      <c r="J44" s="133">
        <v>-3.702612971053186E-2</v>
      </c>
      <c r="K44" t="s">
        <v>6114</v>
      </c>
      <c r="L44" t="s">
        <v>1212</v>
      </c>
      <c r="M44" t="s">
        <v>5464</v>
      </c>
      <c r="N44" s="152">
        <v>-16317837.6</v>
      </c>
      <c r="O44" s="152">
        <v>-16317837.6</v>
      </c>
      <c r="P44" s="133">
        <v>31.792870008045654</v>
      </c>
      <c r="Q44" s="133">
        <v>-3.6877018288755586E-2</v>
      </c>
      <c r="R44" s="152">
        <v>-148.34960000000001</v>
      </c>
      <c r="S44" t="s">
        <v>204</v>
      </c>
      <c r="T44" t="s">
        <v>204</v>
      </c>
      <c r="V44" t="s">
        <v>1208</v>
      </c>
      <c r="W44" t="s">
        <v>1208</v>
      </c>
      <c r="X44" t="s">
        <v>6088</v>
      </c>
      <c r="Y44" t="s">
        <v>339</v>
      </c>
      <c r="Z44" t="s">
        <v>6109</v>
      </c>
      <c r="AA44" t="s">
        <v>1590</v>
      </c>
      <c r="AB44" t="s">
        <v>1208</v>
      </c>
      <c r="AC44" t="s">
        <v>897</v>
      </c>
      <c r="AF44" t="s">
        <v>896</v>
      </c>
      <c r="AG44" t="s">
        <v>1208</v>
      </c>
      <c r="AI44" s="132">
        <v>4618.6000000000004</v>
      </c>
      <c r="AN44" s="133">
        <v>2.8903707121469134E-2</v>
      </c>
      <c r="AO44" s="133">
        <v>-3.3525835694025586E-5</v>
      </c>
    </row>
    <row r="45" spans="1:41">
      <c r="A45" t="s">
        <v>1213</v>
      </c>
      <c r="B45" t="s">
        <v>1252</v>
      </c>
      <c r="C45" t="s">
        <v>1017</v>
      </c>
      <c r="D45" t="s">
        <v>6133</v>
      </c>
      <c r="E45" t="s">
        <v>1215</v>
      </c>
      <c r="F45" t="s">
        <v>6108</v>
      </c>
      <c r="G45" s="152">
        <v>-8545000</v>
      </c>
      <c r="H45" s="152">
        <v>-8545000</v>
      </c>
      <c r="I45" s="133">
        <v>60.667704552539817</v>
      </c>
      <c r="J45" s="133">
        <v>-7.0369364255402675E-2</v>
      </c>
      <c r="K45" t="s">
        <v>6133</v>
      </c>
      <c r="L45" t="s">
        <v>1212</v>
      </c>
      <c r="M45" t="s">
        <v>5464</v>
      </c>
      <c r="N45" s="152">
        <v>-31018350</v>
      </c>
      <c r="O45" s="152">
        <v>-31018350</v>
      </c>
      <c r="P45" s="133">
        <v>60.434623360515786</v>
      </c>
      <c r="Q45" s="133">
        <v>-7.0099009947066873E-2</v>
      </c>
      <c r="R45" s="152">
        <v>-348.02390000000003</v>
      </c>
      <c r="S45" t="s">
        <v>204</v>
      </c>
      <c r="T45" t="s">
        <v>204</v>
      </c>
      <c r="V45" t="s">
        <v>1208</v>
      </c>
      <c r="W45" t="s">
        <v>1208</v>
      </c>
      <c r="X45" t="s">
        <v>6092</v>
      </c>
      <c r="Y45" t="s">
        <v>339</v>
      </c>
      <c r="Z45" t="s">
        <v>6109</v>
      </c>
      <c r="AA45" t="s">
        <v>1590</v>
      </c>
      <c r="AB45" t="s">
        <v>1208</v>
      </c>
      <c r="AC45" t="s">
        <v>897</v>
      </c>
      <c r="AF45" t="s">
        <v>896</v>
      </c>
      <c r="AG45" t="s">
        <v>1208</v>
      </c>
      <c r="AI45" s="132">
        <v>3644</v>
      </c>
      <c r="AN45" s="133">
        <v>6.7807262406847202E-2</v>
      </c>
      <c r="AO45" s="133">
        <v>-7.8650642589201848E-5</v>
      </c>
    </row>
    <row r="46" spans="1:41">
      <c r="A46" t="s">
        <v>1213</v>
      </c>
      <c r="B46" t="s">
        <v>1252</v>
      </c>
      <c r="C46" t="s">
        <v>1017</v>
      </c>
      <c r="D46" t="s">
        <v>6124</v>
      </c>
      <c r="E46" t="s">
        <v>1217</v>
      </c>
      <c r="F46" t="s">
        <v>6125</v>
      </c>
      <c r="G46" s="152">
        <v>-41503335</v>
      </c>
      <c r="H46" s="152">
        <v>-41503335</v>
      </c>
      <c r="I46" s="133">
        <v>317.670495973117</v>
      </c>
      <c r="J46" s="133">
        <v>-0.36847068813963968</v>
      </c>
      <c r="K46" t="s">
        <v>6124</v>
      </c>
      <c r="L46" t="s">
        <v>1212</v>
      </c>
      <c r="M46" t="s">
        <v>5464</v>
      </c>
      <c r="N46" s="152">
        <v>-163108106.55000001</v>
      </c>
      <c r="O46" s="152">
        <v>-163108106.55000001</v>
      </c>
      <c r="P46" s="133">
        <v>317.79179054966266</v>
      </c>
      <c r="Q46" s="133">
        <v>-0.36861137950586326</v>
      </c>
      <c r="R46" s="152">
        <v>-1985.0550000000001</v>
      </c>
      <c r="S46" t="s">
        <v>204</v>
      </c>
      <c r="T46" t="s">
        <v>204</v>
      </c>
      <c r="V46" t="s">
        <v>1208</v>
      </c>
      <c r="W46" t="s">
        <v>1208</v>
      </c>
      <c r="X46" t="s">
        <v>6083</v>
      </c>
      <c r="Y46" t="s">
        <v>339</v>
      </c>
      <c r="Z46" t="s">
        <v>6109</v>
      </c>
      <c r="AA46" t="s">
        <v>1590</v>
      </c>
      <c r="AB46" t="s">
        <v>1208</v>
      </c>
      <c r="AC46" t="s">
        <v>897</v>
      </c>
      <c r="AF46" t="s">
        <v>896</v>
      </c>
      <c r="AG46" t="s">
        <v>1208</v>
      </c>
      <c r="AI46" s="132">
        <v>3928.5</v>
      </c>
      <c r="AN46" s="133">
        <v>0.38675833479494903</v>
      </c>
      <c r="AO46" s="133">
        <v>-4.4860669017778693E-4</v>
      </c>
    </row>
    <row r="47" spans="1:41">
      <c r="A47" t="s">
        <v>1213</v>
      </c>
      <c r="B47" t="s">
        <v>1252</v>
      </c>
      <c r="C47" t="s">
        <v>1017</v>
      </c>
      <c r="D47" t="s">
        <v>6126</v>
      </c>
      <c r="E47" t="s">
        <v>1215</v>
      </c>
      <c r="F47" t="s">
        <v>6108</v>
      </c>
      <c r="G47" s="152">
        <v>-77437000</v>
      </c>
      <c r="H47" s="152">
        <v>-77437000</v>
      </c>
      <c r="I47" s="133">
        <v>549.78642919075787</v>
      </c>
      <c r="J47" s="133">
        <v>-0.63770537856590015</v>
      </c>
      <c r="K47" t="s">
        <v>6126</v>
      </c>
      <c r="L47" t="s">
        <v>1212</v>
      </c>
      <c r="M47" t="s">
        <v>5464</v>
      </c>
      <c r="N47" s="152">
        <v>-281560932</v>
      </c>
      <c r="O47" s="152">
        <v>-281560932</v>
      </c>
      <c r="P47" s="133">
        <v>548.57943373699106</v>
      </c>
      <c r="Q47" s="133">
        <v>-0.6363053667578521</v>
      </c>
      <c r="R47" s="152">
        <v>-2667.9716000000003</v>
      </c>
      <c r="S47" t="s">
        <v>204</v>
      </c>
      <c r="T47" t="s">
        <v>204</v>
      </c>
      <c r="V47" t="s">
        <v>1208</v>
      </c>
      <c r="W47" t="s">
        <v>1208</v>
      </c>
      <c r="X47" t="s">
        <v>6092</v>
      </c>
      <c r="Y47" t="s">
        <v>339</v>
      </c>
      <c r="Z47" t="s">
        <v>6109</v>
      </c>
      <c r="AA47" t="s">
        <v>1590</v>
      </c>
      <c r="AB47" t="s">
        <v>1208</v>
      </c>
      <c r="AC47" t="s">
        <v>897</v>
      </c>
      <c r="AF47" t="s">
        <v>896</v>
      </c>
      <c r="AG47" t="s">
        <v>1208</v>
      </c>
      <c r="AI47" s="132">
        <v>3644</v>
      </c>
      <c r="AN47" s="133">
        <v>0.51981443463468113</v>
      </c>
      <c r="AO47" s="133">
        <v>-6.0294042053866904E-4</v>
      </c>
    </row>
    <row r="48" spans="1:41">
      <c r="A48" t="s">
        <v>1213</v>
      </c>
      <c r="B48" t="s">
        <v>1256</v>
      </c>
      <c r="C48" t="s">
        <v>1017</v>
      </c>
      <c r="D48" t="s">
        <v>6134</v>
      </c>
      <c r="E48" t="s">
        <v>1215</v>
      </c>
      <c r="F48" t="s">
        <v>6122</v>
      </c>
      <c r="G48" s="152">
        <v>12000000</v>
      </c>
      <c r="H48" s="152">
        <v>12000000</v>
      </c>
      <c r="I48" s="133">
        <v>291.08207463466317</v>
      </c>
      <c r="J48" s="133">
        <v>1.0917514031427324</v>
      </c>
      <c r="K48" t="s">
        <v>6134</v>
      </c>
      <c r="L48" t="s">
        <v>1212</v>
      </c>
      <c r="M48" t="s">
        <v>5464</v>
      </c>
      <c r="N48" s="152">
        <v>-43032000</v>
      </c>
      <c r="O48" s="152">
        <v>-43032000</v>
      </c>
      <c r="P48" s="133">
        <v>-290.67678074071347</v>
      </c>
      <c r="Q48" s="133">
        <v>-1.0902312814452348</v>
      </c>
      <c r="R48" s="152">
        <v>1007.1517</v>
      </c>
      <c r="S48" t="s">
        <v>204</v>
      </c>
      <c r="T48" t="s">
        <v>204</v>
      </c>
      <c r="V48" t="s">
        <v>1208</v>
      </c>
      <c r="W48" t="s">
        <v>1208</v>
      </c>
      <c r="X48" t="s">
        <v>6092</v>
      </c>
      <c r="Y48" t="s">
        <v>339</v>
      </c>
      <c r="Z48" t="s">
        <v>6123</v>
      </c>
      <c r="AA48" t="s">
        <v>1338</v>
      </c>
      <c r="AB48" t="s">
        <v>1208</v>
      </c>
      <c r="AC48" t="s">
        <v>897</v>
      </c>
      <c r="AF48" t="s">
        <v>896</v>
      </c>
      <c r="AG48" t="s">
        <v>1208</v>
      </c>
      <c r="AI48" s="132">
        <v>3591</v>
      </c>
      <c r="AN48" s="133">
        <v>0.68032070696972502</v>
      </c>
      <c r="AO48" s="133">
        <v>2.5516551898754555E-3</v>
      </c>
    </row>
    <row r="49" spans="1:41">
      <c r="A49" t="s">
        <v>1213</v>
      </c>
      <c r="B49" t="s">
        <v>1256</v>
      </c>
      <c r="C49" t="s">
        <v>1017</v>
      </c>
      <c r="D49" t="s">
        <v>6135</v>
      </c>
      <c r="E49" t="s">
        <v>1215</v>
      </c>
      <c r="F49" t="s">
        <v>6136</v>
      </c>
      <c r="G49" s="152">
        <v>7400000</v>
      </c>
      <c r="H49" s="152">
        <v>7400000</v>
      </c>
      <c r="I49" s="133">
        <v>182.19987002508051</v>
      </c>
      <c r="J49" s="133">
        <v>0.68337070911001863</v>
      </c>
      <c r="K49" t="s">
        <v>6135</v>
      </c>
      <c r="L49" t="s">
        <v>1212</v>
      </c>
      <c r="M49" t="s">
        <v>5464</v>
      </c>
      <c r="N49" s="152">
        <v>-26906400</v>
      </c>
      <c r="O49" s="152">
        <v>-26906400</v>
      </c>
      <c r="P49" s="133">
        <v>-181.74999380279635</v>
      </c>
      <c r="Q49" s="133">
        <v>-0.68168337402579637</v>
      </c>
      <c r="R49" s="152">
        <v>291.92220000000003</v>
      </c>
      <c r="S49" t="s">
        <v>204</v>
      </c>
      <c r="T49" t="s">
        <v>204</v>
      </c>
      <c r="V49" t="s">
        <v>1208</v>
      </c>
      <c r="W49" t="s">
        <v>1208</v>
      </c>
      <c r="X49" t="s">
        <v>6092</v>
      </c>
      <c r="Y49" t="s">
        <v>339</v>
      </c>
      <c r="Z49" t="s">
        <v>6137</v>
      </c>
      <c r="AA49" t="s">
        <v>6138</v>
      </c>
      <c r="AB49" t="s">
        <v>1208</v>
      </c>
      <c r="AC49" t="s">
        <v>897</v>
      </c>
      <c r="AF49" t="s">
        <v>896</v>
      </c>
      <c r="AG49" t="s">
        <v>1208</v>
      </c>
      <c r="AI49" s="132">
        <v>3645</v>
      </c>
      <c r="AN49" s="133">
        <v>0.19719046439519045</v>
      </c>
      <c r="AO49" s="133">
        <v>7.3959540950784279E-4</v>
      </c>
    </row>
    <row r="50" spans="1:41">
      <c r="A50" t="s">
        <v>1213</v>
      </c>
      <c r="B50" t="s">
        <v>1256</v>
      </c>
      <c r="C50" t="s">
        <v>1017</v>
      </c>
      <c r="D50" t="s">
        <v>6139</v>
      </c>
      <c r="E50" t="s">
        <v>1215</v>
      </c>
      <c r="F50" t="s">
        <v>6117</v>
      </c>
      <c r="G50" s="152">
        <v>3200000</v>
      </c>
      <c r="H50" s="152">
        <v>3200000</v>
      </c>
      <c r="I50" s="133">
        <v>77.902890335715284</v>
      </c>
      <c r="J50" s="133">
        <v>0.29218765854832696</v>
      </c>
      <c r="K50" t="s">
        <v>6139</v>
      </c>
      <c r="L50" t="s">
        <v>1212</v>
      </c>
      <c r="M50" t="s">
        <v>5464</v>
      </c>
      <c r="N50" s="152">
        <v>-11473600</v>
      </c>
      <c r="O50" s="152">
        <v>-11473600</v>
      </c>
      <c r="P50" s="133">
        <v>-77.503000360351606</v>
      </c>
      <c r="Q50" s="133">
        <v>-0.29068780514012937</v>
      </c>
      <c r="R50" s="152">
        <v>270.1626</v>
      </c>
      <c r="S50" t="s">
        <v>204</v>
      </c>
      <c r="T50" t="s">
        <v>204</v>
      </c>
      <c r="V50" t="s">
        <v>1208</v>
      </c>
      <c r="W50" t="s">
        <v>1208</v>
      </c>
      <c r="X50" t="s">
        <v>6092</v>
      </c>
      <c r="Y50" t="s">
        <v>339</v>
      </c>
      <c r="Z50" t="s">
        <v>6118</v>
      </c>
      <c r="AA50" t="s">
        <v>1338</v>
      </c>
      <c r="AB50" t="s">
        <v>1208</v>
      </c>
      <c r="AC50" t="s">
        <v>897</v>
      </c>
      <c r="AF50" t="s">
        <v>896</v>
      </c>
      <c r="AG50" t="s">
        <v>1208</v>
      </c>
      <c r="AI50" s="132">
        <v>3604</v>
      </c>
      <c r="AN50" s="133">
        <v>0.18249206875639076</v>
      </c>
      <c r="AO50" s="133">
        <v>6.8446664871847738E-4</v>
      </c>
    </row>
    <row r="51" spans="1:41">
      <c r="A51" t="s">
        <v>1213</v>
      </c>
      <c r="B51" t="s">
        <v>1256</v>
      </c>
      <c r="C51" t="s">
        <v>1017</v>
      </c>
      <c r="D51" t="s">
        <v>6140</v>
      </c>
      <c r="E51" t="s">
        <v>1215</v>
      </c>
      <c r="F51" t="s">
        <v>6141</v>
      </c>
      <c r="G51" s="152">
        <v>5000000</v>
      </c>
      <c r="H51" s="152">
        <v>5000000</v>
      </c>
      <c r="I51" s="133">
        <v>123.34444172535387</v>
      </c>
      <c r="J51" s="133">
        <v>0.46262370327175101</v>
      </c>
      <c r="K51" t="s">
        <v>6140</v>
      </c>
      <c r="L51" t="s">
        <v>1212</v>
      </c>
      <c r="M51" t="s">
        <v>5464</v>
      </c>
      <c r="N51" s="152">
        <v>-18188000</v>
      </c>
      <c r="O51" s="152">
        <v>-18188000</v>
      </c>
      <c r="P51" s="133">
        <v>-122.85808905261426</v>
      </c>
      <c r="Q51" s="133">
        <v>-0.46079955723475396</v>
      </c>
      <c r="R51" s="152">
        <v>211.80170000000001</v>
      </c>
      <c r="S51" t="s">
        <v>204</v>
      </c>
      <c r="T51" t="s">
        <v>204</v>
      </c>
      <c r="V51" t="s">
        <v>1208</v>
      </c>
      <c r="W51" t="s">
        <v>1208</v>
      </c>
      <c r="X51" t="s">
        <v>6092</v>
      </c>
      <c r="Y51" t="s">
        <v>339</v>
      </c>
      <c r="Z51" t="s">
        <v>6142</v>
      </c>
      <c r="AA51" t="s">
        <v>6143</v>
      </c>
      <c r="AB51" t="s">
        <v>1208</v>
      </c>
      <c r="AC51" t="s">
        <v>897</v>
      </c>
      <c r="AF51" t="s">
        <v>896</v>
      </c>
      <c r="AG51" t="s">
        <v>1208</v>
      </c>
      <c r="AI51" s="132">
        <v>3652</v>
      </c>
      <c r="AN51" s="133">
        <v>0.14306990992644381</v>
      </c>
      <c r="AO51" s="133">
        <v>5.3660733010008185E-4</v>
      </c>
    </row>
    <row r="52" spans="1:41">
      <c r="A52" t="s">
        <v>1213</v>
      </c>
      <c r="B52" t="s">
        <v>1256</v>
      </c>
      <c r="C52" t="s">
        <v>1017</v>
      </c>
      <c r="D52" t="s">
        <v>6144</v>
      </c>
      <c r="E52" t="s">
        <v>1215</v>
      </c>
      <c r="F52" t="s">
        <v>6120</v>
      </c>
      <c r="G52" s="152">
        <v>4300000</v>
      </c>
      <c r="H52" s="152">
        <v>4300000</v>
      </c>
      <c r="I52" s="133">
        <v>106.19240413340324</v>
      </c>
      <c r="J52" s="133">
        <v>0.39829215303365517</v>
      </c>
      <c r="K52" t="s">
        <v>6144</v>
      </c>
      <c r="L52" t="s">
        <v>1212</v>
      </c>
      <c r="M52" t="s">
        <v>5464</v>
      </c>
      <c r="N52" s="152">
        <v>-15684250</v>
      </c>
      <c r="O52" s="152">
        <v>-15684250</v>
      </c>
      <c r="P52" s="133">
        <v>-105.94551260300555</v>
      </c>
      <c r="Q52" s="133">
        <v>-0.39736614556626287</v>
      </c>
      <c r="R52" s="152">
        <v>120.37469999999999</v>
      </c>
      <c r="S52" t="s">
        <v>204</v>
      </c>
      <c r="T52" t="s">
        <v>204</v>
      </c>
      <c r="V52" t="s">
        <v>1208</v>
      </c>
      <c r="W52" t="s">
        <v>1208</v>
      </c>
      <c r="X52" t="s">
        <v>6092</v>
      </c>
      <c r="Y52" t="s">
        <v>339</v>
      </c>
      <c r="Z52" t="s">
        <v>6097</v>
      </c>
      <c r="AA52" t="s">
        <v>6138</v>
      </c>
      <c r="AB52" t="s">
        <v>1208</v>
      </c>
      <c r="AC52" t="s">
        <v>897</v>
      </c>
      <c r="AF52" t="s">
        <v>896</v>
      </c>
      <c r="AG52" t="s">
        <v>1208</v>
      </c>
      <c r="AI52" s="132">
        <v>3656</v>
      </c>
      <c r="AN52" s="133">
        <v>8.1311853624113681E-2</v>
      </c>
      <c r="AO52" s="133">
        <v>3.0497353846910925E-4</v>
      </c>
    </row>
    <row r="53" spans="1:41">
      <c r="A53" t="s">
        <v>1213</v>
      </c>
      <c r="B53" t="s">
        <v>1256</v>
      </c>
      <c r="C53" t="s">
        <v>1017</v>
      </c>
      <c r="D53" t="s">
        <v>6145</v>
      </c>
      <c r="E53" t="s">
        <v>1215</v>
      </c>
      <c r="F53" t="s">
        <v>6102</v>
      </c>
      <c r="G53" s="152">
        <v>2600000</v>
      </c>
      <c r="H53" s="152">
        <v>2600000</v>
      </c>
      <c r="I53" s="133">
        <v>64.086421490970551</v>
      </c>
      <c r="J53" s="133">
        <v>0.24036670988063583</v>
      </c>
      <c r="K53" t="s">
        <v>6145</v>
      </c>
      <c r="L53" t="s">
        <v>1212</v>
      </c>
      <c r="M53" t="s">
        <v>5464</v>
      </c>
      <c r="N53" s="152">
        <v>-9451780</v>
      </c>
      <c r="O53" s="152">
        <v>-9451780</v>
      </c>
      <c r="P53" s="133">
        <v>-63.845812015929091</v>
      </c>
      <c r="Q53" s="133">
        <v>-0.23946426429955481</v>
      </c>
      <c r="R53" s="152">
        <v>104.3801</v>
      </c>
      <c r="S53" t="s">
        <v>204</v>
      </c>
      <c r="T53" t="s">
        <v>204</v>
      </c>
      <c r="V53" t="s">
        <v>1208</v>
      </c>
      <c r="W53" t="s">
        <v>1208</v>
      </c>
      <c r="X53" t="s">
        <v>6092</v>
      </c>
      <c r="Y53" t="s">
        <v>339</v>
      </c>
      <c r="Z53" t="s">
        <v>6146</v>
      </c>
      <c r="AA53" t="s">
        <v>6138</v>
      </c>
      <c r="AB53" t="s">
        <v>1208</v>
      </c>
      <c r="AC53" t="s">
        <v>897</v>
      </c>
      <c r="AF53" t="s">
        <v>896</v>
      </c>
      <c r="AG53" t="s">
        <v>1208</v>
      </c>
      <c r="AI53" s="132">
        <v>3649</v>
      </c>
      <c r="AN53" s="133">
        <v>7.0507684392317471E-2</v>
      </c>
      <c r="AO53" s="133">
        <v>2.6445071708476424E-4</v>
      </c>
    </row>
    <row r="54" spans="1:41">
      <c r="A54" t="s">
        <v>1213</v>
      </c>
      <c r="B54" t="s">
        <v>1256</v>
      </c>
      <c r="C54" t="s">
        <v>1017</v>
      </c>
      <c r="D54" t="s">
        <v>6147</v>
      </c>
      <c r="E54" t="s">
        <v>1215</v>
      </c>
      <c r="F54" t="s">
        <v>6148</v>
      </c>
      <c r="G54" s="152">
        <v>2600000</v>
      </c>
      <c r="H54" s="152">
        <v>2600000</v>
      </c>
      <c r="I54" s="133">
        <v>64.683554494723097</v>
      </c>
      <c r="J54" s="133">
        <v>0.24260635584828222</v>
      </c>
      <c r="K54" t="s">
        <v>6147</v>
      </c>
      <c r="L54" t="s">
        <v>1212</v>
      </c>
      <c r="M54" t="s">
        <v>5464</v>
      </c>
      <c r="N54" s="152">
        <v>-9505600</v>
      </c>
      <c r="O54" s="152">
        <v>-9505600</v>
      </c>
      <c r="P54" s="133">
        <v>-64.209360638801968</v>
      </c>
      <c r="Q54" s="133">
        <v>-0.24082781346221008</v>
      </c>
      <c r="R54" s="152">
        <v>50.7714</v>
      </c>
      <c r="S54" t="s">
        <v>204</v>
      </c>
      <c r="T54" t="s">
        <v>204</v>
      </c>
      <c r="V54" t="s">
        <v>1208</v>
      </c>
      <c r="W54" t="s">
        <v>1208</v>
      </c>
      <c r="X54" t="s">
        <v>6092</v>
      </c>
      <c r="Y54" t="s">
        <v>339</v>
      </c>
      <c r="Z54" t="s">
        <v>6149</v>
      </c>
      <c r="AA54" t="s">
        <v>6138</v>
      </c>
      <c r="AB54" t="s">
        <v>1208</v>
      </c>
      <c r="AC54" t="s">
        <v>897</v>
      </c>
      <c r="AF54" t="s">
        <v>896</v>
      </c>
      <c r="AG54" t="s">
        <v>1208</v>
      </c>
      <c r="AI54" s="132">
        <v>3683</v>
      </c>
      <c r="AN54" s="133">
        <v>3.4295585105112089E-2</v>
      </c>
      <c r="AO54" s="133">
        <v>1.2863125703326407E-4</v>
      </c>
    </row>
    <row r="55" spans="1:41">
      <c r="A55" t="s">
        <v>1213</v>
      </c>
      <c r="B55" t="s">
        <v>1256</v>
      </c>
      <c r="C55" t="s">
        <v>1017</v>
      </c>
      <c r="D55" t="s">
        <v>6150</v>
      </c>
      <c r="E55" t="s">
        <v>1215</v>
      </c>
      <c r="F55" t="s">
        <v>6151</v>
      </c>
      <c r="G55" s="152">
        <v>2900000</v>
      </c>
      <c r="H55" s="152">
        <v>2900000</v>
      </c>
      <c r="I55" s="133">
        <v>73.89048078561342</v>
      </c>
      <c r="J55" s="133">
        <v>0.27713845374310131</v>
      </c>
      <c r="K55" t="s">
        <v>6150</v>
      </c>
      <c r="L55" t="s">
        <v>1212</v>
      </c>
      <c r="M55" t="s">
        <v>5464</v>
      </c>
      <c r="N55" s="152">
        <v>-10888688</v>
      </c>
      <c r="O55" s="152">
        <v>-10888688</v>
      </c>
      <c r="P55" s="133">
        <v>-73.55197932538664</v>
      </c>
      <c r="Q55" s="133">
        <v>-0.27586884810135137</v>
      </c>
      <c r="R55" s="152">
        <v>-216.48770000000002</v>
      </c>
      <c r="S55" t="s">
        <v>204</v>
      </c>
      <c r="T55" t="s">
        <v>204</v>
      </c>
      <c r="V55" t="s">
        <v>1208</v>
      </c>
      <c r="W55" t="s">
        <v>1208</v>
      </c>
      <c r="X55" t="s">
        <v>6092</v>
      </c>
      <c r="Y55" t="s">
        <v>339</v>
      </c>
      <c r="Z55" t="s">
        <v>6152</v>
      </c>
      <c r="AA55" t="s">
        <v>6143</v>
      </c>
      <c r="AB55" t="s">
        <v>1208</v>
      </c>
      <c r="AC55" t="s">
        <v>897</v>
      </c>
      <c r="AF55" t="s">
        <v>896</v>
      </c>
      <c r="AG55" t="s">
        <v>1208</v>
      </c>
      <c r="AI55" s="132">
        <v>3772</v>
      </c>
      <c r="AN55" s="133">
        <v>-0.14623526030100395</v>
      </c>
      <c r="AO55" s="133">
        <v>-5.4847949954645449E-4</v>
      </c>
    </row>
    <row r="56" spans="1:41">
      <c r="A56" t="s">
        <v>1213</v>
      </c>
      <c r="B56" t="s">
        <v>1256</v>
      </c>
      <c r="C56" t="s">
        <v>1017</v>
      </c>
      <c r="D56" t="s">
        <v>6153</v>
      </c>
      <c r="E56" t="s">
        <v>1215</v>
      </c>
      <c r="F56" t="s">
        <v>6154</v>
      </c>
      <c r="G56" s="152">
        <v>12000000</v>
      </c>
      <c r="H56" s="152">
        <v>12000000</v>
      </c>
      <c r="I56" s="133">
        <v>301.37653954098516</v>
      </c>
      <c r="J56" s="133">
        <v>1.1303624942591699</v>
      </c>
      <c r="K56" t="s">
        <v>6153</v>
      </c>
      <c r="L56" t="s">
        <v>1212</v>
      </c>
      <c r="M56" t="s">
        <v>5464</v>
      </c>
      <c r="N56" s="152">
        <v>-44520000</v>
      </c>
      <c r="O56" s="152">
        <v>-44520000</v>
      </c>
      <c r="P56" s="133">
        <v>-300.72806931066566</v>
      </c>
      <c r="Q56" s="133">
        <v>-1.1279302995431739</v>
      </c>
      <c r="R56" s="152">
        <v>-359.6694</v>
      </c>
      <c r="S56" t="s">
        <v>204</v>
      </c>
      <c r="T56" t="s">
        <v>204</v>
      </c>
      <c r="V56" t="s">
        <v>1208</v>
      </c>
      <c r="W56" t="s">
        <v>1208</v>
      </c>
      <c r="X56" t="s">
        <v>6092</v>
      </c>
      <c r="Y56" t="s">
        <v>339</v>
      </c>
      <c r="Z56" t="s">
        <v>6155</v>
      </c>
      <c r="AA56" t="s">
        <v>6143</v>
      </c>
      <c r="AB56" t="s">
        <v>1208</v>
      </c>
      <c r="AC56" t="s">
        <v>897</v>
      </c>
      <c r="AF56" t="s">
        <v>896</v>
      </c>
      <c r="AG56" t="s">
        <v>1208</v>
      </c>
      <c r="AI56" s="132">
        <v>3718</v>
      </c>
      <c r="AN56" s="133">
        <v>-0.24295301286828927</v>
      </c>
      <c r="AO56" s="133">
        <v>-9.1123540681650359E-4</v>
      </c>
    </row>
    <row r="57" spans="1:41">
      <c r="A57" t="s">
        <v>1213</v>
      </c>
      <c r="B57" t="s">
        <v>1258</v>
      </c>
      <c r="C57" t="s">
        <v>1017</v>
      </c>
      <c r="D57" t="s">
        <v>6156</v>
      </c>
      <c r="E57" t="s">
        <v>1226</v>
      </c>
      <c r="F57" t="s">
        <v>1227</v>
      </c>
      <c r="G57" s="152">
        <v>1000</v>
      </c>
      <c r="H57" s="152">
        <v>1000</v>
      </c>
      <c r="I57" s="133">
        <v>-5734.3336600347538</v>
      </c>
      <c r="J57" s="133">
        <v>7.301882680844404E-6</v>
      </c>
      <c r="K57" t="s">
        <v>6156</v>
      </c>
      <c r="L57" t="s">
        <v>1212</v>
      </c>
      <c r="M57" t="s">
        <v>5464</v>
      </c>
      <c r="N57" s="152">
        <v>-471.2</v>
      </c>
      <c r="O57" s="152">
        <v>-471.2</v>
      </c>
      <c r="P57" s="133">
        <v>5744.0859281640642</v>
      </c>
      <c r="Q57" s="133">
        <v>-7.3143008486689689E-6</v>
      </c>
      <c r="R57" s="152">
        <v>-8.0000000000000004E-4</v>
      </c>
      <c r="S57" t="s">
        <v>204</v>
      </c>
      <c r="T57" t="s">
        <v>204</v>
      </c>
      <c r="V57" t="s">
        <v>1208</v>
      </c>
      <c r="W57" t="s">
        <v>1208</v>
      </c>
      <c r="X57" t="s">
        <v>6157</v>
      </c>
      <c r="Y57" t="s">
        <v>339</v>
      </c>
      <c r="Z57" t="s">
        <v>6113</v>
      </c>
      <c r="AA57" t="s">
        <v>3437</v>
      </c>
      <c r="AB57" t="s">
        <v>1208</v>
      </c>
      <c r="AC57" t="s">
        <v>897</v>
      </c>
      <c r="AF57" t="s">
        <v>896</v>
      </c>
      <c r="AG57" t="s">
        <v>1208</v>
      </c>
      <c r="AI57" s="132">
        <v>470.4</v>
      </c>
      <c r="AN57" s="133">
        <v>1</v>
      </c>
      <c r="AO57" s="133">
        <v>-1.2733620179332482E-9</v>
      </c>
    </row>
    <row r="58" spans="1:41">
      <c r="A58" t="s">
        <v>1213</v>
      </c>
      <c r="B58" t="s">
        <v>1262</v>
      </c>
      <c r="C58" t="s">
        <v>1017</v>
      </c>
      <c r="D58" t="s">
        <v>6112</v>
      </c>
      <c r="E58" t="s">
        <v>1215</v>
      </c>
      <c r="F58" t="s">
        <v>1216</v>
      </c>
      <c r="G58" s="152">
        <v>-380000</v>
      </c>
      <c r="H58" s="152">
        <v>-380000</v>
      </c>
      <c r="I58" s="133">
        <v>30.004827175516972</v>
      </c>
      <c r="J58" s="133">
        <v>-5.0230146252972036E-2</v>
      </c>
      <c r="K58" t="s">
        <v>6112</v>
      </c>
      <c r="L58" t="s">
        <v>1212</v>
      </c>
      <c r="M58" t="s">
        <v>5464</v>
      </c>
      <c r="N58" s="152">
        <v>-1396120</v>
      </c>
      <c r="O58" s="152">
        <v>-1396120</v>
      </c>
      <c r="P58" s="133">
        <v>29.947768281132667</v>
      </c>
      <c r="Q58" s="133">
        <v>-5.0134625735783554E-2</v>
      </c>
      <c r="R58" s="152">
        <v>1.2481</v>
      </c>
      <c r="S58" t="s">
        <v>204</v>
      </c>
      <c r="T58" t="s">
        <v>204</v>
      </c>
      <c r="V58" t="s">
        <v>1208</v>
      </c>
      <c r="W58" t="s">
        <v>1208</v>
      </c>
      <c r="X58" t="s">
        <v>6092</v>
      </c>
      <c r="Y58" t="s">
        <v>339</v>
      </c>
      <c r="Z58" t="s">
        <v>6113</v>
      </c>
      <c r="AA58" t="s">
        <v>1590</v>
      </c>
      <c r="AB58" t="s">
        <v>1208</v>
      </c>
      <c r="AC58" t="s">
        <v>897</v>
      </c>
      <c r="AF58" t="s">
        <v>896</v>
      </c>
      <c r="AG58" t="s">
        <v>1208</v>
      </c>
      <c r="AI58" s="132">
        <v>3681</v>
      </c>
      <c r="AN58" s="133">
        <v>-2.6771718333550936E-3</v>
      </c>
      <c r="AO58" s="133">
        <v>4.4817699481199126E-6</v>
      </c>
    </row>
    <row r="59" spans="1:41">
      <c r="A59" t="s">
        <v>1213</v>
      </c>
      <c r="B59" t="s">
        <v>1262</v>
      </c>
      <c r="C59" t="s">
        <v>1017</v>
      </c>
      <c r="D59" t="s">
        <v>6127</v>
      </c>
      <c r="E59" t="s">
        <v>1224</v>
      </c>
      <c r="F59" t="s">
        <v>6115</v>
      </c>
      <c r="G59" s="152">
        <v>-141234</v>
      </c>
      <c r="H59" s="152">
        <v>-141234</v>
      </c>
      <c r="I59" s="133">
        <v>13.992371462826423</v>
      </c>
      <c r="J59" s="133">
        <v>-2.3424193077078569E-2</v>
      </c>
      <c r="K59" t="s">
        <v>6127</v>
      </c>
      <c r="L59" t="s">
        <v>1215</v>
      </c>
      <c r="M59" t="s">
        <v>6108</v>
      </c>
      <c r="N59" s="152">
        <v>-178550.85</v>
      </c>
      <c r="O59" s="152">
        <v>-178550.85</v>
      </c>
      <c r="P59" s="133">
        <v>13.956676297978802</v>
      </c>
      <c r="Q59" s="133">
        <v>-2.3364436913834177E-2</v>
      </c>
      <c r="R59" s="152">
        <v>-0.217</v>
      </c>
      <c r="S59" t="s">
        <v>204</v>
      </c>
      <c r="T59" t="s">
        <v>204</v>
      </c>
      <c r="V59" t="s">
        <v>1208</v>
      </c>
      <c r="W59" t="s">
        <v>1208</v>
      </c>
      <c r="X59" t="s">
        <v>6128</v>
      </c>
      <c r="Y59" t="s">
        <v>339</v>
      </c>
      <c r="Z59" t="s">
        <v>6109</v>
      </c>
      <c r="AA59" t="s">
        <v>1590</v>
      </c>
      <c r="AB59" t="s">
        <v>1208</v>
      </c>
      <c r="AC59" t="s">
        <v>897</v>
      </c>
      <c r="AF59" t="s">
        <v>896</v>
      </c>
      <c r="AG59" t="s">
        <v>1208</v>
      </c>
      <c r="AI59" s="132">
        <v>4618.6000000000004</v>
      </c>
      <c r="AN59" s="133">
        <v>4.6542867365890556E-4</v>
      </c>
      <c r="AO59" s="133">
        <v>-7.7915964026247784E-7</v>
      </c>
    </row>
    <row r="60" spans="1:41">
      <c r="A60" t="s">
        <v>1213</v>
      </c>
      <c r="B60" t="s">
        <v>1262</v>
      </c>
      <c r="C60" t="s">
        <v>1017</v>
      </c>
      <c r="D60" t="s">
        <v>6114</v>
      </c>
      <c r="E60" t="s">
        <v>1224</v>
      </c>
      <c r="F60" t="s">
        <v>6115</v>
      </c>
      <c r="G60" s="152">
        <v>-208000</v>
      </c>
      <c r="H60" s="152">
        <v>-208000</v>
      </c>
      <c r="I60" s="133">
        <v>20.607029923870286</v>
      </c>
      <c r="J60" s="133">
        <v>-3.4497586700315379E-2</v>
      </c>
      <c r="K60" t="s">
        <v>6114</v>
      </c>
      <c r="L60" t="s">
        <v>1212</v>
      </c>
      <c r="M60" t="s">
        <v>5464</v>
      </c>
      <c r="N60" s="152">
        <v>-956800</v>
      </c>
      <c r="O60" s="152">
        <v>-956800</v>
      </c>
      <c r="P60" s="133">
        <v>20.524041408609385</v>
      </c>
      <c r="Q60" s="133">
        <v>-3.4358658212759435E-2</v>
      </c>
      <c r="R60" s="152">
        <v>-8.6984999999999992</v>
      </c>
      <c r="S60" t="s">
        <v>204</v>
      </c>
      <c r="T60" t="s">
        <v>204</v>
      </c>
      <c r="V60" t="s">
        <v>1208</v>
      </c>
      <c r="W60" t="s">
        <v>1208</v>
      </c>
      <c r="X60" t="s">
        <v>6088</v>
      </c>
      <c r="Y60" t="s">
        <v>339</v>
      </c>
      <c r="Z60" t="s">
        <v>6109</v>
      </c>
      <c r="AA60" t="s">
        <v>1590</v>
      </c>
      <c r="AB60" t="s">
        <v>1208</v>
      </c>
      <c r="AC60" t="s">
        <v>897</v>
      </c>
      <c r="AF60" t="s">
        <v>896</v>
      </c>
      <c r="AG60" t="s">
        <v>1208</v>
      </c>
      <c r="AI60" s="132">
        <v>4618.6000000000004</v>
      </c>
      <c r="AN60" s="133">
        <v>1.865892829660341E-2</v>
      </c>
      <c r="AO60" s="133">
        <v>-3.1236330467081235E-5</v>
      </c>
    </row>
    <row r="61" spans="1:41">
      <c r="A61" t="s">
        <v>1213</v>
      </c>
      <c r="B61" t="s">
        <v>1262</v>
      </c>
      <c r="C61" t="s">
        <v>1017</v>
      </c>
      <c r="D61" t="s">
        <v>6133</v>
      </c>
      <c r="E61" t="s">
        <v>1215</v>
      </c>
      <c r="F61" t="s">
        <v>6108</v>
      </c>
      <c r="G61" s="152">
        <v>-1083000</v>
      </c>
      <c r="H61" s="152">
        <v>-1083000</v>
      </c>
      <c r="I61" s="133">
        <v>84.654205962676969</v>
      </c>
      <c r="J61" s="133">
        <v>-0.14171696845846665</v>
      </c>
      <c r="K61" t="s">
        <v>6133</v>
      </c>
      <c r="L61" t="s">
        <v>1212</v>
      </c>
      <c r="M61" t="s">
        <v>5464</v>
      </c>
      <c r="N61" s="152">
        <v>-3931290</v>
      </c>
      <c r="O61" s="152">
        <v>-3931290</v>
      </c>
      <c r="P61" s="133">
        <v>84.328970264686447</v>
      </c>
      <c r="Q61" s="133">
        <v>-0.14117250151049232</v>
      </c>
      <c r="R61" s="152">
        <v>-44.108800000000002</v>
      </c>
      <c r="S61" t="s">
        <v>204</v>
      </c>
      <c r="T61" t="s">
        <v>204</v>
      </c>
      <c r="V61" t="s">
        <v>1208</v>
      </c>
      <c r="W61" t="s">
        <v>1208</v>
      </c>
      <c r="X61" t="s">
        <v>6092</v>
      </c>
      <c r="Y61" t="s">
        <v>339</v>
      </c>
      <c r="Z61" t="s">
        <v>6109</v>
      </c>
      <c r="AA61" t="s">
        <v>1590</v>
      </c>
      <c r="AB61" t="s">
        <v>1208</v>
      </c>
      <c r="AC61" t="s">
        <v>897</v>
      </c>
      <c r="AF61" t="s">
        <v>896</v>
      </c>
      <c r="AG61" t="s">
        <v>1208</v>
      </c>
      <c r="AI61" s="132">
        <v>3644</v>
      </c>
      <c r="AN61" s="133">
        <v>9.4616567412458982E-2</v>
      </c>
      <c r="AO61" s="133">
        <v>-1.5839464734394417E-4</v>
      </c>
    </row>
    <row r="62" spans="1:41">
      <c r="A62" t="s">
        <v>1213</v>
      </c>
      <c r="B62" t="s">
        <v>1262</v>
      </c>
      <c r="C62" t="s">
        <v>1017</v>
      </c>
      <c r="D62" t="s">
        <v>6124</v>
      </c>
      <c r="E62" t="s">
        <v>1217</v>
      </c>
      <c r="F62" t="s">
        <v>6125</v>
      </c>
      <c r="G62" s="152">
        <v>-3038489</v>
      </c>
      <c r="H62" s="152">
        <v>-3038489</v>
      </c>
      <c r="I62" s="133">
        <v>256.05080259975</v>
      </c>
      <c r="J62" s="133">
        <v>-0.42864667033546139</v>
      </c>
      <c r="K62" t="s">
        <v>6124</v>
      </c>
      <c r="L62" t="s">
        <v>1212</v>
      </c>
      <c r="M62" t="s">
        <v>5464</v>
      </c>
      <c r="N62" s="152">
        <v>-11941261.77</v>
      </c>
      <c r="O62" s="152">
        <v>-11941261.77</v>
      </c>
      <c r="P62" s="133">
        <v>256.14856922922684</v>
      </c>
      <c r="Q62" s="133">
        <v>-0.42881033840355431</v>
      </c>
      <c r="R62" s="152">
        <v>-145.32729999999998</v>
      </c>
      <c r="S62" t="s">
        <v>204</v>
      </c>
      <c r="T62" t="s">
        <v>204</v>
      </c>
      <c r="V62" t="s">
        <v>1208</v>
      </c>
      <c r="W62" t="s">
        <v>1208</v>
      </c>
      <c r="X62" t="s">
        <v>6083</v>
      </c>
      <c r="Y62" t="s">
        <v>339</v>
      </c>
      <c r="Z62" t="s">
        <v>6109</v>
      </c>
      <c r="AA62" t="s">
        <v>1590</v>
      </c>
      <c r="AB62" t="s">
        <v>1208</v>
      </c>
      <c r="AC62" t="s">
        <v>897</v>
      </c>
      <c r="AF62" t="s">
        <v>896</v>
      </c>
      <c r="AG62" t="s">
        <v>1208</v>
      </c>
      <c r="AI62" s="132">
        <v>3928.5</v>
      </c>
      <c r="AN62" s="133">
        <v>0.31173742381404501</v>
      </c>
      <c r="AO62" s="133">
        <v>-5.2186990776874613E-4</v>
      </c>
    </row>
    <row r="63" spans="1:41">
      <c r="A63" t="s">
        <v>1213</v>
      </c>
      <c r="B63" t="s">
        <v>1262</v>
      </c>
      <c r="C63" t="s">
        <v>1017</v>
      </c>
      <c r="D63" t="s">
        <v>6126</v>
      </c>
      <c r="E63" t="s">
        <v>1215</v>
      </c>
      <c r="F63" t="s">
        <v>6108</v>
      </c>
      <c r="G63" s="152">
        <v>-7810000</v>
      </c>
      <c r="H63" s="152">
        <v>-7810000</v>
      </c>
      <c r="I63" s="133">
        <v>610.47954623130852</v>
      </c>
      <c r="J63" s="133">
        <v>-1.0219847863902352</v>
      </c>
      <c r="K63" t="s">
        <v>6126</v>
      </c>
      <c r="L63" t="s">
        <v>1212</v>
      </c>
      <c r="M63" t="s">
        <v>5464</v>
      </c>
      <c r="N63" s="152">
        <v>-28397160</v>
      </c>
      <c r="O63" s="152">
        <v>-28397160</v>
      </c>
      <c r="P63" s="133">
        <v>609.13930573464268</v>
      </c>
      <c r="Q63" s="133">
        <v>-1.0197411315353717</v>
      </c>
      <c r="R63" s="152">
        <v>-269.08140000000003</v>
      </c>
      <c r="S63" t="s">
        <v>204</v>
      </c>
      <c r="T63" t="s">
        <v>204</v>
      </c>
      <c r="V63" t="s">
        <v>1208</v>
      </c>
      <c r="W63" t="s">
        <v>1208</v>
      </c>
      <c r="X63" t="s">
        <v>6092</v>
      </c>
      <c r="Y63" t="s">
        <v>339</v>
      </c>
      <c r="Z63" t="s">
        <v>6109</v>
      </c>
      <c r="AA63" t="s">
        <v>1590</v>
      </c>
      <c r="AB63" t="s">
        <v>1208</v>
      </c>
      <c r="AC63" t="s">
        <v>897</v>
      </c>
      <c r="AF63" t="s">
        <v>896</v>
      </c>
      <c r="AG63" t="s">
        <v>1208</v>
      </c>
      <c r="AI63" s="132">
        <v>3644</v>
      </c>
      <c r="AN63" s="133">
        <v>0.57719882363658881</v>
      </c>
      <c r="AO63" s="133">
        <v>-9.662705656897267E-4</v>
      </c>
    </row>
    <row r="64" spans="1:41">
      <c r="A64" t="s">
        <v>1213</v>
      </c>
      <c r="B64" t="s">
        <v>1263</v>
      </c>
      <c r="C64" t="s">
        <v>1017</v>
      </c>
      <c r="D64" t="s">
        <v>6158</v>
      </c>
      <c r="E64" t="s">
        <v>1215</v>
      </c>
      <c r="F64" t="s">
        <v>6159</v>
      </c>
      <c r="G64" s="152">
        <v>1840000</v>
      </c>
      <c r="H64" s="152">
        <v>1840000</v>
      </c>
      <c r="I64" s="133">
        <v>-263.83666039053793</v>
      </c>
      <c r="J64" s="133">
        <v>0.39514860550578013</v>
      </c>
      <c r="K64" t="s">
        <v>6158</v>
      </c>
      <c r="L64" t="s">
        <v>1212</v>
      </c>
      <c r="M64" t="s">
        <v>5464</v>
      </c>
      <c r="N64" s="152">
        <v>-6708088</v>
      </c>
      <c r="O64" s="152">
        <v>-6708088</v>
      </c>
      <c r="P64" s="133">
        <v>263.45366003445196</v>
      </c>
      <c r="Q64" s="133">
        <v>-0.39457498523484597</v>
      </c>
      <c r="R64" s="152">
        <v>45.669499999999999</v>
      </c>
      <c r="S64" t="s">
        <v>204</v>
      </c>
      <c r="T64" t="s">
        <v>204</v>
      </c>
      <c r="V64" t="s">
        <v>1208</v>
      </c>
      <c r="W64" t="s">
        <v>1208</v>
      </c>
      <c r="X64" t="s">
        <v>6092</v>
      </c>
      <c r="Y64" t="s">
        <v>339</v>
      </c>
      <c r="Z64" t="s">
        <v>6160</v>
      </c>
      <c r="AA64" t="s">
        <v>1590</v>
      </c>
      <c r="AB64" t="s">
        <v>1208</v>
      </c>
      <c r="AC64" t="s">
        <v>897</v>
      </c>
      <c r="AF64" t="s">
        <v>896</v>
      </c>
      <c r="AG64" t="s">
        <v>1208</v>
      </c>
      <c r="AI64" s="132">
        <v>3651</v>
      </c>
      <c r="AN64" s="133">
        <v>-0.1793625331688937</v>
      </c>
      <c r="AO64" s="133">
        <v>2.6863156453224416E-4</v>
      </c>
    </row>
    <row r="65" spans="1:41">
      <c r="A65" t="s">
        <v>1213</v>
      </c>
      <c r="B65" t="s">
        <v>1263</v>
      </c>
      <c r="C65" t="s">
        <v>1017</v>
      </c>
      <c r="D65" t="s">
        <v>6127</v>
      </c>
      <c r="E65" t="s">
        <v>1224</v>
      </c>
      <c r="F65" t="s">
        <v>6115</v>
      </c>
      <c r="G65" s="152">
        <v>-67206</v>
      </c>
      <c r="H65" s="152">
        <v>-67206</v>
      </c>
      <c r="I65" s="133">
        <v>12.190566389565173</v>
      </c>
      <c r="J65" s="133">
        <v>-1.8257831576672989E-2</v>
      </c>
      <c r="K65" t="s">
        <v>6127</v>
      </c>
      <c r="L65" t="s">
        <v>1215</v>
      </c>
      <c r="M65" t="s">
        <v>6108</v>
      </c>
      <c r="N65" s="152">
        <v>-84963.17</v>
      </c>
      <c r="O65" s="152">
        <v>-84963.17</v>
      </c>
      <c r="P65" s="133">
        <v>12.159467635676418</v>
      </c>
      <c r="Q65" s="133">
        <v>-1.8211254921200168E-2</v>
      </c>
      <c r="R65" s="152">
        <v>-0.1032</v>
      </c>
      <c r="S65" t="s">
        <v>204</v>
      </c>
      <c r="T65" t="s">
        <v>204</v>
      </c>
      <c r="V65" t="s">
        <v>1208</v>
      </c>
      <c r="W65" t="s">
        <v>1208</v>
      </c>
      <c r="X65" t="s">
        <v>6128</v>
      </c>
      <c r="Y65" t="s">
        <v>339</v>
      </c>
      <c r="Z65" t="s">
        <v>6109</v>
      </c>
      <c r="AA65" t="s">
        <v>1590</v>
      </c>
      <c r="AB65" t="s">
        <v>1208</v>
      </c>
      <c r="AC65" t="s">
        <v>897</v>
      </c>
      <c r="AF65" t="s">
        <v>896</v>
      </c>
      <c r="AG65" t="s">
        <v>1208</v>
      </c>
      <c r="AI65" s="132">
        <v>4618.6000000000004</v>
      </c>
      <c r="AN65" s="133">
        <v>4.0549517720453216E-4</v>
      </c>
      <c r="AO65" s="133">
        <v>-6.0731080197313063E-7</v>
      </c>
    </row>
    <row r="66" spans="1:41">
      <c r="A66" t="s">
        <v>1213</v>
      </c>
      <c r="B66" t="s">
        <v>1263</v>
      </c>
      <c r="C66" t="s">
        <v>1017</v>
      </c>
      <c r="D66" t="s">
        <v>6114</v>
      </c>
      <c r="E66" t="s">
        <v>1224</v>
      </c>
      <c r="F66" t="s">
        <v>6115</v>
      </c>
      <c r="G66" s="152">
        <v>-117999</v>
      </c>
      <c r="H66" s="152">
        <v>-117999</v>
      </c>
      <c r="I66" s="133">
        <v>21.403961601676947</v>
      </c>
      <c r="J66" s="133">
        <v>-3.2056748924438834E-2</v>
      </c>
      <c r="K66" t="s">
        <v>6114</v>
      </c>
      <c r="L66" t="s">
        <v>1212</v>
      </c>
      <c r="M66" t="s">
        <v>5464</v>
      </c>
      <c r="N66" s="152">
        <v>-542795.4</v>
      </c>
      <c r="O66" s="152">
        <v>-542795.4</v>
      </c>
      <c r="P66" s="133">
        <v>21.317763687635637</v>
      </c>
      <c r="Q66" s="133">
        <v>-3.1927650165075698E-2</v>
      </c>
      <c r="R66" s="152">
        <v>-4.9346999999999994</v>
      </c>
      <c r="S66" t="s">
        <v>204</v>
      </c>
      <c r="T66" t="s">
        <v>204</v>
      </c>
      <c r="V66" t="s">
        <v>1208</v>
      </c>
      <c r="W66" t="s">
        <v>1208</v>
      </c>
      <c r="X66" t="s">
        <v>6088</v>
      </c>
      <c r="Y66" t="s">
        <v>339</v>
      </c>
      <c r="Z66" t="s">
        <v>6109</v>
      </c>
      <c r="AA66" t="s">
        <v>1590</v>
      </c>
      <c r="AB66" t="s">
        <v>1208</v>
      </c>
      <c r="AC66" t="s">
        <v>897</v>
      </c>
      <c r="AF66" t="s">
        <v>896</v>
      </c>
      <c r="AG66" t="s">
        <v>1208</v>
      </c>
      <c r="AI66" s="132">
        <v>4618.6000000000004</v>
      </c>
      <c r="AN66" s="133">
        <v>1.9380521417417865E-2</v>
      </c>
      <c r="AO66" s="133">
        <v>-2.9026239191823181E-5</v>
      </c>
    </row>
    <row r="67" spans="1:41">
      <c r="A67" t="s">
        <v>1213</v>
      </c>
      <c r="B67" t="s">
        <v>1263</v>
      </c>
      <c r="C67" t="s">
        <v>1017</v>
      </c>
      <c r="D67" t="s">
        <v>6133</v>
      </c>
      <c r="E67" t="s">
        <v>1215</v>
      </c>
      <c r="F67" t="s">
        <v>6108</v>
      </c>
      <c r="G67" s="152">
        <v>-338000</v>
      </c>
      <c r="H67" s="152">
        <v>-338000</v>
      </c>
      <c r="I67" s="133">
        <v>48.372725039080215</v>
      </c>
      <c r="J67" s="133">
        <v>-7.244791082260299E-2</v>
      </c>
      <c r="K67" t="s">
        <v>6133</v>
      </c>
      <c r="L67" t="s">
        <v>1212</v>
      </c>
      <c r="M67" t="s">
        <v>5464</v>
      </c>
      <c r="N67" s="152">
        <v>-1226940</v>
      </c>
      <c r="O67" s="152">
        <v>-1226940</v>
      </c>
      <c r="P67" s="133">
        <v>48.186880321586493</v>
      </c>
      <c r="Q67" s="133">
        <v>-7.216957087981582E-2</v>
      </c>
      <c r="R67" s="152">
        <v>-13.766200000000001</v>
      </c>
      <c r="S67" t="s">
        <v>204</v>
      </c>
      <c r="T67" t="s">
        <v>204</v>
      </c>
      <c r="V67" t="s">
        <v>1208</v>
      </c>
      <c r="W67" t="s">
        <v>1208</v>
      </c>
      <c r="X67" t="s">
        <v>6092</v>
      </c>
      <c r="Y67" t="s">
        <v>339</v>
      </c>
      <c r="Z67" t="s">
        <v>6109</v>
      </c>
      <c r="AA67" t="s">
        <v>1590</v>
      </c>
      <c r="AB67" t="s">
        <v>1208</v>
      </c>
      <c r="AC67" t="s">
        <v>897</v>
      </c>
      <c r="AF67" t="s">
        <v>896</v>
      </c>
      <c r="AG67" t="s">
        <v>1208</v>
      </c>
      <c r="AI67" s="132">
        <v>3644</v>
      </c>
      <c r="AN67" s="133">
        <v>5.4065372742404937E-2</v>
      </c>
      <c r="AO67" s="133">
        <v>-8.0973798765069982E-5</v>
      </c>
    </row>
    <row r="68" spans="1:41">
      <c r="A68" t="s">
        <v>1213</v>
      </c>
      <c r="B68" t="s">
        <v>1263</v>
      </c>
      <c r="C68" t="s">
        <v>1017</v>
      </c>
      <c r="D68" t="s">
        <v>6124</v>
      </c>
      <c r="E68" t="s">
        <v>1217</v>
      </c>
      <c r="F68" t="s">
        <v>6125</v>
      </c>
      <c r="G68" s="152">
        <v>-1193658</v>
      </c>
      <c r="H68" s="152">
        <v>-1193658</v>
      </c>
      <c r="I68" s="133">
        <v>184.16714502540262</v>
      </c>
      <c r="J68" s="133">
        <v>-0.27582743970852097</v>
      </c>
      <c r="K68" t="s">
        <v>6124</v>
      </c>
      <c r="L68" t="s">
        <v>1212</v>
      </c>
      <c r="M68" t="s">
        <v>5464</v>
      </c>
      <c r="N68" s="152">
        <v>-4691075.9400000004</v>
      </c>
      <c r="O68" s="152">
        <v>-4691075.9400000004</v>
      </c>
      <c r="P68" s="133">
        <v>184.23746466840583</v>
      </c>
      <c r="Q68" s="133">
        <v>-0.27593275755491598</v>
      </c>
      <c r="R68" s="152">
        <v>-57.091200000000001</v>
      </c>
      <c r="S68" t="s">
        <v>204</v>
      </c>
      <c r="T68" t="s">
        <v>204</v>
      </c>
      <c r="V68" t="s">
        <v>1208</v>
      </c>
      <c r="W68" t="s">
        <v>1208</v>
      </c>
      <c r="X68" t="s">
        <v>6083</v>
      </c>
      <c r="Y68" t="s">
        <v>339</v>
      </c>
      <c r="Z68" t="s">
        <v>6109</v>
      </c>
      <c r="AA68" t="s">
        <v>1590</v>
      </c>
      <c r="AB68" t="s">
        <v>1208</v>
      </c>
      <c r="AC68" t="s">
        <v>897</v>
      </c>
      <c r="AF68" t="s">
        <v>896</v>
      </c>
      <c r="AG68" t="s">
        <v>1208</v>
      </c>
      <c r="AI68" s="132">
        <v>3928.5</v>
      </c>
      <c r="AN68" s="133">
        <v>0.22422031393180716</v>
      </c>
      <c r="AO68" s="133">
        <v>-3.3581513746070503E-4</v>
      </c>
    </row>
    <row r="69" spans="1:41">
      <c r="A69" t="s">
        <v>1213</v>
      </c>
      <c r="B69" t="s">
        <v>1263</v>
      </c>
      <c r="C69" t="s">
        <v>1017</v>
      </c>
      <c r="D69" t="s">
        <v>6126</v>
      </c>
      <c r="E69" t="s">
        <v>1215</v>
      </c>
      <c r="F69" t="s">
        <v>6108</v>
      </c>
      <c r="G69" s="152">
        <v>-6513000</v>
      </c>
      <c r="H69" s="152">
        <v>-6513000</v>
      </c>
      <c r="I69" s="133">
        <v>932.10520171458415</v>
      </c>
      <c r="J69" s="133">
        <v>-1.3960155123893883</v>
      </c>
      <c r="K69" t="s">
        <v>6126</v>
      </c>
      <c r="L69" t="s">
        <v>1212</v>
      </c>
      <c r="M69" t="s">
        <v>5464</v>
      </c>
      <c r="N69" s="152">
        <v>-23681268</v>
      </c>
      <c r="O69" s="152">
        <v>-23681268</v>
      </c>
      <c r="P69" s="133">
        <v>930.05886757251039</v>
      </c>
      <c r="Q69" s="133">
        <v>-1.3929507143380395</v>
      </c>
      <c r="R69" s="152">
        <v>-224.39529999999999</v>
      </c>
      <c r="S69" t="s">
        <v>204</v>
      </c>
      <c r="T69" t="s">
        <v>204</v>
      </c>
      <c r="V69" t="s">
        <v>1208</v>
      </c>
      <c r="W69" t="s">
        <v>1208</v>
      </c>
      <c r="X69" t="s">
        <v>6092</v>
      </c>
      <c r="Y69" t="s">
        <v>339</v>
      </c>
      <c r="Z69" t="s">
        <v>6109</v>
      </c>
      <c r="AA69" t="s">
        <v>1590</v>
      </c>
      <c r="AB69" t="s">
        <v>1208</v>
      </c>
      <c r="AC69" t="s">
        <v>897</v>
      </c>
      <c r="AF69" t="s">
        <v>896</v>
      </c>
      <c r="AG69" t="s">
        <v>1208</v>
      </c>
      <c r="AI69" s="132">
        <v>3644</v>
      </c>
      <c r="AN69" s="133">
        <v>0.88129082990005914</v>
      </c>
      <c r="AO69" s="133">
        <v>-1.3199107431263149E-3</v>
      </c>
    </row>
    <row r="70" spans="1:41">
      <c r="A70" t="s">
        <v>1213</v>
      </c>
      <c r="B70" t="s">
        <v>1264</v>
      </c>
      <c r="C70" t="s">
        <v>1017</v>
      </c>
      <c r="D70" t="s">
        <v>6127</v>
      </c>
      <c r="E70" t="s">
        <v>1224</v>
      </c>
      <c r="F70" t="s">
        <v>6115</v>
      </c>
      <c r="G70" s="152">
        <v>-47500</v>
      </c>
      <c r="H70" s="152">
        <v>-47500</v>
      </c>
      <c r="I70" s="133">
        <v>12.072136902916458</v>
      </c>
      <c r="J70" s="133">
        <v>-1.7923181240907599E-2</v>
      </c>
      <c r="K70" t="s">
        <v>6127</v>
      </c>
      <c r="L70" t="s">
        <v>1215</v>
      </c>
      <c r="M70" t="s">
        <v>6108</v>
      </c>
      <c r="N70" s="152">
        <v>-60050.45</v>
      </c>
      <c r="O70" s="152">
        <v>-60050.45</v>
      </c>
      <c r="P70" s="133">
        <v>12.041340172289436</v>
      </c>
      <c r="Q70" s="133">
        <v>-1.7877458152352976E-2</v>
      </c>
      <c r="R70" s="152">
        <v>-7.2999999999999995E-2</v>
      </c>
      <c r="S70" t="s">
        <v>204</v>
      </c>
      <c r="T70" t="s">
        <v>204</v>
      </c>
      <c r="V70" t="s">
        <v>1208</v>
      </c>
      <c r="W70" t="s">
        <v>1208</v>
      </c>
      <c r="X70" t="s">
        <v>6128</v>
      </c>
      <c r="Y70" t="s">
        <v>339</v>
      </c>
      <c r="Z70" t="s">
        <v>6109</v>
      </c>
      <c r="AA70" t="s">
        <v>1590</v>
      </c>
      <c r="AB70" t="s">
        <v>1208</v>
      </c>
      <c r="AC70" t="s">
        <v>897</v>
      </c>
      <c r="AF70" t="s">
        <v>896</v>
      </c>
      <c r="AG70" t="s">
        <v>1208</v>
      </c>
      <c r="AI70" s="132">
        <v>4618.6000000000004</v>
      </c>
      <c r="AN70" s="133">
        <v>4.0155585362325536E-4</v>
      </c>
      <c r="AO70" s="133">
        <v>-5.9617931777250108E-7</v>
      </c>
    </row>
    <row r="71" spans="1:41">
      <c r="A71" t="s">
        <v>1213</v>
      </c>
      <c r="B71" t="s">
        <v>1264</v>
      </c>
      <c r="C71" t="s">
        <v>1017</v>
      </c>
      <c r="D71" t="s">
        <v>6114</v>
      </c>
      <c r="E71" t="s">
        <v>1224</v>
      </c>
      <c r="F71" t="s">
        <v>6115</v>
      </c>
      <c r="G71" s="152">
        <v>-114260</v>
      </c>
      <c r="H71" s="152">
        <v>-114260</v>
      </c>
      <c r="I71" s="133">
        <v>29.039207632152308</v>
      </c>
      <c r="J71" s="133">
        <v>-4.3113740812338992E-2</v>
      </c>
      <c r="K71" t="s">
        <v>6114</v>
      </c>
      <c r="L71" t="s">
        <v>1212</v>
      </c>
      <c r="M71" t="s">
        <v>5464</v>
      </c>
      <c r="N71" s="152">
        <v>-525596</v>
      </c>
      <c r="O71" s="152">
        <v>-525596</v>
      </c>
      <c r="P71" s="133">
        <v>28.922261098146759</v>
      </c>
      <c r="Q71" s="133">
        <v>-4.2940113397297745E-2</v>
      </c>
      <c r="R71" s="152">
        <v>-4.7782999999999998</v>
      </c>
      <c r="S71" t="s">
        <v>204</v>
      </c>
      <c r="T71" t="s">
        <v>204</v>
      </c>
      <c r="V71" t="s">
        <v>1208</v>
      </c>
      <c r="W71" t="s">
        <v>1208</v>
      </c>
      <c r="X71" t="s">
        <v>6088</v>
      </c>
      <c r="Y71" t="s">
        <v>339</v>
      </c>
      <c r="Z71" t="s">
        <v>6109</v>
      </c>
      <c r="AA71" t="s">
        <v>1590</v>
      </c>
      <c r="AB71" t="s">
        <v>1208</v>
      </c>
      <c r="AC71" t="s">
        <v>897</v>
      </c>
      <c r="AF71" t="s">
        <v>896</v>
      </c>
      <c r="AG71" t="s">
        <v>1208</v>
      </c>
      <c r="AI71" s="132">
        <v>4618.6000000000004</v>
      </c>
      <c r="AN71" s="133">
        <v>2.629396351634658E-2</v>
      </c>
      <c r="AO71" s="133">
        <v>-3.9037949737915847E-5</v>
      </c>
    </row>
    <row r="72" spans="1:41">
      <c r="A72" t="s">
        <v>1213</v>
      </c>
      <c r="B72" t="s">
        <v>1264</v>
      </c>
      <c r="C72" t="s">
        <v>1017</v>
      </c>
      <c r="D72" t="s">
        <v>6133</v>
      </c>
      <c r="E72" t="s">
        <v>1215</v>
      </c>
      <c r="F72" t="s">
        <v>6108</v>
      </c>
      <c r="G72" s="152">
        <v>-169000</v>
      </c>
      <c r="H72" s="152">
        <v>-169000</v>
      </c>
      <c r="I72" s="133">
        <v>33.887947369535361</v>
      </c>
      <c r="J72" s="133">
        <v>-5.0312536005103263E-2</v>
      </c>
      <c r="K72" t="s">
        <v>6133</v>
      </c>
      <c r="L72" t="s">
        <v>1212</v>
      </c>
      <c r="M72" t="s">
        <v>5464</v>
      </c>
      <c r="N72" s="152">
        <v>-613470</v>
      </c>
      <c r="O72" s="152">
        <v>-613470</v>
      </c>
      <c r="P72" s="133">
        <v>33.75775218205635</v>
      </c>
      <c r="Q72" s="133">
        <v>-5.0119238665895953E-2</v>
      </c>
      <c r="R72" s="152">
        <v>-6.8831000000000007</v>
      </c>
      <c r="S72" t="s">
        <v>204</v>
      </c>
      <c r="T72" t="s">
        <v>204</v>
      </c>
      <c r="V72" t="s">
        <v>1208</v>
      </c>
      <c r="W72" t="s">
        <v>1208</v>
      </c>
      <c r="X72" t="s">
        <v>6092</v>
      </c>
      <c r="Y72" t="s">
        <v>339</v>
      </c>
      <c r="Z72" t="s">
        <v>6109</v>
      </c>
      <c r="AA72" t="s">
        <v>1590</v>
      </c>
      <c r="AB72" t="s">
        <v>1208</v>
      </c>
      <c r="AC72" t="s">
        <v>897</v>
      </c>
      <c r="AF72" t="s">
        <v>896</v>
      </c>
      <c r="AG72" t="s">
        <v>1208</v>
      </c>
      <c r="AI72" s="132">
        <v>3644</v>
      </c>
      <c r="AN72" s="133">
        <v>3.787598289177907E-2</v>
      </c>
      <c r="AO72" s="133">
        <v>-5.623346649447532E-5</v>
      </c>
    </row>
    <row r="73" spans="1:41">
      <c r="A73" t="s">
        <v>1213</v>
      </c>
      <c r="B73" t="s">
        <v>1264</v>
      </c>
      <c r="C73" t="s">
        <v>1017</v>
      </c>
      <c r="D73" t="s">
        <v>6124</v>
      </c>
      <c r="E73" t="s">
        <v>1217</v>
      </c>
      <c r="F73" t="s">
        <v>6125</v>
      </c>
      <c r="G73" s="152">
        <v>-723219</v>
      </c>
      <c r="H73" s="152">
        <v>-723219</v>
      </c>
      <c r="I73" s="133">
        <v>156.34240041971179</v>
      </c>
      <c r="J73" s="133">
        <v>-0.23211741226063148</v>
      </c>
      <c r="K73" t="s">
        <v>6124</v>
      </c>
      <c r="L73" t="s">
        <v>1212</v>
      </c>
      <c r="M73" t="s">
        <v>5464</v>
      </c>
      <c r="N73" s="152">
        <v>-2842250.67</v>
      </c>
      <c r="O73" s="152">
        <v>-2842250.67</v>
      </c>
      <c r="P73" s="133">
        <v>156.40209587615308</v>
      </c>
      <c r="Q73" s="133">
        <v>-0.23220604052037211</v>
      </c>
      <c r="R73" s="152">
        <v>-34.590699999999998</v>
      </c>
      <c r="S73" t="s">
        <v>204</v>
      </c>
      <c r="T73" t="s">
        <v>204</v>
      </c>
      <c r="V73" t="s">
        <v>1208</v>
      </c>
      <c r="W73" t="s">
        <v>1208</v>
      </c>
      <c r="X73" t="s">
        <v>6083</v>
      </c>
      <c r="Y73" t="s">
        <v>339</v>
      </c>
      <c r="Z73" t="s">
        <v>6109</v>
      </c>
      <c r="AA73" t="s">
        <v>1590</v>
      </c>
      <c r="AB73" t="s">
        <v>1208</v>
      </c>
      <c r="AC73" t="s">
        <v>897</v>
      </c>
      <c r="AF73" t="s">
        <v>896</v>
      </c>
      <c r="AG73" t="s">
        <v>1208</v>
      </c>
      <c r="AI73" s="132">
        <v>3928.5</v>
      </c>
      <c r="AN73" s="133">
        <v>0.19034416859817507</v>
      </c>
      <c r="AO73" s="133">
        <v>-2.8259893499971628E-4</v>
      </c>
    </row>
    <row r="74" spans="1:41">
      <c r="A74" t="s">
        <v>1213</v>
      </c>
      <c r="B74" t="s">
        <v>1264</v>
      </c>
      <c r="C74" t="s">
        <v>1017</v>
      </c>
      <c r="D74" t="s">
        <v>6126</v>
      </c>
      <c r="E74" t="s">
        <v>1215</v>
      </c>
      <c r="F74" t="s">
        <v>6108</v>
      </c>
      <c r="G74" s="152">
        <v>-3930000</v>
      </c>
      <c r="H74" s="152">
        <v>-3930000</v>
      </c>
      <c r="I74" s="133">
        <v>788.04516664067432</v>
      </c>
      <c r="J74" s="133">
        <v>-1.1699897426038806</v>
      </c>
      <c r="K74" t="s">
        <v>6126</v>
      </c>
      <c r="L74" t="s">
        <v>1212</v>
      </c>
      <c r="M74" t="s">
        <v>5464</v>
      </c>
      <c r="N74" s="152">
        <v>-14289480</v>
      </c>
      <c r="O74" s="152">
        <v>-14289480</v>
      </c>
      <c r="P74" s="133">
        <v>786.31510041314266</v>
      </c>
      <c r="Q74" s="133">
        <v>-1.1674211591953101</v>
      </c>
      <c r="R74" s="152">
        <v>-135.40199999999999</v>
      </c>
      <c r="S74" t="s">
        <v>204</v>
      </c>
      <c r="T74" t="s">
        <v>204</v>
      </c>
      <c r="V74" t="s">
        <v>1208</v>
      </c>
      <c r="W74" t="s">
        <v>1208</v>
      </c>
      <c r="X74" t="s">
        <v>6092</v>
      </c>
      <c r="Y74" t="s">
        <v>339</v>
      </c>
      <c r="Z74" t="s">
        <v>6109</v>
      </c>
      <c r="AA74" t="s">
        <v>1590</v>
      </c>
      <c r="AB74" t="s">
        <v>1208</v>
      </c>
      <c r="AC74" t="s">
        <v>897</v>
      </c>
      <c r="AF74" t="s">
        <v>896</v>
      </c>
      <c r="AG74" t="s">
        <v>1208</v>
      </c>
      <c r="AI74" s="132">
        <v>3644</v>
      </c>
      <c r="AN74" s="133">
        <v>0.74508432914007605</v>
      </c>
      <c r="AO74" s="133">
        <v>-1.1062069274339844E-3</v>
      </c>
    </row>
    <row r="75" spans="1:41">
      <c r="A75" t="s">
        <v>1213</v>
      </c>
      <c r="B75" t="s">
        <v>1265</v>
      </c>
      <c r="C75" t="s">
        <v>1017</v>
      </c>
      <c r="D75" t="s">
        <v>6161</v>
      </c>
      <c r="E75" t="s">
        <v>1215</v>
      </c>
      <c r="F75" t="s">
        <v>6102</v>
      </c>
      <c r="G75" s="152">
        <v>-3646000</v>
      </c>
      <c r="H75" s="152">
        <v>-3646000</v>
      </c>
      <c r="I75" s="133">
        <v>803.72872124523576</v>
      </c>
      <c r="J75" s="133">
        <v>-4.8119124387981438E-2</v>
      </c>
      <c r="K75" t="s">
        <v>6161</v>
      </c>
      <c r="L75" t="s">
        <v>1212</v>
      </c>
      <c r="M75" t="s">
        <v>5464</v>
      </c>
      <c r="N75" s="152">
        <v>-13216020.800000001</v>
      </c>
      <c r="O75" s="152">
        <v>-13216020.800000001</v>
      </c>
      <c r="P75" s="133">
        <v>798.39842936961657</v>
      </c>
      <c r="Q75" s="133">
        <v>-4.780000057044536E-2</v>
      </c>
      <c r="R75" s="152">
        <v>-165.5316</v>
      </c>
      <c r="S75" t="s">
        <v>204</v>
      </c>
      <c r="T75" t="s">
        <v>204</v>
      </c>
      <c r="V75" t="s">
        <v>1208</v>
      </c>
      <c r="W75" t="s">
        <v>1208</v>
      </c>
      <c r="X75" t="s">
        <v>6092</v>
      </c>
      <c r="Y75" t="s">
        <v>339</v>
      </c>
      <c r="Z75" t="s">
        <v>6146</v>
      </c>
      <c r="AA75" t="s">
        <v>1338</v>
      </c>
      <c r="AB75" t="s">
        <v>1208</v>
      </c>
      <c r="AC75" t="s">
        <v>897</v>
      </c>
      <c r="AF75" t="s">
        <v>896</v>
      </c>
      <c r="AG75" t="s">
        <v>1208</v>
      </c>
      <c r="AI75" s="132">
        <v>3649</v>
      </c>
      <c r="AN75" s="133">
        <v>1</v>
      </c>
      <c r="AO75" s="133">
        <v>-5.9869857970770722E-5</v>
      </c>
    </row>
    <row r="76" spans="1:41">
      <c r="A76" t="s">
        <v>1213</v>
      </c>
      <c r="B76" t="s">
        <v>1266</v>
      </c>
      <c r="C76" t="s">
        <v>1017</v>
      </c>
      <c r="D76" t="s">
        <v>6162</v>
      </c>
      <c r="E76" t="s">
        <v>1215</v>
      </c>
      <c r="F76" t="s">
        <v>6102</v>
      </c>
      <c r="G76" s="152">
        <v>2446000</v>
      </c>
      <c r="H76" s="152">
        <v>2446000</v>
      </c>
      <c r="I76" s="133">
        <v>-7349.4435999970019</v>
      </c>
      <c r="J76" s="133">
        <v>8.6140561908873342E-2</v>
      </c>
      <c r="K76" t="s">
        <v>6162</v>
      </c>
      <c r="L76" t="s">
        <v>1212</v>
      </c>
      <c r="M76" t="s">
        <v>5464</v>
      </c>
      <c r="N76" s="152">
        <v>-8866750</v>
      </c>
      <c r="O76" s="152">
        <v>-8866750</v>
      </c>
      <c r="P76" s="133">
        <v>7301.1052480101762</v>
      </c>
      <c r="Q76" s="133">
        <v>-8.5574002992509141E-2</v>
      </c>
      <c r="R76" s="152">
        <v>110.56480000000001</v>
      </c>
      <c r="S76" t="s">
        <v>204</v>
      </c>
      <c r="T76" t="s">
        <v>204</v>
      </c>
      <c r="V76" t="s">
        <v>1208</v>
      </c>
      <c r="W76" t="s">
        <v>1208</v>
      </c>
      <c r="X76" t="s">
        <v>6092</v>
      </c>
      <c r="Y76" t="s">
        <v>339</v>
      </c>
      <c r="Z76" t="s">
        <v>6146</v>
      </c>
      <c r="AA76" t="s">
        <v>1338</v>
      </c>
      <c r="AB76" t="s">
        <v>1208</v>
      </c>
      <c r="AC76" t="s">
        <v>897</v>
      </c>
      <c r="AF76" t="s">
        <v>896</v>
      </c>
      <c r="AG76" t="s">
        <v>1208</v>
      </c>
      <c r="AI76" s="132">
        <v>3649</v>
      </c>
      <c r="AN76" s="133">
        <v>-9.1041857508147039</v>
      </c>
      <c r="AO76" s="133">
        <v>1.0670735350608807E-4</v>
      </c>
    </row>
    <row r="77" spans="1:41">
      <c r="A77" t="s">
        <v>1213</v>
      </c>
      <c r="B77" t="s">
        <v>1266</v>
      </c>
      <c r="C77" t="s">
        <v>1017</v>
      </c>
      <c r="D77" t="s">
        <v>6163</v>
      </c>
      <c r="E77" t="s">
        <v>1215</v>
      </c>
      <c r="F77" t="s">
        <v>6117</v>
      </c>
      <c r="G77" s="152">
        <v>-2446000</v>
      </c>
      <c r="H77" s="152">
        <v>-2446000</v>
      </c>
      <c r="I77" s="133">
        <v>7258.8091900217032</v>
      </c>
      <c r="J77" s="133">
        <v>-8.5078263940690471E-2</v>
      </c>
      <c r="K77" t="s">
        <v>6163</v>
      </c>
      <c r="L77" t="s">
        <v>1212</v>
      </c>
      <c r="M77" t="s">
        <v>5464</v>
      </c>
      <c r="N77" s="152">
        <v>-8854520</v>
      </c>
      <c r="O77" s="152">
        <v>-8854520</v>
      </c>
      <c r="P77" s="133">
        <v>7291.034758012921</v>
      </c>
      <c r="Q77" s="133">
        <v>-8.5455969884933272E-2</v>
      </c>
      <c r="R77" s="152">
        <v>-122.7092</v>
      </c>
      <c r="S77" t="s">
        <v>204</v>
      </c>
      <c r="T77" t="s">
        <v>204</v>
      </c>
      <c r="V77" t="s">
        <v>1208</v>
      </c>
      <c r="W77" t="s">
        <v>1208</v>
      </c>
      <c r="X77" t="s">
        <v>6092</v>
      </c>
      <c r="Y77" t="s">
        <v>339</v>
      </c>
      <c r="Z77" t="s">
        <v>6118</v>
      </c>
      <c r="AA77" t="s">
        <v>1338</v>
      </c>
      <c r="AB77" t="s">
        <v>1208</v>
      </c>
      <c r="AC77" t="s">
        <v>897</v>
      </c>
      <c r="AF77" t="s">
        <v>896</v>
      </c>
      <c r="AG77" t="s">
        <v>1208</v>
      </c>
      <c r="AI77" s="132">
        <v>3604</v>
      </c>
      <c r="AN77" s="133">
        <v>10.104185750814704</v>
      </c>
      <c r="AO77" s="133">
        <v>-1.1842804511176397E-4</v>
      </c>
    </row>
    <row r="78" spans="1:41">
      <c r="A78" t="s">
        <v>1213</v>
      </c>
      <c r="B78" t="s">
        <v>1268</v>
      </c>
      <c r="C78" t="s">
        <v>1017</v>
      </c>
      <c r="D78" t="s">
        <v>6158</v>
      </c>
      <c r="E78" t="s">
        <v>1215</v>
      </c>
      <c r="F78" t="s">
        <v>6159</v>
      </c>
      <c r="G78" s="152">
        <v>660000</v>
      </c>
      <c r="H78" s="152">
        <v>660000</v>
      </c>
      <c r="I78" s="133">
        <v>-84.542613722078968</v>
      </c>
      <c r="J78" s="133">
        <v>9.8024789551778249E-2</v>
      </c>
      <c r="K78" t="s">
        <v>6158</v>
      </c>
      <c r="L78" t="s">
        <v>1212</v>
      </c>
      <c r="M78" t="s">
        <v>5464</v>
      </c>
      <c r="N78" s="152">
        <v>-2406162</v>
      </c>
      <c r="O78" s="152">
        <v>-2406162</v>
      </c>
      <c r="P78" s="133">
        <v>84.419886838286303</v>
      </c>
      <c r="Q78" s="133">
        <v>-9.7882491171985206E-2</v>
      </c>
      <c r="R78" s="152">
        <v>16.381499999999999</v>
      </c>
      <c r="S78" t="s">
        <v>204</v>
      </c>
      <c r="T78" t="s">
        <v>204</v>
      </c>
      <c r="V78" t="s">
        <v>1208</v>
      </c>
      <c r="W78" t="s">
        <v>1208</v>
      </c>
      <c r="X78" t="s">
        <v>6092</v>
      </c>
      <c r="Y78" t="s">
        <v>339</v>
      </c>
      <c r="Z78" t="s">
        <v>6160</v>
      </c>
      <c r="AA78" t="s">
        <v>1590</v>
      </c>
      <c r="AB78" t="s">
        <v>1208</v>
      </c>
      <c r="AC78" t="s">
        <v>897</v>
      </c>
      <c r="AF78" t="s">
        <v>896</v>
      </c>
      <c r="AG78" t="s">
        <v>1208</v>
      </c>
      <c r="AI78" s="132">
        <v>3651</v>
      </c>
      <c r="AN78" s="133">
        <v>-5.747411044191323E-2</v>
      </c>
      <c r="AO78" s="133">
        <v>6.6639619154249921E-5</v>
      </c>
    </row>
    <row r="79" spans="1:41">
      <c r="A79" t="s">
        <v>1213</v>
      </c>
      <c r="B79" t="s">
        <v>1268</v>
      </c>
      <c r="C79" t="s">
        <v>1017</v>
      </c>
      <c r="D79" t="s">
        <v>6127</v>
      </c>
      <c r="E79" t="s">
        <v>1224</v>
      </c>
      <c r="F79" t="s">
        <v>6115</v>
      </c>
      <c r="G79" s="152">
        <v>-150881</v>
      </c>
      <c r="H79" s="152">
        <v>-150881</v>
      </c>
      <c r="I79" s="133">
        <v>24.449208653039516</v>
      </c>
      <c r="J79" s="133">
        <v>-2.8348171737394678E-2</v>
      </c>
      <c r="K79" t="s">
        <v>6127</v>
      </c>
      <c r="L79" t="s">
        <v>1215</v>
      </c>
      <c r="M79" t="s">
        <v>6108</v>
      </c>
      <c r="N79" s="152">
        <v>-190746.78</v>
      </c>
      <c r="O79" s="152">
        <v>-190746.78</v>
      </c>
      <c r="P79" s="133">
        <v>24.386837563782962</v>
      </c>
      <c r="Q79" s="133">
        <v>-2.8275854208644178E-2</v>
      </c>
      <c r="R79" s="152">
        <v>-0.23180000000000001</v>
      </c>
      <c r="S79" t="s">
        <v>204</v>
      </c>
      <c r="T79" t="s">
        <v>204</v>
      </c>
      <c r="V79" t="s">
        <v>1208</v>
      </c>
      <c r="W79" t="s">
        <v>1208</v>
      </c>
      <c r="X79" t="s">
        <v>6128</v>
      </c>
      <c r="Y79" t="s">
        <v>339</v>
      </c>
      <c r="Z79" t="s">
        <v>6109</v>
      </c>
      <c r="AA79" t="s">
        <v>1590</v>
      </c>
      <c r="AB79" t="s">
        <v>1208</v>
      </c>
      <c r="AC79" t="s">
        <v>897</v>
      </c>
      <c r="AF79" t="s">
        <v>896</v>
      </c>
      <c r="AG79" t="s">
        <v>1208</v>
      </c>
      <c r="AI79" s="132">
        <v>4618.6000000000004</v>
      </c>
      <c r="AN79" s="133">
        <v>8.1325476425479542E-4</v>
      </c>
      <c r="AO79" s="133">
        <v>-9.4294609083322071E-7</v>
      </c>
    </row>
    <row r="80" spans="1:41">
      <c r="A80" t="s">
        <v>1213</v>
      </c>
      <c r="B80" t="s">
        <v>1268</v>
      </c>
      <c r="C80" t="s">
        <v>1017</v>
      </c>
      <c r="D80" t="s">
        <v>6114</v>
      </c>
      <c r="E80" t="s">
        <v>1224</v>
      </c>
      <c r="F80" t="s">
        <v>6115</v>
      </c>
      <c r="G80" s="152">
        <v>-254825</v>
      </c>
      <c r="H80" s="152">
        <v>-254825</v>
      </c>
      <c r="I80" s="133">
        <v>41.292605397702786</v>
      </c>
      <c r="J80" s="133">
        <v>-4.7877617877543223E-2</v>
      </c>
      <c r="K80" t="s">
        <v>6114</v>
      </c>
      <c r="L80" t="s">
        <v>1212</v>
      </c>
      <c r="M80" t="s">
        <v>5464</v>
      </c>
      <c r="N80" s="152">
        <v>-1172195</v>
      </c>
      <c r="O80" s="152">
        <v>-1172195</v>
      </c>
      <c r="P80" s="133">
        <v>41.126312048982989</v>
      </c>
      <c r="Q80" s="133">
        <v>-4.768480540352029E-2</v>
      </c>
      <c r="R80" s="152">
        <v>-10.656700000000001</v>
      </c>
      <c r="S80" t="s">
        <v>204</v>
      </c>
      <c r="T80" t="s">
        <v>204</v>
      </c>
      <c r="V80" t="s">
        <v>1208</v>
      </c>
      <c r="W80" t="s">
        <v>1208</v>
      </c>
      <c r="X80" t="s">
        <v>6088</v>
      </c>
      <c r="Y80" t="s">
        <v>339</v>
      </c>
      <c r="Z80" t="s">
        <v>6109</v>
      </c>
      <c r="AA80" t="s">
        <v>1590</v>
      </c>
      <c r="AB80" t="s">
        <v>1208</v>
      </c>
      <c r="AC80" t="s">
        <v>897</v>
      </c>
      <c r="AF80" t="s">
        <v>896</v>
      </c>
      <c r="AG80" t="s">
        <v>1208</v>
      </c>
      <c r="AI80" s="132">
        <v>4618.6000000000004</v>
      </c>
      <c r="AN80" s="133">
        <v>3.7388976778414296E-2</v>
      </c>
      <c r="AO80" s="133">
        <v>-4.3351469973576527E-5</v>
      </c>
    </row>
    <row r="81" spans="1:41">
      <c r="A81" t="s">
        <v>1213</v>
      </c>
      <c r="B81" t="s">
        <v>1268</v>
      </c>
      <c r="C81" t="s">
        <v>1017</v>
      </c>
      <c r="D81" t="s">
        <v>6124</v>
      </c>
      <c r="E81" t="s">
        <v>1217</v>
      </c>
      <c r="F81" t="s">
        <v>6125</v>
      </c>
      <c r="G81" s="152">
        <v>-1202341</v>
      </c>
      <c r="H81" s="152">
        <v>-1202341</v>
      </c>
      <c r="I81" s="133">
        <v>165.71976784028431</v>
      </c>
      <c r="J81" s="133">
        <v>-0.19214742307962265</v>
      </c>
      <c r="K81" t="s">
        <v>6124</v>
      </c>
      <c r="L81" t="s">
        <v>1212</v>
      </c>
      <c r="M81" t="s">
        <v>5464</v>
      </c>
      <c r="N81" s="152">
        <v>-4725200.13</v>
      </c>
      <c r="O81" s="152">
        <v>-4725200.13</v>
      </c>
      <c r="P81" s="133">
        <v>165.78304381120461</v>
      </c>
      <c r="Q81" s="133">
        <v>-0.19222078979328422</v>
      </c>
      <c r="R81" s="152">
        <v>-57.506500000000003</v>
      </c>
      <c r="S81" t="s">
        <v>204</v>
      </c>
      <c r="T81" t="s">
        <v>204</v>
      </c>
      <c r="V81" t="s">
        <v>1208</v>
      </c>
      <c r="W81" t="s">
        <v>1208</v>
      </c>
      <c r="X81" t="s">
        <v>6083</v>
      </c>
      <c r="Y81" t="s">
        <v>339</v>
      </c>
      <c r="Z81" t="s">
        <v>6109</v>
      </c>
      <c r="AA81" t="s">
        <v>1590</v>
      </c>
      <c r="AB81" t="s">
        <v>1208</v>
      </c>
      <c r="AC81" t="s">
        <v>897</v>
      </c>
      <c r="AF81" t="s">
        <v>896</v>
      </c>
      <c r="AG81" t="s">
        <v>1208</v>
      </c>
      <c r="AI81" s="132">
        <v>3928.5</v>
      </c>
      <c r="AN81" s="133">
        <v>0.20176095125289067</v>
      </c>
      <c r="AO81" s="133">
        <v>-2.3393616444538823E-4</v>
      </c>
    </row>
    <row r="82" spans="1:41">
      <c r="A82" t="s">
        <v>1213</v>
      </c>
      <c r="B82" t="s">
        <v>1268</v>
      </c>
      <c r="C82" t="s">
        <v>1017</v>
      </c>
      <c r="D82" t="s">
        <v>6119</v>
      </c>
      <c r="E82" t="s">
        <v>1215</v>
      </c>
      <c r="F82" t="s">
        <v>6120</v>
      </c>
      <c r="G82" s="152">
        <v>-2400000</v>
      </c>
      <c r="H82" s="152">
        <v>-2400000</v>
      </c>
      <c r="I82" s="133">
        <v>307.84870473137687</v>
      </c>
      <c r="J82" s="133">
        <v>-0.35694193929563633</v>
      </c>
      <c r="K82" t="s">
        <v>6119</v>
      </c>
      <c r="L82" t="s">
        <v>1212</v>
      </c>
      <c r="M82" t="s">
        <v>5464</v>
      </c>
      <c r="N82" s="152">
        <v>-8738160</v>
      </c>
      <c r="O82" s="152">
        <v>-8738160</v>
      </c>
      <c r="P82" s="133">
        <v>306.57722895417675</v>
      </c>
      <c r="Q82" s="133">
        <v>-0.35546769879143392</v>
      </c>
      <c r="R82" s="152">
        <v>-71.009399999999999</v>
      </c>
      <c r="S82" t="s">
        <v>204</v>
      </c>
      <c r="T82" t="s">
        <v>204</v>
      </c>
      <c r="V82" t="s">
        <v>1208</v>
      </c>
      <c r="W82" t="s">
        <v>1208</v>
      </c>
      <c r="X82" t="s">
        <v>6092</v>
      </c>
      <c r="Y82" t="s">
        <v>339</v>
      </c>
      <c r="Z82" t="s">
        <v>6097</v>
      </c>
      <c r="AA82" t="s">
        <v>1590</v>
      </c>
      <c r="AB82" t="s">
        <v>1208</v>
      </c>
      <c r="AC82" t="s">
        <v>897</v>
      </c>
      <c r="AF82" t="s">
        <v>896</v>
      </c>
      <c r="AG82" t="s">
        <v>1208</v>
      </c>
      <c r="AI82" s="132">
        <v>3656</v>
      </c>
      <c r="AN82" s="133">
        <v>0.24913560397410223</v>
      </c>
      <c r="AO82" s="133">
        <v>-2.8886574561910765E-4</v>
      </c>
    </row>
    <row r="83" spans="1:41">
      <c r="A83" t="s">
        <v>1213</v>
      </c>
      <c r="B83" t="s">
        <v>1268</v>
      </c>
      <c r="C83" t="s">
        <v>1017</v>
      </c>
      <c r="D83" t="s">
        <v>6126</v>
      </c>
      <c r="E83" t="s">
        <v>1215</v>
      </c>
      <c r="F83" t="s">
        <v>6108</v>
      </c>
      <c r="G83" s="152">
        <v>-4702000</v>
      </c>
      <c r="H83" s="152">
        <v>-4702000</v>
      </c>
      <c r="I83" s="133">
        <v>601.14729184370765</v>
      </c>
      <c r="J83" s="133">
        <v>-0.6970134252805994</v>
      </c>
      <c r="K83" t="s">
        <v>6126</v>
      </c>
      <c r="L83" t="s">
        <v>1212</v>
      </c>
      <c r="M83" t="s">
        <v>5464</v>
      </c>
      <c r="N83" s="152">
        <v>-17096472</v>
      </c>
      <c r="O83" s="152">
        <v>-17096472</v>
      </c>
      <c r="P83" s="133">
        <v>599.82753928203101</v>
      </c>
      <c r="Q83" s="133">
        <v>-0.69548320919875395</v>
      </c>
      <c r="R83" s="152">
        <v>-162.0001</v>
      </c>
      <c r="S83" t="s">
        <v>204</v>
      </c>
      <c r="T83" t="s">
        <v>204</v>
      </c>
      <c r="V83" t="s">
        <v>1208</v>
      </c>
      <c r="W83" t="s">
        <v>1208</v>
      </c>
      <c r="X83" t="s">
        <v>6092</v>
      </c>
      <c r="Y83" t="s">
        <v>339</v>
      </c>
      <c r="Z83" t="s">
        <v>6109</v>
      </c>
      <c r="AA83" t="s">
        <v>1590</v>
      </c>
      <c r="AB83" t="s">
        <v>1208</v>
      </c>
      <c r="AC83" t="s">
        <v>897</v>
      </c>
      <c r="AF83" t="s">
        <v>896</v>
      </c>
      <c r="AG83" t="s">
        <v>1208</v>
      </c>
      <c r="AI83" s="132">
        <v>3644</v>
      </c>
      <c r="AN83" s="133">
        <v>0.56837532367225119</v>
      </c>
      <c r="AO83" s="133">
        <v>-6.5901524729943266E-4</v>
      </c>
    </row>
  </sheetData>
  <dataValidations count="15">
    <dataValidation type="list" allowBlank="1" showInputMessage="1" showErrorMessage="1" sqref="U2:U20 U22:U38">
      <formula1>Underlying_Asset</formula1>
    </dataValidation>
    <dataValidation type="list" allowBlank="1" showInputMessage="1" showErrorMessage="1" sqref="AG22:AG1048576 AG2:AG20 AB2:AB20 AB22:AB1048576">
      <formula1>Reset_frequency</formula1>
    </dataValidation>
    <dataValidation type="list" allowBlank="1" showInputMessage="1" showErrorMessage="1" sqref="S2:S20 S22:S25">
      <formula1>israel_abroad</formula1>
    </dataValidation>
    <dataValidation type="list" allowBlank="1" showInputMessage="1" showErrorMessage="1" sqref="Y22:Y215 AD22:AD1048576 AD2:AD20 Y2:Y20 AL20 AL22:AL1048576">
      <formula1>Holding_interest</formula1>
    </dataValidation>
    <dataValidation type="list" allowBlank="1" showInputMessage="1" showErrorMessage="1" sqref="AC2:AC20 AC22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20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2:W20">
      <formula1>Additional_Factor</formula1>
    </dataValidation>
    <dataValidation allowBlank="1" showInputMessage="1" showErrorMessage="1" sqref="Z2:Z19 D2:D19 M2:M19 I2:K19 P2:Q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20">
      <formula1>Penalty</formula1>
    </dataValidation>
    <dataValidation type="list" allowBlank="1" showInputMessage="1" showErrorMessage="1" sqref="C22:C76">
      <formula1>$C$834:$C$841</formula1>
    </dataValidation>
    <dataValidation type="list" allowBlank="1" showInputMessage="1" showErrorMessage="1" sqref="AE3:AE20 AE22:AE26">
      <formula1>$C$535:$C$536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A49"/>
  <sheetViews>
    <sheetView rightToLeft="1" topLeftCell="AO1" workbookViewId="0">
      <selection activeCell="AT17" sqref="AT17"/>
    </sheetView>
  </sheetViews>
  <sheetFormatPr defaultColWidth="9" defaultRowHeight="14.25"/>
  <cols>
    <col min="1" max="4" width="11.625" style="2" customWidth="1"/>
    <col min="5" max="5" width="32.875" style="2" bestFit="1" customWidth="1"/>
    <col min="6" max="6" width="11.625" style="2" customWidth="1"/>
    <col min="7" max="7" width="14.75" style="2" bestFit="1" customWidth="1"/>
    <col min="8" max="8" width="25.625" style="2" customWidth="1"/>
    <col min="9" max="27" width="11.625" style="2" customWidth="1"/>
    <col min="28" max="28" width="11.625" style="3"/>
    <col min="29" max="29" width="17.5" style="2" bestFit="1" customWidth="1"/>
    <col min="30" max="42" width="11.625" style="2" customWidth="1"/>
    <col min="43" max="43" width="12.375" style="2" customWidth="1"/>
    <col min="44" max="46" width="11.625" style="2" customWidth="1"/>
    <col min="47" max="47" width="12.375" style="2" bestFit="1" customWidth="1"/>
    <col min="48" max="49" width="11.625" style="2" customWidth="1"/>
    <col min="50" max="50" width="11.625" style="3" customWidth="1"/>
    <col min="51" max="53" width="11.625" style="2" customWidth="1"/>
    <col min="54" max="16384" width="9" style="2"/>
  </cols>
  <sheetData>
    <row r="1" spans="1:53" ht="66.75" customHeight="1">
      <c r="A1" s="16" t="s">
        <v>49</v>
      </c>
      <c r="B1" s="16" t="s">
        <v>50</v>
      </c>
      <c r="C1" s="16" t="s">
        <v>150</v>
      </c>
      <c r="D1" s="16" t="s">
        <v>151</v>
      </c>
      <c r="E1" s="16" t="s">
        <v>152</v>
      </c>
      <c r="F1" s="16" t="s">
        <v>153</v>
      </c>
      <c r="G1" s="16" t="s">
        <v>54</v>
      </c>
      <c r="H1" s="16" t="s">
        <v>154</v>
      </c>
      <c r="I1" s="16" t="s">
        <v>55</v>
      </c>
      <c r="J1" s="16" t="s">
        <v>69</v>
      </c>
      <c r="K1" s="16" t="s">
        <v>83</v>
      </c>
      <c r="L1" s="16" t="s">
        <v>56</v>
      </c>
      <c r="M1" s="16" t="s">
        <v>155</v>
      </c>
      <c r="N1" s="16" t="s">
        <v>156</v>
      </c>
      <c r="O1" s="16" t="s">
        <v>157</v>
      </c>
      <c r="P1" s="16" t="s">
        <v>71</v>
      </c>
      <c r="Q1" s="16" t="s">
        <v>58</v>
      </c>
      <c r="R1" s="16" t="s">
        <v>158</v>
      </c>
      <c r="S1" s="16" t="s">
        <v>59</v>
      </c>
      <c r="T1" s="16" t="s">
        <v>72</v>
      </c>
      <c r="U1" s="16" t="s">
        <v>159</v>
      </c>
      <c r="V1" s="16" t="s">
        <v>62</v>
      </c>
      <c r="W1" s="16" t="s">
        <v>98</v>
      </c>
      <c r="X1" s="16" t="s">
        <v>85</v>
      </c>
      <c r="Y1" s="16" t="s">
        <v>160</v>
      </c>
      <c r="Z1" s="16" t="s">
        <v>74</v>
      </c>
      <c r="AA1" s="16" t="s">
        <v>73</v>
      </c>
      <c r="AB1" s="16" t="s">
        <v>86</v>
      </c>
      <c r="AC1" s="16" t="s">
        <v>161</v>
      </c>
      <c r="AD1" s="16" t="s">
        <v>162</v>
      </c>
      <c r="AE1" s="16" t="s">
        <v>163</v>
      </c>
      <c r="AF1" s="16" t="s">
        <v>164</v>
      </c>
      <c r="AG1" s="16" t="s">
        <v>165</v>
      </c>
      <c r="AH1" s="16" t="s">
        <v>166</v>
      </c>
      <c r="AI1" s="16" t="s">
        <v>167</v>
      </c>
      <c r="AJ1" s="16" t="s">
        <v>168</v>
      </c>
      <c r="AK1" s="16" t="s">
        <v>103</v>
      </c>
      <c r="AL1" s="16" t="s">
        <v>105</v>
      </c>
      <c r="AM1" s="16" t="s">
        <v>104</v>
      </c>
      <c r="AN1" s="16" t="s">
        <v>106</v>
      </c>
      <c r="AO1" s="16" t="s">
        <v>107</v>
      </c>
      <c r="AP1" s="16" t="s">
        <v>169</v>
      </c>
      <c r="AQ1" s="16" t="s">
        <v>170</v>
      </c>
      <c r="AR1" s="16" t="s">
        <v>171</v>
      </c>
      <c r="AS1" s="16" t="s">
        <v>61</v>
      </c>
      <c r="AT1" s="16" t="s">
        <v>63</v>
      </c>
      <c r="AU1" s="16" t="s">
        <v>172</v>
      </c>
      <c r="AV1" s="16" t="s">
        <v>78</v>
      </c>
      <c r="AW1" s="16" t="s">
        <v>88</v>
      </c>
      <c r="AX1" s="16" t="s">
        <v>87</v>
      </c>
      <c r="AY1" s="16" t="s">
        <v>17</v>
      </c>
      <c r="AZ1" s="16" t="s">
        <v>64</v>
      </c>
      <c r="BA1" s="16" t="s">
        <v>65</v>
      </c>
    </row>
    <row r="2" spans="1:53">
      <c r="A2" t="s">
        <v>1213</v>
      </c>
      <c r="B2" t="s">
        <v>1214</v>
      </c>
      <c r="C2" s="111"/>
      <c r="D2" s="111"/>
      <c r="E2" t="s">
        <v>6243</v>
      </c>
      <c r="F2" t="s">
        <v>6164</v>
      </c>
      <c r="G2" t="s">
        <v>1011</v>
      </c>
      <c r="H2" s="110"/>
      <c r="I2" t="s">
        <v>204</v>
      </c>
      <c r="J2" t="s">
        <v>204</v>
      </c>
      <c r="K2" t="s">
        <v>314</v>
      </c>
      <c r="L2" t="s">
        <v>339</v>
      </c>
      <c r="M2" t="s">
        <v>339</v>
      </c>
      <c r="N2" s="111"/>
      <c r="O2" s="167"/>
      <c r="P2" t="s">
        <v>1427</v>
      </c>
      <c r="Q2" t="s">
        <v>312</v>
      </c>
      <c r="R2" t="s">
        <v>407</v>
      </c>
      <c r="S2" t="s">
        <v>1212</v>
      </c>
      <c r="T2" s="132">
        <v>2631.7</v>
      </c>
      <c r="U2" s="111"/>
      <c r="V2" t="s">
        <v>1326</v>
      </c>
      <c r="W2" s="111"/>
      <c r="X2" s="111"/>
      <c r="Y2" s="111"/>
      <c r="Z2" s="111"/>
      <c r="AA2"/>
      <c r="AB2" s="15"/>
      <c r="AC2" s="111" t="s">
        <v>761</v>
      </c>
      <c r="AD2" s="180">
        <f>AT2</f>
        <v>455.91820000000001</v>
      </c>
      <c r="AE2" s="168">
        <v>1</v>
      </c>
      <c r="AF2" s="166" t="s">
        <v>1503</v>
      </c>
      <c r="AG2" s="111"/>
      <c r="AH2" s="111"/>
      <c r="AI2" s="110"/>
      <c r="AJ2" s="110"/>
      <c r="AK2" s="111" t="s">
        <v>886</v>
      </c>
      <c r="AL2" s="111"/>
      <c r="AM2" s="111" t="s">
        <v>889</v>
      </c>
      <c r="AN2" s="166" t="s">
        <v>1503</v>
      </c>
      <c r="AO2" s="110"/>
      <c r="AP2" s="110"/>
      <c r="AQ2" s="144">
        <v>410422.89</v>
      </c>
      <c r="AR2" t="s">
        <v>6165</v>
      </c>
      <c r="AS2" s="111"/>
      <c r="AT2" s="144">
        <v>455.91820000000001</v>
      </c>
      <c r="AU2" s="144">
        <v>455918.19</v>
      </c>
      <c r="AV2" s="111"/>
      <c r="AW2" s="111"/>
      <c r="AX2" s="15"/>
      <c r="AY2" s="111" t="s">
        <v>15</v>
      </c>
      <c r="AZ2" s="133">
        <v>1</v>
      </c>
      <c r="BA2" s="133">
        <v>4.6341998952415695E-3</v>
      </c>
    </row>
    <row r="3" spans="1:53">
      <c r="A3" t="s">
        <v>1213</v>
      </c>
      <c r="B3" t="s">
        <v>1221</v>
      </c>
      <c r="C3" s="111"/>
      <c r="D3" s="111"/>
      <c r="E3" t="s">
        <v>6244</v>
      </c>
      <c r="F3" t="s">
        <v>6166</v>
      </c>
      <c r="G3" t="s">
        <v>1011</v>
      </c>
      <c r="H3" s="110"/>
      <c r="I3" t="s">
        <v>204</v>
      </c>
      <c r="J3" t="s">
        <v>204</v>
      </c>
      <c r="K3" t="s">
        <v>314</v>
      </c>
      <c r="L3" t="s">
        <v>339</v>
      </c>
      <c r="M3" t="s">
        <v>339</v>
      </c>
      <c r="N3" s="111"/>
      <c r="O3" s="167"/>
      <c r="P3" t="s">
        <v>1427</v>
      </c>
      <c r="Q3" t="s">
        <v>312</v>
      </c>
      <c r="R3" t="s">
        <v>407</v>
      </c>
      <c r="S3" t="s">
        <v>1212</v>
      </c>
      <c r="T3" s="132">
        <v>3331.7</v>
      </c>
      <c r="U3" s="111"/>
      <c r="V3" t="s">
        <v>1326</v>
      </c>
      <c r="W3" s="111"/>
      <c r="X3" s="111"/>
      <c r="Y3" s="111"/>
      <c r="Z3" s="111"/>
      <c r="AA3"/>
      <c r="AB3" s="15"/>
      <c r="AC3" s="111" t="s">
        <v>761</v>
      </c>
      <c r="AD3" s="180">
        <f t="shared" ref="AD3:AD49" si="0">AT3</f>
        <v>24597.381799999999</v>
      </c>
      <c r="AE3" s="168">
        <v>1</v>
      </c>
      <c r="AF3" s="166" t="s">
        <v>1503</v>
      </c>
      <c r="AG3" s="111"/>
      <c r="AH3" s="111"/>
      <c r="AI3" s="110"/>
      <c r="AJ3" s="110"/>
      <c r="AK3" s="111" t="s">
        <v>886</v>
      </c>
      <c r="AL3" s="111"/>
      <c r="AM3" s="111" t="s">
        <v>889</v>
      </c>
      <c r="AN3" s="166" t="s">
        <v>1503</v>
      </c>
      <c r="AO3" s="110"/>
      <c r="AP3" s="110"/>
      <c r="AQ3" s="144">
        <v>19127461.447000001</v>
      </c>
      <c r="AR3" t="s">
        <v>6167</v>
      </c>
      <c r="AS3" s="111"/>
      <c r="AT3" s="144">
        <v>24597.381799999999</v>
      </c>
      <c r="AU3" s="144">
        <v>24597381.820099998</v>
      </c>
      <c r="AV3" s="111"/>
      <c r="AW3" s="111"/>
      <c r="AX3" s="15"/>
      <c r="AY3" s="111" t="s">
        <v>15</v>
      </c>
      <c r="AZ3" s="133">
        <v>1</v>
      </c>
      <c r="BA3" s="133">
        <v>2.7269000553259686E-2</v>
      </c>
    </row>
    <row r="4" spans="1:53">
      <c r="A4" t="s">
        <v>1213</v>
      </c>
      <c r="B4" t="s">
        <v>1232</v>
      </c>
      <c r="C4" s="111"/>
      <c r="D4" s="111"/>
      <c r="E4" t="s">
        <v>6243</v>
      </c>
      <c r="F4" t="s">
        <v>6168</v>
      </c>
      <c r="G4" t="s">
        <v>1011</v>
      </c>
      <c r="H4" s="110"/>
      <c r="I4" t="s">
        <v>204</v>
      </c>
      <c r="J4" t="s">
        <v>204</v>
      </c>
      <c r="K4" t="s">
        <v>314</v>
      </c>
      <c r="L4" t="s">
        <v>339</v>
      </c>
      <c r="M4" t="s">
        <v>339</v>
      </c>
      <c r="N4" s="111"/>
      <c r="O4" s="167"/>
      <c r="P4" t="s">
        <v>1427</v>
      </c>
      <c r="Q4" t="s">
        <v>312</v>
      </c>
      <c r="R4" t="s">
        <v>407</v>
      </c>
      <c r="S4" t="s">
        <v>1212</v>
      </c>
      <c r="T4" s="132">
        <v>2591.6999999999998</v>
      </c>
      <c r="U4" s="111"/>
      <c r="V4" t="s">
        <v>1326</v>
      </c>
      <c r="W4" s="111"/>
      <c r="X4" s="111"/>
      <c r="Y4" s="111"/>
      <c r="Z4" s="111"/>
      <c r="AA4"/>
      <c r="AB4" s="15"/>
      <c r="AC4" s="111" t="s">
        <v>761</v>
      </c>
      <c r="AD4" s="180">
        <f t="shared" si="0"/>
        <v>2971.0603999999998</v>
      </c>
      <c r="AE4" s="168">
        <v>1</v>
      </c>
      <c r="AF4" s="166" t="s">
        <v>1503</v>
      </c>
      <c r="AG4" s="111"/>
      <c r="AH4" s="111"/>
      <c r="AI4" s="110"/>
      <c r="AJ4" s="110"/>
      <c r="AK4" s="111" t="s">
        <v>886</v>
      </c>
      <c r="AL4" s="111"/>
      <c r="AM4" s="111" t="s">
        <v>889</v>
      </c>
      <c r="AN4" s="166" t="s">
        <v>1503</v>
      </c>
      <c r="AO4" s="110"/>
      <c r="AP4" s="110"/>
      <c r="AQ4" s="144">
        <v>2611889.2220000001</v>
      </c>
      <c r="AR4" t="s">
        <v>6169</v>
      </c>
      <c r="AS4" s="111"/>
      <c r="AT4" s="144">
        <v>2971.0603999999998</v>
      </c>
      <c r="AU4" s="144">
        <v>2971060.4405</v>
      </c>
      <c r="AV4" s="111"/>
      <c r="AW4" s="111"/>
      <c r="AX4" s="15"/>
      <c r="AY4" s="111" t="s">
        <v>15</v>
      </c>
      <c r="AZ4" s="133">
        <v>1</v>
      </c>
      <c r="BA4" s="133">
        <v>7.552191209465829E-3</v>
      </c>
    </row>
    <row r="5" spans="1:53">
      <c r="A5" t="s">
        <v>1213</v>
      </c>
      <c r="B5" t="s">
        <v>1240</v>
      </c>
      <c r="C5" s="111"/>
      <c r="D5" s="111"/>
      <c r="E5" t="s">
        <v>6243</v>
      </c>
      <c r="F5" t="s">
        <v>6170</v>
      </c>
      <c r="G5" t="s">
        <v>1011</v>
      </c>
      <c r="H5" s="110"/>
      <c r="I5" t="s">
        <v>204</v>
      </c>
      <c r="J5" t="s">
        <v>204</v>
      </c>
      <c r="K5" t="s">
        <v>314</v>
      </c>
      <c r="L5" t="s">
        <v>339</v>
      </c>
      <c r="M5" t="s">
        <v>339</v>
      </c>
      <c r="N5" s="111"/>
      <c r="O5" s="167"/>
      <c r="P5" t="s">
        <v>1427</v>
      </c>
      <c r="Q5" t="s">
        <v>312</v>
      </c>
      <c r="R5" t="s">
        <v>407</v>
      </c>
      <c r="S5" t="s">
        <v>1212</v>
      </c>
      <c r="T5" s="132">
        <v>2862.5</v>
      </c>
      <c r="U5" s="111"/>
      <c r="V5" t="s">
        <v>1326</v>
      </c>
      <c r="W5" s="111"/>
      <c r="X5" s="111"/>
      <c r="Y5" s="111"/>
      <c r="Z5" s="111"/>
      <c r="AA5"/>
      <c r="AB5" s="15"/>
      <c r="AC5" s="111" t="s">
        <v>761</v>
      </c>
      <c r="AD5" s="180">
        <f t="shared" si="0"/>
        <v>65765.800100000008</v>
      </c>
      <c r="AE5" s="168">
        <v>1</v>
      </c>
      <c r="AF5" s="166" t="s">
        <v>1503</v>
      </c>
      <c r="AG5" s="111"/>
      <c r="AH5" s="111"/>
      <c r="AI5" s="110"/>
      <c r="AJ5" s="110"/>
      <c r="AK5" s="111" t="s">
        <v>886</v>
      </c>
      <c r="AL5" s="111"/>
      <c r="AM5" s="111" t="s">
        <v>889</v>
      </c>
      <c r="AN5" s="166" t="s">
        <v>1503</v>
      </c>
      <c r="AO5" s="110"/>
      <c r="AP5" s="110"/>
      <c r="AQ5" s="144">
        <v>55218051.568999998</v>
      </c>
      <c r="AR5" t="s">
        <v>6171</v>
      </c>
      <c r="AS5" s="111"/>
      <c r="AT5" s="144">
        <v>65765.800100000008</v>
      </c>
      <c r="AU5" s="144">
        <v>65765800.109800003</v>
      </c>
      <c r="AV5" s="111"/>
      <c r="AW5" s="111"/>
      <c r="AX5" s="15"/>
      <c r="AY5" s="111" t="s">
        <v>15</v>
      </c>
      <c r="AZ5" s="133">
        <v>1</v>
      </c>
      <c r="BA5" s="133">
        <v>2.6323020086080631E-2</v>
      </c>
    </row>
    <row r="6" spans="1:53">
      <c r="A6" t="s">
        <v>1213</v>
      </c>
      <c r="B6" t="s">
        <v>1244</v>
      </c>
      <c r="C6" s="111"/>
      <c r="D6" t="s">
        <v>309</v>
      </c>
      <c r="E6" t="s">
        <v>6172</v>
      </c>
      <c r="F6" t="s">
        <v>6173</v>
      </c>
      <c r="G6" t="s">
        <v>1012</v>
      </c>
      <c r="H6" t="s">
        <v>817</v>
      </c>
      <c r="I6" t="s">
        <v>204</v>
      </c>
      <c r="J6" t="s">
        <v>204</v>
      </c>
      <c r="K6" t="s">
        <v>461</v>
      </c>
      <c r="L6" t="s">
        <v>339</v>
      </c>
      <c r="M6" t="s">
        <v>338</v>
      </c>
      <c r="N6" s="111"/>
      <c r="O6" t="s">
        <v>6174</v>
      </c>
      <c r="P6" t="s">
        <v>6175</v>
      </c>
      <c r="Q6" t="s">
        <v>312</v>
      </c>
      <c r="R6" t="s">
        <v>408</v>
      </c>
      <c r="S6" t="s">
        <v>1212</v>
      </c>
      <c r="T6" s="132">
        <v>0</v>
      </c>
      <c r="U6" s="111" t="s">
        <v>824</v>
      </c>
      <c r="V6" s="133">
        <v>7.0000000000000007E-2</v>
      </c>
      <c r="W6" s="111" t="s">
        <v>753</v>
      </c>
      <c r="X6" t="s">
        <v>896</v>
      </c>
      <c r="Y6" s="111"/>
      <c r="Z6" t="s">
        <v>1326</v>
      </c>
      <c r="AA6" t="s">
        <v>6176</v>
      </c>
      <c r="AB6" t="s">
        <v>412</v>
      </c>
      <c r="AC6" s="111" t="s">
        <v>761</v>
      </c>
      <c r="AD6" s="180">
        <f t="shared" si="0"/>
        <v>280.12200000000001</v>
      </c>
      <c r="AE6" s="168">
        <v>1</v>
      </c>
      <c r="AF6" s="166" t="s">
        <v>1503</v>
      </c>
      <c r="AG6" t="s">
        <v>338</v>
      </c>
      <c r="AH6" t="s">
        <v>781</v>
      </c>
      <c r="AI6" t="s">
        <v>6177</v>
      </c>
      <c r="AJ6" t="s">
        <v>338</v>
      </c>
      <c r="AK6" t="s">
        <v>887</v>
      </c>
      <c r="AL6" t="s">
        <v>6178</v>
      </c>
      <c r="AM6" t="s">
        <v>889</v>
      </c>
      <c r="AN6" s="166" t="s">
        <v>1503</v>
      </c>
      <c r="AO6" t="s">
        <v>1503</v>
      </c>
      <c r="AP6" s="110"/>
      <c r="AQ6" s="144">
        <v>266001.06</v>
      </c>
      <c r="AR6" t="s">
        <v>6179</v>
      </c>
      <c r="AS6" s="111"/>
      <c r="AT6" s="144">
        <v>280.12200000000001</v>
      </c>
      <c r="AU6" s="144">
        <v>280122.04810000001</v>
      </c>
      <c r="AV6" s="111"/>
      <c r="AW6" s="111"/>
      <c r="AX6" t="s">
        <v>338</v>
      </c>
      <c r="AY6" s="111" t="s">
        <v>15</v>
      </c>
      <c r="AZ6" s="133">
        <v>1</v>
      </c>
      <c r="BA6" s="133">
        <v>3.9948483041087187E-3</v>
      </c>
    </row>
    <row r="7" spans="1:53">
      <c r="A7" t="s">
        <v>1213</v>
      </c>
      <c r="B7" t="s">
        <v>1247</v>
      </c>
      <c r="C7" s="111"/>
      <c r="D7" s="111"/>
      <c r="E7" t="s">
        <v>6245</v>
      </c>
      <c r="F7" t="s">
        <v>6180</v>
      </c>
      <c r="G7" t="s">
        <v>1011</v>
      </c>
      <c r="H7" s="110"/>
      <c r="I7" t="s">
        <v>204</v>
      </c>
      <c r="J7" t="s">
        <v>204</v>
      </c>
      <c r="K7" t="s">
        <v>314</v>
      </c>
      <c r="L7" t="s">
        <v>339</v>
      </c>
      <c r="M7" t="s">
        <v>339</v>
      </c>
      <c r="N7" s="111"/>
      <c r="O7" s="167"/>
      <c r="P7" t="s">
        <v>1427</v>
      </c>
      <c r="Q7" t="s">
        <v>312</v>
      </c>
      <c r="R7" t="s">
        <v>407</v>
      </c>
      <c r="S7" t="s">
        <v>1212</v>
      </c>
      <c r="T7" s="132">
        <v>2071.6999999999998</v>
      </c>
      <c r="U7" s="111"/>
      <c r="V7" t="s">
        <v>1326</v>
      </c>
      <c r="W7" s="111"/>
      <c r="X7" s="111"/>
      <c r="Y7" s="111"/>
      <c r="Z7" s="111"/>
      <c r="AA7"/>
      <c r="AB7" s="15"/>
      <c r="AC7" s="111" t="s">
        <v>761</v>
      </c>
      <c r="AD7" s="180">
        <f t="shared" si="0"/>
        <v>728.24580000000003</v>
      </c>
      <c r="AE7" s="168">
        <v>1</v>
      </c>
      <c r="AF7" s="166" t="s">
        <v>1503</v>
      </c>
      <c r="AG7" s="111"/>
      <c r="AH7" s="111"/>
      <c r="AI7" s="110"/>
      <c r="AJ7" s="110"/>
      <c r="AK7" s="111" t="s">
        <v>886</v>
      </c>
      <c r="AL7" s="111"/>
      <c r="AM7" s="111" t="s">
        <v>889</v>
      </c>
      <c r="AN7" s="166" t="s">
        <v>6261</v>
      </c>
      <c r="AO7" s="110"/>
      <c r="AP7" s="110"/>
      <c r="AQ7" s="144">
        <v>512440.68199999997</v>
      </c>
      <c r="AR7" t="s">
        <v>6181</v>
      </c>
      <c r="AS7" s="111"/>
      <c r="AT7" s="144">
        <v>728.24580000000003</v>
      </c>
      <c r="AU7" s="144">
        <v>728245.78020000004</v>
      </c>
      <c r="AV7" s="111"/>
      <c r="AW7" s="111"/>
      <c r="AX7" s="15"/>
      <c r="AY7" s="111" t="s">
        <v>15</v>
      </c>
      <c r="AZ7" s="133">
        <v>5.474727196797792E-2</v>
      </c>
      <c r="BA7" s="133">
        <v>4.0297658970524973E-4</v>
      </c>
    </row>
    <row r="8" spans="1:53">
      <c r="A8" t="s">
        <v>1213</v>
      </c>
      <c r="B8" t="s">
        <v>1247</v>
      </c>
      <c r="C8" s="111"/>
      <c r="D8" s="111"/>
      <c r="E8" t="s">
        <v>6246</v>
      </c>
      <c r="F8" t="s">
        <v>6182</v>
      </c>
      <c r="G8" t="s">
        <v>1011</v>
      </c>
      <c r="H8" s="110"/>
      <c r="I8" t="s">
        <v>204</v>
      </c>
      <c r="J8" t="s">
        <v>204</v>
      </c>
      <c r="K8" t="s">
        <v>314</v>
      </c>
      <c r="L8" t="s">
        <v>339</v>
      </c>
      <c r="M8" t="s">
        <v>339</v>
      </c>
      <c r="N8" s="111"/>
      <c r="O8" s="167"/>
      <c r="P8" t="s">
        <v>1427</v>
      </c>
      <c r="Q8" t="s">
        <v>312</v>
      </c>
      <c r="R8" t="s">
        <v>407</v>
      </c>
      <c r="S8" t="s">
        <v>1212</v>
      </c>
      <c r="T8" s="132">
        <v>1771.7</v>
      </c>
      <c r="U8" s="111"/>
      <c r="V8" t="s">
        <v>1326</v>
      </c>
      <c r="W8" s="111"/>
      <c r="X8" s="111"/>
      <c r="Y8" s="111"/>
      <c r="Z8" s="111"/>
      <c r="AA8"/>
      <c r="AB8" s="15"/>
      <c r="AC8" s="111" t="s">
        <v>761</v>
      </c>
      <c r="AD8" s="180">
        <f t="shared" si="0"/>
        <v>104.3022</v>
      </c>
      <c r="AE8" s="168">
        <v>1</v>
      </c>
      <c r="AF8" s="166" t="s">
        <v>1503</v>
      </c>
      <c r="AG8" s="111"/>
      <c r="AH8" s="111"/>
      <c r="AI8" s="110"/>
      <c r="AJ8" s="110"/>
      <c r="AK8" s="111" t="s">
        <v>886</v>
      </c>
      <c r="AL8" s="111"/>
      <c r="AM8" s="111" t="s">
        <v>889</v>
      </c>
      <c r="AN8" s="166" t="s">
        <v>1503</v>
      </c>
      <c r="AO8" s="110"/>
      <c r="AP8" s="110"/>
      <c r="AQ8" s="144">
        <v>85714.285999999993</v>
      </c>
      <c r="AR8" t="s">
        <v>6183</v>
      </c>
      <c r="AS8" s="111"/>
      <c r="AT8" s="144">
        <v>104.3022</v>
      </c>
      <c r="AU8" s="144">
        <v>104302.1894</v>
      </c>
      <c r="AV8" s="111"/>
      <c r="AW8" s="111"/>
      <c r="AX8" s="15"/>
      <c r="AY8" s="111" t="s">
        <v>15</v>
      </c>
      <c r="AZ8" s="133">
        <v>7.8411169495965685E-3</v>
      </c>
      <c r="BA8" s="133">
        <v>5.771587248542062E-5</v>
      </c>
    </row>
    <row r="9" spans="1:53">
      <c r="A9" t="s">
        <v>1213</v>
      </c>
      <c r="B9" t="s">
        <v>1247</v>
      </c>
      <c r="C9" s="111"/>
      <c r="D9" s="111"/>
      <c r="E9" t="s">
        <v>6247</v>
      </c>
      <c r="F9" t="s">
        <v>6184</v>
      </c>
      <c r="G9" t="s">
        <v>1011</v>
      </c>
      <c r="H9" s="110"/>
      <c r="I9" t="s">
        <v>204</v>
      </c>
      <c r="J9" t="s">
        <v>204</v>
      </c>
      <c r="K9" t="s">
        <v>314</v>
      </c>
      <c r="L9" t="s">
        <v>339</v>
      </c>
      <c r="M9" t="s">
        <v>339</v>
      </c>
      <c r="N9" s="111"/>
      <c r="O9" s="167"/>
      <c r="P9" t="s">
        <v>1427</v>
      </c>
      <c r="Q9" t="s">
        <v>312</v>
      </c>
      <c r="R9" t="s">
        <v>407</v>
      </c>
      <c r="S9" t="s">
        <v>1212</v>
      </c>
      <c r="T9" s="132">
        <v>83.3</v>
      </c>
      <c r="U9" s="111"/>
      <c r="V9" t="s">
        <v>1326</v>
      </c>
      <c r="W9" s="111"/>
      <c r="X9" s="111"/>
      <c r="Y9" s="111"/>
      <c r="Z9" s="111"/>
      <c r="AA9"/>
      <c r="AB9" s="15"/>
      <c r="AC9" s="111" t="s">
        <v>761</v>
      </c>
      <c r="AD9" s="180">
        <f t="shared" si="0"/>
        <v>0</v>
      </c>
      <c r="AE9" s="168">
        <v>1</v>
      </c>
      <c r="AF9" s="166" t="s">
        <v>1503</v>
      </c>
      <c r="AG9" s="111"/>
      <c r="AH9" s="111"/>
      <c r="AI9" s="110"/>
      <c r="AJ9" s="110"/>
      <c r="AK9" s="111" t="s">
        <v>886</v>
      </c>
      <c r="AL9" s="111"/>
      <c r="AM9" s="111" t="s">
        <v>889</v>
      </c>
      <c r="AN9" s="166" t="s">
        <v>1503</v>
      </c>
      <c r="AO9" s="110"/>
      <c r="AP9" s="110"/>
      <c r="AQ9" s="144">
        <v>-4.0000000000000001E-3</v>
      </c>
      <c r="AR9" s="111"/>
      <c r="AS9" s="111"/>
      <c r="AT9" s="144">
        <v>0</v>
      </c>
      <c r="AU9" s="144">
        <v>0</v>
      </c>
      <c r="AV9" s="111"/>
      <c r="AW9" s="111"/>
      <c r="AX9" s="15"/>
      <c r="AY9" s="111" t="s">
        <v>15</v>
      </c>
      <c r="AZ9" s="111"/>
      <c r="BA9" s="111"/>
    </row>
    <row r="10" spans="1:53">
      <c r="A10" t="s">
        <v>1213</v>
      </c>
      <c r="B10" t="s">
        <v>1247</v>
      </c>
      <c r="C10" s="111"/>
      <c r="D10" t="s">
        <v>309</v>
      </c>
      <c r="E10" t="s">
        <v>6172</v>
      </c>
      <c r="F10" t="s">
        <v>6173</v>
      </c>
      <c r="G10" t="s">
        <v>1012</v>
      </c>
      <c r="H10" t="s">
        <v>817</v>
      </c>
      <c r="I10" t="s">
        <v>204</v>
      </c>
      <c r="J10" t="s">
        <v>204</v>
      </c>
      <c r="K10" t="s">
        <v>461</v>
      </c>
      <c r="L10" t="s">
        <v>339</v>
      </c>
      <c r="M10" t="s">
        <v>338</v>
      </c>
      <c r="N10" s="111"/>
      <c r="O10" t="s">
        <v>6174</v>
      </c>
      <c r="P10" t="s">
        <v>6175</v>
      </c>
      <c r="Q10" t="s">
        <v>312</v>
      </c>
      <c r="R10" t="s">
        <v>408</v>
      </c>
      <c r="S10" t="s">
        <v>1212</v>
      </c>
      <c r="T10" s="132">
        <v>0</v>
      </c>
      <c r="U10" s="111" t="s">
        <v>824</v>
      </c>
      <c r="V10" s="133">
        <v>7.0000000000000007E-2</v>
      </c>
      <c r="W10" s="111" t="s">
        <v>753</v>
      </c>
      <c r="X10" t="s">
        <v>896</v>
      </c>
      <c r="Y10" s="111"/>
      <c r="Z10" t="s">
        <v>1326</v>
      </c>
      <c r="AA10" t="s">
        <v>6176</v>
      </c>
      <c r="AB10" t="s">
        <v>412</v>
      </c>
      <c r="AC10" s="111" t="s">
        <v>761</v>
      </c>
      <c r="AD10" s="180">
        <f t="shared" si="0"/>
        <v>6647.6495999999997</v>
      </c>
      <c r="AE10" s="168">
        <v>1</v>
      </c>
      <c r="AF10" s="166" t="s">
        <v>1503</v>
      </c>
      <c r="AG10" t="s">
        <v>338</v>
      </c>
      <c r="AH10" t="s">
        <v>781</v>
      </c>
      <c r="AI10" t="s">
        <v>6177</v>
      </c>
      <c r="AJ10" t="s">
        <v>338</v>
      </c>
      <c r="AK10" t="s">
        <v>887</v>
      </c>
      <c r="AL10" t="s">
        <v>6178</v>
      </c>
      <c r="AM10" t="s">
        <v>889</v>
      </c>
      <c r="AN10" s="166" t="s">
        <v>6262</v>
      </c>
      <c r="AO10" t="s">
        <v>1503</v>
      </c>
      <c r="AP10" s="110"/>
      <c r="AQ10" s="144">
        <v>6312540.7000000002</v>
      </c>
      <c r="AR10" t="s">
        <v>6179</v>
      </c>
      <c r="AS10" s="111"/>
      <c r="AT10" s="144">
        <v>6647.6495999999997</v>
      </c>
      <c r="AU10" s="144">
        <v>6647649.5611999994</v>
      </c>
      <c r="AV10" s="111"/>
      <c r="AW10" s="111"/>
      <c r="AX10" s="166" t="s">
        <v>338</v>
      </c>
      <c r="AY10" s="111" t="s">
        <v>15</v>
      </c>
      <c r="AZ10" s="133">
        <v>0.49974979379241646</v>
      </c>
      <c r="BA10" s="133">
        <v>3.6784931991892269E-3</v>
      </c>
    </row>
    <row r="11" spans="1:53">
      <c r="A11" t="s">
        <v>1213</v>
      </c>
      <c r="B11" t="s">
        <v>1247</v>
      </c>
      <c r="C11" s="111"/>
      <c r="D11" t="s">
        <v>309</v>
      </c>
      <c r="E11" t="s">
        <v>6185</v>
      </c>
      <c r="F11" t="s">
        <v>6186</v>
      </c>
      <c r="G11" t="s">
        <v>1012</v>
      </c>
      <c r="H11" t="s">
        <v>817</v>
      </c>
      <c r="I11" t="s">
        <v>204</v>
      </c>
      <c r="J11" t="s">
        <v>204</v>
      </c>
      <c r="K11" t="s">
        <v>477</v>
      </c>
      <c r="L11" t="s">
        <v>339</v>
      </c>
      <c r="M11" t="s">
        <v>338</v>
      </c>
      <c r="N11" s="111"/>
      <c r="O11" t="s">
        <v>6187</v>
      </c>
      <c r="P11" s="111"/>
      <c r="Q11" t="s">
        <v>410</v>
      </c>
      <c r="R11" t="s">
        <v>410</v>
      </c>
      <c r="S11" t="s">
        <v>1212</v>
      </c>
      <c r="T11" s="132">
        <v>1894.6</v>
      </c>
      <c r="U11" s="111" t="s">
        <v>824</v>
      </c>
      <c r="V11" s="133">
        <v>5.2999999999999999E-2</v>
      </c>
      <c r="W11" s="111" t="s">
        <v>753</v>
      </c>
      <c r="X11" t="s">
        <v>896</v>
      </c>
      <c r="Y11" s="111"/>
      <c r="Z11" s="133">
        <v>7.7683051553964197E-2</v>
      </c>
      <c r="AA11" t="s">
        <v>1663</v>
      </c>
      <c r="AB11" t="s">
        <v>412</v>
      </c>
      <c r="AC11" s="111" t="s">
        <v>761</v>
      </c>
      <c r="AD11" s="180">
        <f t="shared" si="0"/>
        <v>2137.3741</v>
      </c>
      <c r="AE11" s="168">
        <v>1</v>
      </c>
      <c r="AF11" s="166" t="s">
        <v>1503</v>
      </c>
      <c r="AG11" t="s">
        <v>339</v>
      </c>
      <c r="AH11" t="s">
        <v>781</v>
      </c>
      <c r="AI11" t="s">
        <v>6177</v>
      </c>
      <c r="AJ11" t="s">
        <v>338</v>
      </c>
      <c r="AK11" t="s">
        <v>886</v>
      </c>
      <c r="AL11" t="s">
        <v>6188</v>
      </c>
      <c r="AM11" t="s">
        <v>889</v>
      </c>
      <c r="AN11" s="166" t="s">
        <v>6261</v>
      </c>
      <c r="AO11" t="s">
        <v>1503</v>
      </c>
      <c r="AP11" s="110"/>
      <c r="AQ11" s="144">
        <v>2258187.11</v>
      </c>
      <c r="AR11" t="s">
        <v>6189</v>
      </c>
      <c r="AS11" s="111"/>
      <c r="AT11" s="144">
        <v>2137.3741</v>
      </c>
      <c r="AU11" s="144">
        <v>2137374.0995999998</v>
      </c>
      <c r="AV11" s="111"/>
      <c r="AW11" s="111"/>
      <c r="AX11" t="s">
        <v>339</v>
      </c>
      <c r="AY11" s="111" t="s">
        <v>15</v>
      </c>
      <c r="AZ11" s="133">
        <v>0.16068119351068916</v>
      </c>
      <c r="BA11" s="133">
        <v>1.1827212035072727E-3</v>
      </c>
    </row>
    <row r="12" spans="1:53">
      <c r="A12" t="s">
        <v>1213</v>
      </c>
      <c r="B12" t="s">
        <v>1247</v>
      </c>
      <c r="C12" s="111"/>
      <c r="D12" t="s">
        <v>309</v>
      </c>
      <c r="E12" t="s">
        <v>6190</v>
      </c>
      <c r="F12" t="s">
        <v>6191</v>
      </c>
      <c r="G12" t="s">
        <v>1012</v>
      </c>
      <c r="H12" t="s">
        <v>815</v>
      </c>
      <c r="I12" t="s">
        <v>204</v>
      </c>
      <c r="J12" t="s">
        <v>204</v>
      </c>
      <c r="K12" t="s">
        <v>447</v>
      </c>
      <c r="L12" t="s">
        <v>339</v>
      </c>
      <c r="M12" t="s">
        <v>338</v>
      </c>
      <c r="N12" t="s">
        <v>1208</v>
      </c>
      <c r="O12" t="s">
        <v>6192</v>
      </c>
      <c r="P12" s="111"/>
      <c r="Q12" t="s">
        <v>410</v>
      </c>
      <c r="R12" t="s">
        <v>410</v>
      </c>
      <c r="S12" t="s">
        <v>1212</v>
      </c>
      <c r="T12" s="132">
        <v>1662.5</v>
      </c>
      <c r="U12" s="111" t="s">
        <v>823</v>
      </c>
      <c r="V12" s="133">
        <v>0.1</v>
      </c>
      <c r="W12" s="111" t="s">
        <v>753</v>
      </c>
      <c r="X12" t="s">
        <v>900</v>
      </c>
      <c r="Y12" s="132">
        <v>4000</v>
      </c>
      <c r="Z12" s="133">
        <v>9.9298537122010894E-2</v>
      </c>
      <c r="AA12" t="s">
        <v>1793</v>
      </c>
      <c r="AB12" t="s">
        <v>412</v>
      </c>
      <c r="AC12" s="111" t="s">
        <v>761</v>
      </c>
      <c r="AD12" s="180">
        <f t="shared" si="0"/>
        <v>258.96320000000003</v>
      </c>
      <c r="AE12" s="168">
        <v>1</v>
      </c>
      <c r="AF12" s="166" t="s">
        <v>1503</v>
      </c>
      <c r="AG12" t="s">
        <v>339</v>
      </c>
      <c r="AH12" t="s">
        <v>781</v>
      </c>
      <c r="AI12" t="s">
        <v>6193</v>
      </c>
      <c r="AJ12" t="s">
        <v>339</v>
      </c>
      <c r="AK12" t="s">
        <v>884</v>
      </c>
      <c r="AL12" s="111"/>
      <c r="AM12" t="s">
        <v>889</v>
      </c>
      <c r="AN12" s="166" t="s">
        <v>1503</v>
      </c>
      <c r="AO12" t="s">
        <v>1503</v>
      </c>
      <c r="AP12" s="110"/>
      <c r="AQ12" s="144">
        <v>252674</v>
      </c>
      <c r="AR12" t="s">
        <v>6194</v>
      </c>
      <c r="AS12" s="111"/>
      <c r="AT12" s="144">
        <v>258.96320000000003</v>
      </c>
      <c r="AU12" s="144">
        <v>258963.23540000001</v>
      </c>
      <c r="AV12" s="111"/>
      <c r="AW12" s="111"/>
      <c r="AX12" t="s">
        <v>339</v>
      </c>
      <c r="AY12" s="111" t="s">
        <v>15</v>
      </c>
      <c r="AZ12" s="133">
        <v>1.9468057435409546E-2</v>
      </c>
      <c r="BA12" s="133">
        <v>1.4329794182431534E-4</v>
      </c>
    </row>
    <row r="13" spans="1:53">
      <c r="A13" t="s">
        <v>1213</v>
      </c>
      <c r="B13" t="s">
        <v>1247</v>
      </c>
      <c r="C13" t="s">
        <v>1684</v>
      </c>
      <c r="D13" t="s">
        <v>309</v>
      </c>
      <c r="E13" t="s">
        <v>6195</v>
      </c>
      <c r="F13" t="s">
        <v>6196</v>
      </c>
      <c r="G13" t="s">
        <v>1012</v>
      </c>
      <c r="H13" s="110"/>
      <c r="I13" t="s">
        <v>205</v>
      </c>
      <c r="J13" t="s">
        <v>204</v>
      </c>
      <c r="K13" t="s">
        <v>454</v>
      </c>
      <c r="L13" t="s">
        <v>339</v>
      </c>
      <c r="M13" t="s">
        <v>339</v>
      </c>
      <c r="N13" s="111"/>
      <c r="O13" t="s">
        <v>6197</v>
      </c>
      <c r="P13" t="s">
        <v>1686</v>
      </c>
      <c r="Q13" t="s">
        <v>413</v>
      </c>
      <c r="R13" t="s">
        <v>407</v>
      </c>
      <c r="S13" t="s">
        <v>1215</v>
      </c>
      <c r="T13" s="111"/>
      <c r="U13" s="111"/>
      <c r="V13" s="133">
        <v>0.100536</v>
      </c>
      <c r="W13" s="111"/>
      <c r="X13" s="111"/>
      <c r="Y13" s="132">
        <v>4750</v>
      </c>
      <c r="Z13" s="111"/>
      <c r="AA13" t="s">
        <v>6198</v>
      </c>
      <c r="AB13" s="15" t="s">
        <v>412</v>
      </c>
      <c r="AC13" s="111" t="s">
        <v>761</v>
      </c>
      <c r="AD13" s="180">
        <f t="shared" si="0"/>
        <v>3425.4207000000001</v>
      </c>
      <c r="AE13" s="168">
        <v>1</v>
      </c>
      <c r="AF13" s="166" t="s">
        <v>1503</v>
      </c>
      <c r="AG13" s="111"/>
      <c r="AH13" s="111"/>
      <c r="AI13" s="110"/>
      <c r="AJ13" s="110"/>
      <c r="AK13" s="111"/>
      <c r="AL13" s="111"/>
      <c r="AM13" s="111"/>
      <c r="AN13" s="166" t="s">
        <v>1503</v>
      </c>
      <c r="AO13" t="s">
        <v>1503</v>
      </c>
      <c r="AP13" s="181">
        <v>1.4999999999999999E-2</v>
      </c>
      <c r="AQ13" s="144">
        <v>899882</v>
      </c>
      <c r="AR13" t="s">
        <v>3461</v>
      </c>
      <c r="AS13" t="s">
        <v>1216</v>
      </c>
      <c r="AT13" s="144">
        <v>3425.4207000000001</v>
      </c>
      <c r="AU13" s="144">
        <v>930567.97620000003</v>
      </c>
      <c r="AV13" s="111"/>
      <c r="AW13" s="111"/>
      <c r="AX13" s="15" t="s">
        <v>339</v>
      </c>
      <c r="AY13" s="111" t="s">
        <v>15</v>
      </c>
      <c r="AZ13" s="133">
        <v>0.25751256634391034</v>
      </c>
      <c r="BA13" s="133">
        <v>1.8954649622032786E-3</v>
      </c>
    </row>
    <row r="14" spans="1:53">
      <c r="A14" t="s">
        <v>1213</v>
      </c>
      <c r="B14" t="s">
        <v>1250</v>
      </c>
      <c r="C14" s="111"/>
      <c r="D14" s="111"/>
      <c r="E14" t="s">
        <v>6244</v>
      </c>
      <c r="F14" t="s">
        <v>6199</v>
      </c>
      <c r="G14" t="s">
        <v>1011</v>
      </c>
      <c r="H14" s="110"/>
      <c r="I14" t="s">
        <v>204</v>
      </c>
      <c r="J14" t="s">
        <v>204</v>
      </c>
      <c r="K14" t="s">
        <v>314</v>
      </c>
      <c r="L14" t="s">
        <v>339</v>
      </c>
      <c r="M14" t="s">
        <v>339</v>
      </c>
      <c r="N14" s="111"/>
      <c r="O14" s="167"/>
      <c r="P14" t="s">
        <v>1427</v>
      </c>
      <c r="Q14" t="s">
        <v>312</v>
      </c>
      <c r="R14" t="s">
        <v>407</v>
      </c>
      <c r="S14" t="s">
        <v>1212</v>
      </c>
      <c r="T14" s="132">
        <v>2294.1999999999998</v>
      </c>
      <c r="U14" s="111"/>
      <c r="V14" t="s">
        <v>1326</v>
      </c>
      <c r="W14" s="111"/>
      <c r="X14" s="111"/>
      <c r="Y14" s="111"/>
      <c r="Z14" s="111"/>
      <c r="AA14"/>
      <c r="AB14" s="15"/>
      <c r="AC14" s="111" t="s">
        <v>761</v>
      </c>
      <c r="AD14" s="180">
        <f t="shared" si="0"/>
        <v>1934.6946</v>
      </c>
      <c r="AE14" s="168">
        <v>1</v>
      </c>
      <c r="AF14" s="166" t="s">
        <v>1503</v>
      </c>
      <c r="AG14" s="111"/>
      <c r="AH14" s="111"/>
      <c r="AI14" s="110"/>
      <c r="AJ14" s="110"/>
      <c r="AK14" s="111" t="s">
        <v>886</v>
      </c>
      <c r="AL14" s="111"/>
      <c r="AM14" s="111" t="s">
        <v>889</v>
      </c>
      <c r="AN14" s="166" t="s">
        <v>1503</v>
      </c>
      <c r="AO14" s="110"/>
      <c r="AP14" s="110"/>
      <c r="AQ14" s="144">
        <v>1687375.5149999999</v>
      </c>
      <c r="AR14" t="s">
        <v>6200</v>
      </c>
      <c r="AS14" s="111"/>
      <c r="AT14" s="144">
        <v>1934.6946</v>
      </c>
      <c r="AU14" s="144">
        <v>1934694.63</v>
      </c>
      <c r="AV14" s="111"/>
      <c r="AW14" s="111"/>
      <c r="AX14" s="15"/>
      <c r="AY14" s="111" t="s">
        <v>15</v>
      </c>
      <c r="AZ14" s="133">
        <v>0.4549805025512228</v>
      </c>
      <c r="BA14" s="133">
        <v>4.7690386576121988E-3</v>
      </c>
    </row>
    <row r="15" spans="1:53">
      <c r="A15" t="s">
        <v>1213</v>
      </c>
      <c r="B15" t="s">
        <v>1250</v>
      </c>
      <c r="C15" s="111"/>
      <c r="D15" s="111"/>
      <c r="E15" s="166" t="s">
        <v>6245</v>
      </c>
      <c r="F15" t="s">
        <v>6201</v>
      </c>
      <c r="G15" t="s">
        <v>1011</v>
      </c>
      <c r="H15" s="110"/>
      <c r="I15" t="s">
        <v>204</v>
      </c>
      <c r="J15" t="s">
        <v>204</v>
      </c>
      <c r="K15" t="s">
        <v>314</v>
      </c>
      <c r="L15" t="s">
        <v>339</v>
      </c>
      <c r="M15" t="s">
        <v>339</v>
      </c>
      <c r="N15" s="111"/>
      <c r="O15" s="167"/>
      <c r="P15" t="s">
        <v>1427</v>
      </c>
      <c r="Q15" t="s">
        <v>312</v>
      </c>
      <c r="R15" t="s">
        <v>407</v>
      </c>
      <c r="S15" t="s">
        <v>1212</v>
      </c>
      <c r="T15" s="132">
        <v>2330.8000000000002</v>
      </c>
      <c r="U15" s="111"/>
      <c r="V15" t="s">
        <v>1326</v>
      </c>
      <c r="W15" s="111"/>
      <c r="X15" s="111"/>
      <c r="Y15" s="111"/>
      <c r="Z15" s="111"/>
      <c r="AA15"/>
      <c r="AB15" s="15"/>
      <c r="AC15" s="111" t="s">
        <v>761</v>
      </c>
      <c r="AD15" s="180">
        <f t="shared" si="0"/>
        <v>127.7029</v>
      </c>
      <c r="AE15" s="168">
        <v>1</v>
      </c>
      <c r="AF15" s="166" t="s">
        <v>1503</v>
      </c>
      <c r="AG15" s="111"/>
      <c r="AH15" s="111"/>
      <c r="AI15" s="110"/>
      <c r="AJ15" s="110"/>
      <c r="AK15" s="111" t="s">
        <v>886</v>
      </c>
      <c r="AL15" s="111"/>
      <c r="AM15" s="111" t="s">
        <v>889</v>
      </c>
      <c r="AN15" s="166" t="s">
        <v>1503</v>
      </c>
      <c r="AO15" s="110"/>
      <c r="AP15" s="110"/>
      <c r="AQ15" s="144">
        <v>104776.064</v>
      </c>
      <c r="AR15" t="s">
        <v>6202</v>
      </c>
      <c r="AS15" s="111"/>
      <c r="AT15" s="144">
        <v>127.7029</v>
      </c>
      <c r="AU15" s="144">
        <v>127702.91</v>
      </c>
      <c r="AV15" s="111"/>
      <c r="AW15" s="111"/>
      <c r="AX15" s="15"/>
      <c r="AY15" s="111" t="s">
        <v>15</v>
      </c>
      <c r="AZ15" s="133">
        <v>3.0031785517000982E-2</v>
      </c>
      <c r="BA15" s="133">
        <v>3.147887553084134E-4</v>
      </c>
    </row>
    <row r="16" spans="1:53">
      <c r="A16" t="s">
        <v>1213</v>
      </c>
      <c r="B16" t="s">
        <v>1250</v>
      </c>
      <c r="C16" s="111"/>
      <c r="D16" t="s">
        <v>309</v>
      </c>
      <c r="E16" t="s">
        <v>6172</v>
      </c>
      <c r="F16" t="s">
        <v>6173</v>
      </c>
      <c r="G16" t="s">
        <v>1012</v>
      </c>
      <c r="H16" t="s">
        <v>817</v>
      </c>
      <c r="I16" t="s">
        <v>204</v>
      </c>
      <c r="J16" t="s">
        <v>204</v>
      </c>
      <c r="K16" t="s">
        <v>461</v>
      </c>
      <c r="L16" t="s">
        <v>339</v>
      </c>
      <c r="M16" t="s">
        <v>338</v>
      </c>
      <c r="N16" s="111"/>
      <c r="O16" t="s">
        <v>6174</v>
      </c>
      <c r="P16" t="s">
        <v>6175</v>
      </c>
      <c r="Q16" t="s">
        <v>312</v>
      </c>
      <c r="R16" t="s">
        <v>408</v>
      </c>
      <c r="S16" t="s">
        <v>1212</v>
      </c>
      <c r="T16" s="132">
        <v>0</v>
      </c>
      <c r="U16" s="111" t="s">
        <v>824</v>
      </c>
      <c r="V16" s="133">
        <v>7.0000000000000007E-2</v>
      </c>
      <c r="W16" s="111" t="s">
        <v>753</v>
      </c>
      <c r="X16" t="s">
        <v>896</v>
      </c>
      <c r="Y16" s="111"/>
      <c r="Z16" t="s">
        <v>1326</v>
      </c>
      <c r="AA16" t="s">
        <v>6176</v>
      </c>
      <c r="AB16" t="s">
        <v>412</v>
      </c>
      <c r="AC16" s="111" t="s">
        <v>761</v>
      </c>
      <c r="AD16" s="180">
        <f t="shared" si="0"/>
        <v>977.63199999999995</v>
      </c>
      <c r="AE16" s="168">
        <v>1</v>
      </c>
      <c r="AF16" s="166" t="s">
        <v>1503</v>
      </c>
      <c r="AG16" t="s">
        <v>338</v>
      </c>
      <c r="AH16" t="s">
        <v>781</v>
      </c>
      <c r="AI16" t="s">
        <v>6177</v>
      </c>
      <c r="AJ16" t="s">
        <v>338</v>
      </c>
      <c r="AK16" t="s">
        <v>887</v>
      </c>
      <c r="AL16" t="s">
        <v>6178</v>
      </c>
      <c r="AM16" t="s">
        <v>889</v>
      </c>
      <c r="AN16" s="166" t="s">
        <v>1503</v>
      </c>
      <c r="AO16" t="s">
        <v>1503</v>
      </c>
      <c r="AP16" s="110"/>
      <c r="AQ16" s="144">
        <v>928349.4</v>
      </c>
      <c r="AR16" t="s">
        <v>6179</v>
      </c>
      <c r="AS16" s="111"/>
      <c r="AT16" s="144">
        <v>977.63199999999995</v>
      </c>
      <c r="AU16" s="144">
        <v>977631.95120000001</v>
      </c>
      <c r="AV16" s="111"/>
      <c r="AW16" s="111"/>
      <c r="AX16" s="166" t="s">
        <v>338</v>
      </c>
      <c r="AY16" s="111" t="s">
        <v>15</v>
      </c>
      <c r="AZ16" s="133">
        <v>0.22990888048720931</v>
      </c>
      <c r="BA16" s="133">
        <v>2.4098710441957977E-3</v>
      </c>
    </row>
    <row r="17" spans="1:53">
      <c r="A17" t="s">
        <v>1213</v>
      </c>
      <c r="B17" t="s">
        <v>1250</v>
      </c>
      <c r="C17" t="s">
        <v>1684</v>
      </c>
      <c r="D17" t="s">
        <v>309</v>
      </c>
      <c r="E17" t="s">
        <v>6195</v>
      </c>
      <c r="F17" t="s">
        <v>6196</v>
      </c>
      <c r="G17" t="s">
        <v>1012</v>
      </c>
      <c r="H17" s="110"/>
      <c r="I17" t="s">
        <v>205</v>
      </c>
      <c r="J17" t="s">
        <v>204</v>
      </c>
      <c r="K17" t="s">
        <v>454</v>
      </c>
      <c r="L17" t="s">
        <v>339</v>
      </c>
      <c r="M17" t="s">
        <v>339</v>
      </c>
      <c r="N17" s="111"/>
      <c r="O17" t="s">
        <v>6197</v>
      </c>
      <c r="P17" t="s">
        <v>1686</v>
      </c>
      <c r="Q17" t="s">
        <v>413</v>
      </c>
      <c r="R17" t="s">
        <v>407</v>
      </c>
      <c r="S17" t="s">
        <v>1215</v>
      </c>
      <c r="T17" s="111"/>
      <c r="U17" s="111"/>
      <c r="V17" s="133">
        <v>0.100536</v>
      </c>
      <c r="W17" s="111"/>
      <c r="X17" s="111"/>
      <c r="Y17" s="132">
        <v>4750</v>
      </c>
      <c r="Z17" s="111"/>
      <c r="AA17" t="s">
        <v>6198</v>
      </c>
      <c r="AB17" s="15" t="s">
        <v>412</v>
      </c>
      <c r="AC17" s="111" t="s">
        <v>761</v>
      </c>
      <c r="AD17" s="180">
        <f t="shared" si="0"/>
        <v>1212.2288000000001</v>
      </c>
      <c r="AE17" s="168">
        <v>1</v>
      </c>
      <c r="AF17" s="166" t="s">
        <v>1503</v>
      </c>
      <c r="AG17" s="111"/>
      <c r="AH17" s="111"/>
      <c r="AI17" s="110"/>
      <c r="AJ17" s="110"/>
      <c r="AK17" s="111"/>
      <c r="AL17" s="111"/>
      <c r="AM17" s="111"/>
      <c r="AN17" s="166" t="s">
        <v>6261</v>
      </c>
      <c r="AO17" t="s">
        <v>1503</v>
      </c>
      <c r="AP17" s="181">
        <v>1.4999999999999999E-2</v>
      </c>
      <c r="AQ17" s="144">
        <v>318461</v>
      </c>
      <c r="AR17" t="s">
        <v>3461</v>
      </c>
      <c r="AS17" t="s">
        <v>1216</v>
      </c>
      <c r="AT17" s="144">
        <v>1212.2288000000001</v>
      </c>
      <c r="AU17" s="144">
        <v>329320.52010000002</v>
      </c>
      <c r="AV17" s="111"/>
      <c r="AW17" s="111"/>
      <c r="AX17" s="15" t="s">
        <v>339</v>
      </c>
      <c r="AY17" s="111" t="s">
        <v>15</v>
      </c>
      <c r="AZ17" s="133">
        <v>0.28507883144456692</v>
      </c>
      <c r="BA17" s="133">
        <v>2.988154349477844E-3</v>
      </c>
    </row>
    <row r="18" spans="1:53">
      <c r="A18" t="s">
        <v>1213</v>
      </c>
      <c r="B18" t="s">
        <v>1251</v>
      </c>
      <c r="C18" s="111"/>
      <c r="D18" t="s">
        <v>309</v>
      </c>
      <c r="E18" t="s">
        <v>6172</v>
      </c>
      <c r="F18" t="s">
        <v>6173</v>
      </c>
      <c r="G18" t="s">
        <v>1012</v>
      </c>
      <c r="H18" t="s">
        <v>817</v>
      </c>
      <c r="I18" t="s">
        <v>204</v>
      </c>
      <c r="J18" t="s">
        <v>204</v>
      </c>
      <c r="K18" t="s">
        <v>461</v>
      </c>
      <c r="L18" t="s">
        <v>339</v>
      </c>
      <c r="M18" t="s">
        <v>338</v>
      </c>
      <c r="N18" s="111"/>
      <c r="O18" t="s">
        <v>6174</v>
      </c>
      <c r="P18" t="s">
        <v>6175</v>
      </c>
      <c r="Q18" t="s">
        <v>312</v>
      </c>
      <c r="R18" t="s">
        <v>408</v>
      </c>
      <c r="S18" t="s">
        <v>1212</v>
      </c>
      <c r="T18" s="132">
        <v>0</v>
      </c>
      <c r="U18" s="111" t="s">
        <v>824</v>
      </c>
      <c r="V18" s="133">
        <v>7.0000000000000007E-2</v>
      </c>
      <c r="W18" s="111" t="s">
        <v>753</v>
      </c>
      <c r="X18" t="s">
        <v>896</v>
      </c>
      <c r="Y18" s="111"/>
      <c r="Z18" t="s">
        <v>1326</v>
      </c>
      <c r="AA18" t="s">
        <v>6176</v>
      </c>
      <c r="AB18" t="s">
        <v>412</v>
      </c>
      <c r="AC18" s="111" t="s">
        <v>761</v>
      </c>
      <c r="AD18" s="180">
        <f t="shared" si="0"/>
        <v>196.16290000000001</v>
      </c>
      <c r="AE18" s="168">
        <v>1</v>
      </c>
      <c r="AF18" s="166" t="s">
        <v>1503</v>
      </c>
      <c r="AG18" t="s">
        <v>338</v>
      </c>
      <c r="AH18" t="s">
        <v>781</v>
      </c>
      <c r="AI18" t="s">
        <v>6177</v>
      </c>
      <c r="AJ18" t="s">
        <v>338</v>
      </c>
      <c r="AK18" t="s">
        <v>887</v>
      </c>
      <c r="AL18" t="s">
        <v>6178</v>
      </c>
      <c r="AM18" t="s">
        <v>889</v>
      </c>
      <c r="AN18" s="166" t="s">
        <v>1503</v>
      </c>
      <c r="AO18" t="s">
        <v>1503</v>
      </c>
      <c r="AP18" s="110"/>
      <c r="AQ18" s="144">
        <v>186274.34</v>
      </c>
      <c r="AR18" t="s">
        <v>6179</v>
      </c>
      <c r="AS18" s="111"/>
      <c r="AT18" s="144">
        <v>196.16290000000001</v>
      </c>
      <c r="AU18" s="144">
        <v>196162.9387</v>
      </c>
      <c r="AV18" s="111"/>
      <c r="AW18" s="111"/>
      <c r="AX18" s="166" t="s">
        <v>338</v>
      </c>
      <c r="AY18" s="111" t="s">
        <v>15</v>
      </c>
      <c r="AZ18" s="133">
        <v>0.17702730564690197</v>
      </c>
      <c r="BA18" s="133">
        <v>5.3493583863896714E-4</v>
      </c>
    </row>
    <row r="19" spans="1:53">
      <c r="A19" t="s">
        <v>1213</v>
      </c>
      <c r="B19" t="s">
        <v>1251</v>
      </c>
      <c r="C19" s="111"/>
      <c r="D19" t="s">
        <v>309</v>
      </c>
      <c r="E19" t="s">
        <v>6190</v>
      </c>
      <c r="F19" t="s">
        <v>6191</v>
      </c>
      <c r="G19" t="s">
        <v>1012</v>
      </c>
      <c r="H19" t="s">
        <v>815</v>
      </c>
      <c r="I19" t="s">
        <v>204</v>
      </c>
      <c r="J19" t="s">
        <v>204</v>
      </c>
      <c r="K19" t="s">
        <v>447</v>
      </c>
      <c r="L19" t="s">
        <v>339</v>
      </c>
      <c r="M19" t="s">
        <v>338</v>
      </c>
      <c r="N19" t="s">
        <v>1208</v>
      </c>
      <c r="O19" t="s">
        <v>6192</v>
      </c>
      <c r="P19" s="111"/>
      <c r="Q19" t="s">
        <v>410</v>
      </c>
      <c r="R19" t="s">
        <v>410</v>
      </c>
      <c r="S19" t="s">
        <v>1212</v>
      </c>
      <c r="T19" s="132">
        <v>1662.5</v>
      </c>
      <c r="U19" s="111" t="s">
        <v>823</v>
      </c>
      <c r="V19" s="133">
        <v>0.1</v>
      </c>
      <c r="W19" s="111" t="s">
        <v>753</v>
      </c>
      <c r="X19" t="s">
        <v>900</v>
      </c>
      <c r="Y19" s="132">
        <v>4000</v>
      </c>
      <c r="Z19" s="133">
        <v>9.9298537122010894E-2</v>
      </c>
      <c r="AA19" t="s">
        <v>1793</v>
      </c>
      <c r="AB19" t="s">
        <v>412</v>
      </c>
      <c r="AC19" s="111" t="s">
        <v>763</v>
      </c>
      <c r="AD19" s="180">
        <f t="shared" si="0"/>
        <v>49.7502</v>
      </c>
      <c r="AE19" s="168">
        <v>1</v>
      </c>
      <c r="AF19" s="166" t="s">
        <v>1503</v>
      </c>
      <c r="AG19" t="s">
        <v>339</v>
      </c>
      <c r="AH19" t="s">
        <v>781</v>
      </c>
      <c r="AI19" t="s">
        <v>6193</v>
      </c>
      <c r="AJ19" t="s">
        <v>339</v>
      </c>
      <c r="AK19" t="s">
        <v>884</v>
      </c>
      <c r="AL19" s="111"/>
      <c r="AM19" t="s">
        <v>889</v>
      </c>
      <c r="AN19" s="166" t="s">
        <v>6261</v>
      </c>
      <c r="AO19" t="s">
        <v>1503</v>
      </c>
      <c r="AP19" s="110"/>
      <c r="AQ19" s="144">
        <v>48542</v>
      </c>
      <c r="AR19" t="s">
        <v>6194</v>
      </c>
      <c r="AS19" s="111"/>
      <c r="AT19" s="144">
        <v>49.7502</v>
      </c>
      <c r="AU19" s="144">
        <v>49750.244899999998</v>
      </c>
      <c r="AV19" s="111"/>
      <c r="AW19" s="111"/>
      <c r="AX19" t="s">
        <v>339</v>
      </c>
      <c r="AY19" s="111" t="s">
        <v>15</v>
      </c>
      <c r="AZ19" s="133">
        <v>4.4897124097040664E-2</v>
      </c>
      <c r="BA19" s="133">
        <v>1.3566879213104341E-4</v>
      </c>
    </row>
    <row r="20" spans="1:53">
      <c r="A20" t="s">
        <v>1213</v>
      </c>
      <c r="B20" t="s">
        <v>1251</v>
      </c>
      <c r="C20" t="s">
        <v>1684</v>
      </c>
      <c r="D20" t="s">
        <v>309</v>
      </c>
      <c r="E20" t="s">
        <v>6195</v>
      </c>
      <c r="F20" t="s">
        <v>6196</v>
      </c>
      <c r="G20" t="s">
        <v>1012</v>
      </c>
      <c r="H20" s="110"/>
      <c r="I20" t="s">
        <v>205</v>
      </c>
      <c r="J20" t="s">
        <v>204</v>
      </c>
      <c r="K20" t="s">
        <v>454</v>
      </c>
      <c r="L20" t="s">
        <v>339</v>
      </c>
      <c r="M20" t="s">
        <v>339</v>
      </c>
      <c r="N20" s="110"/>
      <c r="O20" t="s">
        <v>6197</v>
      </c>
      <c r="P20" t="s">
        <v>1686</v>
      </c>
      <c r="Q20" t="s">
        <v>413</v>
      </c>
      <c r="R20" t="s">
        <v>407</v>
      </c>
      <c r="S20" t="s">
        <v>1215</v>
      </c>
      <c r="T20" s="110"/>
      <c r="U20" s="111"/>
      <c r="V20" s="133">
        <v>0.100536</v>
      </c>
      <c r="W20" s="111"/>
      <c r="X20" s="111"/>
      <c r="Y20" s="132">
        <v>4750</v>
      </c>
      <c r="Z20" s="110"/>
      <c r="AA20" t="s">
        <v>6198</v>
      </c>
      <c r="AB20" s="15" t="s">
        <v>412</v>
      </c>
      <c r="AC20" s="111" t="s">
        <v>761</v>
      </c>
      <c r="AD20" s="180">
        <f t="shared" si="0"/>
        <v>862.18110000000001</v>
      </c>
      <c r="AE20" s="168">
        <v>1</v>
      </c>
      <c r="AF20" s="166" t="s">
        <v>1503</v>
      </c>
      <c r="AG20" s="111"/>
      <c r="AH20" s="111"/>
      <c r="AI20" s="110"/>
      <c r="AJ20" s="110"/>
      <c r="AK20" s="111"/>
      <c r="AL20" s="110"/>
      <c r="AM20" s="111"/>
      <c r="AN20" s="166" t="s">
        <v>1503</v>
      </c>
      <c r="AO20" t="s">
        <v>1503</v>
      </c>
      <c r="AP20" s="181">
        <v>1.4999999999999999E-2</v>
      </c>
      <c r="AQ20" s="144">
        <v>226501</v>
      </c>
      <c r="AR20" t="s">
        <v>3461</v>
      </c>
      <c r="AS20" t="s">
        <v>1216</v>
      </c>
      <c r="AT20" s="144">
        <v>862.18110000000001</v>
      </c>
      <c r="AU20" s="144">
        <v>234224.68409999998</v>
      </c>
      <c r="AV20" s="110"/>
      <c r="AW20" s="110"/>
      <c r="AX20" s="15" t="s">
        <v>339</v>
      </c>
      <c r="AY20" s="111" t="s">
        <v>15</v>
      </c>
      <c r="AZ20" s="133">
        <v>0.77807557025605734</v>
      </c>
      <c r="BA20" s="133">
        <v>2.3511655796739552E-3</v>
      </c>
    </row>
    <row r="21" spans="1:53">
      <c r="A21" t="s">
        <v>1213</v>
      </c>
      <c r="B21" t="s">
        <v>1252</v>
      </c>
      <c r="C21" s="110"/>
      <c r="D21" s="3"/>
      <c r="E21" s="166" t="s">
        <v>6244</v>
      </c>
      <c r="F21" t="s">
        <v>6203</v>
      </c>
      <c r="G21" t="s">
        <v>1011</v>
      </c>
      <c r="H21" s="110"/>
      <c r="I21" t="s">
        <v>204</v>
      </c>
      <c r="J21" t="s">
        <v>204</v>
      </c>
      <c r="K21" t="s">
        <v>314</v>
      </c>
      <c r="L21" t="s">
        <v>339</v>
      </c>
      <c r="M21" t="s">
        <v>339</v>
      </c>
      <c r="N21" s="110"/>
      <c r="O21" s="167"/>
      <c r="P21" t="s">
        <v>1427</v>
      </c>
      <c r="Q21" t="s">
        <v>312</v>
      </c>
      <c r="R21" t="s">
        <v>407</v>
      </c>
      <c r="S21" t="s">
        <v>1212</v>
      </c>
      <c r="T21" s="132">
        <v>3023.3</v>
      </c>
      <c r="U21" s="110"/>
      <c r="V21" t="s">
        <v>1326</v>
      </c>
      <c r="W21" s="110"/>
      <c r="X21" s="110"/>
      <c r="Y21" s="110"/>
      <c r="Z21" s="110"/>
      <c r="AA21"/>
      <c r="AC21" s="111" t="s">
        <v>761</v>
      </c>
      <c r="AD21" s="180">
        <f t="shared" si="0"/>
        <v>37778.179499999998</v>
      </c>
      <c r="AE21" s="168">
        <v>1</v>
      </c>
      <c r="AF21" s="166" t="s">
        <v>1503</v>
      </c>
      <c r="AG21" s="110"/>
      <c r="AH21" s="110"/>
      <c r="AI21" s="110"/>
      <c r="AJ21" s="110"/>
      <c r="AK21" s="111" t="s">
        <v>886</v>
      </c>
      <c r="AL21" s="110"/>
      <c r="AM21" s="111" t="s">
        <v>889</v>
      </c>
      <c r="AN21" s="166" t="s">
        <v>1503</v>
      </c>
      <c r="AO21" s="110"/>
      <c r="AP21" s="110"/>
      <c r="AQ21" s="144">
        <v>31694453.993999999</v>
      </c>
      <c r="AR21" t="s">
        <v>6204</v>
      </c>
      <c r="AS21" s="110"/>
      <c r="AT21" s="144">
        <v>37778.179499999998</v>
      </c>
      <c r="AU21" s="144">
        <v>37778179.4899</v>
      </c>
      <c r="AV21" s="110"/>
      <c r="AW21" s="110"/>
      <c r="AY21" s="111" t="s">
        <v>15</v>
      </c>
      <c r="AZ21" s="133">
        <v>0.62718279310329794</v>
      </c>
      <c r="BA21" s="133">
        <v>8.5375688256829497E-3</v>
      </c>
    </row>
    <row r="22" spans="1:53">
      <c r="A22" t="s">
        <v>1213</v>
      </c>
      <c r="B22" t="s">
        <v>1252</v>
      </c>
      <c r="C22" s="110"/>
      <c r="D22" s="3"/>
      <c r="E22" s="166" t="s">
        <v>6245</v>
      </c>
      <c r="F22" t="s">
        <v>6205</v>
      </c>
      <c r="G22" t="s">
        <v>1011</v>
      </c>
      <c r="H22" s="110"/>
      <c r="I22" t="s">
        <v>204</v>
      </c>
      <c r="J22" t="s">
        <v>204</v>
      </c>
      <c r="K22" t="s">
        <v>314</v>
      </c>
      <c r="L22" t="s">
        <v>339</v>
      </c>
      <c r="M22" t="s">
        <v>339</v>
      </c>
      <c r="N22" s="110"/>
      <c r="O22" s="167"/>
      <c r="P22" t="s">
        <v>1427</v>
      </c>
      <c r="Q22" t="s">
        <v>312</v>
      </c>
      <c r="R22" t="s">
        <v>407</v>
      </c>
      <c r="S22" t="s">
        <v>1212</v>
      </c>
      <c r="T22" s="132">
        <v>2405.8000000000002</v>
      </c>
      <c r="U22" s="110"/>
      <c r="V22" t="s">
        <v>1326</v>
      </c>
      <c r="W22" s="110"/>
      <c r="X22" s="110"/>
      <c r="Y22" s="110"/>
      <c r="Z22" s="110"/>
      <c r="AA22"/>
      <c r="AC22" s="111" t="s">
        <v>761</v>
      </c>
      <c r="AD22" s="180">
        <f t="shared" si="0"/>
        <v>1288.1904999999999</v>
      </c>
      <c r="AE22" s="168">
        <v>1</v>
      </c>
      <c r="AF22" s="166" t="s">
        <v>1503</v>
      </c>
      <c r="AG22" s="110"/>
      <c r="AH22" s="110"/>
      <c r="AI22" s="110"/>
      <c r="AJ22" s="110"/>
      <c r="AK22" s="111" t="s">
        <v>886</v>
      </c>
      <c r="AL22" s="110"/>
      <c r="AM22" s="111" t="s">
        <v>889</v>
      </c>
      <c r="AN22" s="166" t="s">
        <v>1503</v>
      </c>
      <c r="AO22" s="110"/>
      <c r="AP22" s="110"/>
      <c r="AQ22" s="144">
        <v>1016798.907</v>
      </c>
      <c r="AR22" t="s">
        <v>6206</v>
      </c>
      <c r="AS22" s="110"/>
      <c r="AT22" s="144">
        <v>1288.1904999999999</v>
      </c>
      <c r="AU22" s="144">
        <v>1288190.54</v>
      </c>
      <c r="AV22" s="110"/>
      <c r="AW22" s="110"/>
      <c r="AY22" s="111" t="s">
        <v>15</v>
      </c>
      <c r="AZ22" s="133">
        <v>2.1386179848321068E-2</v>
      </c>
      <c r="BA22" s="133">
        <v>2.9112084129419454E-4</v>
      </c>
    </row>
    <row r="23" spans="1:53">
      <c r="A23" t="s">
        <v>1213</v>
      </c>
      <c r="B23" t="s">
        <v>1252</v>
      </c>
      <c r="C23" s="110"/>
      <c r="D23" t="s">
        <v>309</v>
      </c>
      <c r="E23" t="s">
        <v>6172</v>
      </c>
      <c r="F23" t="s">
        <v>6173</v>
      </c>
      <c r="G23" t="s">
        <v>1012</v>
      </c>
      <c r="H23" t="s">
        <v>817</v>
      </c>
      <c r="I23" t="s">
        <v>204</v>
      </c>
      <c r="J23" t="s">
        <v>204</v>
      </c>
      <c r="K23" t="s">
        <v>461</v>
      </c>
      <c r="L23" t="s">
        <v>339</v>
      </c>
      <c r="M23" t="s">
        <v>338</v>
      </c>
      <c r="N23" s="110"/>
      <c r="O23" t="s">
        <v>6174</v>
      </c>
      <c r="P23" t="s">
        <v>6175</v>
      </c>
      <c r="Q23" t="s">
        <v>312</v>
      </c>
      <c r="R23" t="s">
        <v>408</v>
      </c>
      <c r="S23" t="s">
        <v>1212</v>
      </c>
      <c r="T23" s="132">
        <v>0</v>
      </c>
      <c r="U23" s="111" t="s">
        <v>824</v>
      </c>
      <c r="V23" s="133">
        <v>7.0000000000000007E-2</v>
      </c>
      <c r="W23" s="111" t="s">
        <v>753</v>
      </c>
      <c r="X23" t="s">
        <v>896</v>
      </c>
      <c r="Y23" s="110"/>
      <c r="Z23" t="s">
        <v>1326</v>
      </c>
      <c r="AA23" t="s">
        <v>6176</v>
      </c>
      <c r="AB23" t="s">
        <v>412</v>
      </c>
      <c r="AC23" s="111" t="s">
        <v>761</v>
      </c>
      <c r="AD23" s="180">
        <f t="shared" si="0"/>
        <v>7772.9155000000001</v>
      </c>
      <c r="AE23" s="168">
        <v>1</v>
      </c>
      <c r="AF23" s="166" t="s">
        <v>1503</v>
      </c>
      <c r="AG23" t="s">
        <v>338</v>
      </c>
      <c r="AH23" t="s">
        <v>781</v>
      </c>
      <c r="AI23" t="s">
        <v>6177</v>
      </c>
      <c r="AJ23" t="s">
        <v>338</v>
      </c>
      <c r="AK23" t="s">
        <v>887</v>
      </c>
      <c r="AL23" t="s">
        <v>6178</v>
      </c>
      <c r="AM23" t="s">
        <v>889</v>
      </c>
      <c r="AN23" s="166" t="s">
        <v>1503</v>
      </c>
      <c r="AO23" t="s">
        <v>1503</v>
      </c>
      <c r="AP23" s="110"/>
      <c r="AQ23" s="144">
        <v>7381081.8499999996</v>
      </c>
      <c r="AR23" t="s">
        <v>6179</v>
      </c>
      <c r="AS23" s="110"/>
      <c r="AT23" s="144">
        <v>7772.9155000000001</v>
      </c>
      <c r="AU23" s="144">
        <v>7772915.5111000007</v>
      </c>
      <c r="AV23" s="110"/>
      <c r="AW23" s="110"/>
      <c r="AX23" s="166" t="s">
        <v>338</v>
      </c>
      <c r="AY23" s="111" t="s">
        <v>15</v>
      </c>
      <c r="AZ23" s="133">
        <v>0.12904377412170892</v>
      </c>
      <c r="BA23" s="133">
        <v>1.7566172337711427E-3</v>
      </c>
    </row>
    <row r="24" spans="1:53">
      <c r="A24" t="s">
        <v>1213</v>
      </c>
      <c r="B24" t="s">
        <v>1252</v>
      </c>
      <c r="C24" s="110"/>
      <c r="D24" t="s">
        <v>309</v>
      </c>
      <c r="E24" t="s">
        <v>6185</v>
      </c>
      <c r="F24" t="s">
        <v>6186</v>
      </c>
      <c r="G24" t="s">
        <v>1012</v>
      </c>
      <c r="H24" t="s">
        <v>817</v>
      </c>
      <c r="I24" t="s">
        <v>204</v>
      </c>
      <c r="J24" t="s">
        <v>204</v>
      </c>
      <c r="K24" t="s">
        <v>477</v>
      </c>
      <c r="L24" t="s">
        <v>339</v>
      </c>
      <c r="M24" t="s">
        <v>338</v>
      </c>
      <c r="N24" s="110"/>
      <c r="O24" t="s">
        <v>6187</v>
      </c>
      <c r="P24" s="110"/>
      <c r="Q24" t="s">
        <v>410</v>
      </c>
      <c r="R24" t="s">
        <v>410</v>
      </c>
      <c r="S24" t="s">
        <v>1212</v>
      </c>
      <c r="T24" s="132">
        <v>1894.6</v>
      </c>
      <c r="U24" s="111" t="s">
        <v>824</v>
      </c>
      <c r="V24" s="133">
        <v>5.2999999999999999E-2</v>
      </c>
      <c r="W24" s="111" t="s">
        <v>753</v>
      </c>
      <c r="X24" t="s">
        <v>896</v>
      </c>
      <c r="Y24" s="110"/>
      <c r="Z24" s="133">
        <v>7.7683051553964197E-2</v>
      </c>
      <c r="AA24" t="s">
        <v>1663</v>
      </c>
      <c r="AB24" t="s">
        <v>412</v>
      </c>
      <c r="AC24" s="111" t="s">
        <v>761</v>
      </c>
      <c r="AD24" s="180">
        <f t="shared" si="0"/>
        <v>1590.6210000000001</v>
      </c>
      <c r="AE24" s="168">
        <v>1</v>
      </c>
      <c r="AF24" s="166" t="s">
        <v>1503</v>
      </c>
      <c r="AG24" t="s">
        <v>339</v>
      </c>
      <c r="AH24" t="s">
        <v>781</v>
      </c>
      <c r="AI24" t="s">
        <v>6177</v>
      </c>
      <c r="AJ24" t="s">
        <v>338</v>
      </c>
      <c r="AK24" t="s">
        <v>886</v>
      </c>
      <c r="AL24" t="s">
        <v>6188</v>
      </c>
      <c r="AM24" t="s">
        <v>889</v>
      </c>
      <c r="AN24" s="166" t="s">
        <v>6261</v>
      </c>
      <c r="AO24" t="s">
        <v>1503</v>
      </c>
      <c r="AP24" s="110"/>
      <c r="AQ24" s="144">
        <v>1680529.35</v>
      </c>
      <c r="AR24" t="s">
        <v>6189</v>
      </c>
      <c r="AS24" s="110"/>
      <c r="AT24" s="144">
        <v>1590.6210000000001</v>
      </c>
      <c r="AU24" s="144">
        <v>1590621.0297999999</v>
      </c>
      <c r="AV24" s="110"/>
      <c r="AW24" s="110"/>
      <c r="AX24" t="s">
        <v>339</v>
      </c>
      <c r="AY24" s="111" t="s">
        <v>15</v>
      </c>
      <c r="AZ24" s="133">
        <v>2.6407046440422098E-2</v>
      </c>
      <c r="BA24" s="133">
        <v>3.594677324493775E-4</v>
      </c>
    </row>
    <row r="25" spans="1:53">
      <c r="A25" t="s">
        <v>1213</v>
      </c>
      <c r="B25" t="s">
        <v>1252</v>
      </c>
      <c r="D25" t="s">
        <v>309</v>
      </c>
      <c r="E25" t="s">
        <v>6190</v>
      </c>
      <c r="F25" t="s">
        <v>6191</v>
      </c>
      <c r="G25" t="s">
        <v>1012</v>
      </c>
      <c r="H25" t="s">
        <v>815</v>
      </c>
      <c r="I25" t="s">
        <v>204</v>
      </c>
      <c r="J25" t="s">
        <v>204</v>
      </c>
      <c r="K25" t="s">
        <v>447</v>
      </c>
      <c r="L25" t="s">
        <v>339</v>
      </c>
      <c r="M25" t="s">
        <v>338</v>
      </c>
      <c r="N25" t="s">
        <v>1208</v>
      </c>
      <c r="O25" t="s">
        <v>6192</v>
      </c>
      <c r="Q25" t="s">
        <v>410</v>
      </c>
      <c r="R25" t="s">
        <v>410</v>
      </c>
      <c r="S25" t="s">
        <v>1212</v>
      </c>
      <c r="T25" s="132">
        <v>1662.5</v>
      </c>
      <c r="U25" s="111" t="s">
        <v>823</v>
      </c>
      <c r="V25" s="133">
        <v>0.1</v>
      </c>
      <c r="W25" s="111" t="s">
        <v>753</v>
      </c>
      <c r="X25" t="s">
        <v>900</v>
      </c>
      <c r="Y25" s="132">
        <v>4000</v>
      </c>
      <c r="Z25" s="133">
        <v>9.9298537122010894E-2</v>
      </c>
      <c r="AA25" t="s">
        <v>1793</v>
      </c>
      <c r="AB25" t="s">
        <v>412</v>
      </c>
      <c r="AC25" s="111" t="s">
        <v>761</v>
      </c>
      <c r="AD25" s="180">
        <f t="shared" si="0"/>
        <v>644.029</v>
      </c>
      <c r="AE25" s="168">
        <v>1</v>
      </c>
      <c r="AF25" s="166" t="s">
        <v>1503</v>
      </c>
      <c r="AG25" t="s">
        <v>339</v>
      </c>
      <c r="AH25" t="s">
        <v>781</v>
      </c>
      <c r="AI25" t="s">
        <v>6193</v>
      </c>
      <c r="AJ25" t="s">
        <v>339</v>
      </c>
      <c r="AK25" t="s">
        <v>884</v>
      </c>
      <c r="AM25" t="s">
        <v>889</v>
      </c>
      <c r="AN25" s="166" t="s">
        <v>1503</v>
      </c>
      <c r="AO25" t="s">
        <v>1503</v>
      </c>
      <c r="AQ25" s="144">
        <v>628388</v>
      </c>
      <c r="AR25" t="s">
        <v>6194</v>
      </c>
      <c r="AT25" s="144">
        <v>644.029</v>
      </c>
      <c r="AU25" s="144">
        <v>644029.02370000002</v>
      </c>
      <c r="AX25" t="s">
        <v>339</v>
      </c>
      <c r="AY25" s="111" t="s">
        <v>15</v>
      </c>
      <c r="AZ25" s="133">
        <v>1.0691990122027855E-2</v>
      </c>
      <c r="BA25" s="133">
        <v>1.4554544951506747E-4</v>
      </c>
    </row>
    <row r="26" spans="1:53">
      <c r="A26" t="s">
        <v>1213</v>
      </c>
      <c r="B26" t="s">
        <v>1252</v>
      </c>
      <c r="C26" t="s">
        <v>1684</v>
      </c>
      <c r="D26" t="s">
        <v>309</v>
      </c>
      <c r="E26" t="s">
        <v>6195</v>
      </c>
      <c r="F26" t="s">
        <v>6196</v>
      </c>
      <c r="G26" t="s">
        <v>1012</v>
      </c>
      <c r="I26" t="s">
        <v>205</v>
      </c>
      <c r="J26" t="s">
        <v>204</v>
      </c>
      <c r="K26" t="s">
        <v>454</v>
      </c>
      <c r="L26" t="s">
        <v>339</v>
      </c>
      <c r="M26" t="s">
        <v>339</v>
      </c>
      <c r="O26" t="s">
        <v>6197</v>
      </c>
      <c r="P26" t="s">
        <v>1686</v>
      </c>
      <c r="Q26" t="s">
        <v>413</v>
      </c>
      <c r="R26" t="s">
        <v>407</v>
      </c>
      <c r="S26" t="s">
        <v>1215</v>
      </c>
      <c r="V26" s="133">
        <v>0.100536</v>
      </c>
      <c r="Y26" s="132">
        <v>4750</v>
      </c>
      <c r="AA26" t="s">
        <v>6198</v>
      </c>
      <c r="AB26" s="15" t="s">
        <v>412</v>
      </c>
      <c r="AC26" s="111" t="s">
        <v>761</v>
      </c>
      <c r="AD26" s="180">
        <f t="shared" si="0"/>
        <v>11160.7837</v>
      </c>
      <c r="AE26" s="168">
        <v>1</v>
      </c>
      <c r="AF26" s="166" t="s">
        <v>1503</v>
      </c>
      <c r="AN26" s="166" t="s">
        <v>1503</v>
      </c>
      <c r="AO26" t="s">
        <v>1503</v>
      </c>
      <c r="AP26" s="181">
        <v>1.4999999999999999E-2</v>
      </c>
      <c r="AQ26" s="144">
        <v>2932016</v>
      </c>
      <c r="AR26" t="s">
        <v>3461</v>
      </c>
      <c r="AS26" t="s">
        <v>1216</v>
      </c>
      <c r="AT26" s="144">
        <v>11160.7837</v>
      </c>
      <c r="AU26" s="144">
        <v>3031997.7456</v>
      </c>
      <c r="AX26" s="15" t="s">
        <v>339</v>
      </c>
      <c r="AY26" s="111" t="s">
        <v>15</v>
      </c>
      <c r="AZ26" s="133">
        <v>0.18528821636422207</v>
      </c>
      <c r="BA26" s="133">
        <v>2.5222485648407076E-3</v>
      </c>
    </row>
    <row r="27" spans="1:53">
      <c r="A27" t="s">
        <v>1213</v>
      </c>
      <c r="B27" t="s">
        <v>1253</v>
      </c>
      <c r="E27" s="166" t="s">
        <v>6244</v>
      </c>
      <c r="F27" t="s">
        <v>6207</v>
      </c>
      <c r="G27" t="s">
        <v>1011</v>
      </c>
      <c r="I27" t="s">
        <v>204</v>
      </c>
      <c r="J27" t="s">
        <v>204</v>
      </c>
      <c r="K27" t="s">
        <v>314</v>
      </c>
      <c r="L27" t="s">
        <v>339</v>
      </c>
      <c r="M27" t="s">
        <v>339</v>
      </c>
      <c r="O27" s="167"/>
      <c r="P27" t="s">
        <v>1427</v>
      </c>
      <c r="Q27" t="s">
        <v>312</v>
      </c>
      <c r="R27" t="s">
        <v>407</v>
      </c>
      <c r="S27" t="s">
        <v>1212</v>
      </c>
      <c r="T27" s="132">
        <v>3990</v>
      </c>
      <c r="V27" t="s">
        <v>1326</v>
      </c>
      <c r="AA27"/>
      <c r="AC27" s="111" t="s">
        <v>761</v>
      </c>
      <c r="AD27" s="180">
        <f t="shared" si="0"/>
        <v>2337.7293</v>
      </c>
      <c r="AE27" s="168">
        <v>1</v>
      </c>
      <c r="AF27" s="166" t="s">
        <v>1503</v>
      </c>
      <c r="AK27" s="111" t="s">
        <v>886</v>
      </c>
      <c r="AM27" s="111" t="s">
        <v>889</v>
      </c>
      <c r="AN27" s="166" t="s">
        <v>1503</v>
      </c>
      <c r="AQ27" s="144">
        <v>1842987.4720000001</v>
      </c>
      <c r="AR27" t="s">
        <v>6208</v>
      </c>
      <c r="AT27" s="144">
        <v>2337.7293</v>
      </c>
      <c r="AU27" s="144">
        <v>2337729.3199999998</v>
      </c>
      <c r="AY27" s="111" t="s">
        <v>15</v>
      </c>
      <c r="AZ27" s="133">
        <v>1</v>
      </c>
      <c r="BA27" s="133">
        <v>7.8704672249952333E-3</v>
      </c>
    </row>
    <row r="28" spans="1:53">
      <c r="A28" t="s">
        <v>1213</v>
      </c>
      <c r="B28" t="s">
        <v>1257</v>
      </c>
      <c r="E28" s="166" t="s">
        <v>6244</v>
      </c>
      <c r="F28" t="s">
        <v>6209</v>
      </c>
      <c r="G28" t="s">
        <v>1011</v>
      </c>
      <c r="I28" t="s">
        <v>204</v>
      </c>
      <c r="J28" t="s">
        <v>204</v>
      </c>
      <c r="K28" t="s">
        <v>314</v>
      </c>
      <c r="L28" t="s">
        <v>339</v>
      </c>
      <c r="M28" t="s">
        <v>339</v>
      </c>
      <c r="O28" s="167"/>
      <c r="P28" t="s">
        <v>1427</v>
      </c>
      <c r="Q28" t="s">
        <v>312</v>
      </c>
      <c r="R28" t="s">
        <v>407</v>
      </c>
      <c r="S28" t="s">
        <v>1212</v>
      </c>
      <c r="T28" s="132">
        <v>2610</v>
      </c>
      <c r="V28" t="s">
        <v>1326</v>
      </c>
      <c r="AA28"/>
      <c r="AC28" s="111" t="s">
        <v>761</v>
      </c>
      <c r="AD28" s="180">
        <f t="shared" si="0"/>
        <v>3633.0742999999998</v>
      </c>
      <c r="AE28" s="168">
        <v>1</v>
      </c>
      <c r="AF28" s="166" t="s">
        <v>1503</v>
      </c>
      <c r="AK28" s="111" t="s">
        <v>886</v>
      </c>
      <c r="AM28" s="111" t="s">
        <v>889</v>
      </c>
      <c r="AN28" s="166" t="s">
        <v>1503</v>
      </c>
      <c r="AQ28" s="144">
        <v>2945533.423</v>
      </c>
      <c r="AR28" t="s">
        <v>6210</v>
      </c>
      <c r="AT28" s="144">
        <v>3633.0742999999998</v>
      </c>
      <c r="AU28" s="144">
        <v>3633074.27</v>
      </c>
      <c r="AY28" s="111" t="s">
        <v>15</v>
      </c>
      <c r="AZ28" s="133">
        <v>1</v>
      </c>
      <c r="BA28" s="133">
        <v>1.2032174244503268E-2</v>
      </c>
    </row>
    <row r="29" spans="1:53">
      <c r="A29" t="s">
        <v>1213</v>
      </c>
      <c r="B29" t="s">
        <v>1261</v>
      </c>
      <c r="E29" s="166" t="s">
        <v>6244</v>
      </c>
      <c r="F29" t="s">
        <v>6211</v>
      </c>
      <c r="G29" t="s">
        <v>1011</v>
      </c>
      <c r="I29" t="s">
        <v>204</v>
      </c>
      <c r="J29" t="s">
        <v>204</v>
      </c>
      <c r="K29" t="s">
        <v>314</v>
      </c>
      <c r="L29" t="s">
        <v>339</v>
      </c>
      <c r="M29" t="s">
        <v>339</v>
      </c>
      <c r="O29" s="167"/>
      <c r="P29" t="s">
        <v>1427</v>
      </c>
      <c r="Q29" t="s">
        <v>312</v>
      </c>
      <c r="R29" t="s">
        <v>407</v>
      </c>
      <c r="S29" t="s">
        <v>1212</v>
      </c>
      <c r="T29" s="132">
        <v>2700</v>
      </c>
      <c r="V29" t="s">
        <v>1326</v>
      </c>
      <c r="AA29"/>
      <c r="AC29" s="111" t="s">
        <v>761</v>
      </c>
      <c r="AD29" s="180">
        <f t="shared" si="0"/>
        <v>42305.114099999999</v>
      </c>
      <c r="AE29" s="168">
        <v>1</v>
      </c>
      <c r="AF29" s="166" t="s">
        <v>1503</v>
      </c>
      <c r="AK29" s="111" t="s">
        <v>886</v>
      </c>
      <c r="AM29" s="111" t="s">
        <v>889</v>
      </c>
      <c r="AN29" s="166" t="s">
        <v>1503</v>
      </c>
      <c r="AQ29" s="144">
        <v>35969684.006999999</v>
      </c>
      <c r="AR29" t="s">
        <v>6212</v>
      </c>
      <c r="AT29" s="144">
        <v>42305.114099999999</v>
      </c>
      <c r="AU29" s="144">
        <v>42305114.0902</v>
      </c>
      <c r="AY29" s="111" t="s">
        <v>15</v>
      </c>
      <c r="AZ29" s="133">
        <v>1</v>
      </c>
      <c r="BA29" s="133">
        <v>1.3986027791660091E-2</v>
      </c>
    </row>
    <row r="30" spans="1:53">
      <c r="A30" t="s">
        <v>1213</v>
      </c>
      <c r="B30" t="s">
        <v>1262</v>
      </c>
      <c r="E30" s="166" t="s">
        <v>6245</v>
      </c>
      <c r="F30" t="s">
        <v>6213</v>
      </c>
      <c r="G30" t="s">
        <v>1011</v>
      </c>
      <c r="I30" t="s">
        <v>204</v>
      </c>
      <c r="J30" t="s">
        <v>204</v>
      </c>
      <c r="K30" t="s">
        <v>314</v>
      </c>
      <c r="L30" t="s">
        <v>339</v>
      </c>
      <c r="M30" t="s">
        <v>339</v>
      </c>
      <c r="O30" s="167"/>
      <c r="P30" t="s">
        <v>1427</v>
      </c>
      <c r="Q30" t="s">
        <v>312</v>
      </c>
      <c r="R30" t="s">
        <v>407</v>
      </c>
      <c r="S30" t="s">
        <v>1212</v>
      </c>
      <c r="T30" s="132">
        <v>2519.1999999999998</v>
      </c>
      <c r="V30" t="s">
        <v>1326</v>
      </c>
      <c r="AA30"/>
      <c r="AC30" s="111" t="s">
        <v>761</v>
      </c>
      <c r="AD30" s="180">
        <f t="shared" si="0"/>
        <v>50.712199999999996</v>
      </c>
      <c r="AE30" s="168">
        <v>1</v>
      </c>
      <c r="AF30" s="166" t="s">
        <v>1503</v>
      </c>
      <c r="AK30" s="111" t="s">
        <v>886</v>
      </c>
      <c r="AM30" s="111" t="s">
        <v>889</v>
      </c>
      <c r="AN30" s="166" t="s">
        <v>1503</v>
      </c>
      <c r="AQ30" s="144">
        <v>40706.472999999998</v>
      </c>
      <c r="AR30" t="s">
        <v>6214</v>
      </c>
      <c r="AT30" s="144">
        <v>50.712199999999996</v>
      </c>
      <c r="AU30" s="144">
        <v>50712.15</v>
      </c>
      <c r="AY30" s="111" t="s">
        <v>15</v>
      </c>
      <c r="AZ30" s="133">
        <v>2.8989078425571625E-2</v>
      </c>
      <c r="BA30" s="133">
        <v>1.8210717277217689E-4</v>
      </c>
    </row>
    <row r="31" spans="1:53">
      <c r="A31" t="s">
        <v>1213</v>
      </c>
      <c r="B31" t="s">
        <v>1262</v>
      </c>
      <c r="E31" s="166" t="s">
        <v>6244</v>
      </c>
      <c r="F31" t="s">
        <v>6215</v>
      </c>
      <c r="G31" t="s">
        <v>1011</v>
      </c>
      <c r="I31" t="s">
        <v>204</v>
      </c>
      <c r="J31" t="s">
        <v>204</v>
      </c>
      <c r="K31" t="s">
        <v>314</v>
      </c>
      <c r="L31" t="s">
        <v>339</v>
      </c>
      <c r="M31" t="s">
        <v>339</v>
      </c>
      <c r="O31" s="167"/>
      <c r="P31" t="s">
        <v>1427</v>
      </c>
      <c r="Q31" t="s">
        <v>312</v>
      </c>
      <c r="R31" t="s">
        <v>407</v>
      </c>
      <c r="S31" t="s">
        <v>1212</v>
      </c>
      <c r="T31" s="132">
        <v>1915.8</v>
      </c>
      <c r="V31" t="s">
        <v>1326</v>
      </c>
      <c r="AA31"/>
      <c r="AC31" s="111" t="s">
        <v>761</v>
      </c>
      <c r="AD31" s="180">
        <f t="shared" si="0"/>
        <v>42.110900000000001</v>
      </c>
      <c r="AE31" s="168">
        <v>1</v>
      </c>
      <c r="AF31" s="166" t="s">
        <v>1503</v>
      </c>
      <c r="AK31" s="111" t="s">
        <v>886</v>
      </c>
      <c r="AM31" s="111" t="s">
        <v>889</v>
      </c>
      <c r="AN31" s="166" t="s">
        <v>1503</v>
      </c>
      <c r="AQ31" s="144">
        <v>35409.082999999999</v>
      </c>
      <c r="AR31" t="s">
        <v>6216</v>
      </c>
      <c r="AT31" s="144">
        <v>42.110900000000001</v>
      </c>
      <c r="AU31" s="144">
        <v>42110.91</v>
      </c>
      <c r="AY31" s="111" t="s">
        <v>15</v>
      </c>
      <c r="AZ31" s="133">
        <v>2.4072268136180155E-2</v>
      </c>
      <c r="BA31" s="133">
        <v>1.5122014670968577E-4</v>
      </c>
    </row>
    <row r="32" spans="1:53">
      <c r="A32" t="s">
        <v>1213</v>
      </c>
      <c r="B32" t="s">
        <v>1262</v>
      </c>
      <c r="D32" t="s">
        <v>309</v>
      </c>
      <c r="E32" t="s">
        <v>6172</v>
      </c>
      <c r="F32" t="s">
        <v>6173</v>
      </c>
      <c r="G32" t="s">
        <v>1012</v>
      </c>
      <c r="H32" t="s">
        <v>817</v>
      </c>
      <c r="I32" t="s">
        <v>204</v>
      </c>
      <c r="J32" t="s">
        <v>204</v>
      </c>
      <c r="K32" t="s">
        <v>461</v>
      </c>
      <c r="L32" t="s">
        <v>339</v>
      </c>
      <c r="M32" t="s">
        <v>338</v>
      </c>
      <c r="O32" t="s">
        <v>6174</v>
      </c>
      <c r="P32" t="s">
        <v>6175</v>
      </c>
      <c r="Q32" t="s">
        <v>312</v>
      </c>
      <c r="R32" t="s">
        <v>408</v>
      </c>
      <c r="S32" t="s">
        <v>1212</v>
      </c>
      <c r="T32" s="132">
        <v>0</v>
      </c>
      <c r="U32" s="111" t="s">
        <v>824</v>
      </c>
      <c r="V32" s="133">
        <v>7.0000000000000007E-2</v>
      </c>
      <c r="W32" s="111" t="s">
        <v>753</v>
      </c>
      <c r="X32" t="s">
        <v>896</v>
      </c>
      <c r="Z32" t="s">
        <v>1326</v>
      </c>
      <c r="AA32" t="s">
        <v>6176</v>
      </c>
      <c r="AB32" t="s">
        <v>412</v>
      </c>
      <c r="AC32" s="111" t="s">
        <v>761</v>
      </c>
      <c r="AD32" s="180">
        <f t="shared" si="0"/>
        <v>957.34749999999997</v>
      </c>
      <c r="AE32" s="168">
        <v>1</v>
      </c>
      <c r="AF32" s="166" t="s">
        <v>1503</v>
      </c>
      <c r="AG32" t="s">
        <v>338</v>
      </c>
      <c r="AH32" t="s">
        <v>781</v>
      </c>
      <c r="AI32" t="s">
        <v>6177</v>
      </c>
      <c r="AJ32" t="s">
        <v>338</v>
      </c>
      <c r="AK32" t="s">
        <v>887</v>
      </c>
      <c r="AL32" t="s">
        <v>6178</v>
      </c>
      <c r="AM32" t="s">
        <v>889</v>
      </c>
      <c r="AN32" s="166" t="s">
        <v>6261</v>
      </c>
      <c r="AO32" t="s">
        <v>1503</v>
      </c>
      <c r="AQ32" s="144">
        <v>909087.51</v>
      </c>
      <c r="AR32" t="s">
        <v>6179</v>
      </c>
      <c r="AT32" s="144">
        <v>957.34749999999997</v>
      </c>
      <c r="AU32" s="144">
        <v>957347.52049999998</v>
      </c>
      <c r="AX32" s="166" t="s">
        <v>338</v>
      </c>
      <c r="AY32" s="111" t="s">
        <v>15</v>
      </c>
      <c r="AZ32" s="133">
        <v>0.54725785341903865</v>
      </c>
      <c r="BA32" s="133">
        <v>3.4378319655584697E-3</v>
      </c>
    </row>
    <row r="33" spans="1:53">
      <c r="A33" t="s">
        <v>1213</v>
      </c>
      <c r="B33" t="s">
        <v>1262</v>
      </c>
      <c r="D33" t="s">
        <v>309</v>
      </c>
      <c r="E33" t="s">
        <v>6190</v>
      </c>
      <c r="F33" t="s">
        <v>6191</v>
      </c>
      <c r="G33" t="s">
        <v>1012</v>
      </c>
      <c r="H33" t="s">
        <v>815</v>
      </c>
      <c r="I33" t="s">
        <v>204</v>
      </c>
      <c r="J33" t="s">
        <v>204</v>
      </c>
      <c r="K33" t="s">
        <v>447</v>
      </c>
      <c r="L33" t="s">
        <v>339</v>
      </c>
      <c r="M33" t="s">
        <v>338</v>
      </c>
      <c r="N33" t="s">
        <v>1208</v>
      </c>
      <c r="O33" t="s">
        <v>6192</v>
      </c>
      <c r="Q33" t="s">
        <v>410</v>
      </c>
      <c r="R33" t="s">
        <v>410</v>
      </c>
      <c r="S33" t="s">
        <v>1212</v>
      </c>
      <c r="T33" s="132">
        <v>1662.5</v>
      </c>
      <c r="U33" s="111" t="s">
        <v>823</v>
      </c>
      <c r="V33" s="133">
        <v>0.1</v>
      </c>
      <c r="W33" s="111" t="s">
        <v>753</v>
      </c>
      <c r="X33" t="s">
        <v>900</v>
      </c>
      <c r="Y33" s="132">
        <v>4000</v>
      </c>
      <c r="Z33" s="133">
        <v>9.9298537122010894E-2</v>
      </c>
      <c r="AA33" t="s">
        <v>1793</v>
      </c>
      <c r="AB33" t="s">
        <v>412</v>
      </c>
      <c r="AC33" s="111" t="s">
        <v>761</v>
      </c>
      <c r="AD33" s="180">
        <f t="shared" si="0"/>
        <v>37.384900000000002</v>
      </c>
      <c r="AE33" s="168">
        <v>1</v>
      </c>
      <c r="AF33" s="166" t="s">
        <v>1503</v>
      </c>
      <c r="AG33" t="s">
        <v>339</v>
      </c>
      <c r="AH33" t="s">
        <v>781</v>
      </c>
      <c r="AI33" t="s">
        <v>6193</v>
      </c>
      <c r="AJ33" t="s">
        <v>339</v>
      </c>
      <c r="AK33" t="s">
        <v>884</v>
      </c>
      <c r="AM33" t="s">
        <v>889</v>
      </c>
      <c r="AN33" s="166" t="s">
        <v>1503</v>
      </c>
      <c r="AO33" t="s">
        <v>1503</v>
      </c>
      <c r="AQ33" s="144">
        <v>36477</v>
      </c>
      <c r="AR33" t="s">
        <v>6194</v>
      </c>
      <c r="AT33" s="144">
        <v>37.384900000000002</v>
      </c>
      <c r="AU33" s="144">
        <v>37384.938399999999</v>
      </c>
      <c r="AX33" t="s">
        <v>339</v>
      </c>
      <c r="AY33" s="111" t="s">
        <v>15</v>
      </c>
      <c r="AZ33" s="133">
        <v>2.1370715153042529E-2</v>
      </c>
      <c r="BA33" s="133">
        <v>1.3424919756011022E-4</v>
      </c>
    </row>
    <row r="34" spans="1:53" s="178" customFormat="1">
      <c r="A34" s="167" t="s">
        <v>1213</v>
      </c>
      <c r="B34" s="167" t="s">
        <v>1262</v>
      </c>
      <c r="C34" s="167" t="s">
        <v>1684</v>
      </c>
      <c r="D34" s="167" t="s">
        <v>309</v>
      </c>
      <c r="E34" s="167" t="s">
        <v>6195</v>
      </c>
      <c r="F34" s="167" t="s">
        <v>6196</v>
      </c>
      <c r="G34" s="167" t="s">
        <v>1012</v>
      </c>
      <c r="I34" s="167" t="s">
        <v>205</v>
      </c>
      <c r="J34" s="167" t="s">
        <v>204</v>
      </c>
      <c r="K34" s="167" t="s">
        <v>454</v>
      </c>
      <c r="L34" s="167" t="s">
        <v>339</v>
      </c>
      <c r="M34" s="167" t="s">
        <v>339</v>
      </c>
      <c r="O34" s="167" t="s">
        <v>6197</v>
      </c>
      <c r="P34" s="167" t="s">
        <v>1686</v>
      </c>
      <c r="Q34" s="167" t="s">
        <v>413</v>
      </c>
      <c r="R34" s="167" t="s">
        <v>407</v>
      </c>
      <c r="S34" s="167" t="s">
        <v>1215</v>
      </c>
      <c r="V34" s="137">
        <v>0.100536</v>
      </c>
      <c r="Y34" s="155">
        <v>4750</v>
      </c>
      <c r="AA34" s="167" t="s">
        <v>6198</v>
      </c>
      <c r="AB34" s="15" t="s">
        <v>412</v>
      </c>
      <c r="AC34" s="182" t="s">
        <v>761</v>
      </c>
      <c r="AD34" s="183">
        <f t="shared" si="0"/>
        <v>661.79809999999998</v>
      </c>
      <c r="AE34" s="184">
        <v>1</v>
      </c>
      <c r="AF34" s="167" t="s">
        <v>1503</v>
      </c>
      <c r="AN34" s="167" t="s">
        <v>1503</v>
      </c>
      <c r="AO34" s="167" t="s">
        <v>1503</v>
      </c>
      <c r="AP34" s="185">
        <v>1.4999999999999999E-2</v>
      </c>
      <c r="AQ34" s="186">
        <v>173859</v>
      </c>
      <c r="AR34" s="167" t="s">
        <v>3461</v>
      </c>
      <c r="AS34" s="167" t="s">
        <v>1216</v>
      </c>
      <c r="AT34" s="186">
        <v>661.79809999999998</v>
      </c>
      <c r="AU34" s="186">
        <v>179787.5919</v>
      </c>
      <c r="AX34" s="15" t="s">
        <v>339</v>
      </c>
      <c r="AY34" s="182" t="s">
        <v>15</v>
      </c>
      <c r="AZ34" s="137">
        <v>0.37831008486616702</v>
      </c>
      <c r="BA34" s="137">
        <v>2.3765150093701714E-3</v>
      </c>
    </row>
    <row r="35" spans="1:53">
      <c r="A35" t="s">
        <v>1213</v>
      </c>
      <c r="B35" t="s">
        <v>1263</v>
      </c>
      <c r="E35" s="166" t="s">
        <v>6244</v>
      </c>
      <c r="F35" t="s">
        <v>6217</v>
      </c>
      <c r="G35" t="s">
        <v>1011</v>
      </c>
      <c r="I35" t="s">
        <v>204</v>
      </c>
      <c r="J35" t="s">
        <v>204</v>
      </c>
      <c r="K35" t="s">
        <v>314</v>
      </c>
      <c r="L35" t="s">
        <v>339</v>
      </c>
      <c r="M35" t="s">
        <v>339</v>
      </c>
      <c r="O35" s="167"/>
      <c r="P35" t="s">
        <v>1427</v>
      </c>
      <c r="Q35" t="s">
        <v>312</v>
      </c>
      <c r="R35" t="s">
        <v>407</v>
      </c>
      <c r="S35" t="s">
        <v>1212</v>
      </c>
      <c r="T35" s="132">
        <v>1846.7</v>
      </c>
      <c r="V35" t="s">
        <v>1326</v>
      </c>
      <c r="AA35"/>
      <c r="AC35" s="111" t="s">
        <v>761</v>
      </c>
      <c r="AD35" s="180">
        <f t="shared" si="0"/>
        <v>27.881799999999998</v>
      </c>
      <c r="AE35" s="168">
        <v>1</v>
      </c>
      <c r="AF35" s="166" t="s">
        <v>1503</v>
      </c>
      <c r="AK35" s="111" t="s">
        <v>886</v>
      </c>
      <c r="AM35" s="111" t="s">
        <v>889</v>
      </c>
      <c r="AN35" s="166" t="s">
        <v>1503</v>
      </c>
      <c r="AQ35" s="144">
        <v>23562.030999999999</v>
      </c>
      <c r="AR35" t="s">
        <v>6218</v>
      </c>
      <c r="AT35" s="144">
        <v>27.881799999999998</v>
      </c>
      <c r="AU35" s="144">
        <v>27881.8</v>
      </c>
      <c r="AY35" s="111" t="s">
        <v>15</v>
      </c>
      <c r="AZ35" s="133">
        <v>4.1693404952313814E-2</v>
      </c>
      <c r="BA35" s="133">
        <v>1.640029293491816E-4</v>
      </c>
    </row>
    <row r="36" spans="1:53">
      <c r="A36" t="s">
        <v>1213</v>
      </c>
      <c r="B36" t="s">
        <v>1263</v>
      </c>
      <c r="E36" s="166" t="s">
        <v>6245</v>
      </c>
      <c r="F36" t="s">
        <v>6219</v>
      </c>
      <c r="G36" t="s">
        <v>1011</v>
      </c>
      <c r="I36" t="s">
        <v>204</v>
      </c>
      <c r="J36" t="s">
        <v>204</v>
      </c>
      <c r="K36" t="s">
        <v>314</v>
      </c>
      <c r="L36" t="s">
        <v>339</v>
      </c>
      <c r="M36" t="s">
        <v>339</v>
      </c>
      <c r="O36" s="167"/>
      <c r="P36" t="s">
        <v>1427</v>
      </c>
      <c r="Q36" t="s">
        <v>312</v>
      </c>
      <c r="R36" t="s">
        <v>407</v>
      </c>
      <c r="S36" t="s">
        <v>1212</v>
      </c>
      <c r="T36" s="132">
        <v>2726.7</v>
      </c>
      <c r="V36" t="s">
        <v>1326</v>
      </c>
      <c r="AA36"/>
      <c r="AC36" s="111" t="s">
        <v>761</v>
      </c>
      <c r="AD36" s="180">
        <f t="shared" si="0"/>
        <v>27.837799999999998</v>
      </c>
      <c r="AE36" s="168">
        <v>1</v>
      </c>
      <c r="AF36" s="166" t="s">
        <v>1503</v>
      </c>
      <c r="AK36" s="111" t="s">
        <v>886</v>
      </c>
      <c r="AM36" s="111" t="s">
        <v>889</v>
      </c>
      <c r="AN36" s="166" t="s">
        <v>1503</v>
      </c>
      <c r="AQ36" s="144">
        <v>23640.131000000001</v>
      </c>
      <c r="AR36" t="s">
        <v>6220</v>
      </c>
      <c r="AT36" s="144">
        <v>27.837799999999998</v>
      </c>
      <c r="AU36" s="144">
        <v>27837.759999999998</v>
      </c>
      <c r="AY36" s="111" t="s">
        <v>15</v>
      </c>
      <c r="AZ36" s="133">
        <v>4.1627549177073335E-2</v>
      </c>
      <c r="BA36" s="133">
        <v>1.6374388262305423E-4</v>
      </c>
    </row>
    <row r="37" spans="1:53">
      <c r="A37" t="s">
        <v>1213</v>
      </c>
      <c r="B37" t="s">
        <v>1263</v>
      </c>
      <c r="E37" s="166" t="s">
        <v>6245</v>
      </c>
      <c r="F37" t="s">
        <v>6221</v>
      </c>
      <c r="G37" t="s">
        <v>1011</v>
      </c>
      <c r="I37" t="s">
        <v>204</v>
      </c>
      <c r="J37" t="s">
        <v>204</v>
      </c>
      <c r="K37" t="s">
        <v>314</v>
      </c>
      <c r="L37" t="s">
        <v>339</v>
      </c>
      <c r="M37" t="s">
        <v>339</v>
      </c>
      <c r="O37" s="167"/>
      <c r="P37" t="s">
        <v>1427</v>
      </c>
      <c r="Q37" t="s">
        <v>312</v>
      </c>
      <c r="R37" t="s">
        <v>407</v>
      </c>
      <c r="S37" t="s">
        <v>1212</v>
      </c>
      <c r="T37" s="132">
        <v>2734.2</v>
      </c>
      <c r="V37" t="s">
        <v>1326</v>
      </c>
      <c r="AA37"/>
      <c r="AC37" s="111" t="s">
        <v>761</v>
      </c>
      <c r="AD37" s="180">
        <f t="shared" si="0"/>
        <v>4.3754999999999997</v>
      </c>
      <c r="AE37" s="168">
        <v>1</v>
      </c>
      <c r="AF37" s="166" t="s">
        <v>1503</v>
      </c>
      <c r="AK37" s="111" t="s">
        <v>886</v>
      </c>
      <c r="AM37" s="111" t="s">
        <v>889</v>
      </c>
      <c r="AN37" s="166" t="s">
        <v>1503</v>
      </c>
      <c r="AQ37" s="144">
        <v>3715.5059999999999</v>
      </c>
      <c r="AR37" t="s">
        <v>6222</v>
      </c>
      <c r="AT37" s="144">
        <v>4.3754999999999997</v>
      </c>
      <c r="AU37" s="144">
        <v>4375.5200000000004</v>
      </c>
      <c r="AY37" s="111" t="s">
        <v>15</v>
      </c>
      <c r="AZ37" s="133">
        <v>6.5429895931018852E-3</v>
      </c>
      <c r="BA37" s="133">
        <v>2.5737151024178177E-5</v>
      </c>
    </row>
    <row r="38" spans="1:53">
      <c r="A38" t="s">
        <v>1213</v>
      </c>
      <c r="B38" t="s">
        <v>1263</v>
      </c>
      <c r="D38" t="s">
        <v>309</v>
      </c>
      <c r="E38" t="s">
        <v>6172</v>
      </c>
      <c r="F38" t="s">
        <v>6173</v>
      </c>
      <c r="G38" t="s">
        <v>1012</v>
      </c>
      <c r="H38" t="s">
        <v>817</v>
      </c>
      <c r="I38" t="s">
        <v>204</v>
      </c>
      <c r="J38" t="s">
        <v>204</v>
      </c>
      <c r="K38" t="s">
        <v>461</v>
      </c>
      <c r="L38" t="s">
        <v>339</v>
      </c>
      <c r="M38" t="s">
        <v>338</v>
      </c>
      <c r="O38" t="s">
        <v>6174</v>
      </c>
      <c r="P38" t="s">
        <v>6175</v>
      </c>
      <c r="Q38" t="s">
        <v>312</v>
      </c>
      <c r="R38" t="s">
        <v>408</v>
      </c>
      <c r="S38" t="s">
        <v>1212</v>
      </c>
      <c r="T38" s="132">
        <v>0</v>
      </c>
      <c r="U38" s="111" t="s">
        <v>824</v>
      </c>
      <c r="V38" s="133">
        <v>7.0000000000000007E-2</v>
      </c>
      <c r="W38" s="111" t="s">
        <v>753</v>
      </c>
      <c r="X38" t="s">
        <v>896</v>
      </c>
      <c r="Z38" t="s">
        <v>1326</v>
      </c>
      <c r="AA38" t="s">
        <v>6176</v>
      </c>
      <c r="AB38" t="s">
        <v>412</v>
      </c>
      <c r="AC38" s="111" t="s">
        <v>761</v>
      </c>
      <c r="AD38" s="180">
        <f t="shared" si="0"/>
        <v>300.45150000000001</v>
      </c>
      <c r="AE38" s="168">
        <v>1</v>
      </c>
      <c r="AF38" s="166" t="s">
        <v>1503</v>
      </c>
      <c r="AG38" t="s">
        <v>338</v>
      </c>
      <c r="AH38" t="s">
        <v>781</v>
      </c>
      <c r="AI38" t="s">
        <v>6177</v>
      </c>
      <c r="AJ38" t="s">
        <v>338</v>
      </c>
      <c r="AK38" t="s">
        <v>887</v>
      </c>
      <c r="AL38" t="s">
        <v>6178</v>
      </c>
      <c r="AM38" t="s">
        <v>889</v>
      </c>
      <c r="AN38" s="166" t="s">
        <v>6261</v>
      </c>
      <c r="AO38" t="s">
        <v>1503</v>
      </c>
      <c r="AQ38" s="144">
        <v>285305.68</v>
      </c>
      <c r="AR38" t="s">
        <v>6179</v>
      </c>
      <c r="AT38" s="144">
        <v>300.45150000000001</v>
      </c>
      <c r="AU38" s="144">
        <v>300451.47719999996</v>
      </c>
      <c r="AX38" s="166" t="s">
        <v>338</v>
      </c>
      <c r="AY38" s="111" t="s">
        <v>15</v>
      </c>
      <c r="AZ38" s="133">
        <v>0.44928394541240751</v>
      </c>
      <c r="BA38" s="133">
        <v>1.7672790994515183E-3</v>
      </c>
    </row>
    <row r="39" spans="1:53">
      <c r="A39" t="s">
        <v>1213</v>
      </c>
      <c r="B39" t="s">
        <v>1263</v>
      </c>
      <c r="D39" t="s">
        <v>309</v>
      </c>
      <c r="E39" t="s">
        <v>6190</v>
      </c>
      <c r="F39" t="s">
        <v>6191</v>
      </c>
      <c r="G39" t="s">
        <v>1012</v>
      </c>
      <c r="H39" t="s">
        <v>815</v>
      </c>
      <c r="I39" t="s">
        <v>204</v>
      </c>
      <c r="J39" t="s">
        <v>204</v>
      </c>
      <c r="K39" t="s">
        <v>447</v>
      </c>
      <c r="L39" t="s">
        <v>339</v>
      </c>
      <c r="M39" t="s">
        <v>338</v>
      </c>
      <c r="N39" t="s">
        <v>1208</v>
      </c>
      <c r="O39" t="s">
        <v>6192</v>
      </c>
      <c r="Q39" t="s">
        <v>410</v>
      </c>
      <c r="R39" t="s">
        <v>410</v>
      </c>
      <c r="S39" t="s">
        <v>1212</v>
      </c>
      <c r="T39" s="132">
        <v>1662.5</v>
      </c>
      <c r="U39" s="111" t="s">
        <v>823</v>
      </c>
      <c r="V39" s="133">
        <v>0.1</v>
      </c>
      <c r="W39" s="111" t="s">
        <v>753</v>
      </c>
      <c r="X39" t="s">
        <v>900</v>
      </c>
      <c r="Y39" s="132">
        <v>4000</v>
      </c>
      <c r="Z39" s="133">
        <v>9.9298537122010894E-2</v>
      </c>
      <c r="AA39" t="s">
        <v>1793</v>
      </c>
      <c r="AB39" t="s">
        <v>412</v>
      </c>
      <c r="AC39" s="111" t="s">
        <v>761</v>
      </c>
      <c r="AD39" s="180">
        <f t="shared" si="0"/>
        <v>16.535599999999999</v>
      </c>
      <c r="AE39" s="168">
        <v>1</v>
      </c>
      <c r="AF39" s="166" t="s">
        <v>1503</v>
      </c>
      <c r="AG39" t="s">
        <v>339</v>
      </c>
      <c r="AH39" t="s">
        <v>781</v>
      </c>
      <c r="AI39" t="s">
        <v>6193</v>
      </c>
      <c r="AJ39" t="s">
        <v>339</v>
      </c>
      <c r="AK39" t="s">
        <v>884</v>
      </c>
      <c r="AM39" t="s">
        <v>889</v>
      </c>
      <c r="AN39" s="166" t="s">
        <v>1503</v>
      </c>
      <c r="AO39" t="s">
        <v>1503</v>
      </c>
      <c r="AQ39" s="144">
        <v>16134</v>
      </c>
      <c r="AR39" t="s">
        <v>6194</v>
      </c>
      <c r="AT39" s="144">
        <v>16.535599999999999</v>
      </c>
      <c r="AU39" s="144">
        <v>16535.5867</v>
      </c>
      <c r="AX39" t="s">
        <v>339</v>
      </c>
      <c r="AY39" s="111" t="s">
        <v>15</v>
      </c>
      <c r="AZ39" s="133">
        <v>2.4726700331246312E-2</v>
      </c>
      <c r="BA39" s="133">
        <v>9.7263615003425716E-5</v>
      </c>
    </row>
    <row r="40" spans="1:53">
      <c r="A40" t="s">
        <v>1213</v>
      </c>
      <c r="B40" t="s">
        <v>1263</v>
      </c>
      <c r="C40" t="s">
        <v>1684</v>
      </c>
      <c r="D40" t="s">
        <v>309</v>
      </c>
      <c r="E40" t="s">
        <v>6195</v>
      </c>
      <c r="F40" t="s">
        <v>6196</v>
      </c>
      <c r="G40" t="s">
        <v>1012</v>
      </c>
      <c r="I40" t="s">
        <v>205</v>
      </c>
      <c r="J40" t="s">
        <v>204</v>
      </c>
      <c r="K40" t="s">
        <v>454</v>
      </c>
      <c r="L40" t="s">
        <v>339</v>
      </c>
      <c r="M40" t="s">
        <v>339</v>
      </c>
      <c r="O40" t="s">
        <v>6197</v>
      </c>
      <c r="P40" t="s">
        <v>1686</v>
      </c>
      <c r="Q40" t="s">
        <v>413</v>
      </c>
      <c r="R40" t="s">
        <v>407</v>
      </c>
      <c r="S40" t="s">
        <v>1215</v>
      </c>
      <c r="V40" s="133">
        <v>0.100536</v>
      </c>
      <c r="Y40" s="132">
        <v>4750</v>
      </c>
      <c r="AA40" t="s">
        <v>6198</v>
      </c>
      <c r="AB40" s="15" t="s">
        <v>412</v>
      </c>
      <c r="AC40" s="111" t="s">
        <v>761</v>
      </c>
      <c r="AD40" s="180">
        <f t="shared" si="0"/>
        <v>291.65190000000001</v>
      </c>
      <c r="AE40" s="168">
        <v>1</v>
      </c>
      <c r="AF40" s="166" t="s">
        <v>1503</v>
      </c>
      <c r="AN40" s="166" t="s">
        <v>1503</v>
      </c>
      <c r="AO40" t="s">
        <v>1503</v>
      </c>
      <c r="AP40" s="181">
        <v>1.4999999999999999E-2</v>
      </c>
      <c r="AQ40" s="144">
        <v>76619</v>
      </c>
      <c r="AR40" t="s">
        <v>3461</v>
      </c>
      <c r="AS40" t="s">
        <v>1216</v>
      </c>
      <c r="AT40" s="144">
        <v>291.65190000000001</v>
      </c>
      <c r="AU40" s="144">
        <v>79231.707900000009</v>
      </c>
      <c r="AX40" s="15" t="s">
        <v>339</v>
      </c>
      <c r="AY40" s="111" t="s">
        <v>15</v>
      </c>
      <c r="AZ40" s="133">
        <v>0.43612541053385717</v>
      </c>
      <c r="BA40" s="133">
        <v>1.7155193962444077E-3</v>
      </c>
    </row>
    <row r="41" spans="1:53">
      <c r="A41" t="s">
        <v>1213</v>
      </c>
      <c r="B41" t="s">
        <v>1264</v>
      </c>
      <c r="E41" s="166" t="s">
        <v>6245</v>
      </c>
      <c r="F41" t="s">
        <v>6223</v>
      </c>
      <c r="G41" t="s">
        <v>1011</v>
      </c>
      <c r="I41" t="s">
        <v>204</v>
      </c>
      <c r="J41" t="s">
        <v>204</v>
      </c>
      <c r="K41" t="s">
        <v>314</v>
      </c>
      <c r="L41" t="s">
        <v>339</v>
      </c>
      <c r="M41" t="s">
        <v>339</v>
      </c>
      <c r="O41" s="167"/>
      <c r="P41" t="s">
        <v>1427</v>
      </c>
      <c r="Q41" t="s">
        <v>312</v>
      </c>
      <c r="R41" t="s">
        <v>407</v>
      </c>
      <c r="S41" t="s">
        <v>1212</v>
      </c>
      <c r="T41" s="132">
        <v>3091.7</v>
      </c>
      <c r="V41" t="s">
        <v>1326</v>
      </c>
      <c r="AA41"/>
      <c r="AC41" s="111" t="s">
        <v>761</v>
      </c>
      <c r="AD41" s="180">
        <f t="shared" si="0"/>
        <v>0</v>
      </c>
      <c r="AE41" s="168">
        <v>1</v>
      </c>
      <c r="AF41" s="166" t="s">
        <v>1503</v>
      </c>
      <c r="AK41" s="111" t="s">
        <v>886</v>
      </c>
      <c r="AM41" s="111" t="s">
        <v>889</v>
      </c>
      <c r="AN41" s="166" t="s">
        <v>6263</v>
      </c>
      <c r="AQ41" s="144">
        <v>32981.642</v>
      </c>
      <c r="AT41" s="144">
        <v>0</v>
      </c>
      <c r="AU41" s="144">
        <v>2.9999999999999997E-4</v>
      </c>
      <c r="AY41" s="111" t="s">
        <v>15</v>
      </c>
      <c r="AZ41" s="133">
        <v>7.1103397646351742E-10</v>
      </c>
      <c r="BA41" s="133">
        <v>2.6945323927675972E-12</v>
      </c>
    </row>
    <row r="42" spans="1:53">
      <c r="A42" t="s">
        <v>1213</v>
      </c>
      <c r="B42" t="s">
        <v>1264</v>
      </c>
      <c r="D42" t="s">
        <v>309</v>
      </c>
      <c r="E42" t="s">
        <v>6172</v>
      </c>
      <c r="F42" t="s">
        <v>6173</v>
      </c>
      <c r="G42" t="s">
        <v>1012</v>
      </c>
      <c r="H42" t="s">
        <v>817</v>
      </c>
      <c r="I42" t="s">
        <v>204</v>
      </c>
      <c r="J42" t="s">
        <v>204</v>
      </c>
      <c r="K42" t="s">
        <v>461</v>
      </c>
      <c r="L42" t="s">
        <v>339</v>
      </c>
      <c r="M42" t="s">
        <v>338</v>
      </c>
      <c r="O42" t="s">
        <v>6174</v>
      </c>
      <c r="P42" t="s">
        <v>6175</v>
      </c>
      <c r="Q42" t="s">
        <v>312</v>
      </c>
      <c r="R42" t="s">
        <v>408</v>
      </c>
      <c r="S42" t="s">
        <v>1212</v>
      </c>
      <c r="T42" s="132">
        <v>0</v>
      </c>
      <c r="U42" s="111" t="s">
        <v>824</v>
      </c>
      <c r="V42" s="133">
        <v>7.0000000000000007E-2</v>
      </c>
      <c r="W42" s="111" t="s">
        <v>753</v>
      </c>
      <c r="X42" t="s">
        <v>896</v>
      </c>
      <c r="Z42" t="s">
        <v>1326</v>
      </c>
      <c r="AA42" t="s">
        <v>6176</v>
      </c>
      <c r="AB42" t="s">
        <v>412</v>
      </c>
      <c r="AC42" s="111" t="s">
        <v>761</v>
      </c>
      <c r="AD42" s="180">
        <f t="shared" si="0"/>
        <v>235.6103</v>
      </c>
      <c r="AE42" s="168">
        <v>1</v>
      </c>
      <c r="AF42" s="166" t="s">
        <v>1503</v>
      </c>
      <c r="AG42" t="s">
        <v>338</v>
      </c>
      <c r="AH42" t="s">
        <v>781</v>
      </c>
      <c r="AI42" t="s">
        <v>6177</v>
      </c>
      <c r="AJ42" t="s">
        <v>338</v>
      </c>
      <c r="AK42" t="s">
        <v>887</v>
      </c>
      <c r="AL42" t="s">
        <v>6178</v>
      </c>
      <c r="AM42" t="s">
        <v>889</v>
      </c>
      <c r="AN42" s="166" t="s">
        <v>6261</v>
      </c>
      <c r="AO42" t="s">
        <v>1503</v>
      </c>
      <c r="AQ42" s="144">
        <v>223733.19</v>
      </c>
      <c r="AR42" t="s">
        <v>6179</v>
      </c>
      <c r="AT42" s="144">
        <v>235.6103</v>
      </c>
      <c r="AU42" s="144">
        <v>235610.3371</v>
      </c>
      <c r="AX42" s="166" t="s">
        <v>338</v>
      </c>
      <c r="AY42" s="111" t="s">
        <v>15</v>
      </c>
      <c r="AZ42" s="133">
        <v>0.5079400076261561</v>
      </c>
      <c r="BA42" s="133">
        <v>1.9248880495678013E-3</v>
      </c>
    </row>
    <row r="43" spans="1:53">
      <c r="A43" t="s">
        <v>1213</v>
      </c>
      <c r="B43" t="s">
        <v>1264</v>
      </c>
      <c r="D43" t="s">
        <v>309</v>
      </c>
      <c r="E43" t="s">
        <v>6190</v>
      </c>
      <c r="F43" t="s">
        <v>6191</v>
      </c>
      <c r="G43" t="s">
        <v>1012</v>
      </c>
      <c r="H43" t="s">
        <v>815</v>
      </c>
      <c r="I43" t="s">
        <v>204</v>
      </c>
      <c r="J43" t="s">
        <v>204</v>
      </c>
      <c r="K43" t="s">
        <v>447</v>
      </c>
      <c r="L43" t="s">
        <v>339</v>
      </c>
      <c r="M43" t="s">
        <v>338</v>
      </c>
      <c r="N43" t="s">
        <v>1208</v>
      </c>
      <c r="O43" t="s">
        <v>6192</v>
      </c>
      <c r="Q43" t="s">
        <v>410</v>
      </c>
      <c r="R43" t="s">
        <v>410</v>
      </c>
      <c r="S43" t="s">
        <v>1212</v>
      </c>
      <c r="T43" s="132">
        <v>1662.5</v>
      </c>
      <c r="U43" s="111" t="s">
        <v>823</v>
      </c>
      <c r="V43" s="133">
        <v>0.1</v>
      </c>
      <c r="W43" s="111" t="s">
        <v>753</v>
      </c>
      <c r="X43" t="s">
        <v>900</v>
      </c>
      <c r="Y43" s="132">
        <v>4000</v>
      </c>
      <c r="Z43" s="133">
        <v>9.9298537122010894E-2</v>
      </c>
      <c r="AA43" t="s">
        <v>1793</v>
      </c>
      <c r="AB43" t="s">
        <v>412</v>
      </c>
      <c r="AC43" s="111" t="s">
        <v>761</v>
      </c>
      <c r="AD43" s="180">
        <f t="shared" si="0"/>
        <v>12.654299999999999</v>
      </c>
      <c r="AE43" s="168">
        <v>1</v>
      </c>
      <c r="AF43" s="166" t="s">
        <v>1503</v>
      </c>
      <c r="AG43" t="s">
        <v>339</v>
      </c>
      <c r="AH43" t="s">
        <v>781</v>
      </c>
      <c r="AI43" t="s">
        <v>6193</v>
      </c>
      <c r="AJ43" t="s">
        <v>339</v>
      </c>
      <c r="AK43" t="s">
        <v>884</v>
      </c>
      <c r="AM43" t="s">
        <v>889</v>
      </c>
      <c r="AN43" s="166" t="s">
        <v>1503</v>
      </c>
      <c r="AO43" t="s">
        <v>1503</v>
      </c>
      <c r="AQ43" s="144">
        <v>12347</v>
      </c>
      <c r="AR43" t="s">
        <v>6194</v>
      </c>
      <c r="AT43" s="144">
        <v>12.654299999999999</v>
      </c>
      <c r="AU43" s="144">
        <v>12654.3256</v>
      </c>
      <c r="AX43" t="s">
        <v>339</v>
      </c>
      <c r="AY43" s="111" t="s">
        <v>15</v>
      </c>
      <c r="AZ43" s="133">
        <v>2.7280798971770947E-2</v>
      </c>
      <c r="BA43" s="133">
        <v>1.0338324041226666E-4</v>
      </c>
    </row>
    <row r="44" spans="1:53">
      <c r="A44" t="s">
        <v>1213</v>
      </c>
      <c r="B44" t="s">
        <v>1264</v>
      </c>
      <c r="C44" t="s">
        <v>1684</v>
      </c>
      <c r="D44" t="s">
        <v>309</v>
      </c>
      <c r="E44" t="s">
        <v>6195</v>
      </c>
      <c r="F44" t="s">
        <v>6196</v>
      </c>
      <c r="G44" t="s">
        <v>1012</v>
      </c>
      <c r="I44" t="s">
        <v>205</v>
      </c>
      <c r="J44" t="s">
        <v>204</v>
      </c>
      <c r="K44" t="s">
        <v>454</v>
      </c>
      <c r="L44" t="s">
        <v>339</v>
      </c>
      <c r="M44" t="s">
        <v>339</v>
      </c>
      <c r="O44" t="s">
        <v>6197</v>
      </c>
      <c r="P44" t="s">
        <v>1686</v>
      </c>
      <c r="Q44" t="s">
        <v>413</v>
      </c>
      <c r="R44" t="s">
        <v>407</v>
      </c>
      <c r="S44" t="s">
        <v>1215</v>
      </c>
      <c r="V44" s="133">
        <v>0.100536</v>
      </c>
      <c r="Y44" s="132">
        <v>4750</v>
      </c>
      <c r="AA44" t="s">
        <v>6198</v>
      </c>
      <c r="AB44" s="15" t="s">
        <v>412</v>
      </c>
      <c r="AC44" s="111" t="s">
        <v>761</v>
      </c>
      <c r="AD44" s="180">
        <f t="shared" si="0"/>
        <v>215.59</v>
      </c>
      <c r="AE44" s="168">
        <v>1</v>
      </c>
      <c r="AF44" s="166" t="s">
        <v>1503</v>
      </c>
      <c r="AN44" s="166" t="s">
        <v>1503</v>
      </c>
      <c r="AO44" t="s">
        <v>1503</v>
      </c>
      <c r="AP44" s="181">
        <v>1.4999999999999999E-2</v>
      </c>
      <c r="AQ44" s="144">
        <v>56637</v>
      </c>
      <c r="AR44" t="s">
        <v>3461</v>
      </c>
      <c r="AS44" t="s">
        <v>1216</v>
      </c>
      <c r="AT44" s="144">
        <v>215.59</v>
      </c>
      <c r="AU44" s="144">
        <v>58568.3217</v>
      </c>
      <c r="AX44" s="15" t="s">
        <v>339</v>
      </c>
      <c r="AY44" s="111" t="s">
        <v>15</v>
      </c>
      <c r="AZ44" s="133">
        <v>0.46477919269103901</v>
      </c>
      <c r="BA44" s="133">
        <v>1.7613259445340094E-3</v>
      </c>
    </row>
    <row r="45" spans="1:53">
      <c r="A45" t="s">
        <v>1213</v>
      </c>
      <c r="B45" t="s">
        <v>1265</v>
      </c>
      <c r="E45" s="166" t="s">
        <v>6244</v>
      </c>
      <c r="F45" t="s">
        <v>6224</v>
      </c>
      <c r="G45" t="s">
        <v>1011</v>
      </c>
      <c r="I45" t="s">
        <v>204</v>
      </c>
      <c r="J45" t="s">
        <v>204</v>
      </c>
      <c r="K45" t="s">
        <v>314</v>
      </c>
      <c r="L45" t="s">
        <v>339</v>
      </c>
      <c r="M45" t="s">
        <v>339</v>
      </c>
      <c r="O45" s="167"/>
      <c r="P45" t="s">
        <v>1427</v>
      </c>
      <c r="Q45" t="s">
        <v>312</v>
      </c>
      <c r="R45" t="s">
        <v>407</v>
      </c>
      <c r="S45" t="s">
        <v>1212</v>
      </c>
      <c r="T45" s="132">
        <v>3231.7</v>
      </c>
      <c r="V45" t="s">
        <v>1326</v>
      </c>
      <c r="AA45"/>
      <c r="AC45" s="111" t="s">
        <v>761</v>
      </c>
      <c r="AD45" s="180">
        <f t="shared" si="0"/>
        <v>23881.695600000003</v>
      </c>
      <c r="AE45" s="168">
        <v>1</v>
      </c>
      <c r="AF45" s="166" t="s">
        <v>1503</v>
      </c>
      <c r="AK45" s="111" t="s">
        <v>886</v>
      </c>
      <c r="AM45" s="111" t="s">
        <v>889</v>
      </c>
      <c r="AN45" s="166" t="s">
        <v>1503</v>
      </c>
      <c r="AQ45" s="144">
        <v>18144421.978</v>
      </c>
      <c r="AR45" t="s">
        <v>6225</v>
      </c>
      <c r="AT45" s="144">
        <v>23881.695600000003</v>
      </c>
      <c r="AU45" s="144">
        <v>23881695.589599997</v>
      </c>
      <c r="AY45" s="111" t="s">
        <v>15</v>
      </c>
      <c r="AZ45" s="133">
        <v>1</v>
      </c>
      <c r="BA45" s="133">
        <v>8.6375852465982207E-3</v>
      </c>
    </row>
    <row r="46" spans="1:53">
      <c r="A46" t="s">
        <v>1213</v>
      </c>
      <c r="B46" t="s">
        <v>1267</v>
      </c>
      <c r="E46" s="166" t="s">
        <v>6244</v>
      </c>
      <c r="F46" t="s">
        <v>6226</v>
      </c>
      <c r="G46" t="s">
        <v>1011</v>
      </c>
      <c r="I46" t="s">
        <v>204</v>
      </c>
      <c r="J46" t="s">
        <v>204</v>
      </c>
      <c r="K46" t="s">
        <v>314</v>
      </c>
      <c r="L46" t="s">
        <v>339</v>
      </c>
      <c r="M46" t="s">
        <v>339</v>
      </c>
      <c r="O46" s="167"/>
      <c r="P46" t="s">
        <v>1427</v>
      </c>
      <c r="Q46" t="s">
        <v>312</v>
      </c>
      <c r="R46" t="s">
        <v>407</v>
      </c>
      <c r="S46" t="s">
        <v>1212</v>
      </c>
      <c r="T46" s="132">
        <v>3175.8</v>
      </c>
      <c r="V46" t="s">
        <v>1326</v>
      </c>
      <c r="AA46"/>
      <c r="AC46" s="111" t="s">
        <v>761</v>
      </c>
      <c r="AD46" s="180">
        <f t="shared" si="0"/>
        <v>998.34100000000001</v>
      </c>
      <c r="AE46" s="168">
        <v>1</v>
      </c>
      <c r="AF46" s="166" t="s">
        <v>1503</v>
      </c>
      <c r="AK46" s="111" t="s">
        <v>886</v>
      </c>
      <c r="AM46" s="111" t="s">
        <v>889</v>
      </c>
      <c r="AN46" s="166" t="s">
        <v>1503</v>
      </c>
      <c r="AQ46" s="144">
        <v>887648.13300000003</v>
      </c>
      <c r="AR46" t="s">
        <v>6227</v>
      </c>
      <c r="AT46" s="144">
        <v>998.34100000000001</v>
      </c>
      <c r="AU46" s="144">
        <v>998341.01</v>
      </c>
      <c r="AY46" s="111" t="s">
        <v>15</v>
      </c>
      <c r="AZ46" s="133">
        <v>1</v>
      </c>
      <c r="BA46" s="133">
        <v>4.9381888823734951E-3</v>
      </c>
    </row>
    <row r="47" spans="1:53">
      <c r="A47" t="s">
        <v>1213</v>
      </c>
      <c r="B47" t="s">
        <v>1268</v>
      </c>
      <c r="D47" t="s">
        <v>309</v>
      </c>
      <c r="E47" t="s">
        <v>6172</v>
      </c>
      <c r="F47" t="s">
        <v>6173</v>
      </c>
      <c r="G47" t="s">
        <v>1012</v>
      </c>
      <c r="H47" t="s">
        <v>817</v>
      </c>
      <c r="I47" t="s">
        <v>204</v>
      </c>
      <c r="J47" t="s">
        <v>204</v>
      </c>
      <c r="K47" t="s">
        <v>461</v>
      </c>
      <c r="L47" t="s">
        <v>339</v>
      </c>
      <c r="M47" t="s">
        <v>338</v>
      </c>
      <c r="O47" t="s">
        <v>6174</v>
      </c>
      <c r="P47" t="s">
        <v>6175</v>
      </c>
      <c r="Q47" t="s">
        <v>312</v>
      </c>
      <c r="R47" t="s">
        <v>408</v>
      </c>
      <c r="S47" t="s">
        <v>1212</v>
      </c>
      <c r="T47" s="132">
        <v>0</v>
      </c>
      <c r="U47" s="111" t="s">
        <v>824</v>
      </c>
      <c r="V47" s="133">
        <v>7.0000000000000007E-2</v>
      </c>
      <c r="W47" s="111" t="s">
        <v>753</v>
      </c>
      <c r="X47" t="s">
        <v>896</v>
      </c>
      <c r="Z47" t="s">
        <v>1326</v>
      </c>
      <c r="AA47" t="s">
        <v>6176</v>
      </c>
      <c r="AB47" t="s">
        <v>412</v>
      </c>
      <c r="AC47" s="111" t="s">
        <v>761</v>
      </c>
      <c r="AD47" s="180">
        <f t="shared" si="0"/>
        <v>95.663800000000009</v>
      </c>
      <c r="AE47" s="168">
        <v>1</v>
      </c>
      <c r="AF47" s="166" t="s">
        <v>1503</v>
      </c>
      <c r="AG47" t="s">
        <v>338</v>
      </c>
      <c r="AH47" t="s">
        <v>781</v>
      </c>
      <c r="AI47" t="s">
        <v>6177</v>
      </c>
      <c r="AJ47" t="s">
        <v>338</v>
      </c>
      <c r="AK47" t="s">
        <v>887</v>
      </c>
      <c r="AL47" t="s">
        <v>6178</v>
      </c>
      <c r="AM47" t="s">
        <v>889</v>
      </c>
      <c r="AN47" s="166" t="s">
        <v>6261</v>
      </c>
      <c r="AO47" t="s">
        <v>1503</v>
      </c>
      <c r="AQ47" s="144">
        <v>90841.38</v>
      </c>
      <c r="AR47" t="s">
        <v>6179</v>
      </c>
      <c r="AT47" s="144">
        <v>95.663800000000009</v>
      </c>
      <c r="AU47" s="144">
        <v>95663.804599999989</v>
      </c>
      <c r="AX47" s="166" t="s">
        <v>338</v>
      </c>
      <c r="AY47" s="111" t="s">
        <v>15</v>
      </c>
      <c r="AZ47" s="133">
        <v>0.12495031589815382</v>
      </c>
      <c r="BA47" s="133">
        <v>3.8915964539491322E-4</v>
      </c>
    </row>
    <row r="48" spans="1:53">
      <c r="A48" t="s">
        <v>1213</v>
      </c>
      <c r="B48" t="s">
        <v>1268</v>
      </c>
      <c r="D48" t="s">
        <v>309</v>
      </c>
      <c r="E48" t="s">
        <v>6190</v>
      </c>
      <c r="F48" t="s">
        <v>6191</v>
      </c>
      <c r="G48" t="s">
        <v>1012</v>
      </c>
      <c r="H48" t="s">
        <v>815</v>
      </c>
      <c r="I48" t="s">
        <v>204</v>
      </c>
      <c r="J48" t="s">
        <v>204</v>
      </c>
      <c r="K48" t="s">
        <v>447</v>
      </c>
      <c r="L48" t="s">
        <v>339</v>
      </c>
      <c r="M48" t="s">
        <v>338</v>
      </c>
      <c r="N48" t="s">
        <v>1208</v>
      </c>
      <c r="O48" t="s">
        <v>6192</v>
      </c>
      <c r="Q48" t="s">
        <v>410</v>
      </c>
      <c r="R48" t="s">
        <v>410</v>
      </c>
      <c r="S48" t="s">
        <v>1212</v>
      </c>
      <c r="T48" s="132">
        <v>1662.5</v>
      </c>
      <c r="U48" s="111" t="s">
        <v>823</v>
      </c>
      <c r="V48" s="133">
        <v>0.1</v>
      </c>
      <c r="W48" s="111" t="s">
        <v>753</v>
      </c>
      <c r="X48" t="s">
        <v>900</v>
      </c>
      <c r="Y48" s="132">
        <v>4000</v>
      </c>
      <c r="Z48" s="133">
        <v>9.9298537122010894E-2</v>
      </c>
      <c r="AA48" t="s">
        <v>1793</v>
      </c>
      <c r="AB48" t="s">
        <v>412</v>
      </c>
      <c r="AC48" s="111" t="s">
        <v>761</v>
      </c>
      <c r="AD48" s="180">
        <f t="shared" si="0"/>
        <v>35.948</v>
      </c>
      <c r="AE48" s="168">
        <v>1</v>
      </c>
      <c r="AF48" s="166" t="s">
        <v>1503</v>
      </c>
      <c r="AG48" t="s">
        <v>339</v>
      </c>
      <c r="AH48" t="s">
        <v>781</v>
      </c>
      <c r="AI48" t="s">
        <v>6193</v>
      </c>
      <c r="AJ48" t="s">
        <v>339</v>
      </c>
      <c r="AK48" t="s">
        <v>884</v>
      </c>
      <c r="AM48" t="s">
        <v>889</v>
      </c>
      <c r="AN48" s="166" t="s">
        <v>1503</v>
      </c>
      <c r="AO48" t="s">
        <v>1503</v>
      </c>
      <c r="AQ48" s="144">
        <v>35075</v>
      </c>
      <c r="AR48" t="s">
        <v>6194</v>
      </c>
      <c r="AT48" s="144">
        <v>35.948</v>
      </c>
      <c r="AU48" s="144">
        <v>35948.041700000002</v>
      </c>
      <c r="AX48" t="s">
        <v>339</v>
      </c>
      <c r="AY48" s="111" t="s">
        <v>15</v>
      </c>
      <c r="AZ48" s="133">
        <v>4.6953172959278963E-2</v>
      </c>
      <c r="BA48" s="133">
        <v>1.4623636609204448E-4</v>
      </c>
    </row>
    <row r="49" spans="1:53">
      <c r="A49" t="s">
        <v>1213</v>
      </c>
      <c r="B49" t="s">
        <v>1268</v>
      </c>
      <c r="C49" t="s">
        <v>1684</v>
      </c>
      <c r="D49" t="s">
        <v>309</v>
      </c>
      <c r="E49" t="s">
        <v>6195</v>
      </c>
      <c r="F49" t="s">
        <v>6196</v>
      </c>
      <c r="G49" t="s">
        <v>1012</v>
      </c>
      <c r="I49" t="s">
        <v>205</v>
      </c>
      <c r="J49" t="s">
        <v>204</v>
      </c>
      <c r="K49" t="s">
        <v>454</v>
      </c>
      <c r="L49" t="s">
        <v>339</v>
      </c>
      <c r="M49" t="s">
        <v>339</v>
      </c>
      <c r="O49" t="s">
        <v>6197</v>
      </c>
      <c r="P49" t="s">
        <v>1686</v>
      </c>
      <c r="Q49" t="s">
        <v>413</v>
      </c>
      <c r="R49" t="s">
        <v>407</v>
      </c>
      <c r="S49" t="s">
        <v>1215</v>
      </c>
      <c r="V49" s="133">
        <v>0.100536</v>
      </c>
      <c r="Y49" s="132">
        <v>4750</v>
      </c>
      <c r="AA49" t="s">
        <v>6198</v>
      </c>
      <c r="AB49" s="15" t="s">
        <v>412</v>
      </c>
      <c r="AC49" s="111" t="s">
        <v>761</v>
      </c>
      <c r="AD49" s="180">
        <f t="shared" si="0"/>
        <v>634.00290000000007</v>
      </c>
      <c r="AE49" s="168">
        <v>1</v>
      </c>
      <c r="AF49" s="166" t="s">
        <v>1503</v>
      </c>
      <c r="AN49" s="166" t="s">
        <v>1503</v>
      </c>
      <c r="AO49" t="s">
        <v>1503</v>
      </c>
      <c r="AP49" s="181">
        <v>1.4999999999999999E-2</v>
      </c>
      <c r="AQ49" s="144">
        <v>166557</v>
      </c>
      <c r="AR49" t="s">
        <v>3461</v>
      </c>
      <c r="AS49" t="s">
        <v>1216</v>
      </c>
      <c r="AT49" s="144">
        <v>634.00290000000007</v>
      </c>
      <c r="AU49" s="144">
        <v>172236.5937</v>
      </c>
      <c r="AX49" s="15" t="s">
        <v>339</v>
      </c>
      <c r="AY49" s="111" t="s">
        <v>15</v>
      </c>
      <c r="AZ49" s="133">
        <v>0.82809651114256722</v>
      </c>
      <c r="BA49" s="133">
        <v>2.5791190867550883E-3</v>
      </c>
    </row>
  </sheetData>
  <sheetProtection formatColumns="0"/>
  <autoFilter ref="A1:BA49"/>
  <customSheetViews>
    <customSheetView guid="{AE318230-F718-49FC-82EB-7CAC3DCD05F1}" showGridLines="0" topLeftCell="S1">
      <selection activeCell="AG2" sqref="AG2"/>
      <pageMargins left="0" right="0" top="0" bottom="0" header="0" footer="0"/>
    </customSheetView>
  </customSheetViews>
  <dataValidations count="21">
    <dataValidation type="list" allowBlank="1" showInputMessage="1" showErrorMessage="1" sqref="K2:K20">
      <formula1>Industry_sectors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M2:M20">
      <formula1>Consortium</formula1>
    </dataValidation>
    <dataValidation type="list" allowBlank="1" showInputMessage="1" showErrorMessage="1" sqref="W47:W48 W23:W25 W32:W33 W38:W39 W42:W43 W2:W20">
      <formula1>Linked_Type</formula1>
    </dataValidation>
    <dataValidation type="list" allowBlank="1" showInputMessage="1" showErrorMessage="1" sqref="AC2:AC49">
      <formula1>Type_of_Security</formula1>
    </dataValidation>
    <dataValidation type="list" allowBlank="1" showInputMessage="1" showErrorMessage="1" sqref="AM2:AM22 AM27:AM31 AM35:AM37 AM41 AM45:AM46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H2:AH20">
      <formula1>Amoritization</formula1>
    </dataValidation>
    <dataValidation type="list" allowBlank="1" showInputMessage="1" showErrorMessage="1" sqref="U47:U48 U23:U25 U32:U33 U38:U39 U42:U43 U2:U20">
      <formula1>Type_of_Interest_Rate</formula1>
    </dataValidation>
    <dataValidation type="list" allowBlank="1" showInputMessage="1" showErrorMessage="1" sqref="AK2:AK22 AK27:AK31 AK35:AK37 AK41 AK45:AK46">
      <formula1>Valuation_Loans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B2:AB20 AB26 AB34 AB40 AB44 AB49">
      <formula1>Subordination_Risk</formula1>
    </dataValidation>
    <dataValidation type="list" allowBlank="1" showInputMessage="1" showErrorMessage="1" sqref="AX47 AX23 AX32 AX38 AX42 AX2:AX20 AX26 AX34 AX40 AX44 AX49">
      <formula1>Yes_No_Bad_Debt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H2:H20">
      <formula1>real_estate_loans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AY2:AY49">
      <formula1 xml:space="preserve"> In_the_books</formula1>
    </dataValidation>
    <dataValidation type="list" allowBlank="1" showInputMessage="1" showErrorMessage="1" sqref="R2:R20">
      <formula1>what_is_rated_loans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D21"/>
  <sheetViews>
    <sheetView rightToLeft="1" workbookViewId="0">
      <selection activeCell="I29" sqref="I29"/>
    </sheetView>
  </sheetViews>
  <sheetFormatPr defaultColWidth="9" defaultRowHeight="14.25"/>
  <cols>
    <col min="1" max="4" width="11.625" style="2" customWidth="1"/>
    <col min="5" max="5" width="11.625" style="3" customWidth="1"/>
    <col min="6" max="16" width="11.625" style="2" customWidth="1"/>
    <col min="17" max="17" width="13.375" style="2" customWidth="1"/>
    <col min="18" max="30" width="11.625" style="2" customWidth="1"/>
    <col min="31" max="16384" width="9" style="2"/>
  </cols>
  <sheetData>
    <row r="1" spans="1:30" ht="66.75" customHeight="1">
      <c r="A1" s="16" t="s">
        <v>49</v>
      </c>
      <c r="B1" s="16" t="s">
        <v>50</v>
      </c>
      <c r="C1" s="16" t="s">
        <v>66</v>
      </c>
      <c r="D1" s="16" t="s">
        <v>80</v>
      </c>
      <c r="E1" s="16" t="s">
        <v>81</v>
      </c>
      <c r="F1" s="16" t="s">
        <v>67</v>
      </c>
      <c r="G1" s="16" t="s">
        <v>68</v>
      </c>
      <c r="H1" s="16" t="s">
        <v>82</v>
      </c>
      <c r="I1" s="16" t="s">
        <v>54</v>
      </c>
      <c r="J1" s="16" t="s">
        <v>55</v>
      </c>
      <c r="K1" s="16" t="s">
        <v>69</v>
      </c>
      <c r="L1" s="16" t="s">
        <v>56</v>
      </c>
      <c r="M1" s="16" t="s">
        <v>96</v>
      </c>
      <c r="N1" s="16" t="s">
        <v>97</v>
      </c>
      <c r="O1" s="16" t="s">
        <v>71</v>
      </c>
      <c r="P1" s="16" t="s">
        <v>58</v>
      </c>
      <c r="Q1" s="16" t="s">
        <v>84</v>
      </c>
      <c r="R1" s="16" t="s">
        <v>59</v>
      </c>
      <c r="S1" s="16" t="s">
        <v>72</v>
      </c>
      <c r="T1" s="16" t="s">
        <v>62</v>
      </c>
      <c r="U1" s="16" t="s">
        <v>74</v>
      </c>
      <c r="V1" s="16" t="s">
        <v>103</v>
      </c>
      <c r="W1" s="16" t="s">
        <v>104</v>
      </c>
      <c r="X1" s="16" t="s">
        <v>106</v>
      </c>
      <c r="Y1" s="16" t="s">
        <v>76</v>
      </c>
      <c r="Z1" s="16" t="s">
        <v>61</v>
      </c>
      <c r="AA1" s="16" t="s">
        <v>77</v>
      </c>
      <c r="AB1" s="16" t="s">
        <v>63</v>
      </c>
      <c r="AC1" s="16" t="s">
        <v>64</v>
      </c>
      <c r="AD1" s="16" t="s">
        <v>65</v>
      </c>
    </row>
    <row r="2" spans="1:30">
      <c r="A2" s="111"/>
      <c r="B2" s="111"/>
      <c r="C2" s="111"/>
      <c r="D2" s="111"/>
      <c r="E2" s="15"/>
      <c r="F2" s="111"/>
      <c r="G2" s="111"/>
      <c r="H2" s="111"/>
      <c r="I2" s="111"/>
      <c r="J2" s="15"/>
      <c r="K2" s="15"/>
      <c r="L2" s="111"/>
      <c r="M2" s="111"/>
      <c r="N2" s="111"/>
      <c r="O2" s="111"/>
      <c r="P2" s="111"/>
      <c r="Q2" s="111"/>
      <c r="R2" s="15"/>
      <c r="S2" s="111"/>
      <c r="T2" s="111"/>
      <c r="U2" s="111"/>
      <c r="V2" s="111"/>
      <c r="W2" s="111"/>
      <c r="X2" s="110"/>
      <c r="Y2" s="111"/>
      <c r="Z2" s="111"/>
      <c r="AA2" s="111"/>
      <c r="AB2" s="111"/>
      <c r="AC2" s="111"/>
      <c r="AD2" s="111"/>
    </row>
    <row r="3" spans="1:30">
      <c r="A3" s="111"/>
      <c r="B3" s="111"/>
      <c r="C3" s="111"/>
      <c r="D3" s="111"/>
      <c r="E3" s="15"/>
      <c r="F3" s="111"/>
      <c r="G3" s="111"/>
      <c r="H3" s="111"/>
      <c r="I3" s="111"/>
      <c r="J3" s="15"/>
      <c r="K3" s="15"/>
      <c r="L3" s="111"/>
      <c r="M3" s="111"/>
      <c r="N3" s="111"/>
      <c r="O3" s="111"/>
      <c r="P3" s="111"/>
      <c r="Q3" s="111"/>
      <c r="R3" s="15"/>
      <c r="S3" s="111"/>
      <c r="T3" s="111"/>
      <c r="U3" s="111"/>
      <c r="V3" s="111"/>
      <c r="W3" s="111"/>
      <c r="X3" s="110"/>
      <c r="Y3" s="111"/>
      <c r="Z3" s="111"/>
      <c r="AA3" s="111"/>
      <c r="AB3" s="111"/>
      <c r="AC3" s="111"/>
      <c r="AD3" s="111"/>
    </row>
    <row r="4" spans="1:30">
      <c r="A4" s="111"/>
      <c r="B4" s="111"/>
      <c r="C4" s="111"/>
      <c r="D4" s="111"/>
      <c r="E4" s="15"/>
      <c r="F4" s="111"/>
      <c r="G4" s="111"/>
      <c r="H4" s="111"/>
      <c r="I4" s="111"/>
      <c r="J4" s="15"/>
      <c r="K4" s="15"/>
      <c r="L4" s="111"/>
      <c r="M4" s="111"/>
      <c r="N4" s="111"/>
      <c r="O4" s="111"/>
      <c r="P4" s="111"/>
      <c r="Q4" s="111"/>
      <c r="R4" s="15"/>
      <c r="S4" s="111"/>
      <c r="T4" s="111"/>
      <c r="U4" s="111"/>
      <c r="V4" s="111"/>
      <c r="W4" s="111"/>
      <c r="X4" s="110"/>
      <c r="Y4" s="111"/>
      <c r="Z4" s="111"/>
      <c r="AA4" s="111"/>
      <c r="AB4" s="111"/>
      <c r="AC4" s="111"/>
      <c r="AD4" s="111"/>
    </row>
    <row r="5" spans="1:30">
      <c r="A5" s="111"/>
      <c r="B5" s="111"/>
      <c r="C5" s="111"/>
      <c r="D5" s="111"/>
      <c r="E5" s="15"/>
      <c r="F5" s="111"/>
      <c r="G5" s="111"/>
      <c r="H5" s="111"/>
      <c r="I5" s="111"/>
      <c r="J5" s="15"/>
      <c r="K5" s="15"/>
      <c r="L5" s="111"/>
      <c r="M5" s="111"/>
      <c r="N5" s="111"/>
      <c r="O5" s="111"/>
      <c r="P5" s="111"/>
      <c r="Q5" s="111"/>
      <c r="R5" s="15"/>
      <c r="S5" s="111"/>
      <c r="T5" s="111"/>
      <c r="U5" s="111"/>
      <c r="V5" s="111"/>
      <c r="W5" s="111"/>
      <c r="X5" s="110"/>
      <c r="Y5" s="111"/>
      <c r="Z5" s="111"/>
      <c r="AA5" s="111"/>
      <c r="AB5" s="111"/>
      <c r="AC5" s="111"/>
      <c r="AD5" s="111"/>
    </row>
    <row r="6" spans="1:30">
      <c r="A6" s="111"/>
      <c r="B6" s="111"/>
      <c r="C6" s="111"/>
      <c r="D6" s="111"/>
      <c r="E6" s="15"/>
      <c r="F6" s="111"/>
      <c r="G6" s="111"/>
      <c r="H6" s="111"/>
      <c r="I6" s="111"/>
      <c r="J6" s="15"/>
      <c r="K6" s="15"/>
      <c r="L6" s="111"/>
      <c r="M6" s="111"/>
      <c r="N6" s="111"/>
      <c r="O6" s="111"/>
      <c r="P6" s="111"/>
      <c r="Q6" s="111"/>
      <c r="R6" s="15"/>
      <c r="S6" s="111"/>
      <c r="T6" s="111"/>
      <c r="U6" s="111"/>
      <c r="V6" s="111"/>
      <c r="W6" s="111"/>
      <c r="X6" s="110"/>
      <c r="Y6" s="111"/>
      <c r="Z6" s="111"/>
      <c r="AA6" s="111"/>
      <c r="AB6" s="111"/>
      <c r="AC6" s="111"/>
      <c r="AD6" s="111"/>
    </row>
    <row r="7" spans="1:30">
      <c r="A7" s="111"/>
      <c r="B7" s="111"/>
      <c r="C7" s="111"/>
      <c r="D7" s="111"/>
      <c r="E7" s="15"/>
      <c r="F7" s="111"/>
      <c r="G7" s="111"/>
      <c r="H7" s="111"/>
      <c r="I7" s="111"/>
      <c r="J7" s="15"/>
      <c r="K7" s="15"/>
      <c r="L7" s="111"/>
      <c r="M7" s="111"/>
      <c r="N7" s="111"/>
      <c r="O7" s="111"/>
      <c r="P7" s="111"/>
      <c r="Q7" s="111"/>
      <c r="R7" s="15"/>
      <c r="S7" s="111"/>
      <c r="T7" s="111"/>
      <c r="U7" s="111"/>
      <c r="V7" s="111"/>
      <c r="W7" s="111"/>
      <c r="X7" s="110"/>
      <c r="Y7" s="111"/>
      <c r="Z7" s="111"/>
      <c r="AA7" s="111"/>
      <c r="AB7" s="111"/>
      <c r="AC7" s="111"/>
      <c r="AD7" s="111"/>
    </row>
    <row r="8" spans="1:30">
      <c r="A8" s="111"/>
      <c r="B8" s="111"/>
      <c r="C8" s="111"/>
      <c r="D8" s="111"/>
      <c r="E8" s="15"/>
      <c r="F8" s="111"/>
      <c r="G8" s="111"/>
      <c r="H8" s="111"/>
      <c r="I8" s="111"/>
      <c r="J8" s="15"/>
      <c r="K8" s="15"/>
      <c r="L8" s="111"/>
      <c r="M8" s="111"/>
      <c r="N8" s="111"/>
      <c r="O8" s="111"/>
      <c r="P8" s="111"/>
      <c r="Q8" s="111"/>
      <c r="R8" s="15"/>
      <c r="S8" s="111"/>
      <c r="T8" s="111"/>
      <c r="U8" s="111"/>
      <c r="V8" s="111"/>
      <c r="W8" s="111"/>
      <c r="X8" s="110"/>
      <c r="Y8" s="111"/>
      <c r="Z8" s="111"/>
      <c r="AA8" s="111"/>
      <c r="AB8" s="111"/>
      <c r="AC8" s="111"/>
      <c r="AD8" s="111"/>
    </row>
    <row r="9" spans="1:30">
      <c r="A9" s="111"/>
      <c r="B9" s="111"/>
      <c r="C9" s="111"/>
      <c r="D9" s="111"/>
      <c r="E9" s="15"/>
      <c r="F9" s="111"/>
      <c r="G9" s="111"/>
      <c r="H9" s="111"/>
      <c r="I9" s="111"/>
      <c r="J9" s="15"/>
      <c r="K9" s="15"/>
      <c r="L9" s="111"/>
      <c r="M9" s="111"/>
      <c r="N9" s="111"/>
      <c r="O9" s="111"/>
      <c r="P9" s="111"/>
      <c r="Q9" s="111"/>
      <c r="R9" s="15"/>
      <c r="S9" s="111"/>
      <c r="T9" s="111"/>
      <c r="U9" s="111"/>
      <c r="V9" s="111"/>
      <c r="W9" s="111"/>
      <c r="X9" s="110"/>
      <c r="Y9" s="111"/>
      <c r="Z9" s="111"/>
      <c r="AA9" s="111"/>
      <c r="AB9" s="111"/>
      <c r="AC9" s="111"/>
      <c r="AD9" s="111"/>
    </row>
    <row r="10" spans="1:30">
      <c r="A10" s="111"/>
      <c r="B10" s="111"/>
      <c r="C10" s="111"/>
      <c r="D10" s="111"/>
      <c r="E10" s="15"/>
      <c r="F10" s="111"/>
      <c r="G10" s="111"/>
      <c r="H10" s="111"/>
      <c r="I10" s="111"/>
      <c r="J10" s="15"/>
      <c r="K10" s="15"/>
      <c r="L10" s="111"/>
      <c r="M10" s="111"/>
      <c r="N10" s="111"/>
      <c r="O10" s="111"/>
      <c r="P10" s="111"/>
      <c r="Q10" s="111"/>
      <c r="R10" s="15"/>
      <c r="S10" s="111"/>
      <c r="T10" s="111"/>
      <c r="U10" s="111"/>
      <c r="V10" s="111"/>
      <c r="W10" s="111"/>
      <c r="X10" s="110"/>
      <c r="Y10" s="111"/>
      <c r="Z10" s="111"/>
      <c r="AA10" s="111"/>
      <c r="AB10" s="111"/>
      <c r="AC10" s="111"/>
      <c r="AD10" s="111"/>
    </row>
    <row r="11" spans="1:30">
      <c r="A11" s="111"/>
      <c r="B11" s="111"/>
      <c r="C11" s="111"/>
      <c r="D11" s="111"/>
      <c r="E11" s="15"/>
      <c r="F11" s="111"/>
      <c r="G11" s="111"/>
      <c r="H11" s="111"/>
      <c r="I11" s="111"/>
      <c r="J11" s="15"/>
      <c r="K11" s="15"/>
      <c r="L11" s="111"/>
      <c r="M11" s="111"/>
      <c r="N11" s="111"/>
      <c r="O11" s="111"/>
      <c r="P11" s="111"/>
      <c r="Q11" s="111"/>
      <c r="R11" s="15"/>
      <c r="S11" s="111"/>
      <c r="T11" s="111"/>
      <c r="U11" s="111"/>
      <c r="V11" s="111"/>
      <c r="W11" s="111"/>
      <c r="X11" s="110"/>
      <c r="Y11" s="111"/>
      <c r="Z11" s="111"/>
      <c r="AA11" s="111"/>
      <c r="AB11" s="111"/>
      <c r="AC11" s="111"/>
      <c r="AD11" s="111"/>
    </row>
    <row r="12" spans="1:30">
      <c r="A12" s="111"/>
      <c r="B12" s="111"/>
      <c r="C12" s="111"/>
      <c r="D12" s="111"/>
      <c r="E12" s="15"/>
      <c r="F12" s="111"/>
      <c r="G12" s="111"/>
      <c r="H12" s="111"/>
      <c r="I12" s="111"/>
      <c r="J12" s="15"/>
      <c r="K12" s="15"/>
      <c r="L12" s="111"/>
      <c r="M12" s="111"/>
      <c r="N12" s="111"/>
      <c r="O12" s="111"/>
      <c r="P12" s="111"/>
      <c r="Q12" s="111"/>
      <c r="R12" s="15"/>
      <c r="S12" s="111"/>
      <c r="T12" s="111"/>
      <c r="U12" s="111"/>
      <c r="V12" s="111"/>
      <c r="W12" s="111"/>
      <c r="X12" s="110"/>
      <c r="Y12" s="111"/>
      <c r="Z12" s="111"/>
      <c r="AA12" s="111"/>
      <c r="AB12" s="111"/>
      <c r="AC12" s="111"/>
      <c r="AD12" s="111"/>
    </row>
    <row r="13" spans="1:30">
      <c r="A13" s="111"/>
      <c r="B13" s="111"/>
      <c r="C13" s="111"/>
      <c r="D13" s="111"/>
      <c r="E13" s="15"/>
      <c r="F13" s="111"/>
      <c r="G13" s="111"/>
      <c r="H13" s="111"/>
      <c r="I13" s="111"/>
      <c r="J13" s="15"/>
      <c r="K13" s="15"/>
      <c r="L13" s="111"/>
      <c r="M13" s="111"/>
      <c r="N13" s="111"/>
      <c r="O13" s="111"/>
      <c r="P13" s="111"/>
      <c r="Q13" s="111"/>
      <c r="R13" s="15"/>
      <c r="S13" s="111"/>
      <c r="T13" s="111"/>
      <c r="U13" s="111"/>
      <c r="V13" s="111"/>
      <c r="W13" s="111"/>
      <c r="X13" s="110"/>
      <c r="Y13" s="111"/>
      <c r="Z13" s="111"/>
      <c r="AA13" s="111"/>
      <c r="AB13" s="111"/>
      <c r="AC13" s="111"/>
      <c r="AD13" s="111"/>
    </row>
    <row r="14" spans="1:30">
      <c r="A14" s="111"/>
      <c r="B14" s="111"/>
      <c r="C14" s="111"/>
      <c r="D14" s="111"/>
      <c r="E14" s="15"/>
      <c r="F14" s="111"/>
      <c r="G14" s="111"/>
      <c r="H14" s="111"/>
      <c r="I14" s="111"/>
      <c r="J14" s="15"/>
      <c r="K14" s="15"/>
      <c r="L14" s="111"/>
      <c r="M14" s="111"/>
      <c r="N14" s="111"/>
      <c r="O14" s="111"/>
      <c r="P14" s="111"/>
      <c r="Q14" s="111"/>
      <c r="R14" s="15"/>
      <c r="S14" s="111"/>
      <c r="T14" s="111"/>
      <c r="U14" s="111"/>
      <c r="V14" s="111"/>
      <c r="W14" s="111"/>
      <c r="X14" s="110"/>
      <c r="Y14" s="111"/>
      <c r="Z14" s="111"/>
      <c r="AA14" s="111"/>
      <c r="AB14" s="111"/>
      <c r="AC14" s="111"/>
      <c r="AD14" s="111"/>
    </row>
    <row r="15" spans="1:30">
      <c r="A15" s="111"/>
      <c r="B15" s="111"/>
      <c r="C15" s="111"/>
      <c r="D15" s="111"/>
      <c r="E15" s="15"/>
      <c r="F15" s="111"/>
      <c r="G15" s="111"/>
      <c r="H15" s="111"/>
      <c r="I15" s="111"/>
      <c r="J15" s="15"/>
      <c r="K15" s="15"/>
      <c r="L15" s="111"/>
      <c r="M15" s="111"/>
      <c r="N15" s="111"/>
      <c r="O15" s="111"/>
      <c r="P15" s="111"/>
      <c r="Q15" s="111"/>
      <c r="R15" s="15"/>
      <c r="S15" s="111"/>
      <c r="T15" s="111"/>
      <c r="U15" s="111"/>
      <c r="V15" s="111"/>
      <c r="W15" s="111"/>
      <c r="X15" s="110"/>
      <c r="Y15" s="111"/>
      <c r="Z15" s="111"/>
      <c r="AA15" s="111"/>
      <c r="AB15" s="111"/>
      <c r="AC15" s="111"/>
      <c r="AD15" s="111"/>
    </row>
    <row r="16" spans="1:30">
      <c r="A16" s="111"/>
      <c r="B16" s="111"/>
      <c r="C16" s="111"/>
      <c r="D16" s="111"/>
      <c r="E16" s="15"/>
      <c r="F16" s="111"/>
      <c r="G16" s="111"/>
      <c r="H16" s="111"/>
      <c r="I16" s="111"/>
      <c r="J16" s="15"/>
      <c r="K16" s="15"/>
      <c r="L16" s="111"/>
      <c r="M16" s="111"/>
      <c r="N16" s="111"/>
      <c r="O16" s="111"/>
      <c r="P16" s="111"/>
      <c r="Q16" s="111"/>
      <c r="R16" s="15"/>
      <c r="S16" s="111"/>
      <c r="T16" s="111"/>
      <c r="U16" s="111"/>
      <c r="V16" s="111"/>
      <c r="W16" s="111"/>
      <c r="X16" s="110"/>
      <c r="Y16" s="111"/>
      <c r="Z16" s="111"/>
      <c r="AA16" s="111"/>
      <c r="AB16" s="111"/>
      <c r="AC16" s="111"/>
      <c r="AD16" s="111"/>
    </row>
    <row r="17" spans="1:30">
      <c r="A17" s="111"/>
      <c r="B17" s="111"/>
      <c r="C17" s="111"/>
      <c r="D17" s="111"/>
      <c r="E17" s="15"/>
      <c r="F17" s="111"/>
      <c r="G17" s="111"/>
      <c r="H17" s="111"/>
      <c r="I17" s="111"/>
      <c r="J17" s="15"/>
      <c r="K17" s="15"/>
      <c r="L17" s="111"/>
      <c r="M17" s="111"/>
      <c r="N17" s="111"/>
      <c r="O17" s="111"/>
      <c r="P17" s="111"/>
      <c r="Q17" s="111"/>
      <c r="R17" s="15"/>
      <c r="S17" s="111"/>
      <c r="T17" s="111"/>
      <c r="U17" s="111"/>
      <c r="V17" s="111"/>
      <c r="W17" s="111"/>
      <c r="X17" s="110"/>
      <c r="Y17" s="111"/>
      <c r="Z17" s="111"/>
      <c r="AA17" s="111"/>
      <c r="AB17" s="111"/>
      <c r="AC17" s="111"/>
      <c r="AD17" s="111"/>
    </row>
    <row r="18" spans="1:30">
      <c r="A18" s="111"/>
      <c r="B18" s="111"/>
      <c r="C18" s="111"/>
      <c r="D18" s="111"/>
      <c r="E18" s="15"/>
      <c r="F18" s="111"/>
      <c r="G18" s="111"/>
      <c r="H18" s="111"/>
      <c r="I18" s="111"/>
      <c r="J18" s="15"/>
      <c r="K18" s="15"/>
      <c r="L18" s="111"/>
      <c r="M18" s="111"/>
      <c r="N18" s="111"/>
      <c r="O18" s="111"/>
      <c r="P18" s="111"/>
      <c r="Q18" s="111"/>
      <c r="R18" s="15"/>
      <c r="S18" s="111"/>
      <c r="T18" s="111"/>
      <c r="U18" s="111"/>
      <c r="V18" s="111"/>
      <c r="W18" s="111"/>
      <c r="X18" s="110"/>
      <c r="Y18" s="111"/>
      <c r="Z18" s="111"/>
      <c r="AA18" s="111"/>
      <c r="AB18" s="111"/>
      <c r="AC18" s="111"/>
      <c r="AD18" s="111"/>
    </row>
    <row r="19" spans="1:30">
      <c r="A19" s="111"/>
      <c r="B19" s="111"/>
      <c r="C19" s="111"/>
      <c r="D19" s="111"/>
      <c r="E19" s="15"/>
      <c r="F19" s="111"/>
      <c r="G19" s="111"/>
      <c r="H19" s="111"/>
      <c r="I19" s="111"/>
      <c r="J19" s="15"/>
      <c r="K19" s="15"/>
      <c r="L19" s="111"/>
      <c r="M19" s="111"/>
      <c r="N19" s="111"/>
      <c r="O19" s="111"/>
      <c r="P19" s="111"/>
      <c r="Q19" s="111"/>
      <c r="R19" s="15"/>
      <c r="S19" s="111"/>
      <c r="T19" s="111"/>
      <c r="U19" s="111"/>
      <c r="V19" s="111"/>
      <c r="W19" s="111"/>
      <c r="X19" s="110"/>
      <c r="Y19" s="111"/>
      <c r="Z19" s="111"/>
      <c r="AA19" s="111"/>
      <c r="AB19" s="111"/>
      <c r="AC19" s="111"/>
      <c r="AD19" s="111"/>
    </row>
    <row r="20" spans="1:30">
      <c r="A20" s="110"/>
      <c r="B20" s="110"/>
      <c r="C20" s="110"/>
      <c r="D20" s="110"/>
      <c r="E20" s="15"/>
      <c r="F20" s="110"/>
      <c r="G20" s="110"/>
      <c r="H20" s="111"/>
      <c r="I20" s="111"/>
      <c r="J20" s="15"/>
      <c r="K20" s="15"/>
      <c r="L20" s="111"/>
      <c r="M20" s="111"/>
      <c r="N20" s="110"/>
      <c r="O20" s="110"/>
      <c r="P20" s="111"/>
      <c r="Q20" s="111"/>
      <c r="R20" s="110"/>
      <c r="S20" s="110"/>
      <c r="T20" s="110"/>
      <c r="U20" s="110"/>
      <c r="V20" s="111"/>
      <c r="W20" s="111"/>
      <c r="X20" s="110"/>
      <c r="Y20" s="110"/>
      <c r="Z20" s="110"/>
      <c r="AA20" s="110"/>
      <c r="AB20" s="110"/>
      <c r="AC20" s="110"/>
      <c r="AD20" s="110"/>
    </row>
    <row r="21" spans="1:30" customFormat="1"/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2">
    <dataValidation type="list" allowBlank="1" showInputMessage="1" showErrorMessage="1" sqref="J2:J20">
      <formula1>israel_abroad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V2:V20">
      <formula1>Valuation</formula1>
    </dataValidation>
    <dataValidation type="list" allowBlank="1" showInputMessage="1" showErrorMessage="1" sqref="W2:W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M3:M20">
      <formula1>Underlying_Asset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">
      <formula1>Underlying_Asset_Structured</formula1>
    </dataValidation>
  </dataValidations>
  <pageMargins left="0.7" right="0.7" top="0.75" bottom="0.75" header="0.3" footer="0.3"/>
  <pageSetup paperSize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V15"/>
  <sheetViews>
    <sheetView rightToLeft="1" topLeftCell="G1" workbookViewId="0">
      <selection activeCell="AA25" sqref="AA25"/>
    </sheetView>
  </sheetViews>
  <sheetFormatPr defaultColWidth="9" defaultRowHeight="14.25"/>
  <cols>
    <col min="1" max="4" width="11.625" style="2" customWidth="1"/>
    <col min="5" max="5" width="11.625" style="3" customWidth="1"/>
    <col min="6" max="22" width="11.625" style="2" customWidth="1"/>
    <col min="23" max="16384" width="9" style="2"/>
  </cols>
  <sheetData>
    <row r="1" spans="1:22" ht="66.75" customHeight="1">
      <c r="A1" s="16" t="s">
        <v>49</v>
      </c>
      <c r="B1" s="16" t="s">
        <v>50</v>
      </c>
      <c r="C1" s="16" t="s">
        <v>51</v>
      </c>
      <c r="D1" s="16" t="s">
        <v>52</v>
      </c>
      <c r="E1" s="16" t="s">
        <v>53</v>
      </c>
      <c r="F1" s="16" t="s">
        <v>54</v>
      </c>
      <c r="G1" s="16" t="s">
        <v>173</v>
      </c>
      <c r="H1" s="16" t="s">
        <v>55</v>
      </c>
      <c r="I1" s="16" t="s">
        <v>69</v>
      </c>
      <c r="J1" s="16" t="s">
        <v>56</v>
      </c>
      <c r="K1" s="16" t="s">
        <v>57</v>
      </c>
      <c r="L1" s="16" t="s">
        <v>58</v>
      </c>
      <c r="M1" s="16" t="s">
        <v>59</v>
      </c>
      <c r="N1" s="16" t="s">
        <v>72</v>
      </c>
      <c r="O1" s="16" t="s">
        <v>62</v>
      </c>
      <c r="P1" s="16" t="s">
        <v>74</v>
      </c>
      <c r="Q1" s="16" t="s">
        <v>60</v>
      </c>
      <c r="R1" s="16" t="s">
        <v>61</v>
      </c>
      <c r="S1" s="16" t="s">
        <v>174</v>
      </c>
      <c r="T1" s="16" t="s">
        <v>63</v>
      </c>
      <c r="U1" s="16" t="s">
        <v>64</v>
      </c>
      <c r="V1" s="16" t="s">
        <v>65</v>
      </c>
    </row>
    <row r="2" spans="1:22">
      <c r="A2" t="s">
        <v>1213</v>
      </c>
      <c r="B2" t="s">
        <v>1257</v>
      </c>
      <c r="C2" t="s">
        <v>1209</v>
      </c>
      <c r="D2" t="s">
        <v>1210</v>
      </c>
      <c r="E2" t="s">
        <v>315</v>
      </c>
      <c r="F2" t="s">
        <v>950</v>
      </c>
      <c r="G2" t="s">
        <v>3397</v>
      </c>
      <c r="H2" t="s">
        <v>204</v>
      </c>
      <c r="I2" t="s">
        <v>204</v>
      </c>
      <c r="J2" t="s">
        <v>339</v>
      </c>
      <c r="K2" t="s">
        <v>1211</v>
      </c>
      <c r="L2" t="s">
        <v>413</v>
      </c>
      <c r="M2" t="s">
        <v>1215</v>
      </c>
      <c r="N2" s="179">
        <v>0.35</v>
      </c>
      <c r="O2" s="133">
        <v>6.8000000000000005E-2</v>
      </c>
      <c r="P2" s="179">
        <v>7.36</v>
      </c>
      <c r="Q2" s="144">
        <v>208540</v>
      </c>
      <c r="R2" t="s">
        <v>1216</v>
      </c>
      <c r="S2" t="s">
        <v>6228</v>
      </c>
      <c r="T2" s="144">
        <v>767.63569999999993</v>
      </c>
      <c r="U2" s="133">
        <v>0.50223977650402196</v>
      </c>
      <c r="V2" s="133">
        <v>2.542289613030181E-3</v>
      </c>
    </row>
    <row r="3" spans="1:22">
      <c r="A3" t="s">
        <v>1213</v>
      </c>
      <c r="B3" t="s">
        <v>1257</v>
      </c>
      <c r="C3" t="s">
        <v>1209</v>
      </c>
      <c r="D3" t="s">
        <v>1210</v>
      </c>
      <c r="E3" t="s">
        <v>315</v>
      </c>
      <c r="F3" t="s">
        <v>950</v>
      </c>
      <c r="G3" t="s">
        <v>3291</v>
      </c>
      <c r="H3" t="s">
        <v>204</v>
      </c>
      <c r="I3" t="s">
        <v>204</v>
      </c>
      <c r="J3" t="s">
        <v>339</v>
      </c>
      <c r="K3" t="s">
        <v>1211</v>
      </c>
      <c r="L3" t="s">
        <v>413</v>
      </c>
      <c r="M3" t="s">
        <v>1215</v>
      </c>
      <c r="N3" s="179">
        <v>0.26</v>
      </c>
      <c r="O3" s="133">
        <v>6.9000000000000006E-2</v>
      </c>
      <c r="P3" s="179">
        <v>7.17</v>
      </c>
      <c r="Q3" s="179">
        <v>105010</v>
      </c>
      <c r="R3" t="s">
        <v>1216</v>
      </c>
      <c r="S3" t="s">
        <v>2641</v>
      </c>
      <c r="T3" s="144">
        <v>386.54179999999997</v>
      </c>
      <c r="U3" s="133">
        <v>0.25290207600789943</v>
      </c>
      <c r="V3" s="133">
        <v>1.2801660701270705E-3</v>
      </c>
    </row>
    <row r="4" spans="1:22">
      <c r="A4" t="s">
        <v>1213</v>
      </c>
      <c r="B4" t="s">
        <v>1257</v>
      </c>
      <c r="C4" t="s">
        <v>1209</v>
      </c>
      <c r="D4" t="s">
        <v>1210</v>
      </c>
      <c r="E4" t="s">
        <v>315</v>
      </c>
      <c r="F4" t="s">
        <v>950</v>
      </c>
      <c r="G4" t="s">
        <v>6229</v>
      </c>
      <c r="H4" t="s">
        <v>204</v>
      </c>
      <c r="I4" t="s">
        <v>204</v>
      </c>
      <c r="J4" t="s">
        <v>339</v>
      </c>
      <c r="K4" t="s">
        <v>1211</v>
      </c>
      <c r="L4" t="s">
        <v>413</v>
      </c>
      <c r="M4" t="s">
        <v>1215</v>
      </c>
      <c r="N4" s="179">
        <v>0.71</v>
      </c>
      <c r="O4" s="133">
        <v>6.3E-2</v>
      </c>
      <c r="P4" s="179">
        <v>6.55</v>
      </c>
      <c r="Q4" s="179">
        <v>101670</v>
      </c>
      <c r="R4" t="s">
        <v>1216</v>
      </c>
      <c r="S4" t="s">
        <v>6230</v>
      </c>
      <c r="T4" s="144">
        <v>374.2473</v>
      </c>
      <c r="U4" s="133">
        <v>0.2448581474880786</v>
      </c>
      <c r="V4" s="133">
        <v>1.2394484749054305E-3</v>
      </c>
    </row>
    <row r="5" spans="1:22">
      <c r="A5" t="s">
        <v>1213</v>
      </c>
      <c r="B5" t="s">
        <v>1258</v>
      </c>
      <c r="C5" t="s">
        <v>1209</v>
      </c>
      <c r="D5" t="s">
        <v>1210</v>
      </c>
      <c r="E5" t="s">
        <v>315</v>
      </c>
      <c r="F5" t="s">
        <v>951</v>
      </c>
      <c r="G5" t="s">
        <v>3122</v>
      </c>
      <c r="H5" t="s">
        <v>204</v>
      </c>
      <c r="I5" t="s">
        <v>204</v>
      </c>
      <c r="J5" t="s">
        <v>339</v>
      </c>
      <c r="K5" t="s">
        <v>1211</v>
      </c>
      <c r="L5" t="s">
        <v>413</v>
      </c>
      <c r="M5" t="s">
        <v>1212</v>
      </c>
      <c r="N5" s="179">
        <v>0.25</v>
      </c>
      <c r="O5" s="133">
        <v>4.2500000000000003E-2</v>
      </c>
      <c r="P5" s="179">
        <v>4.3899999999999997</v>
      </c>
      <c r="Q5" s="179">
        <v>2013400</v>
      </c>
      <c r="R5" s="111"/>
      <c r="S5" t="s">
        <v>6231</v>
      </c>
      <c r="T5" s="144">
        <v>2013.4</v>
      </c>
      <c r="U5" s="133">
        <v>0.18179939920201568</v>
      </c>
      <c r="V5" s="133">
        <v>3.1253423872474751E-3</v>
      </c>
    </row>
    <row r="6" spans="1:22">
      <c r="A6" t="s">
        <v>1213</v>
      </c>
      <c r="B6" t="s">
        <v>1258</v>
      </c>
      <c r="C6" t="s">
        <v>1209</v>
      </c>
      <c r="D6" t="s">
        <v>1210</v>
      </c>
      <c r="E6" t="s">
        <v>315</v>
      </c>
      <c r="F6" t="s">
        <v>950</v>
      </c>
      <c r="G6" t="s">
        <v>6232</v>
      </c>
      <c r="H6" t="s">
        <v>204</v>
      </c>
      <c r="I6" t="s">
        <v>204</v>
      </c>
      <c r="J6" t="s">
        <v>339</v>
      </c>
      <c r="K6" t="s">
        <v>1211</v>
      </c>
      <c r="L6" t="s">
        <v>413</v>
      </c>
      <c r="M6" t="s">
        <v>1215</v>
      </c>
      <c r="N6" s="179">
        <v>0.39</v>
      </c>
      <c r="O6" s="133">
        <v>5.3499999999999999E-2</v>
      </c>
      <c r="P6" s="179">
        <v>5.41</v>
      </c>
      <c r="Q6" s="179">
        <v>1006000</v>
      </c>
      <c r="R6" t="s">
        <v>1216</v>
      </c>
      <c r="S6" t="s">
        <v>6233</v>
      </c>
      <c r="T6" s="144">
        <v>3703.0859999999998</v>
      </c>
      <c r="U6" s="133">
        <v>0.33436913181354694</v>
      </c>
      <c r="V6" s="133">
        <v>5.7481929270997833E-3</v>
      </c>
    </row>
    <row r="7" spans="1:22">
      <c r="A7" t="s">
        <v>1213</v>
      </c>
      <c r="B7" t="s">
        <v>1258</v>
      </c>
      <c r="C7" t="s">
        <v>1209</v>
      </c>
      <c r="D7" t="s">
        <v>1210</v>
      </c>
      <c r="E7" t="s">
        <v>315</v>
      </c>
      <c r="F7" t="s">
        <v>950</v>
      </c>
      <c r="G7" t="s">
        <v>3397</v>
      </c>
      <c r="H7" t="s">
        <v>204</v>
      </c>
      <c r="I7" t="s">
        <v>204</v>
      </c>
      <c r="J7" t="s">
        <v>339</v>
      </c>
      <c r="K7" t="s">
        <v>1211</v>
      </c>
      <c r="L7" t="s">
        <v>413</v>
      </c>
      <c r="M7" t="s">
        <v>1215</v>
      </c>
      <c r="N7" s="179">
        <v>0.35</v>
      </c>
      <c r="O7" s="133">
        <v>6.8000000000000005E-2</v>
      </c>
      <c r="P7" s="179">
        <v>7.36</v>
      </c>
      <c r="Q7" s="179">
        <v>625620</v>
      </c>
      <c r="R7" t="s">
        <v>1216</v>
      </c>
      <c r="S7" t="s">
        <v>6228</v>
      </c>
      <c r="T7" s="144">
        <v>2302.9072000000001</v>
      </c>
      <c r="U7" s="133">
        <v>0.20794037400118412</v>
      </c>
      <c r="V7" s="133">
        <v>3.5747360427953938E-3</v>
      </c>
    </row>
    <row r="8" spans="1:22">
      <c r="A8" t="s">
        <v>1213</v>
      </c>
      <c r="B8" t="s">
        <v>1258</v>
      </c>
      <c r="C8" t="s">
        <v>1209</v>
      </c>
      <c r="D8" t="s">
        <v>1210</v>
      </c>
      <c r="E8" t="s">
        <v>315</v>
      </c>
      <c r="F8" t="s">
        <v>950</v>
      </c>
      <c r="G8" t="s">
        <v>3291</v>
      </c>
      <c r="H8" t="s">
        <v>204</v>
      </c>
      <c r="I8" t="s">
        <v>204</v>
      </c>
      <c r="J8" t="s">
        <v>339</v>
      </c>
      <c r="K8" t="s">
        <v>1211</v>
      </c>
      <c r="L8" t="s">
        <v>413</v>
      </c>
      <c r="M8" t="s">
        <v>1215</v>
      </c>
      <c r="N8" s="179">
        <v>0.26</v>
      </c>
      <c r="O8" s="133">
        <v>6.9000000000000006E-2</v>
      </c>
      <c r="P8" s="179">
        <v>7.17</v>
      </c>
      <c r="Q8" s="179">
        <v>525050</v>
      </c>
      <c r="R8" t="s">
        <v>1216</v>
      </c>
      <c r="S8" t="s">
        <v>2641</v>
      </c>
      <c r="T8" s="144">
        <v>1932.7091</v>
      </c>
      <c r="U8" s="133">
        <v>0.17451343206630499</v>
      </c>
      <c r="V8" s="133">
        <v>3.0000881673695238E-3</v>
      </c>
    </row>
    <row r="9" spans="1:22">
      <c r="A9" t="s">
        <v>1213</v>
      </c>
      <c r="B9" t="s">
        <v>1258</v>
      </c>
      <c r="C9" t="s">
        <v>1209</v>
      </c>
      <c r="D9" t="s">
        <v>1210</v>
      </c>
      <c r="E9" t="s">
        <v>315</v>
      </c>
      <c r="F9" t="s">
        <v>950</v>
      </c>
      <c r="G9" t="s">
        <v>6229</v>
      </c>
      <c r="H9" t="s">
        <v>204</v>
      </c>
      <c r="I9" t="s">
        <v>204</v>
      </c>
      <c r="J9" t="s">
        <v>339</v>
      </c>
      <c r="K9" t="s">
        <v>1211</v>
      </c>
      <c r="L9" t="s">
        <v>413</v>
      </c>
      <c r="M9" t="s">
        <v>1215</v>
      </c>
      <c r="N9" s="179">
        <v>0.71</v>
      </c>
      <c r="O9" s="133">
        <v>6.3E-2</v>
      </c>
      <c r="P9" s="179">
        <v>6.55</v>
      </c>
      <c r="Q9" s="179">
        <v>305010</v>
      </c>
      <c r="R9" t="s">
        <v>1216</v>
      </c>
      <c r="S9" t="s">
        <v>6230</v>
      </c>
      <c r="T9" s="144">
        <v>1122.7418</v>
      </c>
      <c r="U9" s="133">
        <v>0.10137766291694826</v>
      </c>
      <c r="V9" s="133">
        <v>1.7427995275295276E-3</v>
      </c>
    </row>
    <row r="10" spans="1:22">
      <c r="A10" t="s">
        <v>1213</v>
      </c>
      <c r="B10" t="s">
        <v>1261</v>
      </c>
      <c r="C10" t="s">
        <v>1209</v>
      </c>
      <c r="D10" t="s">
        <v>1210</v>
      </c>
      <c r="E10" t="s">
        <v>315</v>
      </c>
      <c r="F10" t="s">
        <v>950</v>
      </c>
      <c r="G10" t="s">
        <v>3291</v>
      </c>
      <c r="H10" t="s">
        <v>204</v>
      </c>
      <c r="I10" t="s">
        <v>204</v>
      </c>
      <c r="J10" t="s">
        <v>339</v>
      </c>
      <c r="K10" t="s">
        <v>1211</v>
      </c>
      <c r="L10" t="s">
        <v>413</v>
      </c>
      <c r="M10" t="s">
        <v>1215</v>
      </c>
      <c r="N10" s="179">
        <v>0.26</v>
      </c>
      <c r="O10" s="133">
        <v>6.9000000000000006E-2</v>
      </c>
      <c r="P10" s="179">
        <v>7.17</v>
      </c>
      <c r="Q10" s="179">
        <v>1470140</v>
      </c>
      <c r="R10" t="s">
        <v>1216</v>
      </c>
      <c r="S10" t="s">
        <v>2641</v>
      </c>
      <c r="T10" s="144">
        <v>5411.5852999999997</v>
      </c>
      <c r="U10" s="133">
        <v>0.44129795281263134</v>
      </c>
      <c r="V10" s="133">
        <v>1.7890646223253075E-3</v>
      </c>
    </row>
    <row r="11" spans="1:22">
      <c r="A11" t="s">
        <v>1213</v>
      </c>
      <c r="B11" t="s">
        <v>1261</v>
      </c>
      <c r="C11" t="s">
        <v>1209</v>
      </c>
      <c r="D11" t="s">
        <v>1210</v>
      </c>
      <c r="E11" t="s">
        <v>315</v>
      </c>
      <c r="F11" t="s">
        <v>950</v>
      </c>
      <c r="G11" t="s">
        <v>3397</v>
      </c>
      <c r="H11" t="s">
        <v>204</v>
      </c>
      <c r="I11" t="s">
        <v>204</v>
      </c>
      <c r="J11" t="s">
        <v>339</v>
      </c>
      <c r="K11" t="s">
        <v>1211</v>
      </c>
      <c r="L11" t="s">
        <v>413</v>
      </c>
      <c r="M11" t="s">
        <v>1215</v>
      </c>
      <c r="N11" s="179">
        <v>0.35</v>
      </c>
      <c r="O11" s="133">
        <v>6.8000000000000005E-2</v>
      </c>
      <c r="P11" s="179">
        <v>7.36</v>
      </c>
      <c r="Q11" s="179">
        <v>1251240</v>
      </c>
      <c r="R11" t="s">
        <v>1216</v>
      </c>
      <c r="S11" t="s">
        <v>6228</v>
      </c>
      <c r="T11" s="144">
        <v>4605.8144000000002</v>
      </c>
      <c r="U11" s="133">
        <v>0.37558984210842289</v>
      </c>
      <c r="V11" s="133">
        <v>1.5226775803925596E-3</v>
      </c>
    </row>
    <row r="12" spans="1:22">
      <c r="A12" t="s">
        <v>1213</v>
      </c>
      <c r="B12" t="s">
        <v>1261</v>
      </c>
      <c r="C12" t="s">
        <v>1209</v>
      </c>
      <c r="D12" t="s">
        <v>1210</v>
      </c>
      <c r="E12" t="s">
        <v>315</v>
      </c>
      <c r="F12" t="s">
        <v>950</v>
      </c>
      <c r="G12" t="s">
        <v>6229</v>
      </c>
      <c r="H12" t="s">
        <v>204</v>
      </c>
      <c r="I12" t="s">
        <v>204</v>
      </c>
      <c r="J12" t="s">
        <v>339</v>
      </c>
      <c r="K12" t="s">
        <v>1211</v>
      </c>
      <c r="L12" t="s">
        <v>413</v>
      </c>
      <c r="M12" t="s">
        <v>1215</v>
      </c>
      <c r="N12" s="179">
        <v>0.71</v>
      </c>
      <c r="O12" s="133">
        <v>6.3E-2</v>
      </c>
      <c r="P12" s="179">
        <v>6.55</v>
      </c>
      <c r="Q12" s="179">
        <v>610020</v>
      </c>
      <c r="R12" t="s">
        <v>1216</v>
      </c>
      <c r="S12" t="s">
        <v>6230</v>
      </c>
      <c r="T12" s="144">
        <v>2245.4836</v>
      </c>
      <c r="U12" s="133">
        <v>0.18311220507894579</v>
      </c>
      <c r="V12" s="133">
        <v>7.4235460630340242E-4</v>
      </c>
    </row>
    <row r="13" spans="1:22">
      <c r="A13" s="111"/>
      <c r="B13" s="111"/>
      <c r="C13" s="111"/>
      <c r="D13" s="110"/>
      <c r="E13" s="15"/>
      <c r="F13" s="111"/>
      <c r="G13" s="111"/>
      <c r="H13" s="15"/>
      <c r="I13" s="15"/>
      <c r="J13" s="111"/>
      <c r="K13" s="111"/>
      <c r="L13" s="110"/>
      <c r="M13" s="15"/>
      <c r="N13" s="111"/>
      <c r="O13" s="111"/>
      <c r="P13" s="111"/>
      <c r="Q13" s="110"/>
      <c r="R13" s="111"/>
      <c r="S13" s="111"/>
      <c r="T13" s="111"/>
      <c r="U13" s="111"/>
      <c r="V13" s="111"/>
    </row>
    <row r="14" spans="1:22">
      <c r="A14" s="111"/>
      <c r="B14" s="111"/>
      <c r="C14" s="111"/>
      <c r="D14" s="110"/>
      <c r="E14" s="15"/>
      <c r="F14" s="111"/>
      <c r="G14" s="111"/>
      <c r="H14" s="15"/>
      <c r="I14" s="15"/>
      <c r="J14" s="111"/>
      <c r="K14" s="111"/>
      <c r="L14" s="110"/>
      <c r="M14" s="15"/>
      <c r="N14" s="111"/>
      <c r="O14" s="111"/>
      <c r="P14" s="111"/>
      <c r="Q14" s="110"/>
      <c r="R14" s="111"/>
      <c r="S14" s="111"/>
      <c r="T14" s="111"/>
      <c r="U14" s="111"/>
      <c r="V14" s="111"/>
    </row>
    <row r="15" spans="1:22">
      <c r="A15" s="111"/>
      <c r="B15" s="111"/>
      <c r="C15" s="111"/>
      <c r="D15" s="110"/>
      <c r="E15" s="15"/>
      <c r="F15" s="111"/>
      <c r="G15" s="111"/>
      <c r="H15" s="15"/>
      <c r="I15" s="15"/>
      <c r="J15" s="111"/>
      <c r="K15" s="111"/>
      <c r="L15" s="110"/>
      <c r="M15" s="15"/>
      <c r="N15" s="111"/>
      <c r="O15" s="111"/>
      <c r="P15" s="111"/>
      <c r="Q15" s="110"/>
      <c r="R15" s="111"/>
      <c r="S15" s="111"/>
      <c r="T15" s="111"/>
      <c r="U15" s="111"/>
      <c r="V15" s="111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orientation="portrait" r:id="rId1"/>
    </customSheetView>
  </customSheetViews>
  <dataValidations count="5">
    <dataValidation type="list" allowBlank="1" showInputMessage="1" showErrorMessage="1" sqref="H2:H15">
      <formula1>israel_abroad</formula1>
    </dataValidation>
    <dataValidation type="list" allowBlank="1" showInputMessage="1" showErrorMessage="1" sqref="J2:J15">
      <formula1>Holding_interest</formula1>
    </dataValidation>
    <dataValidation type="list" allowBlank="1" showInputMessage="1" showErrorMessage="1" sqref="I2:I15">
      <formula1>Country_list</formula1>
    </dataValidation>
    <dataValidation type="list" allowBlank="1" showInputMessage="1" showErrorMessage="1" sqref="E2:E15">
      <formula1>Issuer_Number_Banks</formula1>
    </dataValidation>
    <dataValidation type="list" allowBlank="1" showInputMessage="1" showErrorMessage="1" sqref="L2:L15">
      <formula1>Rating_Agency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F2:F15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X22"/>
  <sheetViews>
    <sheetView rightToLeft="1" workbookViewId="0">
      <selection activeCell="J5" sqref="J5"/>
    </sheetView>
  </sheetViews>
  <sheetFormatPr defaultColWidth="9" defaultRowHeight="14.25"/>
  <cols>
    <col min="1" max="17" width="11.625" style="2" customWidth="1"/>
    <col min="18" max="18" width="13.5" style="2" bestFit="1" customWidth="1"/>
    <col min="19" max="24" width="11.625" style="2" customWidth="1"/>
    <col min="25" max="16384" width="9" style="2"/>
  </cols>
  <sheetData>
    <row r="1" spans="1:24" ht="66.75" customHeight="1">
      <c r="A1" s="16" t="s">
        <v>49</v>
      </c>
      <c r="B1" s="16" t="s">
        <v>50</v>
      </c>
      <c r="C1" s="16" t="s">
        <v>175</v>
      </c>
      <c r="D1" s="16" t="s">
        <v>54</v>
      </c>
      <c r="E1" s="16" t="s">
        <v>176</v>
      </c>
      <c r="F1" s="16" t="s">
        <v>56</v>
      </c>
      <c r="G1" s="16" t="s">
        <v>97</v>
      </c>
      <c r="H1" s="16" t="s">
        <v>177</v>
      </c>
      <c r="I1" s="16" t="s">
        <v>178</v>
      </c>
      <c r="J1" s="16" t="s">
        <v>179</v>
      </c>
      <c r="K1" s="16" t="s">
        <v>180</v>
      </c>
      <c r="L1" s="16" t="s">
        <v>181</v>
      </c>
      <c r="M1" s="16" t="s">
        <v>103</v>
      </c>
      <c r="N1" s="16" t="s">
        <v>105</v>
      </c>
      <c r="O1" s="16" t="s">
        <v>104</v>
      </c>
      <c r="P1" s="16" t="s">
        <v>106</v>
      </c>
      <c r="Q1" s="16" t="s">
        <v>59</v>
      </c>
      <c r="R1" s="16" t="s">
        <v>172</v>
      </c>
      <c r="S1" s="16" t="s">
        <v>63</v>
      </c>
      <c r="T1" s="16" t="s">
        <v>78</v>
      </c>
      <c r="U1" s="16" t="s">
        <v>88</v>
      </c>
      <c r="V1" s="16" t="s">
        <v>17</v>
      </c>
      <c r="W1" s="16" t="s">
        <v>64</v>
      </c>
      <c r="X1" s="16" t="s">
        <v>65</v>
      </c>
    </row>
    <row r="2" spans="1:24">
      <c r="A2" t="s">
        <v>1213</v>
      </c>
      <c r="B2" t="s">
        <v>1247</v>
      </c>
      <c r="C2" t="s">
        <v>6234</v>
      </c>
      <c r="D2" t="s">
        <v>1030</v>
      </c>
      <c r="E2" t="s">
        <v>204</v>
      </c>
      <c r="F2" t="s">
        <v>339</v>
      </c>
      <c r="G2" t="s">
        <v>6235</v>
      </c>
      <c r="H2" s="166" t="s">
        <v>856</v>
      </c>
      <c r="I2" s="111"/>
      <c r="J2" s="167" t="s">
        <v>6264</v>
      </c>
      <c r="K2" s="111"/>
      <c r="L2" s="111"/>
      <c r="M2" s="111"/>
      <c r="N2" s="111"/>
      <c r="O2" s="111"/>
      <c r="P2" s="111"/>
      <c r="Q2" t="s">
        <v>1212</v>
      </c>
      <c r="R2" s="144">
        <v>131112749.995</v>
      </c>
      <c r="S2" s="144">
        <v>131112.75</v>
      </c>
      <c r="T2" s="111"/>
      <c r="U2" s="111"/>
      <c r="V2" s="111" t="s">
        <v>15</v>
      </c>
      <c r="W2" s="133">
        <v>0.73411921345879627</v>
      </c>
      <c r="X2" s="133">
        <v>7.2551561983060134E-2</v>
      </c>
    </row>
    <row r="3" spans="1:24">
      <c r="A3" t="s">
        <v>1213</v>
      </c>
      <c r="B3" t="s">
        <v>1247</v>
      </c>
      <c r="C3" t="s">
        <v>6236</v>
      </c>
      <c r="D3" t="s">
        <v>1030</v>
      </c>
      <c r="E3" t="s">
        <v>204</v>
      </c>
      <c r="F3" t="s">
        <v>339</v>
      </c>
      <c r="G3" t="s">
        <v>6235</v>
      </c>
      <c r="H3" s="164" t="s">
        <v>856</v>
      </c>
      <c r="I3" s="111"/>
      <c r="J3" s="167" t="s">
        <v>6242</v>
      </c>
      <c r="K3" s="111"/>
      <c r="L3" s="111"/>
      <c r="M3" s="111"/>
      <c r="N3" s="111"/>
      <c r="O3" s="111"/>
      <c r="P3" s="111"/>
      <c r="Q3" t="s">
        <v>1212</v>
      </c>
      <c r="R3" s="144">
        <v>47485967.476599999</v>
      </c>
      <c r="S3" s="144">
        <v>47485.967499999999</v>
      </c>
      <c r="T3" s="111"/>
      <c r="U3" s="111"/>
      <c r="V3" s="111" t="s">
        <v>15</v>
      </c>
      <c r="W3" s="133">
        <v>0.26588078654120373</v>
      </c>
      <c r="X3" s="133">
        <v>2.6276476641939314E-2</v>
      </c>
    </row>
    <row r="4" spans="1:24">
      <c r="A4" t="s">
        <v>1213</v>
      </c>
      <c r="B4" t="s">
        <v>1252</v>
      </c>
      <c r="C4" t="s">
        <v>6234</v>
      </c>
      <c r="D4" t="s">
        <v>1030</v>
      </c>
      <c r="E4" t="s">
        <v>204</v>
      </c>
      <c r="F4" t="s">
        <v>339</v>
      </c>
      <c r="G4" t="s">
        <v>6235</v>
      </c>
      <c r="H4" s="166" t="s">
        <v>856</v>
      </c>
      <c r="I4" s="111"/>
      <c r="J4" s="167" t="s">
        <v>6264</v>
      </c>
      <c r="K4" s="111"/>
      <c r="L4" s="111"/>
      <c r="M4" s="111"/>
      <c r="N4" s="111"/>
      <c r="O4" s="111"/>
      <c r="P4" s="111"/>
      <c r="Q4" t="s">
        <v>1212</v>
      </c>
      <c r="R4" s="144">
        <v>131112749.995</v>
      </c>
      <c r="S4" s="144">
        <v>131112.75</v>
      </c>
      <c r="T4" s="111"/>
      <c r="U4" s="111"/>
      <c r="V4" s="111" t="s">
        <v>15</v>
      </c>
      <c r="W4" s="133">
        <v>0.73411921345879627</v>
      </c>
      <c r="X4" s="133">
        <v>2.9630441226193672E-2</v>
      </c>
    </row>
    <row r="5" spans="1:24">
      <c r="A5" t="s">
        <v>1213</v>
      </c>
      <c r="B5" t="s">
        <v>1252</v>
      </c>
      <c r="C5" t="s">
        <v>6236</v>
      </c>
      <c r="D5" t="s">
        <v>1030</v>
      </c>
      <c r="E5" t="s">
        <v>204</v>
      </c>
      <c r="F5" t="s">
        <v>339</v>
      </c>
      <c r="G5" t="s">
        <v>6235</v>
      </c>
      <c r="H5" s="165" t="s">
        <v>856</v>
      </c>
      <c r="I5" s="111"/>
      <c r="J5" s="167" t="s">
        <v>6242</v>
      </c>
      <c r="K5" s="111"/>
      <c r="L5" s="111"/>
      <c r="M5" s="111"/>
      <c r="N5" s="111"/>
      <c r="O5" s="111"/>
      <c r="P5" s="111"/>
      <c r="Q5" t="s">
        <v>1212</v>
      </c>
      <c r="R5" s="144">
        <v>47485967.476599999</v>
      </c>
      <c r="S5" s="144">
        <v>47485.967499999999</v>
      </c>
      <c r="T5" s="111"/>
      <c r="U5" s="111"/>
      <c r="V5" s="111" t="s">
        <v>15</v>
      </c>
      <c r="W5" s="133">
        <v>0.26588078654120373</v>
      </c>
      <c r="X5" s="133">
        <v>1.0731451887310478E-2</v>
      </c>
    </row>
    <row r="6" spans="1:24">
      <c r="A6" s="111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5"/>
      <c r="R6" s="111"/>
      <c r="S6" s="111"/>
      <c r="T6" s="111"/>
      <c r="U6" s="111"/>
      <c r="V6" s="111"/>
      <c r="W6" s="111"/>
      <c r="X6" s="111"/>
    </row>
    <row r="7" spans="1:24">
      <c r="A7" s="111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5"/>
      <c r="R7" s="111"/>
      <c r="S7" s="111"/>
      <c r="T7" s="111"/>
      <c r="U7" s="111"/>
      <c r="V7" s="111"/>
      <c r="W7" s="111"/>
      <c r="X7" s="111"/>
    </row>
    <row r="8" spans="1:24">
      <c r="A8" s="111"/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5"/>
      <c r="R8" s="111"/>
      <c r="S8" s="111"/>
      <c r="T8" s="111"/>
      <c r="U8" s="111"/>
      <c r="V8" s="111"/>
      <c r="W8" s="111"/>
      <c r="X8" s="111"/>
    </row>
    <row r="9" spans="1:24">
      <c r="A9" s="111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5"/>
      <c r="R9" s="111"/>
      <c r="S9" s="111"/>
      <c r="T9" s="111"/>
      <c r="U9" s="111"/>
      <c r="V9" s="111"/>
      <c r="W9" s="111"/>
      <c r="X9" s="111"/>
    </row>
    <row r="10" spans="1:24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5"/>
      <c r="R10" s="111"/>
      <c r="S10" s="111"/>
      <c r="T10" s="111"/>
      <c r="U10" s="111"/>
      <c r="V10" s="111"/>
      <c r="W10" s="111"/>
      <c r="X10" s="111"/>
    </row>
    <row r="11" spans="1:24">
      <c r="A11" s="111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5"/>
      <c r="R11" s="111"/>
      <c r="S11" s="111"/>
      <c r="T11" s="111"/>
      <c r="U11" s="111"/>
      <c r="V11" s="111"/>
      <c r="W11" s="111"/>
      <c r="X11" s="111"/>
    </row>
    <row r="12" spans="1:24">
      <c r="A12" s="111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5"/>
      <c r="R12" s="111"/>
      <c r="S12" s="111"/>
      <c r="T12" s="111"/>
      <c r="U12" s="111"/>
      <c r="V12" s="111"/>
      <c r="W12" s="111"/>
      <c r="X12" s="111"/>
    </row>
    <row r="13" spans="1:24">
      <c r="A13" s="111"/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5"/>
      <c r="R13" s="111"/>
      <c r="S13" s="111"/>
      <c r="T13" s="111"/>
      <c r="U13" s="111"/>
      <c r="V13" s="111"/>
      <c r="W13" s="111"/>
      <c r="X13" s="111"/>
    </row>
    <row r="14" spans="1:24">
      <c r="A14" s="111"/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5"/>
      <c r="R14" s="111"/>
      <c r="S14" s="111"/>
      <c r="T14" s="111"/>
      <c r="U14" s="111"/>
      <c r="V14" s="111"/>
      <c r="W14" s="111"/>
      <c r="X14" s="111"/>
    </row>
    <row r="15" spans="1:24">
      <c r="A15" s="111"/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5"/>
      <c r="R15" s="111"/>
      <c r="S15" s="111"/>
      <c r="T15" s="111"/>
      <c r="U15" s="111"/>
      <c r="V15" s="111"/>
      <c r="W15" s="111"/>
      <c r="X15" s="111"/>
    </row>
    <row r="16" spans="1:24">
      <c r="A16" s="111"/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5"/>
      <c r="R16" s="111"/>
      <c r="S16" s="111"/>
      <c r="T16" s="111"/>
      <c r="U16" s="111"/>
      <c r="V16" s="111"/>
      <c r="W16" s="111"/>
      <c r="X16" s="111"/>
    </row>
    <row r="17" spans="1:24">
      <c r="A17" s="111"/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5"/>
      <c r="R17" s="111"/>
      <c r="S17" s="111"/>
      <c r="T17" s="111"/>
      <c r="U17" s="111"/>
      <c r="V17" s="111"/>
      <c r="W17" s="111"/>
      <c r="X17" s="111"/>
    </row>
    <row r="18" spans="1:24">
      <c r="A18" s="111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5"/>
      <c r="R18" s="111"/>
      <c r="S18" s="111"/>
      <c r="T18" s="111"/>
      <c r="U18" s="111"/>
      <c r="V18" s="111"/>
      <c r="W18" s="111"/>
      <c r="X18" s="111"/>
    </row>
    <row r="19" spans="1:24">
      <c r="A19" s="111"/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5"/>
      <c r="R19" s="111"/>
      <c r="S19" s="111"/>
      <c r="T19" s="111"/>
      <c r="U19" s="111"/>
      <c r="V19" s="111"/>
      <c r="W19" s="111"/>
      <c r="X19" s="111"/>
    </row>
    <row r="20" spans="1:24">
      <c r="A20" s="110"/>
      <c r="B20" s="110"/>
      <c r="C20" s="110"/>
      <c r="D20" s="111"/>
      <c r="E20" s="111"/>
      <c r="F20" s="111"/>
      <c r="G20" s="110"/>
      <c r="H20" s="111"/>
      <c r="I20" s="111"/>
      <c r="J20" s="110"/>
      <c r="K20" s="110"/>
      <c r="L20" s="111"/>
      <c r="M20" s="111"/>
      <c r="N20" s="110"/>
      <c r="O20" s="111"/>
      <c r="P20" s="110"/>
      <c r="Q20" s="110"/>
      <c r="R20" s="110"/>
      <c r="S20" s="110"/>
      <c r="T20" s="110"/>
      <c r="U20" s="110"/>
      <c r="V20" s="111"/>
      <c r="W20" s="110"/>
      <c r="X20" s="110"/>
    </row>
    <row r="21" spans="1:24">
      <c r="A21" s="110"/>
      <c r="B21" s="110"/>
      <c r="C21" s="110"/>
      <c r="D21" s="111"/>
      <c r="E21" s="111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</row>
    <row r="22" spans="1:24">
      <c r="A22" s="110"/>
      <c r="B22" s="110"/>
      <c r="C22" s="110"/>
      <c r="D22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</row>
  </sheetData>
  <sheetProtection formatColumns="0"/>
  <customSheetViews>
    <customSheetView guid="{AE318230-F718-49FC-82EB-7CAC3DCD05F1}" showGridLines="0" hiddenRows="1">
      <selection activeCell="A3" sqref="A3:XFD3"/>
      <pageMargins left="0" right="0" top="0" bottom="0" header="0" footer="0"/>
      <pageSetup orientation="portrait" r:id="rId1"/>
    </customSheetView>
  </customSheetViews>
  <dataValidations count="8">
    <dataValidation type="list" allowBlank="1" showInputMessage="1" showErrorMessage="1" sqref="F2:F20">
      <formula1>Holding_interest</formula1>
    </dataValidation>
    <dataValidation type="list" allowBlank="1" showInputMessage="1" showErrorMessage="1" sqref="V2:V20">
      <formula1>In_the_books</formula1>
    </dataValidation>
    <dataValidation type="list" allowBlank="1" showInputMessage="1" showErrorMessage="1" sqref="L2:L20">
      <formula1>Valuation_Method</formula1>
    </dataValidation>
    <dataValidation type="list" allowBlank="1" showInputMessage="1" showErrorMessage="1" sqref="O2:O20">
      <formula1>Dependence_Independence</formula1>
    </dataValidation>
    <dataValidation type="list" allowBlank="1" showInputMessage="1" showErrorMessage="1" sqref="E2:E21">
      <formula1>Country_list</formula1>
    </dataValidation>
    <dataValidation type="list" allowBlank="1" showInputMessage="1" showErrorMessage="1" sqref="I2:I20">
      <formula1>real_estate_lifestage</formula1>
    </dataValidation>
    <dataValidation type="list" allowBlank="1" showInputMessage="1" showErrorMessage="1" sqref="M2:M20">
      <formula1>Valuation_Realestate</formula1>
    </dataValidation>
    <dataValidation type="list" allowBlank="1" showInputMessage="1" showErrorMessage="1" sqref="H2:H20">
      <formula1>Real_Estate_Main_Use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W22"/>
  <sheetViews>
    <sheetView rightToLeft="1" workbookViewId="0">
      <selection activeCell="H22" sqref="H22"/>
    </sheetView>
  </sheetViews>
  <sheetFormatPr defaultColWidth="9" defaultRowHeight="14.25"/>
  <cols>
    <col min="1" max="4" width="11.625" style="2" customWidth="1"/>
    <col min="5" max="5" width="11.625" style="3" customWidth="1"/>
    <col min="6" max="23" width="11.625" style="2" customWidth="1"/>
    <col min="24" max="16384" width="9" style="2"/>
  </cols>
  <sheetData>
    <row r="1" spans="1:23" ht="66.75" customHeight="1">
      <c r="A1" s="16" t="s">
        <v>49</v>
      </c>
      <c r="B1" s="16" t="s">
        <v>50</v>
      </c>
      <c r="C1" s="16" t="s">
        <v>66</v>
      </c>
      <c r="D1" s="16" t="s">
        <v>80</v>
      </c>
      <c r="E1" s="16" t="s">
        <v>81</v>
      </c>
      <c r="F1" s="16" t="s">
        <v>67</v>
      </c>
      <c r="G1" s="16" t="s">
        <v>68</v>
      </c>
      <c r="H1" s="16" t="s">
        <v>82</v>
      </c>
      <c r="I1" s="16" t="s">
        <v>54</v>
      </c>
      <c r="J1" s="16" t="s">
        <v>55</v>
      </c>
      <c r="K1" s="16" t="s">
        <v>69</v>
      </c>
      <c r="L1" s="16" t="s">
        <v>83</v>
      </c>
      <c r="M1" s="16" t="s">
        <v>56</v>
      </c>
      <c r="N1" s="16" t="s">
        <v>59</v>
      </c>
      <c r="O1" s="16" t="s">
        <v>103</v>
      </c>
      <c r="P1" s="16" t="s">
        <v>104</v>
      </c>
      <c r="Q1" s="16" t="s">
        <v>106</v>
      </c>
      <c r="R1" s="16" t="s">
        <v>107</v>
      </c>
      <c r="S1" s="16" t="s">
        <v>182</v>
      </c>
      <c r="T1" s="16" t="s">
        <v>183</v>
      </c>
      <c r="U1" s="16" t="s">
        <v>63</v>
      </c>
      <c r="V1" s="16" t="s">
        <v>64</v>
      </c>
      <c r="W1" s="16" t="s">
        <v>65</v>
      </c>
    </row>
    <row r="2" spans="1:23">
      <c r="A2" s="111"/>
      <c r="B2" s="111"/>
      <c r="C2" s="111"/>
      <c r="D2" s="111"/>
      <c r="E2" s="15"/>
      <c r="F2" s="111"/>
      <c r="G2" s="111"/>
      <c r="H2" s="111"/>
      <c r="I2" s="111"/>
      <c r="J2" s="15"/>
      <c r="K2" s="15"/>
      <c r="L2" s="111"/>
      <c r="M2" s="111"/>
      <c r="N2" s="15"/>
      <c r="O2" s="111"/>
      <c r="P2" s="111"/>
      <c r="Q2" s="111"/>
      <c r="R2" s="111"/>
      <c r="S2" s="111"/>
      <c r="T2" s="111"/>
      <c r="U2" s="111"/>
      <c r="V2" s="111"/>
      <c r="W2" s="111"/>
    </row>
    <row r="3" spans="1:23">
      <c r="A3" s="111"/>
      <c r="B3" s="111"/>
      <c r="C3" s="111"/>
      <c r="D3" s="111"/>
      <c r="E3" s="15"/>
      <c r="F3" s="111"/>
      <c r="G3" s="111"/>
      <c r="H3" s="111"/>
      <c r="I3" s="111"/>
      <c r="J3" s="15"/>
      <c r="K3" s="15"/>
      <c r="L3" s="111"/>
      <c r="M3" s="111"/>
      <c r="N3" s="15"/>
      <c r="O3" s="111"/>
      <c r="P3" s="111"/>
      <c r="Q3" s="111"/>
      <c r="R3" s="111"/>
      <c r="S3" s="111"/>
      <c r="T3" s="111"/>
      <c r="U3" s="111"/>
      <c r="V3" s="111"/>
      <c r="W3" s="111"/>
    </row>
    <row r="4" spans="1:23">
      <c r="A4" s="111"/>
      <c r="B4" s="111"/>
      <c r="C4" s="111"/>
      <c r="D4" s="111"/>
      <c r="E4" s="15"/>
      <c r="F4" s="111"/>
      <c r="G4" s="111"/>
      <c r="H4" s="111"/>
      <c r="I4" s="111"/>
      <c r="J4" s="15"/>
      <c r="K4" s="15"/>
      <c r="L4" s="111"/>
      <c r="M4" s="111"/>
      <c r="N4" s="15"/>
      <c r="O4" s="111"/>
      <c r="P4" s="111"/>
      <c r="Q4" s="111"/>
      <c r="R4" s="111"/>
      <c r="S4" s="111"/>
      <c r="T4" s="111"/>
      <c r="U4" s="111"/>
      <c r="V4" s="111"/>
      <c r="W4" s="111"/>
    </row>
    <row r="5" spans="1:23">
      <c r="A5" s="111"/>
      <c r="B5" s="111"/>
      <c r="C5" s="111"/>
      <c r="D5" s="111"/>
      <c r="E5" s="15"/>
      <c r="F5" s="111"/>
      <c r="G5" s="111"/>
      <c r="H5" s="111"/>
      <c r="I5" s="111"/>
      <c r="J5" s="15"/>
      <c r="K5" s="15"/>
      <c r="L5" s="111"/>
      <c r="M5" s="111"/>
      <c r="N5" s="15"/>
      <c r="O5" s="111"/>
      <c r="P5" s="111"/>
      <c r="Q5" s="111"/>
      <c r="R5" s="111"/>
      <c r="S5" s="111"/>
      <c r="T5" s="111"/>
      <c r="U5" s="111"/>
      <c r="V5" s="111"/>
      <c r="W5" s="111"/>
    </row>
    <row r="6" spans="1:23">
      <c r="A6" s="111"/>
      <c r="B6" s="111"/>
      <c r="C6" s="111"/>
      <c r="D6" s="111"/>
      <c r="E6" s="15"/>
      <c r="F6" s="111"/>
      <c r="G6" s="111"/>
      <c r="H6" s="111"/>
      <c r="I6" s="111"/>
      <c r="J6" s="15"/>
      <c r="K6" s="15"/>
      <c r="L6" s="111"/>
      <c r="M6" s="111"/>
      <c r="N6" s="15"/>
      <c r="O6" s="111"/>
      <c r="P6" s="111"/>
      <c r="Q6" s="111"/>
      <c r="R6" s="111"/>
      <c r="S6" s="111"/>
      <c r="T6" s="111"/>
      <c r="U6" s="111"/>
      <c r="V6" s="111"/>
      <c r="W6" s="111"/>
    </row>
    <row r="7" spans="1:23">
      <c r="A7" s="111"/>
      <c r="B7" s="111"/>
      <c r="C7" s="111"/>
      <c r="D7" s="111"/>
      <c r="E7" s="15"/>
      <c r="F7" s="111"/>
      <c r="G7" s="111"/>
      <c r="H7" s="111"/>
      <c r="I7" s="111"/>
      <c r="J7" s="15"/>
      <c r="K7" s="15"/>
      <c r="L7" s="111"/>
      <c r="M7" s="111"/>
      <c r="N7" s="15"/>
      <c r="O7" s="111"/>
      <c r="P7" s="111"/>
      <c r="Q7" s="111"/>
      <c r="R7" s="111"/>
      <c r="S7" s="111"/>
      <c r="T7" s="111"/>
      <c r="U7" s="111"/>
      <c r="V7" s="111"/>
      <c r="W7" s="111"/>
    </row>
    <row r="8" spans="1:23">
      <c r="A8" s="111"/>
      <c r="B8" s="111"/>
      <c r="C8" s="111"/>
      <c r="D8" s="111"/>
      <c r="E8" s="15"/>
      <c r="F8" s="111"/>
      <c r="G8" s="111"/>
      <c r="H8" s="111"/>
      <c r="I8" s="111"/>
      <c r="J8" s="15"/>
      <c r="K8" s="15"/>
      <c r="L8" s="111"/>
      <c r="M8" s="111"/>
      <c r="N8" s="15"/>
      <c r="O8" s="111"/>
      <c r="P8" s="111"/>
      <c r="Q8" s="111"/>
      <c r="R8" s="111"/>
      <c r="S8" s="111"/>
      <c r="T8" s="111"/>
      <c r="U8" s="111"/>
      <c r="V8" s="111"/>
      <c r="W8" s="111"/>
    </row>
    <row r="9" spans="1:23">
      <c r="A9" s="111"/>
      <c r="B9" s="111"/>
      <c r="C9" s="111"/>
      <c r="D9" s="111"/>
      <c r="E9" s="15"/>
      <c r="F9" s="111"/>
      <c r="G9" s="111"/>
      <c r="H9" s="111"/>
      <c r="I9" s="111"/>
      <c r="J9" s="15"/>
      <c r="K9" s="15"/>
      <c r="L9" s="111"/>
      <c r="M9" s="111"/>
      <c r="N9" s="15"/>
      <c r="O9" s="111"/>
      <c r="P9" s="111"/>
      <c r="Q9" s="111"/>
      <c r="R9" s="111"/>
      <c r="S9" s="111"/>
      <c r="T9" s="111"/>
      <c r="U9" s="111"/>
      <c r="V9" s="111"/>
      <c r="W9" s="111"/>
    </row>
    <row r="10" spans="1:23">
      <c r="A10" s="111"/>
      <c r="B10" s="111"/>
      <c r="C10" s="111"/>
      <c r="D10" s="111"/>
      <c r="E10" s="15"/>
      <c r="F10" s="111"/>
      <c r="G10" s="111"/>
      <c r="H10" s="111"/>
      <c r="I10" s="111"/>
      <c r="J10" s="15"/>
      <c r="K10" s="15"/>
      <c r="L10" s="111"/>
      <c r="M10" s="111"/>
      <c r="N10" s="15"/>
      <c r="O10" s="111"/>
      <c r="P10" s="111"/>
      <c r="Q10" s="111"/>
      <c r="R10" s="111"/>
      <c r="S10" s="111"/>
      <c r="T10" s="111"/>
      <c r="U10" s="111"/>
      <c r="V10" s="111"/>
      <c r="W10" s="111"/>
    </row>
    <row r="11" spans="1:23">
      <c r="A11" s="111"/>
      <c r="B11" s="111"/>
      <c r="C11" s="111"/>
      <c r="D11" s="111"/>
      <c r="E11" s="15"/>
      <c r="F11" s="111"/>
      <c r="G11" s="111"/>
      <c r="H11" s="111"/>
      <c r="I11" s="111"/>
      <c r="J11" s="15"/>
      <c r="K11" s="15"/>
      <c r="L11" s="111"/>
      <c r="M11" s="111"/>
      <c r="N11" s="15"/>
      <c r="O11" s="111"/>
      <c r="P11" s="111"/>
      <c r="Q11" s="111"/>
      <c r="R11" s="111"/>
      <c r="S11" s="111"/>
      <c r="T11" s="111"/>
      <c r="U11" s="111"/>
      <c r="V11" s="111"/>
      <c r="W11" s="111"/>
    </row>
    <row r="12" spans="1:23">
      <c r="A12" s="111"/>
      <c r="B12" s="111"/>
      <c r="C12" s="111"/>
      <c r="D12" s="111"/>
      <c r="E12" s="15"/>
      <c r="F12" s="111"/>
      <c r="G12" s="111"/>
      <c r="H12" s="111"/>
      <c r="I12" s="111"/>
      <c r="J12" s="15"/>
      <c r="K12" s="15"/>
      <c r="L12" s="111"/>
      <c r="M12" s="111"/>
      <c r="N12" s="15"/>
      <c r="O12" s="111"/>
      <c r="P12" s="111"/>
      <c r="Q12" s="111"/>
      <c r="R12" s="111"/>
      <c r="S12" s="111"/>
      <c r="T12" s="111"/>
      <c r="U12" s="111"/>
      <c r="V12" s="111"/>
      <c r="W12" s="111"/>
    </row>
    <row r="13" spans="1:23">
      <c r="A13" s="111"/>
      <c r="B13" s="111"/>
      <c r="C13" s="111"/>
      <c r="D13" s="111"/>
      <c r="E13" s="15"/>
      <c r="F13" s="111"/>
      <c r="G13" s="111"/>
      <c r="H13" s="111"/>
      <c r="I13" s="111"/>
      <c r="J13" s="15"/>
      <c r="K13" s="15"/>
      <c r="L13" s="111"/>
      <c r="M13" s="111"/>
      <c r="N13" s="15"/>
      <c r="O13" s="111"/>
      <c r="P13" s="111"/>
      <c r="Q13" s="111"/>
      <c r="R13" s="111"/>
      <c r="S13" s="111"/>
      <c r="T13" s="111"/>
      <c r="U13" s="111"/>
      <c r="V13" s="111"/>
      <c r="W13" s="111"/>
    </row>
    <row r="14" spans="1:23">
      <c r="A14" s="111"/>
      <c r="B14" s="111"/>
      <c r="C14" s="111"/>
      <c r="D14" s="111"/>
      <c r="E14" s="15"/>
      <c r="F14" s="111"/>
      <c r="G14" s="111"/>
      <c r="H14" s="111"/>
      <c r="I14" s="111"/>
      <c r="J14" s="15"/>
      <c r="K14" s="15"/>
      <c r="L14" s="111"/>
      <c r="M14" s="111"/>
      <c r="N14" s="15"/>
      <c r="O14" s="111"/>
      <c r="P14" s="111"/>
      <c r="Q14" s="111"/>
      <c r="R14" s="111"/>
      <c r="S14" s="111"/>
      <c r="T14" s="111"/>
      <c r="U14" s="111"/>
      <c r="V14" s="111"/>
      <c r="W14" s="111"/>
    </row>
    <row r="15" spans="1:23">
      <c r="A15" s="111"/>
      <c r="B15" s="111"/>
      <c r="C15" s="111"/>
      <c r="D15" s="111"/>
      <c r="E15" s="15"/>
      <c r="F15" s="111"/>
      <c r="G15" s="111"/>
      <c r="H15" s="111"/>
      <c r="I15" s="111"/>
      <c r="J15" s="15"/>
      <c r="K15" s="15"/>
      <c r="L15" s="111"/>
      <c r="M15" s="111"/>
      <c r="N15" s="15"/>
      <c r="O15" s="111"/>
      <c r="P15" s="111"/>
      <c r="Q15" s="111"/>
      <c r="R15" s="111"/>
      <c r="S15" s="111"/>
      <c r="T15" s="111"/>
      <c r="U15" s="111"/>
      <c r="V15" s="111"/>
      <c r="W15" s="111"/>
    </row>
    <row r="16" spans="1:23" ht="15">
      <c r="A16" s="24"/>
      <c r="B16" s="111"/>
      <c r="C16" s="111"/>
      <c r="D16" s="111"/>
      <c r="E16" s="15"/>
      <c r="F16" s="111"/>
      <c r="G16" s="111"/>
      <c r="H16" s="111"/>
      <c r="I16" s="111"/>
      <c r="J16" s="15"/>
      <c r="K16" s="15"/>
      <c r="L16" s="111"/>
      <c r="M16" s="111"/>
      <c r="N16" s="15"/>
      <c r="O16" s="111"/>
      <c r="P16" s="111"/>
      <c r="Q16" s="111"/>
      <c r="R16" s="111"/>
      <c r="S16" s="111"/>
      <c r="T16" s="111"/>
      <c r="U16" s="111"/>
      <c r="V16" s="111"/>
      <c r="W16" s="111"/>
    </row>
    <row r="17" spans="1:23">
      <c r="A17" s="111"/>
      <c r="B17" s="111"/>
      <c r="C17" s="111"/>
      <c r="D17" s="111"/>
      <c r="E17" s="15"/>
      <c r="F17" s="111"/>
      <c r="G17" s="111"/>
      <c r="H17" s="111"/>
      <c r="I17" s="111"/>
      <c r="J17" s="15"/>
      <c r="K17" s="15"/>
      <c r="L17" s="111"/>
      <c r="M17" s="111"/>
      <c r="N17" s="15"/>
      <c r="O17" s="111"/>
      <c r="P17" s="111"/>
      <c r="Q17" s="111"/>
      <c r="R17" s="111"/>
      <c r="S17" s="111"/>
      <c r="T17" s="111"/>
      <c r="U17" s="111"/>
      <c r="V17" s="111"/>
      <c r="W17" s="111"/>
    </row>
    <row r="18" spans="1:23">
      <c r="A18" s="111"/>
      <c r="B18" s="111"/>
      <c r="C18" s="111"/>
      <c r="D18" s="111"/>
      <c r="E18" s="15"/>
      <c r="F18" s="111"/>
      <c r="G18" s="111"/>
      <c r="H18" s="111"/>
      <c r="I18" s="111"/>
      <c r="J18" s="15"/>
      <c r="K18" s="15"/>
      <c r="L18" s="111"/>
      <c r="M18" s="111"/>
      <c r="N18" s="15"/>
      <c r="O18" s="111"/>
      <c r="P18" s="111"/>
      <c r="Q18" s="111"/>
      <c r="R18" s="111"/>
      <c r="S18" s="111"/>
      <c r="T18" s="111"/>
      <c r="U18" s="111"/>
      <c r="V18" s="111"/>
      <c r="W18" s="111"/>
    </row>
    <row r="19" spans="1:23">
      <c r="A19" s="111"/>
      <c r="B19" s="111"/>
      <c r="C19" s="111"/>
      <c r="D19" s="111"/>
      <c r="E19" s="15"/>
      <c r="F19" s="111"/>
      <c r="G19" s="111"/>
      <c r="H19" s="111"/>
      <c r="I19" s="110"/>
      <c r="J19" s="15"/>
      <c r="K19" s="15"/>
      <c r="L19" s="111"/>
      <c r="M19" s="111"/>
      <c r="N19" s="15"/>
      <c r="O19" s="111"/>
      <c r="P19" s="111"/>
      <c r="Q19" s="111"/>
      <c r="R19" s="111"/>
      <c r="S19" s="111"/>
      <c r="T19" s="111"/>
      <c r="U19" s="111"/>
      <c r="V19" s="111"/>
      <c r="W19" s="111"/>
    </row>
    <row r="20" spans="1:23">
      <c r="A20" s="110"/>
      <c r="B20" s="110"/>
      <c r="C20" s="110"/>
      <c r="D20" s="110"/>
      <c r="E20" s="15"/>
      <c r="F20" s="110"/>
      <c r="G20" s="110"/>
      <c r="H20" s="111"/>
      <c r="I20" s="111"/>
      <c r="J20" s="15"/>
      <c r="K20" s="15"/>
      <c r="L20" s="111"/>
      <c r="M20" s="111"/>
      <c r="N20" s="110"/>
      <c r="O20" s="111"/>
      <c r="P20" s="111"/>
      <c r="Q20" s="110"/>
      <c r="R20" s="110"/>
      <c r="S20" s="110"/>
      <c r="T20" s="110"/>
      <c r="U20" s="110"/>
      <c r="V20" s="110"/>
      <c r="W20" s="110"/>
    </row>
    <row r="21" spans="1:23" customFormat="1"/>
    <row r="22" spans="1:23">
      <c r="A22" s="110"/>
      <c r="B22" s="110"/>
      <c r="C22" s="110"/>
      <c r="D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O2:O20">
      <formula1>Valuation</formula1>
    </dataValidation>
    <dataValidation type="list" allowBlank="1" showInputMessage="1" showErrorMessage="1" sqref="P2:P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I20">
      <formula1>$C$862:$C$864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20"/>
  <sheetViews>
    <sheetView rightToLeft="1" workbookViewId="0">
      <selection activeCell="A13" sqref="A13"/>
    </sheetView>
  </sheetViews>
  <sheetFormatPr defaultColWidth="9" defaultRowHeight="14.25"/>
  <cols>
    <col min="1" max="18" width="11.625" style="2" customWidth="1"/>
    <col min="19" max="16384" width="9" style="2"/>
  </cols>
  <sheetData>
    <row r="1" spans="1:18" ht="66.75" customHeight="1">
      <c r="A1" s="16" t="s">
        <v>49</v>
      </c>
      <c r="B1" s="16" t="s">
        <v>50</v>
      </c>
      <c r="C1" s="16" t="s">
        <v>184</v>
      </c>
      <c r="D1" s="16" t="s">
        <v>185</v>
      </c>
      <c r="E1" s="16" t="s">
        <v>54</v>
      </c>
      <c r="F1" s="16" t="s">
        <v>55</v>
      </c>
      <c r="G1" s="16" t="s">
        <v>69</v>
      </c>
      <c r="H1" s="16" t="s">
        <v>56</v>
      </c>
      <c r="I1" s="16" t="s">
        <v>186</v>
      </c>
      <c r="J1" s="16" t="s">
        <v>59</v>
      </c>
      <c r="K1" s="16" t="s">
        <v>106</v>
      </c>
      <c r="L1" s="16" t="s">
        <v>60</v>
      </c>
      <c r="M1" s="16" t="s">
        <v>61</v>
      </c>
      <c r="N1" s="16" t="s">
        <v>63</v>
      </c>
      <c r="O1" s="16" t="s">
        <v>78</v>
      </c>
      <c r="P1" s="16" t="s">
        <v>17</v>
      </c>
      <c r="Q1" s="16" t="s">
        <v>64</v>
      </c>
      <c r="R1" s="16" t="s">
        <v>65</v>
      </c>
    </row>
    <row r="2" spans="1:18">
      <c r="A2" t="s">
        <v>1213</v>
      </c>
      <c r="B2" t="s">
        <v>1247</v>
      </c>
      <c r="C2" t="s">
        <v>6237</v>
      </c>
      <c r="D2" t="s">
        <v>6238</v>
      </c>
      <c r="E2" t="s">
        <v>314</v>
      </c>
      <c r="F2" t="s">
        <v>205</v>
      </c>
      <c r="G2" t="s">
        <v>204</v>
      </c>
      <c r="H2" t="s">
        <v>339</v>
      </c>
      <c r="I2" t="s">
        <v>6239</v>
      </c>
      <c r="J2" t="s">
        <v>1215</v>
      </c>
      <c r="K2" s="111"/>
      <c r="L2" s="2">
        <v>16.327999999999999</v>
      </c>
      <c r="M2" t="s">
        <v>1216</v>
      </c>
      <c r="N2" s="2">
        <v>60.103400000000001</v>
      </c>
      <c r="O2" s="111"/>
      <c r="P2" s="15" t="s">
        <v>15</v>
      </c>
      <c r="Q2" s="133">
        <v>1</v>
      </c>
      <c r="R2" s="133">
        <v>3.3258346186849077E-5</v>
      </c>
    </row>
    <row r="3" spans="1:18">
      <c r="A3" t="s">
        <v>1213</v>
      </c>
      <c r="B3" t="s">
        <v>1250</v>
      </c>
      <c r="C3" t="s">
        <v>6237</v>
      </c>
      <c r="D3" t="s">
        <v>6238</v>
      </c>
      <c r="E3" t="s">
        <v>314</v>
      </c>
      <c r="F3" t="s">
        <v>205</v>
      </c>
      <c r="G3" t="s">
        <v>204</v>
      </c>
      <c r="H3" t="s">
        <v>339</v>
      </c>
      <c r="I3" t="s">
        <v>6239</v>
      </c>
      <c r="J3" t="s">
        <v>1215</v>
      </c>
      <c r="K3" s="111"/>
      <c r="L3" s="2">
        <v>5.7750000000000004</v>
      </c>
      <c r="M3" t="s">
        <v>1216</v>
      </c>
      <c r="N3" s="2">
        <v>21.2578</v>
      </c>
      <c r="O3" s="111"/>
      <c r="P3" s="15" t="s">
        <v>15</v>
      </c>
      <c r="Q3" s="133">
        <v>1</v>
      </c>
      <c r="R3" s="133">
        <v>5.2400595514043554E-5</v>
      </c>
    </row>
    <row r="4" spans="1:18">
      <c r="A4" t="s">
        <v>1213</v>
      </c>
      <c r="B4" t="s">
        <v>1251</v>
      </c>
      <c r="C4" t="s">
        <v>6237</v>
      </c>
      <c r="D4" t="s">
        <v>6238</v>
      </c>
      <c r="E4" t="s">
        <v>314</v>
      </c>
      <c r="F4" t="s">
        <v>205</v>
      </c>
      <c r="G4" t="s">
        <v>204</v>
      </c>
      <c r="H4" t="s">
        <v>339</v>
      </c>
      <c r="I4" t="s">
        <v>6239</v>
      </c>
      <c r="J4" t="s">
        <v>1215</v>
      </c>
      <c r="K4" s="111"/>
      <c r="L4" s="2">
        <v>4.1100000000000003</v>
      </c>
      <c r="M4" t="s">
        <v>1216</v>
      </c>
      <c r="N4" s="2">
        <v>15.1289</v>
      </c>
      <c r="O4" s="111"/>
      <c r="P4" s="15" t="s">
        <v>15</v>
      </c>
      <c r="Q4" s="133">
        <v>1</v>
      </c>
      <c r="R4" s="133">
        <v>4.1256499371920618E-5</v>
      </c>
    </row>
    <row r="5" spans="1:18">
      <c r="A5" t="s">
        <v>1213</v>
      </c>
      <c r="B5" t="s">
        <v>1252</v>
      </c>
      <c r="C5" t="s">
        <v>6237</v>
      </c>
      <c r="D5" t="s">
        <v>6238</v>
      </c>
      <c r="E5" t="s">
        <v>314</v>
      </c>
      <c r="F5" t="s">
        <v>205</v>
      </c>
      <c r="G5" t="s">
        <v>204</v>
      </c>
      <c r="H5" t="s">
        <v>339</v>
      </c>
      <c r="I5" t="s">
        <v>6239</v>
      </c>
      <c r="J5" t="s">
        <v>1215</v>
      </c>
      <c r="K5" s="111"/>
      <c r="L5" s="2">
        <v>53.192</v>
      </c>
      <c r="M5" t="s">
        <v>1216</v>
      </c>
      <c r="N5" s="2">
        <v>195.79979999999998</v>
      </c>
      <c r="O5" s="111"/>
      <c r="P5" s="15" t="s">
        <v>15</v>
      </c>
      <c r="Q5" s="133">
        <v>1</v>
      </c>
      <c r="R5" s="133">
        <v>4.4249190440759187E-5</v>
      </c>
    </row>
    <row r="6" spans="1:18">
      <c r="A6" t="s">
        <v>1213</v>
      </c>
      <c r="B6" t="s">
        <v>1262</v>
      </c>
      <c r="C6" t="s">
        <v>6237</v>
      </c>
      <c r="D6" t="s">
        <v>6238</v>
      </c>
      <c r="E6" t="s">
        <v>314</v>
      </c>
      <c r="F6" t="s">
        <v>205</v>
      </c>
      <c r="G6" t="s">
        <v>204</v>
      </c>
      <c r="H6" t="s">
        <v>339</v>
      </c>
      <c r="I6" t="s">
        <v>6239</v>
      </c>
      <c r="J6" t="s">
        <v>1215</v>
      </c>
      <c r="K6" s="111"/>
      <c r="L6" s="2">
        <v>3.1589999999999998</v>
      </c>
      <c r="M6" t="s">
        <v>1216</v>
      </c>
      <c r="N6" s="2">
        <v>11.628299999999999</v>
      </c>
      <c r="O6" s="111"/>
      <c r="P6" s="15" t="s">
        <v>15</v>
      </c>
      <c r="Q6" s="133">
        <v>1</v>
      </c>
      <c r="R6" s="133">
        <v>4.1757113687668072E-5</v>
      </c>
    </row>
    <row r="7" spans="1:18">
      <c r="A7" t="s">
        <v>1213</v>
      </c>
      <c r="B7" t="s">
        <v>1263</v>
      </c>
      <c r="C7" t="s">
        <v>6237</v>
      </c>
      <c r="D7" t="s">
        <v>6238</v>
      </c>
      <c r="E7" t="s">
        <v>314</v>
      </c>
      <c r="F7" t="s">
        <v>205</v>
      </c>
      <c r="G7" t="s">
        <v>204</v>
      </c>
      <c r="H7" t="s">
        <v>339</v>
      </c>
      <c r="I7" t="s">
        <v>6239</v>
      </c>
      <c r="J7" t="s">
        <v>1215</v>
      </c>
      <c r="K7" s="111"/>
      <c r="L7" s="2">
        <v>1.389</v>
      </c>
      <c r="M7" t="s">
        <v>1216</v>
      </c>
      <c r="N7" s="2">
        <v>5.1128999999999998</v>
      </c>
      <c r="O7" s="111"/>
      <c r="P7" s="15" t="s">
        <v>15</v>
      </c>
      <c r="Q7" s="133">
        <v>1</v>
      </c>
      <c r="R7" s="133">
        <v>3.0074530822823302E-5</v>
      </c>
    </row>
    <row r="8" spans="1:18">
      <c r="A8" t="s">
        <v>1213</v>
      </c>
      <c r="B8" t="s">
        <v>1264</v>
      </c>
      <c r="C8" t="s">
        <v>6237</v>
      </c>
      <c r="D8" t="s">
        <v>6238</v>
      </c>
      <c r="E8" t="s">
        <v>314</v>
      </c>
      <c r="F8" t="s">
        <v>205</v>
      </c>
      <c r="G8" t="s">
        <v>204</v>
      </c>
      <c r="H8" t="s">
        <v>339</v>
      </c>
      <c r="I8" t="s">
        <v>6239</v>
      </c>
      <c r="J8" t="s">
        <v>1215</v>
      </c>
      <c r="K8" s="111"/>
      <c r="L8" s="2">
        <v>1.0249999999999999</v>
      </c>
      <c r="M8" t="s">
        <v>1216</v>
      </c>
      <c r="N8" s="2">
        <v>3.7730000000000001</v>
      </c>
      <c r="O8" s="111"/>
      <c r="P8" s="15" t="s">
        <v>15</v>
      </c>
      <c r="Q8" s="133">
        <v>1</v>
      </c>
      <c r="R8" s="133">
        <v>3.0824839106621685E-5</v>
      </c>
    </row>
    <row r="9" spans="1:18">
      <c r="A9" t="s">
        <v>1213</v>
      </c>
      <c r="B9" t="s">
        <v>1268</v>
      </c>
      <c r="C9" t="s">
        <v>6237</v>
      </c>
      <c r="D9" t="s">
        <v>6238</v>
      </c>
      <c r="E9" t="s">
        <v>314</v>
      </c>
      <c r="F9" t="s">
        <v>205</v>
      </c>
      <c r="G9" t="s">
        <v>204</v>
      </c>
      <c r="H9" t="s">
        <v>339</v>
      </c>
      <c r="I9" t="s">
        <v>6239</v>
      </c>
      <c r="J9" t="s">
        <v>1215</v>
      </c>
      <c r="K9" s="111"/>
      <c r="L9" s="2">
        <v>3.0219999999999998</v>
      </c>
      <c r="M9" t="s">
        <v>1216</v>
      </c>
      <c r="N9" s="2">
        <v>11.124000000000001</v>
      </c>
      <c r="O9" s="111"/>
      <c r="P9" s="15" t="s">
        <v>15</v>
      </c>
      <c r="Q9" s="133">
        <v>1</v>
      </c>
      <c r="R9" s="133">
        <v>4.5252276027645781E-5</v>
      </c>
    </row>
    <row r="10" spans="1:18">
      <c r="A10" s="111"/>
      <c r="B10" s="111"/>
      <c r="C10" s="111"/>
      <c r="D10" s="111"/>
      <c r="E10" s="111"/>
      <c r="F10" s="15"/>
      <c r="G10" s="15"/>
      <c r="H10" s="111"/>
      <c r="I10" s="111"/>
      <c r="J10" s="15"/>
      <c r="K10" s="111"/>
      <c r="L10" s="110"/>
      <c r="M10" s="111"/>
      <c r="N10" s="111"/>
      <c r="O10" s="111"/>
      <c r="P10" s="15"/>
      <c r="Q10" s="111"/>
      <c r="R10" s="111"/>
    </row>
    <row r="11" spans="1:18">
      <c r="A11" s="111"/>
      <c r="B11" s="111"/>
      <c r="C11" s="111"/>
      <c r="D11" s="111"/>
      <c r="E11" s="111"/>
      <c r="F11" s="15"/>
      <c r="G11" s="15"/>
      <c r="H11" s="111"/>
      <c r="I11" s="111"/>
      <c r="J11" s="15"/>
      <c r="K11" s="111"/>
      <c r="L11" s="110"/>
      <c r="M11" s="111"/>
      <c r="N11" s="111"/>
      <c r="O11" s="111"/>
      <c r="P11" s="15"/>
      <c r="Q11" s="111"/>
      <c r="R11" s="111"/>
    </row>
    <row r="12" spans="1:18">
      <c r="A12" s="111"/>
      <c r="B12" s="111"/>
      <c r="C12" s="111"/>
      <c r="D12" s="111"/>
      <c r="E12" s="111"/>
      <c r="F12" s="15"/>
      <c r="G12" s="15"/>
      <c r="H12" s="111"/>
      <c r="I12" s="111"/>
      <c r="J12" s="15"/>
      <c r="K12" s="111"/>
      <c r="L12" s="110"/>
      <c r="M12" s="111"/>
      <c r="N12" s="111"/>
      <c r="O12" s="111"/>
      <c r="P12" s="15"/>
      <c r="Q12" s="111"/>
      <c r="R12" s="111"/>
    </row>
    <row r="13" spans="1:18">
      <c r="A13" s="111"/>
      <c r="B13" s="111"/>
      <c r="C13" s="111"/>
      <c r="D13" s="111"/>
      <c r="E13" s="111"/>
      <c r="F13" s="15"/>
      <c r="G13" s="15"/>
      <c r="H13" s="111"/>
      <c r="I13" s="111"/>
      <c r="J13" s="15"/>
      <c r="K13" s="111"/>
      <c r="L13" s="110"/>
      <c r="M13" s="111"/>
      <c r="N13" s="111"/>
      <c r="O13" s="111"/>
      <c r="P13" s="15"/>
      <c r="Q13" s="111"/>
      <c r="R13" s="111"/>
    </row>
    <row r="14" spans="1:18">
      <c r="A14" s="111"/>
      <c r="B14" s="111"/>
      <c r="C14" s="111"/>
      <c r="D14" s="111"/>
      <c r="E14" s="111"/>
      <c r="F14" s="15"/>
      <c r="G14" s="15"/>
      <c r="H14" s="111"/>
      <c r="I14" s="111"/>
      <c r="J14" s="15"/>
      <c r="K14" s="111"/>
      <c r="L14" s="110"/>
      <c r="M14" s="111"/>
      <c r="N14" s="111"/>
      <c r="O14" s="111"/>
      <c r="P14" s="15"/>
      <c r="Q14" s="111"/>
      <c r="R14" s="111"/>
    </row>
    <row r="15" spans="1:18">
      <c r="A15" s="111"/>
      <c r="B15" s="111"/>
      <c r="C15" s="111"/>
      <c r="D15" s="111"/>
      <c r="E15" s="111"/>
      <c r="F15" s="15"/>
      <c r="G15" s="15"/>
      <c r="H15" s="111"/>
      <c r="I15" s="111"/>
      <c r="J15" s="15"/>
      <c r="K15" s="111"/>
      <c r="L15" s="110"/>
      <c r="M15" s="111"/>
      <c r="N15" s="111"/>
      <c r="O15" s="111"/>
      <c r="P15" s="15"/>
      <c r="Q15" s="111"/>
      <c r="R15" s="111"/>
    </row>
    <row r="16" spans="1:18">
      <c r="A16" s="111"/>
      <c r="B16" s="111"/>
      <c r="C16" s="111"/>
      <c r="D16" s="111"/>
      <c r="E16" s="111"/>
      <c r="F16" s="15"/>
      <c r="G16" s="15"/>
      <c r="H16" s="111"/>
      <c r="I16" s="111"/>
      <c r="J16" s="15"/>
      <c r="K16" s="111"/>
      <c r="L16" s="110"/>
      <c r="M16" s="111"/>
      <c r="N16" s="111"/>
      <c r="O16" s="111"/>
      <c r="P16" s="15"/>
      <c r="Q16" s="111"/>
      <c r="R16" s="111"/>
    </row>
    <row r="17" spans="1:18">
      <c r="A17" s="111"/>
      <c r="B17" s="111"/>
      <c r="C17" s="111"/>
      <c r="D17" s="111"/>
      <c r="E17" s="111"/>
      <c r="F17" s="15"/>
      <c r="G17" s="15"/>
      <c r="H17" s="111"/>
      <c r="I17" s="111"/>
      <c r="J17" s="15"/>
      <c r="K17" s="111"/>
      <c r="L17" s="110"/>
      <c r="M17" s="111"/>
      <c r="N17" s="111"/>
      <c r="O17" s="111"/>
      <c r="P17" s="15"/>
      <c r="Q17" s="111"/>
      <c r="R17" s="111"/>
    </row>
    <row r="18" spans="1:18">
      <c r="A18" s="111"/>
      <c r="B18" s="111"/>
      <c r="C18" s="111"/>
      <c r="D18" s="111"/>
      <c r="E18" s="111"/>
      <c r="F18" s="15"/>
      <c r="G18" s="15"/>
      <c r="H18" s="111"/>
      <c r="I18" s="111"/>
      <c r="J18" s="15"/>
      <c r="K18" s="111"/>
      <c r="L18" s="110"/>
      <c r="M18" s="111"/>
      <c r="N18" s="111"/>
      <c r="O18" s="111"/>
      <c r="P18" s="15"/>
      <c r="Q18" s="111"/>
      <c r="R18" s="111"/>
    </row>
    <row r="19" spans="1:18">
      <c r="A19" s="111"/>
      <c r="B19" s="111"/>
      <c r="C19" s="111"/>
      <c r="D19" s="111"/>
      <c r="E19" s="111"/>
      <c r="F19" s="15"/>
      <c r="G19" s="15"/>
      <c r="H19" s="111"/>
      <c r="I19" s="111"/>
      <c r="J19" s="15"/>
      <c r="K19" s="111"/>
      <c r="L19" s="110"/>
      <c r="M19" s="111"/>
      <c r="N19" s="111"/>
      <c r="O19" s="111"/>
      <c r="P19" s="15"/>
      <c r="Q19" s="111"/>
      <c r="R19" s="111"/>
    </row>
    <row r="20" spans="1:18">
      <c r="A20" s="110"/>
      <c r="B20" s="110"/>
      <c r="C20" s="110"/>
      <c r="D20" s="110"/>
      <c r="E20" s="111"/>
      <c r="F20" s="15"/>
      <c r="G20" s="15"/>
      <c r="H20" s="111"/>
      <c r="I20" s="110"/>
      <c r="J20" s="110"/>
      <c r="K20" s="110"/>
      <c r="L20" s="110"/>
      <c r="M20" s="110"/>
      <c r="N20" s="110"/>
      <c r="O20" s="110"/>
      <c r="P20" s="15"/>
      <c r="Q20" s="110"/>
      <c r="R20" s="110"/>
    </row>
  </sheetData>
  <sheetProtection formatColumns="0"/>
  <customSheetViews>
    <customSheetView guid="{AE318230-F718-49FC-82EB-7CAC3DCD05F1}" showGridLines="0" hiddenRows="1">
      <selection activeCell="K2" sqref="K2"/>
      <pageMargins left="0" right="0" top="0" bottom="0" header="0" footer="0"/>
      <pageSetup orientation="portrait" r:id="rId1"/>
    </customSheetView>
  </customSheetViews>
  <dataValidations count="5">
    <dataValidation type="list" allowBlank="1" showInputMessage="1" showErrorMessage="1" sqref="F2:F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P2:P20">
      <formula1>In_the_books</formula1>
    </dataValidation>
    <dataValidation type="list" allowBlank="1" showInputMessage="1" showErrorMessage="1" sqref="G2:G20">
      <formula1>Country_list</formula1>
    </dataValidation>
    <dataValidation type="list" allowBlank="1" showInputMessage="1" showErrorMessage="1" sqref="E2:E20">
      <formula1>other_investments</formula1>
    </dataValidation>
  </dataValidation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235"/>
  <sheetViews>
    <sheetView rightToLeft="1" topLeftCell="D223" workbookViewId="0">
      <selection activeCell="S23" sqref="S23"/>
    </sheetView>
  </sheetViews>
  <sheetFormatPr defaultColWidth="9" defaultRowHeight="14.25"/>
  <cols>
    <col min="1" max="4" width="11.625" style="140" customWidth="1"/>
    <col min="5" max="5" width="11.625" style="3" customWidth="1"/>
    <col min="6" max="6" width="32.625" style="140" bestFit="1" customWidth="1"/>
    <col min="7" max="17" width="11.625" style="140" customWidth="1"/>
    <col min="18" max="16384" width="9" style="140"/>
  </cols>
  <sheetData>
    <row r="1" spans="1:17" s="138" customFormat="1" ht="66.75" customHeight="1">
      <c r="A1" s="16" t="s">
        <v>49</v>
      </c>
      <c r="B1" s="16" t="s">
        <v>50</v>
      </c>
      <c r="C1" s="16" t="s">
        <v>51</v>
      </c>
      <c r="D1" s="16" t="s">
        <v>52</v>
      </c>
      <c r="E1" s="16" t="s">
        <v>53</v>
      </c>
      <c r="F1" s="16" t="s">
        <v>54</v>
      </c>
      <c r="G1" s="16" t="s">
        <v>55</v>
      </c>
      <c r="H1" s="16" t="s">
        <v>56</v>
      </c>
      <c r="I1" s="16" t="s">
        <v>57</v>
      </c>
      <c r="J1" s="16" t="s">
        <v>58</v>
      </c>
      <c r="K1" s="16" t="s">
        <v>59</v>
      </c>
      <c r="L1" s="16" t="s">
        <v>60</v>
      </c>
      <c r="M1" s="16" t="s">
        <v>61</v>
      </c>
      <c r="N1" s="16" t="s">
        <v>62</v>
      </c>
      <c r="O1" s="16" t="s">
        <v>63</v>
      </c>
      <c r="P1" s="16" t="s">
        <v>64</v>
      </c>
      <c r="Q1" s="16" t="s">
        <v>65</v>
      </c>
    </row>
    <row r="2" spans="1:17" s="135" customFormat="1">
      <c r="A2" s="134" t="s">
        <v>1213</v>
      </c>
      <c r="B2" s="134">
        <v>12936</v>
      </c>
      <c r="C2" s="134" t="s">
        <v>1209</v>
      </c>
      <c r="D2" s="134" t="s">
        <v>1210</v>
      </c>
      <c r="E2" s="134" t="s">
        <v>315</v>
      </c>
      <c r="F2" s="134" t="s">
        <v>934</v>
      </c>
      <c r="H2" s="134" t="s">
        <v>339</v>
      </c>
      <c r="I2" s="134" t="s">
        <v>1211</v>
      </c>
      <c r="J2" s="134" t="s">
        <v>413</v>
      </c>
      <c r="K2" s="134" t="s">
        <v>1212</v>
      </c>
      <c r="L2" s="136">
        <f>3706.3402-0.453760000003967</f>
        <v>3705.8864399999961</v>
      </c>
      <c r="M2" s="134"/>
      <c r="N2" s="134"/>
      <c r="O2" s="136">
        <f>3706.3402-0.453760000003967</f>
        <v>3705.8864399999961</v>
      </c>
      <c r="P2" s="137">
        <f>O2/SUMIF(B:B,12936,O:O)</f>
        <v>0.55098213091461801</v>
      </c>
      <c r="Q2" s="172">
        <v>3.7668640841579136E-2</v>
      </c>
    </row>
    <row r="3" spans="1:17" s="135" customFormat="1">
      <c r="A3" s="134" t="s">
        <v>1213</v>
      </c>
      <c r="B3" s="134">
        <v>12936</v>
      </c>
      <c r="C3" s="134" t="s">
        <v>1209</v>
      </c>
      <c r="D3" s="134" t="s">
        <v>1210</v>
      </c>
      <c r="E3" s="134" t="s">
        <v>315</v>
      </c>
      <c r="F3" s="134" t="s">
        <v>935</v>
      </c>
      <c r="G3" s="134" t="s">
        <v>205</v>
      </c>
      <c r="H3" s="134" t="s">
        <v>339</v>
      </c>
      <c r="I3" s="134" t="s">
        <v>1211</v>
      </c>
      <c r="J3" s="134" t="s">
        <v>413</v>
      </c>
      <c r="K3" s="134" t="s">
        <v>1215</v>
      </c>
      <c r="L3" s="136">
        <v>26.468400000000003</v>
      </c>
      <c r="M3" s="134" t="s">
        <v>6241</v>
      </c>
      <c r="N3" s="134"/>
      <c r="O3" s="136">
        <v>107.6207</v>
      </c>
      <c r="P3" s="137">
        <v>1.5999702851389134E-2</v>
      </c>
      <c r="Q3" s="172">
        <v>1.0939151970936647E-3</v>
      </c>
    </row>
    <row r="4" spans="1:17" s="135" customFormat="1">
      <c r="A4" s="134" t="s">
        <v>1213</v>
      </c>
      <c r="B4" s="134">
        <v>12936</v>
      </c>
      <c r="C4" s="134" t="s">
        <v>1209</v>
      </c>
      <c r="D4" s="134" t="s">
        <v>1210</v>
      </c>
      <c r="E4" s="134" t="s">
        <v>315</v>
      </c>
      <c r="F4" s="134" t="s">
        <v>936</v>
      </c>
      <c r="G4" s="134" t="s">
        <v>204</v>
      </c>
      <c r="H4" s="134" t="s">
        <v>339</v>
      </c>
      <c r="I4" s="134" t="s">
        <v>1211</v>
      </c>
      <c r="J4" s="134" t="s">
        <v>413</v>
      </c>
      <c r="K4" s="134" t="s">
        <v>1215</v>
      </c>
      <c r="L4" s="136">
        <v>671.89850000000001</v>
      </c>
      <c r="M4" s="134" t="s">
        <v>6241</v>
      </c>
      <c r="N4" s="134"/>
      <c r="O4" s="136">
        <v>2731.9392000000003</v>
      </c>
      <c r="P4" s="137">
        <v>0.40615063901616871</v>
      </c>
      <c r="Q4" s="172">
        <v>2.7768912564366421E-2</v>
      </c>
    </row>
    <row r="5" spans="1:17" s="135" customFormat="1">
      <c r="A5" s="134" t="s">
        <v>1213</v>
      </c>
      <c r="B5" s="134">
        <v>12936</v>
      </c>
      <c r="C5" s="134" t="s">
        <v>1209</v>
      </c>
      <c r="D5" s="134" t="s">
        <v>1210</v>
      </c>
      <c r="E5" s="134" t="s">
        <v>315</v>
      </c>
      <c r="F5" s="134" t="s">
        <v>936</v>
      </c>
      <c r="G5" s="134" t="s">
        <v>204</v>
      </c>
      <c r="H5" s="134" t="s">
        <v>339</v>
      </c>
      <c r="I5" s="134" t="s">
        <v>1211</v>
      </c>
      <c r="J5" s="134" t="s">
        <v>413</v>
      </c>
      <c r="K5" s="134" t="s">
        <v>1217</v>
      </c>
      <c r="L5" s="136">
        <v>45.090300000000006</v>
      </c>
      <c r="M5" s="134" t="s">
        <v>1218</v>
      </c>
      <c r="N5" s="134"/>
      <c r="O5" s="136">
        <v>179.4186</v>
      </c>
      <c r="P5" s="137">
        <v>2.6673721413801872E-2</v>
      </c>
      <c r="Q5" s="172">
        <v>1.8237080151055458E-3</v>
      </c>
    </row>
    <row r="6" spans="1:17" s="135" customFormat="1">
      <c r="A6" s="134" t="s">
        <v>1213</v>
      </c>
      <c r="B6" s="134">
        <v>12936</v>
      </c>
      <c r="C6" s="134" t="s">
        <v>1209</v>
      </c>
      <c r="D6" s="134" t="s">
        <v>1210</v>
      </c>
      <c r="E6" s="134" t="s">
        <v>315</v>
      </c>
      <c r="F6" s="134" t="s">
        <v>936</v>
      </c>
      <c r="G6" s="134" t="s">
        <v>204</v>
      </c>
      <c r="H6" s="134" t="s">
        <v>339</v>
      </c>
      <c r="I6" s="134" t="s">
        <v>1211</v>
      </c>
      <c r="J6" s="134" t="s">
        <v>413</v>
      </c>
      <c r="K6" s="134" t="s">
        <v>1219</v>
      </c>
      <c r="L6" s="136">
        <v>0.40329999999999999</v>
      </c>
      <c r="M6" s="134" t="s">
        <v>1220</v>
      </c>
      <c r="N6" s="134"/>
      <c r="O6" s="136">
        <v>1.0999000000000001</v>
      </c>
      <c r="P6" s="137">
        <v>1.6351640272792685E-4</v>
      </c>
      <c r="Q6" s="172">
        <v>1.1179980480365971E-5</v>
      </c>
    </row>
    <row r="7" spans="1:17" s="135" customFormat="1">
      <c r="A7" s="134" t="s">
        <v>1213</v>
      </c>
      <c r="B7" s="134">
        <v>12937</v>
      </c>
      <c r="C7" s="134" t="s">
        <v>1209</v>
      </c>
      <c r="D7" s="134" t="s">
        <v>1210</v>
      </c>
      <c r="E7" s="134" t="s">
        <v>315</v>
      </c>
      <c r="F7" s="134" t="s">
        <v>934</v>
      </c>
      <c r="H7" s="134" t="s">
        <v>339</v>
      </c>
      <c r="I7" s="134" t="s">
        <v>1211</v>
      </c>
      <c r="J7" s="134" t="s">
        <v>413</v>
      </c>
      <c r="K7" s="134" t="s">
        <v>1212</v>
      </c>
      <c r="L7" s="136">
        <f>24351.6184+79.3604500000365</f>
        <v>24430.978850000036</v>
      </c>
      <c r="M7" s="134"/>
      <c r="N7" s="134"/>
      <c r="O7" s="136">
        <f>24351.6184+79.3604500000365</f>
        <v>24430.978850000036</v>
      </c>
      <c r="P7" s="137">
        <v>0.19576861517579464</v>
      </c>
      <c r="Q7" s="172">
        <v>2.7084528971668756E-2</v>
      </c>
    </row>
    <row r="8" spans="1:17" s="135" customFormat="1">
      <c r="A8" s="134" t="s">
        <v>1213</v>
      </c>
      <c r="B8" s="134">
        <v>12937</v>
      </c>
      <c r="C8" s="134" t="s">
        <v>1209</v>
      </c>
      <c r="D8" s="134" t="s">
        <v>1210</v>
      </c>
      <c r="E8" s="134" t="s">
        <v>315</v>
      </c>
      <c r="F8" s="134" t="s">
        <v>935</v>
      </c>
      <c r="G8" s="134" t="s">
        <v>205</v>
      </c>
      <c r="H8" s="134" t="s">
        <v>339</v>
      </c>
      <c r="I8" s="134" t="s">
        <v>1211</v>
      </c>
      <c r="J8" s="134" t="s">
        <v>413</v>
      </c>
      <c r="K8" s="134" t="s">
        <v>1215</v>
      </c>
      <c r="L8" s="136">
        <v>5397.6684999999998</v>
      </c>
      <c r="M8" s="134" t="s">
        <v>6241</v>
      </c>
      <c r="N8" s="134"/>
      <c r="O8" s="136">
        <v>21946.9202</v>
      </c>
      <c r="P8" s="137">
        <v>0.17643665865432817</v>
      </c>
      <c r="Q8" s="172">
        <v>2.433066639062648E-2</v>
      </c>
    </row>
    <row r="9" spans="1:17" s="135" customFormat="1">
      <c r="A9" s="134" t="s">
        <v>1213</v>
      </c>
      <c r="B9" s="134">
        <v>12937</v>
      </c>
      <c r="C9" s="134" t="s">
        <v>1209</v>
      </c>
      <c r="D9" s="134" t="s">
        <v>1210</v>
      </c>
      <c r="E9" s="134" t="s">
        <v>315</v>
      </c>
      <c r="F9" s="134" t="s">
        <v>935</v>
      </c>
      <c r="G9" s="134" t="s">
        <v>205</v>
      </c>
      <c r="H9" s="134" t="s">
        <v>339</v>
      </c>
      <c r="I9" s="134" t="s">
        <v>1211</v>
      </c>
      <c r="J9" s="134" t="s">
        <v>413</v>
      </c>
      <c r="K9" s="134" t="s">
        <v>1217</v>
      </c>
      <c r="L9" s="136">
        <v>303.27640000000002</v>
      </c>
      <c r="M9" s="134" t="s">
        <v>1218</v>
      </c>
      <c r="N9" s="134"/>
      <c r="O9" s="136">
        <v>1206.7668999999999</v>
      </c>
      <c r="P9" s="137">
        <v>9.7014944107886216E-3</v>
      </c>
      <c r="Q9" s="172">
        <v>1.3378388670293019E-3</v>
      </c>
    </row>
    <row r="10" spans="1:17" s="135" customFormat="1">
      <c r="A10" s="134" t="s">
        <v>1213</v>
      </c>
      <c r="B10" s="134">
        <v>12937</v>
      </c>
      <c r="C10" s="134" t="s">
        <v>1209</v>
      </c>
      <c r="D10" s="134" t="s">
        <v>1210</v>
      </c>
      <c r="E10" s="134" t="s">
        <v>315</v>
      </c>
      <c r="F10" s="134" t="s">
        <v>936</v>
      </c>
      <c r="G10" s="134" t="s">
        <v>204</v>
      </c>
      <c r="H10" s="134" t="s">
        <v>339</v>
      </c>
      <c r="I10" s="134" t="s">
        <v>1211</v>
      </c>
      <c r="J10" s="134" t="s">
        <v>413</v>
      </c>
      <c r="K10" s="134" t="s">
        <v>1215</v>
      </c>
      <c r="L10" s="136">
        <v>14286.732599999999</v>
      </c>
      <c r="M10" s="134" t="s">
        <v>6241</v>
      </c>
      <c r="N10" s="134"/>
      <c r="O10" s="136">
        <v>58089.854599999999</v>
      </c>
      <c r="P10" s="137">
        <v>0.46699854685569403</v>
      </c>
      <c r="Q10" s="172">
        <v>6.4399235066822672E-2</v>
      </c>
    </row>
    <row r="11" spans="1:17" s="135" customFormat="1">
      <c r="A11" s="134" t="s">
        <v>1213</v>
      </c>
      <c r="B11" s="134">
        <v>12937</v>
      </c>
      <c r="C11" s="134" t="s">
        <v>1209</v>
      </c>
      <c r="D11" s="134" t="s">
        <v>1210</v>
      </c>
      <c r="E11" s="134" t="s">
        <v>315</v>
      </c>
      <c r="F11" s="134" t="s">
        <v>936</v>
      </c>
      <c r="G11" s="134" t="s">
        <v>204</v>
      </c>
      <c r="H11" s="134" t="s">
        <v>339</v>
      </c>
      <c r="I11" s="134" t="s">
        <v>1211</v>
      </c>
      <c r="J11" s="134" t="s">
        <v>413</v>
      </c>
      <c r="K11" s="134" t="s">
        <v>1217</v>
      </c>
      <c r="L11" s="136">
        <v>4666.9780999999994</v>
      </c>
      <c r="M11" s="134" t="s">
        <v>1218</v>
      </c>
      <c r="N11" s="134"/>
      <c r="O11" s="136">
        <v>18570.3724</v>
      </c>
      <c r="P11" s="137">
        <v>0.14929176496737423</v>
      </c>
      <c r="Q11" s="172">
        <v>2.0587377704781449E-2</v>
      </c>
    </row>
    <row r="12" spans="1:17" s="135" customFormat="1">
      <c r="A12" s="134" t="s">
        <v>1213</v>
      </c>
      <c r="B12" s="134">
        <v>12937</v>
      </c>
      <c r="C12" s="134" t="s">
        <v>1209</v>
      </c>
      <c r="D12" s="134" t="s">
        <v>1210</v>
      </c>
      <c r="E12" s="134" t="s">
        <v>315</v>
      </c>
      <c r="F12" s="134" t="s">
        <v>936</v>
      </c>
      <c r="G12" s="134" t="s">
        <v>204</v>
      </c>
      <c r="H12" s="134" t="s">
        <v>339</v>
      </c>
      <c r="I12" s="134" t="s">
        <v>1211</v>
      </c>
      <c r="J12" s="134" t="s">
        <v>413</v>
      </c>
      <c r="K12" s="134" t="s">
        <v>1222</v>
      </c>
      <c r="L12" s="136">
        <v>7673.8589000000002</v>
      </c>
      <c r="M12" s="134" t="s">
        <v>1223</v>
      </c>
      <c r="N12" s="134"/>
      <c r="O12" s="136">
        <v>186.73570000000001</v>
      </c>
      <c r="P12" s="137">
        <v>1.5012138084850551E-3</v>
      </c>
      <c r="Q12" s="172">
        <v>2.0701784024895252E-4</v>
      </c>
    </row>
    <row r="13" spans="1:17" s="135" customFormat="1">
      <c r="A13" s="134" t="s">
        <v>1213</v>
      </c>
      <c r="B13" s="134">
        <v>12937</v>
      </c>
      <c r="C13" s="134" t="s">
        <v>1209</v>
      </c>
      <c r="D13" s="134" t="s">
        <v>1210</v>
      </c>
      <c r="E13" s="134" t="s">
        <v>315</v>
      </c>
      <c r="F13" s="134" t="s">
        <v>936</v>
      </c>
      <c r="G13" s="134" t="s">
        <v>204</v>
      </c>
      <c r="H13" s="134" t="s">
        <v>339</v>
      </c>
      <c r="I13" s="134" t="s">
        <v>1211</v>
      </c>
      <c r="J13" s="134" t="s">
        <v>413</v>
      </c>
      <c r="K13" s="134" t="s">
        <v>1224</v>
      </c>
      <c r="L13" s="136">
        <v>5.2033999999999994</v>
      </c>
      <c r="M13" s="134" t="s">
        <v>1225</v>
      </c>
      <c r="N13" s="134"/>
      <c r="O13" s="136">
        <v>24.213799999999999</v>
      </c>
      <c r="P13" s="137">
        <v>1.9466094699983281E-4</v>
      </c>
      <c r="Q13" s="172">
        <v>2.6843761424409401E-5</v>
      </c>
    </row>
    <row r="14" spans="1:17" s="135" customFormat="1">
      <c r="A14" s="134" t="s">
        <v>1213</v>
      </c>
      <c r="B14" s="134">
        <v>12937</v>
      </c>
      <c r="C14" s="134" t="s">
        <v>1209</v>
      </c>
      <c r="D14" s="134" t="s">
        <v>1210</v>
      </c>
      <c r="E14" s="134" t="s">
        <v>315</v>
      </c>
      <c r="F14" s="134" t="s">
        <v>936</v>
      </c>
      <c r="G14" s="134" t="s">
        <v>204</v>
      </c>
      <c r="H14" s="134" t="s">
        <v>339</v>
      </c>
      <c r="I14" s="134" t="s">
        <v>1211</v>
      </c>
      <c r="J14" s="134" t="s">
        <v>413</v>
      </c>
      <c r="K14" s="134" t="s">
        <v>1219</v>
      </c>
      <c r="L14" s="136">
        <v>4.8731999999999998</v>
      </c>
      <c r="M14" s="134" t="s">
        <v>1220</v>
      </c>
      <c r="N14" s="134"/>
      <c r="O14" s="136">
        <v>13.290100000000001</v>
      </c>
      <c r="P14" s="137">
        <v>1.0684221880927249E-4</v>
      </c>
      <c r="Q14" s="172">
        <v>1.4733592980306411E-5</v>
      </c>
    </row>
    <row r="15" spans="1:17" s="135" customFormat="1">
      <c r="A15" s="134" t="s">
        <v>1213</v>
      </c>
      <c r="B15" s="134">
        <v>12937</v>
      </c>
      <c r="C15" s="134" t="s">
        <v>1209</v>
      </c>
      <c r="D15" s="134" t="s">
        <v>1210</v>
      </c>
      <c r="E15" s="134" t="s">
        <v>315</v>
      </c>
      <c r="F15" s="134" t="s">
        <v>936</v>
      </c>
      <c r="G15" s="134" t="s">
        <v>204</v>
      </c>
      <c r="H15" s="134" t="s">
        <v>339</v>
      </c>
      <c r="I15" s="134" t="s">
        <v>1211</v>
      </c>
      <c r="J15" s="134" t="s">
        <v>413</v>
      </c>
      <c r="K15" s="134" t="s">
        <v>1226</v>
      </c>
      <c r="L15" s="136">
        <v>5.3700000000000005E-2</v>
      </c>
      <c r="M15" s="134" t="s">
        <v>1227</v>
      </c>
      <c r="N15" s="134"/>
      <c r="O15" s="136">
        <v>2.52E-2</v>
      </c>
      <c r="P15" s="137">
        <v>2.0296172617577363E-7</v>
      </c>
      <c r="Q15" s="172">
        <v>2.7937076703991812E-8</v>
      </c>
    </row>
    <row r="16" spans="1:17" s="135" customFormat="1">
      <c r="A16" s="134" t="s">
        <v>1213</v>
      </c>
      <c r="B16" s="134">
        <v>12938</v>
      </c>
      <c r="C16" s="134" t="s">
        <v>1209</v>
      </c>
      <c r="D16" s="134" t="s">
        <v>1210</v>
      </c>
      <c r="E16" s="134" t="s">
        <v>315</v>
      </c>
      <c r="F16" s="134" t="s">
        <v>934</v>
      </c>
      <c r="H16" s="134" t="s">
        <v>339</v>
      </c>
      <c r="I16" s="134" t="s">
        <v>1211</v>
      </c>
      <c r="J16" s="134" t="s">
        <v>413</v>
      </c>
      <c r="K16" s="134" t="s">
        <v>1212</v>
      </c>
      <c r="L16" s="136">
        <f>14657.4425+4.41142000004766</f>
        <v>14661.853920000047</v>
      </c>
      <c r="M16" s="134"/>
      <c r="N16" s="134"/>
      <c r="O16" s="136">
        <f>14657.4425+4.41142000004766</f>
        <v>14661.853920000047</v>
      </c>
      <c r="P16" s="137">
        <v>0.56326427004658697</v>
      </c>
      <c r="Q16" s="172">
        <v>8.1646929785579733E-2</v>
      </c>
    </row>
    <row r="17" spans="1:17" s="135" customFormat="1">
      <c r="A17" s="134" t="s">
        <v>1213</v>
      </c>
      <c r="B17" s="134">
        <v>12938</v>
      </c>
      <c r="C17" s="134" t="s">
        <v>1209</v>
      </c>
      <c r="D17" s="134" t="s">
        <v>1210</v>
      </c>
      <c r="E17" s="134" t="s">
        <v>315</v>
      </c>
      <c r="F17" s="134" t="s">
        <v>935</v>
      </c>
      <c r="G17" s="134" t="s">
        <v>205</v>
      </c>
      <c r="H17" s="134" t="s">
        <v>339</v>
      </c>
      <c r="I17" s="134" t="s">
        <v>1211</v>
      </c>
      <c r="J17" s="134" t="s">
        <v>413</v>
      </c>
      <c r="K17" s="134" t="s">
        <v>1215</v>
      </c>
      <c r="L17" s="136">
        <v>2165.2991000000002</v>
      </c>
      <c r="M17" s="134" t="s">
        <v>6241</v>
      </c>
      <c r="N17" s="134"/>
      <c r="O17" s="136">
        <v>8804.1059999999998</v>
      </c>
      <c r="P17" s="137">
        <v>0.33832903135407089</v>
      </c>
      <c r="Q17" s="172">
        <v>4.9027103143229167E-2</v>
      </c>
    </row>
    <row r="18" spans="1:17" s="135" customFormat="1">
      <c r="A18" s="134" t="s">
        <v>1213</v>
      </c>
      <c r="B18" s="134">
        <v>12938</v>
      </c>
      <c r="C18" s="134" t="s">
        <v>1209</v>
      </c>
      <c r="D18" s="134" t="s">
        <v>1210</v>
      </c>
      <c r="E18" s="134" t="s">
        <v>315</v>
      </c>
      <c r="F18" s="134" t="s">
        <v>935</v>
      </c>
      <c r="G18" s="134" t="s">
        <v>205</v>
      </c>
      <c r="H18" s="134" t="s">
        <v>339</v>
      </c>
      <c r="I18" s="134" t="s">
        <v>1211</v>
      </c>
      <c r="J18" s="134" t="s">
        <v>413</v>
      </c>
      <c r="K18" s="134" t="s">
        <v>1217</v>
      </c>
      <c r="L18" s="136">
        <v>244.44289999999998</v>
      </c>
      <c r="M18" s="134" t="s">
        <v>1218</v>
      </c>
      <c r="N18" s="134"/>
      <c r="O18" s="136">
        <v>972.66280000000006</v>
      </c>
      <c r="P18" s="137">
        <v>3.7378020982684258E-2</v>
      </c>
      <c r="Q18" s="172">
        <v>5.4164317670848221E-3</v>
      </c>
    </row>
    <row r="19" spans="1:17" s="135" customFormat="1">
      <c r="A19" s="134" t="s">
        <v>1213</v>
      </c>
      <c r="B19" s="134">
        <v>12938</v>
      </c>
      <c r="C19" s="134" t="s">
        <v>1209</v>
      </c>
      <c r="D19" s="134" t="s">
        <v>1210</v>
      </c>
      <c r="E19" s="134" t="s">
        <v>315</v>
      </c>
      <c r="F19" s="134" t="s">
        <v>936</v>
      </c>
      <c r="G19" s="134" t="s">
        <v>204</v>
      </c>
      <c r="H19" s="134" t="s">
        <v>339</v>
      </c>
      <c r="I19" s="134" t="s">
        <v>1211</v>
      </c>
      <c r="J19" s="134" t="s">
        <v>413</v>
      </c>
      <c r="K19" s="134" t="s">
        <v>1217</v>
      </c>
      <c r="L19" s="136">
        <v>232.755</v>
      </c>
      <c r="M19" s="134" t="s">
        <v>1218</v>
      </c>
      <c r="N19" s="134"/>
      <c r="O19" s="136">
        <v>926.15539999999999</v>
      </c>
      <c r="P19" s="137">
        <v>3.559081044250649E-2</v>
      </c>
      <c r="Q19" s="172">
        <v>5.1574477093368331E-3</v>
      </c>
    </row>
    <row r="20" spans="1:17" s="135" customFormat="1">
      <c r="A20" s="134" t="s">
        <v>1213</v>
      </c>
      <c r="B20" s="134">
        <v>12938</v>
      </c>
      <c r="C20" s="134" t="s">
        <v>1209</v>
      </c>
      <c r="D20" s="134" t="s">
        <v>1210</v>
      </c>
      <c r="E20" s="134" t="s">
        <v>315</v>
      </c>
      <c r="F20" s="134" t="s">
        <v>936</v>
      </c>
      <c r="G20" s="134" t="s">
        <v>204</v>
      </c>
      <c r="H20" s="134" t="s">
        <v>339</v>
      </c>
      <c r="I20" s="134" t="s">
        <v>1211</v>
      </c>
      <c r="J20" s="134" t="s">
        <v>413</v>
      </c>
      <c r="K20" s="134" t="s">
        <v>1215</v>
      </c>
      <c r="L20" s="136">
        <v>161.35810000000001</v>
      </c>
      <c r="M20" s="134" t="s">
        <v>6241</v>
      </c>
      <c r="O20" s="136">
        <v>656.08190000000002</v>
      </c>
      <c r="P20" s="137">
        <v>2.5212277673321008E-2</v>
      </c>
      <c r="Q20" s="172">
        <v>3.6534992856407868E-3</v>
      </c>
    </row>
    <row r="21" spans="1:17" s="135" customFormat="1">
      <c r="A21" s="134" t="s">
        <v>1213</v>
      </c>
      <c r="B21" s="134">
        <v>12938</v>
      </c>
      <c r="C21" s="134" t="s">
        <v>1209</v>
      </c>
      <c r="D21" s="134" t="s">
        <v>1210</v>
      </c>
      <c r="E21" s="134" t="s">
        <v>315</v>
      </c>
      <c r="F21" s="134" t="s">
        <v>936</v>
      </c>
      <c r="G21" s="134" t="s">
        <v>204</v>
      </c>
      <c r="H21" s="134" t="s">
        <v>339</v>
      </c>
      <c r="I21" s="134" t="s">
        <v>1211</v>
      </c>
      <c r="J21" s="134" t="s">
        <v>413</v>
      </c>
      <c r="K21" s="134" t="s">
        <v>1219</v>
      </c>
      <c r="L21" s="136">
        <v>1.3967000000000001</v>
      </c>
      <c r="M21" s="134" t="s">
        <v>1220</v>
      </c>
      <c r="O21" s="136">
        <v>3.8090999999999999</v>
      </c>
      <c r="P21" s="137">
        <v>1.4637952879886201E-4</v>
      </c>
      <c r="Q21" s="172">
        <v>2.1211595882974854E-5</v>
      </c>
    </row>
    <row r="22" spans="1:17" s="135" customFormat="1">
      <c r="A22" s="134" t="s">
        <v>1213</v>
      </c>
      <c r="B22" s="134">
        <v>12938</v>
      </c>
      <c r="C22" s="134" t="s">
        <v>1209</v>
      </c>
      <c r="D22" s="134" t="s">
        <v>1210</v>
      </c>
      <c r="E22" s="134" t="s">
        <v>315</v>
      </c>
      <c r="F22" s="134" t="s">
        <v>936</v>
      </c>
      <c r="G22" s="134" t="s">
        <v>204</v>
      </c>
      <c r="H22" s="134" t="s">
        <v>339</v>
      </c>
      <c r="I22" s="134" t="s">
        <v>1211</v>
      </c>
      <c r="J22" s="134" t="s">
        <v>413</v>
      </c>
      <c r="K22" s="134" t="s">
        <v>1222</v>
      </c>
      <c r="L22" s="136">
        <v>83.129600000000011</v>
      </c>
      <c r="M22" s="134" t="s">
        <v>1223</v>
      </c>
      <c r="O22" s="136">
        <v>2.0228999999999999</v>
      </c>
      <c r="P22" s="137">
        <v>7.7736171326278809E-5</v>
      </c>
      <c r="Q22" s="172">
        <v>1.1264849258793372E-5</v>
      </c>
    </row>
    <row r="23" spans="1:17" s="135" customFormat="1">
      <c r="A23" s="134" t="s">
        <v>1213</v>
      </c>
      <c r="B23" s="134">
        <v>12938</v>
      </c>
      <c r="C23" s="134" t="s">
        <v>1209</v>
      </c>
      <c r="D23" s="134" t="s">
        <v>1210</v>
      </c>
      <c r="E23" s="134" t="s">
        <v>315</v>
      </c>
      <c r="F23" s="134" t="s">
        <v>936</v>
      </c>
      <c r="G23" s="134" t="s">
        <v>204</v>
      </c>
      <c r="H23" s="134" t="s">
        <v>339</v>
      </c>
      <c r="I23" s="134" t="s">
        <v>1211</v>
      </c>
      <c r="J23" s="134" t="s">
        <v>413</v>
      </c>
      <c r="K23" s="134" t="s">
        <v>1226</v>
      </c>
      <c r="L23" s="136">
        <v>8.1500000000000003E-2</v>
      </c>
      <c r="M23" s="134" t="s">
        <v>1227</v>
      </c>
      <c r="O23" s="136">
        <v>3.8399999999999997E-2</v>
      </c>
      <c r="P23" s="137">
        <v>1.4738007052862695E-6</v>
      </c>
      <c r="Q23" s="172">
        <v>2.1383667583057268E-7</v>
      </c>
    </row>
    <row r="24" spans="1:17" s="135" customFormat="1">
      <c r="A24" s="134" t="s">
        <v>1213</v>
      </c>
      <c r="B24" s="134">
        <v>13498</v>
      </c>
      <c r="C24" s="134" t="s">
        <v>1209</v>
      </c>
      <c r="D24" s="134" t="s">
        <v>1210</v>
      </c>
      <c r="E24" s="134" t="s">
        <v>315</v>
      </c>
      <c r="F24" s="134" t="s">
        <v>934</v>
      </c>
      <c r="H24" s="134" t="s">
        <v>339</v>
      </c>
      <c r="I24" s="134" t="s">
        <v>1211</v>
      </c>
      <c r="J24" s="134" t="s">
        <v>413</v>
      </c>
      <c r="K24" s="134" t="s">
        <v>1212</v>
      </c>
      <c r="L24" s="136">
        <f>60293.7608+4336.93128000002</f>
        <v>64630.692080000015</v>
      </c>
      <c r="O24" s="136">
        <f>60293.7608+4336.93128000002</f>
        <v>64630.692080000015</v>
      </c>
      <c r="P24" s="137">
        <v>0.96398030528884049</v>
      </c>
      <c r="Q24" s="172">
        <v>0.10083891337829529</v>
      </c>
    </row>
    <row r="25" spans="1:17" s="135" customFormat="1">
      <c r="A25" s="134" t="s">
        <v>1213</v>
      </c>
      <c r="B25" s="134">
        <v>13498</v>
      </c>
      <c r="C25" s="134" t="s">
        <v>1209</v>
      </c>
      <c r="D25" s="134" t="s">
        <v>1210</v>
      </c>
      <c r="E25" s="134" t="s">
        <v>315</v>
      </c>
      <c r="F25" s="134" t="s">
        <v>935</v>
      </c>
      <c r="G25" s="134" t="s">
        <v>205</v>
      </c>
      <c r="H25" s="134" t="s">
        <v>339</v>
      </c>
      <c r="I25" s="134" t="s">
        <v>1211</v>
      </c>
      <c r="J25" s="134" t="s">
        <v>413</v>
      </c>
      <c r="K25" s="134" t="s">
        <v>1215</v>
      </c>
      <c r="L25" s="136">
        <v>374.7269</v>
      </c>
      <c r="M25" s="134" t="s">
        <v>6241</v>
      </c>
      <c r="O25" s="136">
        <v>1523.6393999999998</v>
      </c>
      <c r="P25" s="137">
        <v>2.4360039305158038E-2</v>
      </c>
      <c r="Q25" s="172">
        <v>2.3772318774829024E-3</v>
      </c>
    </row>
    <row r="26" spans="1:17" s="135" customFormat="1">
      <c r="A26" s="134" t="s">
        <v>1213</v>
      </c>
      <c r="B26" s="134">
        <v>13498</v>
      </c>
      <c r="C26" s="134" t="s">
        <v>1209</v>
      </c>
      <c r="D26" s="134" t="s">
        <v>1210</v>
      </c>
      <c r="E26" s="134" t="s">
        <v>315</v>
      </c>
      <c r="F26" s="134" t="s">
        <v>936</v>
      </c>
      <c r="G26" s="134" t="s">
        <v>204</v>
      </c>
      <c r="H26" s="134" t="s">
        <v>339</v>
      </c>
      <c r="I26" s="134" t="s">
        <v>1211</v>
      </c>
      <c r="J26" s="134" t="s">
        <v>413</v>
      </c>
      <c r="K26" s="134" t="s">
        <v>1215</v>
      </c>
      <c r="L26" s="136">
        <v>179.3587</v>
      </c>
      <c r="M26" s="134" t="s">
        <v>6241</v>
      </c>
      <c r="O26" s="136">
        <v>729.27269999999999</v>
      </c>
      <c r="P26" s="137">
        <v>1.1659655406001418E-2</v>
      </c>
      <c r="Q26" s="172">
        <v>1.1378350479897183E-3</v>
      </c>
    </row>
    <row r="27" spans="1:17" s="135" customFormat="1">
      <c r="A27" s="134" t="s">
        <v>1213</v>
      </c>
      <c r="B27" s="134">
        <v>13499</v>
      </c>
      <c r="C27" s="134" t="s">
        <v>1209</v>
      </c>
      <c r="D27" s="134" t="s">
        <v>1210</v>
      </c>
      <c r="E27" s="134" t="s">
        <v>315</v>
      </c>
      <c r="F27" s="134" t="s">
        <v>934</v>
      </c>
      <c r="H27" s="134" t="s">
        <v>339</v>
      </c>
      <c r="I27" s="134" t="s">
        <v>1211</v>
      </c>
      <c r="J27" s="134" t="s">
        <v>413</v>
      </c>
      <c r="K27" s="134" t="s">
        <v>1212</v>
      </c>
      <c r="L27" s="136">
        <f>2601.6492+88.7503499999984</f>
        <v>2690.3995499999983</v>
      </c>
      <c r="O27" s="136">
        <f>2601.6492+88.7503499999984</f>
        <v>2690.3995499999983</v>
      </c>
      <c r="P27" s="137">
        <v>1</v>
      </c>
      <c r="Q27" s="172">
        <v>9.1821076314286071E-2</v>
      </c>
    </row>
    <row r="28" spans="1:17" s="135" customFormat="1">
      <c r="A28" s="134" t="s">
        <v>1213</v>
      </c>
      <c r="B28" s="134">
        <v>13500</v>
      </c>
      <c r="C28" s="134" t="s">
        <v>1209</v>
      </c>
      <c r="D28" s="134" t="s">
        <v>1210</v>
      </c>
      <c r="E28" s="134" t="s">
        <v>315</v>
      </c>
      <c r="F28" s="134" t="s">
        <v>934</v>
      </c>
      <c r="H28" s="134" t="s">
        <v>339</v>
      </c>
      <c r="I28" s="134" t="s">
        <v>1211</v>
      </c>
      <c r="J28" s="134" t="s">
        <v>413</v>
      </c>
      <c r="K28" s="134" t="s">
        <v>1212</v>
      </c>
      <c r="L28" s="136">
        <f>16422.9359+1271.12478000001</f>
        <v>17694.06068000001</v>
      </c>
      <c r="O28" s="136">
        <f>16422.9359+1271.12478000001</f>
        <v>17694.06068000001</v>
      </c>
      <c r="P28" s="137">
        <v>0.89109084992985799</v>
      </c>
      <c r="Q28" s="172">
        <v>8.0770034109264754E-2</v>
      </c>
    </row>
    <row r="29" spans="1:17" s="135" customFormat="1">
      <c r="A29" s="134" t="s">
        <v>1213</v>
      </c>
      <c r="B29" s="134">
        <v>13500</v>
      </c>
      <c r="C29" s="134" t="s">
        <v>1209</v>
      </c>
      <c r="D29" s="134" t="s">
        <v>1210</v>
      </c>
      <c r="E29" s="134" t="s">
        <v>315</v>
      </c>
      <c r="F29" s="134" t="s">
        <v>935</v>
      </c>
      <c r="G29" s="134" t="s">
        <v>205</v>
      </c>
      <c r="H29" s="134" t="s">
        <v>339</v>
      </c>
      <c r="I29" s="134" t="s">
        <v>1211</v>
      </c>
      <c r="J29" s="134" t="s">
        <v>413</v>
      </c>
      <c r="K29" s="134" t="s">
        <v>1215</v>
      </c>
      <c r="L29" s="136">
        <v>377.88299999999998</v>
      </c>
      <c r="M29" s="134" t="s">
        <v>6241</v>
      </c>
      <c r="O29" s="136">
        <v>1536.4721999999999</v>
      </c>
      <c r="P29" s="137">
        <v>8.3367329116718306E-2</v>
      </c>
      <c r="Q29" s="172">
        <v>7.0137044427688137E-3</v>
      </c>
    </row>
    <row r="30" spans="1:17" s="135" customFormat="1">
      <c r="A30" s="134" t="s">
        <v>1213</v>
      </c>
      <c r="B30" s="134">
        <v>13500</v>
      </c>
      <c r="C30" s="134" t="s">
        <v>1209</v>
      </c>
      <c r="D30" s="134" t="s">
        <v>1210</v>
      </c>
      <c r="E30" s="134" t="s">
        <v>315</v>
      </c>
      <c r="F30" s="134" t="s">
        <v>936</v>
      </c>
      <c r="G30" s="134" t="s">
        <v>204</v>
      </c>
      <c r="H30" s="134" t="s">
        <v>339</v>
      </c>
      <c r="I30" s="134" t="s">
        <v>1211</v>
      </c>
      <c r="J30" s="134" t="s">
        <v>413</v>
      </c>
      <c r="K30" s="134" t="s">
        <v>1215</v>
      </c>
      <c r="L30" s="136">
        <v>115.77460000000001</v>
      </c>
      <c r="M30" s="134" t="s">
        <v>6241</v>
      </c>
      <c r="O30" s="136">
        <v>470.73950000000002</v>
      </c>
      <c r="P30" s="137">
        <v>2.5541820953423704E-2</v>
      </c>
      <c r="Q30" s="172">
        <v>2.1488366158117084E-3</v>
      </c>
    </row>
    <row r="31" spans="1:17" s="135" customFormat="1">
      <c r="A31" s="134" t="s">
        <v>1213</v>
      </c>
      <c r="B31" s="134">
        <v>141</v>
      </c>
      <c r="C31" s="134" t="s">
        <v>1209</v>
      </c>
      <c r="D31" s="134" t="s">
        <v>1210</v>
      </c>
      <c r="E31" s="134" t="s">
        <v>315</v>
      </c>
      <c r="F31" s="134" t="s">
        <v>934</v>
      </c>
      <c r="H31" s="134" t="s">
        <v>339</v>
      </c>
      <c r="I31" s="134" t="s">
        <v>1211</v>
      </c>
      <c r="J31" s="134" t="s">
        <v>413</v>
      </c>
      <c r="K31" s="134" t="s">
        <v>1212</v>
      </c>
      <c r="L31" s="136">
        <f>12417.7355-204.769309999945</f>
        <v>12212.966190000056</v>
      </c>
      <c r="O31" s="136">
        <f>12417.7355-204.769309999945</f>
        <v>12212.966190000056</v>
      </c>
      <c r="P31" s="137">
        <v>0.85590474189391275</v>
      </c>
      <c r="Q31" s="172">
        <v>3.108304997616225E-2</v>
      </c>
    </row>
    <row r="32" spans="1:17" s="135" customFormat="1">
      <c r="A32" s="134" t="s">
        <v>1213</v>
      </c>
      <c r="B32" s="134">
        <v>141</v>
      </c>
      <c r="C32" s="134" t="s">
        <v>1209</v>
      </c>
      <c r="D32" s="134" t="s">
        <v>1210</v>
      </c>
      <c r="E32" s="134" t="s">
        <v>315</v>
      </c>
      <c r="F32" s="134" t="s">
        <v>935</v>
      </c>
      <c r="G32" s="134" t="s">
        <v>205</v>
      </c>
      <c r="H32" s="134" t="s">
        <v>339</v>
      </c>
      <c r="I32" s="134" t="s">
        <v>1211</v>
      </c>
      <c r="J32" s="134" t="s">
        <v>413</v>
      </c>
      <c r="K32" s="134" t="s">
        <v>1215</v>
      </c>
      <c r="L32" s="136">
        <v>374.75909999999999</v>
      </c>
      <c r="M32" s="134" t="s">
        <v>6241</v>
      </c>
      <c r="O32" s="136">
        <v>1523.7706000000001</v>
      </c>
      <c r="P32" s="137">
        <v>0.10502740317709562</v>
      </c>
      <c r="Q32" s="172">
        <v>3.8781273095464556E-3</v>
      </c>
    </row>
    <row r="33" spans="1:17" s="135" customFormat="1">
      <c r="A33" s="134" t="s">
        <v>1213</v>
      </c>
      <c r="B33" s="134">
        <v>141</v>
      </c>
      <c r="C33" s="134" t="s">
        <v>1209</v>
      </c>
      <c r="D33" s="134" t="s">
        <v>1210</v>
      </c>
      <c r="E33" s="134" t="s">
        <v>315</v>
      </c>
      <c r="F33" s="134" t="s">
        <v>936</v>
      </c>
      <c r="G33" s="134" t="s">
        <v>204</v>
      </c>
      <c r="H33" s="134" t="s">
        <v>339</v>
      </c>
      <c r="I33" s="134" t="s">
        <v>1211</v>
      </c>
      <c r="J33" s="134" t="s">
        <v>413</v>
      </c>
      <c r="K33" s="134" t="s">
        <v>1215</v>
      </c>
      <c r="L33" s="136">
        <v>138.54479999999998</v>
      </c>
      <c r="M33" s="134" t="s">
        <v>6241</v>
      </c>
      <c r="O33" s="136">
        <v>563.32299999999998</v>
      </c>
      <c r="P33" s="137">
        <v>3.882760017668048E-2</v>
      </c>
      <c r="Q33" s="172">
        <v>1.4337055134123456E-3</v>
      </c>
    </row>
    <row r="34" spans="1:17" s="135" customFormat="1">
      <c r="A34" s="134" t="s">
        <v>1213</v>
      </c>
      <c r="B34" s="134">
        <v>141</v>
      </c>
      <c r="C34" s="134" t="s">
        <v>1209</v>
      </c>
      <c r="D34" s="134" t="s">
        <v>1210</v>
      </c>
      <c r="E34" s="134" t="s">
        <v>315</v>
      </c>
      <c r="F34" s="134" t="s">
        <v>936</v>
      </c>
      <c r="G34" s="134" t="s">
        <v>204</v>
      </c>
      <c r="H34" s="134" t="s">
        <v>339</v>
      </c>
      <c r="I34" s="134" t="s">
        <v>1211</v>
      </c>
      <c r="J34" s="134" t="s">
        <v>413</v>
      </c>
      <c r="K34" s="134" t="s">
        <v>1217</v>
      </c>
      <c r="L34" s="136">
        <v>0.876</v>
      </c>
      <c r="M34" s="134" t="s">
        <v>1218</v>
      </c>
      <c r="O34" s="136">
        <v>3.4857</v>
      </c>
      <c r="P34" s="137">
        <v>2.4025475231109831E-4</v>
      </c>
      <c r="Q34" s="172">
        <v>8.8714064721330622E-6</v>
      </c>
    </row>
    <row r="35" spans="1:17" s="135" customFormat="1">
      <c r="A35" s="134" t="s">
        <v>1213</v>
      </c>
      <c r="B35" s="134">
        <v>142</v>
      </c>
      <c r="C35" s="134" t="s">
        <v>1209</v>
      </c>
      <c r="D35" s="134" t="s">
        <v>1210</v>
      </c>
      <c r="E35" s="134" t="s">
        <v>315</v>
      </c>
      <c r="F35" s="134" t="s">
        <v>934</v>
      </c>
      <c r="H35" s="134" t="s">
        <v>339</v>
      </c>
      <c r="I35" s="134" t="s">
        <v>1211</v>
      </c>
      <c r="J35" s="134" t="s">
        <v>413</v>
      </c>
      <c r="K35" s="134" t="s">
        <v>1212</v>
      </c>
      <c r="L35" s="136">
        <f>33527.2297-23.6552800000063</f>
        <v>33503.574419999997</v>
      </c>
      <c r="O35" s="136">
        <f>33527.2297-23.6552800000063</f>
        <v>33503.574419999997</v>
      </c>
      <c r="P35" s="137">
        <v>0.59280064756195372</v>
      </c>
      <c r="Q35" s="172">
        <v>6.8490754101603088E-2</v>
      </c>
    </row>
    <row r="36" spans="1:17" s="135" customFormat="1">
      <c r="A36" s="134" t="s">
        <v>1213</v>
      </c>
      <c r="B36" s="134">
        <v>142</v>
      </c>
      <c r="C36" s="134" t="s">
        <v>1209</v>
      </c>
      <c r="D36" s="134" t="s">
        <v>1210</v>
      </c>
      <c r="E36" s="134" t="s">
        <v>315</v>
      </c>
      <c r="F36" s="134" t="s">
        <v>935</v>
      </c>
      <c r="G36" s="134" t="s">
        <v>205</v>
      </c>
      <c r="H36" s="134" t="s">
        <v>339</v>
      </c>
      <c r="I36" s="134" t="s">
        <v>1211</v>
      </c>
      <c r="J36" s="134" t="s">
        <v>413</v>
      </c>
      <c r="K36" s="134" t="s">
        <v>1215</v>
      </c>
      <c r="L36" s="136">
        <v>4075.2867999999999</v>
      </c>
      <c r="M36" s="134" t="s">
        <v>6241</v>
      </c>
      <c r="O36" s="136">
        <v>16570.116099999999</v>
      </c>
      <c r="P36" s="137">
        <v>0.29297903921846202</v>
      </c>
      <c r="Q36" s="172">
        <v>3.3873990070821661E-2</v>
      </c>
    </row>
    <row r="37" spans="1:17" s="135" customFormat="1">
      <c r="A37" s="134" t="s">
        <v>1213</v>
      </c>
      <c r="B37" s="134">
        <v>142</v>
      </c>
      <c r="C37" s="134" t="s">
        <v>1209</v>
      </c>
      <c r="D37" s="134" t="s">
        <v>1210</v>
      </c>
      <c r="E37" s="134" t="s">
        <v>315</v>
      </c>
      <c r="F37" s="134" t="s">
        <v>935</v>
      </c>
      <c r="G37" s="134" t="s">
        <v>205</v>
      </c>
      <c r="H37" s="134" t="s">
        <v>339</v>
      </c>
      <c r="I37" s="134" t="s">
        <v>1211</v>
      </c>
      <c r="J37" s="134" t="s">
        <v>413</v>
      </c>
      <c r="K37" s="134" t="s">
        <v>1217</v>
      </c>
      <c r="L37" s="136">
        <v>2.9999999999999997E-4</v>
      </c>
      <c r="M37" s="134" t="s">
        <v>1218</v>
      </c>
      <c r="O37" s="136">
        <v>1.4E-3</v>
      </c>
      <c r="P37" s="137">
        <v>2.3920748818668777E-8</v>
      </c>
      <c r="Q37" s="172">
        <v>2.861994799128192E-9</v>
      </c>
    </row>
    <row r="38" spans="1:17" s="135" customFormat="1">
      <c r="A38" s="134" t="s">
        <v>1213</v>
      </c>
      <c r="B38" s="134">
        <v>142</v>
      </c>
      <c r="C38" s="134" t="s">
        <v>1209</v>
      </c>
      <c r="D38" s="134" t="s">
        <v>1210</v>
      </c>
      <c r="E38" s="134" t="s">
        <v>315</v>
      </c>
      <c r="F38" s="134" t="s">
        <v>935</v>
      </c>
      <c r="G38" s="134" t="s">
        <v>205</v>
      </c>
      <c r="H38" s="134" t="s">
        <v>339</v>
      </c>
      <c r="I38" s="134" t="s">
        <v>1211</v>
      </c>
      <c r="J38" s="134" t="s">
        <v>413</v>
      </c>
      <c r="K38" s="134" t="s">
        <v>1226</v>
      </c>
      <c r="L38" s="136">
        <v>2.9999999999999997E-4</v>
      </c>
      <c r="M38" s="134" t="s">
        <v>1227</v>
      </c>
      <c r="O38" s="136">
        <v>2.0000000000000001E-4</v>
      </c>
      <c r="P38" s="137">
        <v>2.6615111591718003E-9</v>
      </c>
      <c r="Q38" s="172">
        <v>4.0885639987545603E-10</v>
      </c>
    </row>
    <row r="39" spans="1:17" s="135" customFormat="1">
      <c r="A39" s="134" t="s">
        <v>1213</v>
      </c>
      <c r="B39" s="134">
        <v>142</v>
      </c>
      <c r="C39" s="134" t="s">
        <v>1209</v>
      </c>
      <c r="D39" s="134" t="s">
        <v>1210</v>
      </c>
      <c r="E39" s="134" t="s">
        <v>315</v>
      </c>
      <c r="F39" s="134" t="s">
        <v>936</v>
      </c>
      <c r="G39" s="134" t="s">
        <v>204</v>
      </c>
      <c r="H39" s="134" t="s">
        <v>339</v>
      </c>
      <c r="I39" s="134" t="s">
        <v>1211</v>
      </c>
      <c r="J39" s="134" t="s">
        <v>413</v>
      </c>
      <c r="K39" s="134" t="s">
        <v>1215</v>
      </c>
      <c r="L39" s="136">
        <v>1206.0595000000001</v>
      </c>
      <c r="M39" s="134" t="s">
        <v>6241</v>
      </c>
      <c r="O39" s="136">
        <v>4903.8379999999997</v>
      </c>
      <c r="P39" s="137">
        <v>8.6705592574611981E-2</v>
      </c>
      <c r="Q39" s="172">
        <v>1.0024827751262282E-2</v>
      </c>
    </row>
    <row r="40" spans="1:17" s="135" customFormat="1">
      <c r="A40" s="134" t="s">
        <v>1213</v>
      </c>
      <c r="B40" s="134">
        <v>142</v>
      </c>
      <c r="C40" s="134" t="s">
        <v>1209</v>
      </c>
      <c r="D40" s="134" t="s">
        <v>1210</v>
      </c>
      <c r="E40" s="134" t="s">
        <v>315</v>
      </c>
      <c r="F40" s="134" t="s">
        <v>936</v>
      </c>
      <c r="G40" s="134" t="s">
        <v>204</v>
      </c>
      <c r="H40" s="134" t="s">
        <v>339</v>
      </c>
      <c r="I40" s="134" t="s">
        <v>1211</v>
      </c>
      <c r="J40" s="134" t="s">
        <v>413</v>
      </c>
      <c r="K40" s="134" t="s">
        <v>1222</v>
      </c>
      <c r="L40" s="136">
        <v>59327.693200000002</v>
      </c>
      <c r="M40" s="134" t="s">
        <v>1223</v>
      </c>
      <c r="O40" s="136">
        <v>1443.6801</v>
      </c>
      <c r="P40" s="137">
        <v>2.552595305413952E-2</v>
      </c>
      <c r="Q40" s="172">
        <v>2.9512892412891919E-3</v>
      </c>
    </row>
    <row r="41" spans="1:17" s="135" customFormat="1">
      <c r="A41" s="134" t="s">
        <v>1213</v>
      </c>
      <c r="B41" s="134">
        <v>142</v>
      </c>
      <c r="C41" s="134" t="s">
        <v>1209</v>
      </c>
      <c r="D41" s="134" t="s">
        <v>1210</v>
      </c>
      <c r="E41" s="134" t="s">
        <v>315</v>
      </c>
      <c r="F41" s="134" t="s">
        <v>936</v>
      </c>
      <c r="G41" s="134" t="s">
        <v>204</v>
      </c>
      <c r="H41" s="134" t="s">
        <v>339</v>
      </c>
      <c r="I41" s="134" t="s">
        <v>1211</v>
      </c>
      <c r="J41" s="134" t="s">
        <v>413</v>
      </c>
      <c r="K41" s="134" t="s">
        <v>1234</v>
      </c>
      <c r="L41" s="136">
        <v>125.94330000000001</v>
      </c>
      <c r="M41" s="134" t="s">
        <v>1235</v>
      </c>
      <c r="O41" s="136">
        <v>67.190699999999993</v>
      </c>
      <c r="P41" s="137">
        <v>1.1880106118871147E-3</v>
      </c>
      <c r="Q41" s="172">
        <v>1.3735673853555901E-4</v>
      </c>
    </row>
    <row r="42" spans="1:17" s="135" customFormat="1">
      <c r="A42" s="134" t="s">
        <v>1213</v>
      </c>
      <c r="B42" s="134">
        <v>142</v>
      </c>
      <c r="C42" s="134" t="s">
        <v>1209</v>
      </c>
      <c r="D42" s="134" t="s">
        <v>1210</v>
      </c>
      <c r="E42" s="134" t="s">
        <v>315</v>
      </c>
      <c r="F42" s="134" t="s">
        <v>936</v>
      </c>
      <c r="G42" s="134" t="s">
        <v>204</v>
      </c>
      <c r="H42" s="134" t="s">
        <v>339</v>
      </c>
      <c r="I42" s="134" t="s">
        <v>1211</v>
      </c>
      <c r="J42" s="134" t="s">
        <v>413</v>
      </c>
      <c r="K42" s="134" t="s">
        <v>1236</v>
      </c>
      <c r="L42" s="136">
        <v>71.25</v>
      </c>
      <c r="M42" s="134" t="s">
        <v>1237</v>
      </c>
      <c r="O42" s="136">
        <v>24.225000000000001</v>
      </c>
      <c r="P42" s="137">
        <v>4.2832634347720597E-4</v>
      </c>
      <c r="Q42" s="172">
        <v>4.9522731434914614E-5</v>
      </c>
    </row>
    <row r="43" spans="1:17" s="135" customFormat="1">
      <c r="A43" s="134" t="s">
        <v>1213</v>
      </c>
      <c r="B43" s="134">
        <v>142</v>
      </c>
      <c r="C43" s="134" t="s">
        <v>1209</v>
      </c>
      <c r="D43" s="134" t="s">
        <v>1210</v>
      </c>
      <c r="E43" s="134" t="s">
        <v>315</v>
      </c>
      <c r="F43" s="134" t="s">
        <v>936</v>
      </c>
      <c r="G43" s="134" t="s">
        <v>204</v>
      </c>
      <c r="H43" s="134" t="s">
        <v>339</v>
      </c>
      <c r="I43" s="134" t="s">
        <v>1211</v>
      </c>
      <c r="J43" s="134" t="s">
        <v>413</v>
      </c>
      <c r="K43" s="134" t="s">
        <v>1238</v>
      </c>
      <c r="L43" s="136">
        <v>4.0632999999999999</v>
      </c>
      <c r="M43" s="134" t="s">
        <v>1239</v>
      </c>
      <c r="O43" s="136">
        <v>16.553799999999999</v>
      </c>
      <c r="P43" s="137">
        <v>2.9269132052490651E-4</v>
      </c>
      <c r="Q43" s="172">
        <v>3.3840635361291616E-5</v>
      </c>
    </row>
    <row r="44" spans="1:17" s="135" customFormat="1">
      <c r="A44" s="134" t="s">
        <v>1213</v>
      </c>
      <c r="B44" s="134">
        <v>142</v>
      </c>
      <c r="C44" s="134" t="s">
        <v>1209</v>
      </c>
      <c r="D44" s="134" t="s">
        <v>1210</v>
      </c>
      <c r="E44" s="134" t="s">
        <v>315</v>
      </c>
      <c r="F44" s="134" t="s">
        <v>936</v>
      </c>
      <c r="G44" s="134" t="s">
        <v>204</v>
      </c>
      <c r="H44" s="134" t="s">
        <v>339</v>
      </c>
      <c r="I44" s="134" t="s">
        <v>1211</v>
      </c>
      <c r="J44" s="134" t="s">
        <v>413</v>
      </c>
      <c r="K44" s="134" t="s">
        <v>1217</v>
      </c>
      <c r="L44" s="136">
        <v>1.1254000000000002</v>
      </c>
      <c r="M44" s="134" t="s">
        <v>1218</v>
      </c>
      <c r="O44" s="136">
        <v>4.4779999999999998</v>
      </c>
      <c r="P44" s="137">
        <v>7.9176271486921962E-5</v>
      </c>
      <c r="Q44" s="172">
        <v>9.1542947932114607E-6</v>
      </c>
    </row>
    <row r="45" spans="1:17" s="135" customFormat="1">
      <c r="A45" s="134" t="s">
        <v>1213</v>
      </c>
      <c r="B45" s="134">
        <v>142</v>
      </c>
      <c r="C45" s="134" t="s">
        <v>1209</v>
      </c>
      <c r="D45" s="134" t="s">
        <v>1210</v>
      </c>
      <c r="E45" s="134" t="s">
        <v>315</v>
      </c>
      <c r="F45" s="134" t="s">
        <v>936</v>
      </c>
      <c r="G45" s="134" t="s">
        <v>204</v>
      </c>
      <c r="H45" s="134" t="s">
        <v>339</v>
      </c>
      <c r="I45" s="134" t="s">
        <v>1211</v>
      </c>
      <c r="J45" s="134" t="s">
        <v>413</v>
      </c>
      <c r="K45" s="134" t="s">
        <v>1224</v>
      </c>
      <c r="L45" s="136">
        <v>6.4999999999999997E-3</v>
      </c>
      <c r="M45" s="134" t="s">
        <v>1225</v>
      </c>
      <c r="O45" s="136">
        <v>3.0300000000000001E-2</v>
      </c>
      <c r="P45" s="137">
        <v>5.3646119664396614E-7</v>
      </c>
      <c r="Q45" s="172">
        <v>6.1941744581131594E-8</v>
      </c>
    </row>
    <row r="46" spans="1:17" s="135" customFormat="1">
      <c r="A46" s="134" t="s">
        <v>1213</v>
      </c>
      <c r="B46" s="134">
        <v>143</v>
      </c>
      <c r="C46" s="134" t="s">
        <v>1209</v>
      </c>
      <c r="D46" s="134" t="s">
        <v>1210</v>
      </c>
      <c r="E46" s="134" t="s">
        <v>315</v>
      </c>
      <c r="F46" s="134" t="s">
        <v>934</v>
      </c>
      <c r="H46" s="134" t="s">
        <v>339</v>
      </c>
      <c r="I46" s="134" t="s">
        <v>1211</v>
      </c>
      <c r="J46" s="134" t="s">
        <v>413</v>
      </c>
      <c r="K46" s="134" t="s">
        <v>1212</v>
      </c>
      <c r="L46" s="136">
        <f>100824.4647-409.744499999564</f>
        <v>100414.72020000043</v>
      </c>
      <c r="O46" s="136">
        <f>100824.4647-409.744499999564</f>
        <v>100414.72020000043</v>
      </c>
      <c r="P46" s="137">
        <v>0.60840904735119639</v>
      </c>
      <c r="Q46" s="172">
        <v>4.0215898091176969E-2</v>
      </c>
    </row>
    <row r="47" spans="1:17" s="135" customFormat="1">
      <c r="A47" s="134" t="s">
        <v>1213</v>
      </c>
      <c r="B47" s="134">
        <v>143</v>
      </c>
      <c r="C47" s="134" t="s">
        <v>1209</v>
      </c>
      <c r="D47" s="134" t="s">
        <v>1210</v>
      </c>
      <c r="E47" s="134" t="s">
        <v>315</v>
      </c>
      <c r="F47" s="134" t="s">
        <v>935</v>
      </c>
      <c r="G47" s="134" t="s">
        <v>205</v>
      </c>
      <c r="H47" s="134" t="s">
        <v>339</v>
      </c>
      <c r="I47" s="134" t="s">
        <v>1211</v>
      </c>
      <c r="J47" s="134" t="s">
        <v>413</v>
      </c>
      <c r="K47" s="134" t="s">
        <v>1215</v>
      </c>
      <c r="L47" s="136">
        <v>11528.553599999999</v>
      </c>
      <c r="M47" s="134" t="s">
        <v>6241</v>
      </c>
      <c r="O47" s="136">
        <v>46875.099000000002</v>
      </c>
      <c r="P47" s="137">
        <v>0.28286026036705486</v>
      </c>
      <c r="Q47" s="172">
        <v>1.8773385024059685E-2</v>
      </c>
    </row>
    <row r="48" spans="1:17" s="135" customFormat="1">
      <c r="A48" s="134" t="s">
        <v>1213</v>
      </c>
      <c r="B48" s="134">
        <v>143</v>
      </c>
      <c r="C48" s="134" t="s">
        <v>1209</v>
      </c>
      <c r="D48" s="134" t="s">
        <v>1210</v>
      </c>
      <c r="E48" s="134" t="s">
        <v>315</v>
      </c>
      <c r="F48" s="134" t="s">
        <v>935</v>
      </c>
      <c r="G48" s="134" t="s">
        <v>205</v>
      </c>
      <c r="H48" s="134" t="s">
        <v>339</v>
      </c>
      <c r="I48" s="134" t="s">
        <v>1211</v>
      </c>
      <c r="J48" s="134" t="s">
        <v>413</v>
      </c>
      <c r="K48" s="134" t="s">
        <v>1217</v>
      </c>
      <c r="L48" s="136">
        <v>0.20449999999999999</v>
      </c>
      <c r="M48" s="134" t="s">
        <v>1218</v>
      </c>
      <c r="O48" s="136">
        <v>0.81359999999999999</v>
      </c>
      <c r="P48" s="137">
        <v>4.9095782834644329E-6</v>
      </c>
      <c r="Q48" s="172">
        <v>3.2584520100053462E-7</v>
      </c>
    </row>
    <row r="49" spans="1:17" s="135" customFormat="1">
      <c r="A49" s="134" t="s">
        <v>1213</v>
      </c>
      <c r="B49" s="134">
        <v>143</v>
      </c>
      <c r="C49" s="134" t="s">
        <v>1209</v>
      </c>
      <c r="D49" s="134" t="s">
        <v>1210</v>
      </c>
      <c r="E49" s="134" t="s">
        <v>315</v>
      </c>
      <c r="F49" s="134" t="s">
        <v>936</v>
      </c>
      <c r="G49" s="134" t="s">
        <v>204</v>
      </c>
      <c r="H49" s="134" t="s">
        <v>339</v>
      </c>
      <c r="I49" s="134" t="s">
        <v>1211</v>
      </c>
      <c r="J49" s="134" t="s">
        <v>413</v>
      </c>
      <c r="K49" s="134" t="s">
        <v>1215</v>
      </c>
      <c r="L49" s="136">
        <v>3391.904</v>
      </c>
      <c r="M49" s="134" t="s">
        <v>6241</v>
      </c>
      <c r="O49" s="136">
        <v>13791.481699999998</v>
      </c>
      <c r="P49" s="137">
        <v>8.3222482231169972E-2</v>
      </c>
      <c r="Q49" s="172">
        <v>5.5234613159189953E-3</v>
      </c>
    </row>
    <row r="50" spans="1:17" s="135" customFormat="1">
      <c r="A50" s="134" t="s">
        <v>1213</v>
      </c>
      <c r="B50" s="134">
        <v>143</v>
      </c>
      <c r="C50" s="134" t="s">
        <v>1209</v>
      </c>
      <c r="D50" s="134" t="s">
        <v>1210</v>
      </c>
      <c r="E50" s="134" t="s">
        <v>315</v>
      </c>
      <c r="F50" s="134" t="s">
        <v>936</v>
      </c>
      <c r="G50" s="134" t="s">
        <v>204</v>
      </c>
      <c r="H50" s="134" t="s">
        <v>339</v>
      </c>
      <c r="I50" s="134" t="s">
        <v>1211</v>
      </c>
      <c r="J50" s="134" t="s">
        <v>413</v>
      </c>
      <c r="K50" s="134" t="s">
        <v>1222</v>
      </c>
      <c r="L50" s="136">
        <v>160951.43299999999</v>
      </c>
      <c r="M50" s="134" t="s">
        <v>1223</v>
      </c>
      <c r="O50" s="136">
        <v>3916.5922</v>
      </c>
      <c r="P50" s="137">
        <v>2.3634046741065964E-2</v>
      </c>
      <c r="Q50" s="172">
        <v>1.5685874786702631E-3</v>
      </c>
    </row>
    <row r="51" spans="1:17" s="135" customFormat="1">
      <c r="A51" s="134" t="s">
        <v>1213</v>
      </c>
      <c r="B51" s="134">
        <v>143</v>
      </c>
      <c r="C51" s="134" t="s">
        <v>1209</v>
      </c>
      <c r="D51" s="134" t="s">
        <v>1210</v>
      </c>
      <c r="E51" s="134" t="s">
        <v>315</v>
      </c>
      <c r="F51" s="134" t="s">
        <v>936</v>
      </c>
      <c r="G51" s="134" t="s">
        <v>204</v>
      </c>
      <c r="H51" s="134" t="s">
        <v>339</v>
      </c>
      <c r="I51" s="134" t="s">
        <v>1211</v>
      </c>
      <c r="J51" s="134" t="s">
        <v>413</v>
      </c>
      <c r="K51" s="134" t="s">
        <v>1234</v>
      </c>
      <c r="L51" s="136">
        <v>343.99430000000001</v>
      </c>
      <c r="M51" s="134" t="s">
        <v>1235</v>
      </c>
      <c r="O51" s="136">
        <v>183.52089999999998</v>
      </c>
      <c r="P51" s="137">
        <v>1.107427606438148E-3</v>
      </c>
      <c r="Q51" s="172">
        <v>7.3499759769295731E-5</v>
      </c>
    </row>
    <row r="52" spans="1:17" s="135" customFormat="1">
      <c r="A52" s="134" t="s">
        <v>1213</v>
      </c>
      <c r="B52" s="134">
        <v>143</v>
      </c>
      <c r="C52" s="134" t="s">
        <v>1209</v>
      </c>
      <c r="D52" s="134" t="s">
        <v>1210</v>
      </c>
      <c r="E52" s="134" t="s">
        <v>315</v>
      </c>
      <c r="F52" s="134" t="s">
        <v>936</v>
      </c>
      <c r="G52" s="134" t="s">
        <v>204</v>
      </c>
      <c r="H52" s="134" t="s">
        <v>339</v>
      </c>
      <c r="I52" s="134" t="s">
        <v>1211</v>
      </c>
      <c r="J52" s="134" t="s">
        <v>413</v>
      </c>
      <c r="K52" s="134" t="s">
        <v>1236</v>
      </c>
      <c r="L52" s="136">
        <v>188.1</v>
      </c>
      <c r="M52" s="134" t="s">
        <v>1237</v>
      </c>
      <c r="O52" s="136">
        <v>63.954000000000001</v>
      </c>
      <c r="P52" s="137">
        <v>3.8592014668618435E-4</v>
      </c>
      <c r="Q52" s="172">
        <v>2.5613451308736713E-5</v>
      </c>
    </row>
    <row r="53" spans="1:17" s="135" customFormat="1">
      <c r="A53" s="134" t="s">
        <v>1213</v>
      </c>
      <c r="B53" s="134">
        <v>143</v>
      </c>
      <c r="C53" s="134" t="s">
        <v>1209</v>
      </c>
      <c r="D53" s="134" t="s">
        <v>1210</v>
      </c>
      <c r="E53" s="134" t="s">
        <v>315</v>
      </c>
      <c r="F53" s="134" t="s">
        <v>936</v>
      </c>
      <c r="G53" s="134" t="s">
        <v>204</v>
      </c>
      <c r="H53" s="134" t="s">
        <v>339</v>
      </c>
      <c r="I53" s="134" t="s">
        <v>1211</v>
      </c>
      <c r="J53" s="134" t="s">
        <v>413</v>
      </c>
      <c r="K53" s="134" t="s">
        <v>1238</v>
      </c>
      <c r="L53" s="136">
        <v>14.2538</v>
      </c>
      <c r="M53" s="134" t="s">
        <v>1239</v>
      </c>
      <c r="O53" s="136">
        <v>58.07</v>
      </c>
      <c r="P53" s="137">
        <v>3.504139797787154E-4</v>
      </c>
      <c r="Q53" s="172">
        <v>2.3256920872788894E-5</v>
      </c>
    </row>
    <row r="54" spans="1:17" s="135" customFormat="1">
      <c r="A54" s="134" t="s">
        <v>1213</v>
      </c>
      <c r="B54" s="134">
        <v>143</v>
      </c>
      <c r="C54" s="134" t="s">
        <v>1209</v>
      </c>
      <c r="D54" s="134" t="s">
        <v>1210</v>
      </c>
      <c r="E54" s="134" t="s">
        <v>315</v>
      </c>
      <c r="F54" s="134" t="s">
        <v>936</v>
      </c>
      <c r="G54" s="134" t="s">
        <v>204</v>
      </c>
      <c r="H54" s="134" t="s">
        <v>339</v>
      </c>
      <c r="I54" s="134" t="s">
        <v>1211</v>
      </c>
      <c r="J54" s="134" t="s">
        <v>413</v>
      </c>
      <c r="K54" s="134" t="s">
        <v>1217</v>
      </c>
      <c r="L54" s="136">
        <v>1.0384</v>
      </c>
      <c r="M54" s="134" t="s">
        <v>1218</v>
      </c>
      <c r="O54" s="136">
        <v>4.1319999999999997</v>
      </c>
      <c r="P54" s="137">
        <v>2.493375204731812E-5</v>
      </c>
      <c r="Q54" s="172">
        <v>1.654857879221004E-6</v>
      </c>
    </row>
    <row r="55" spans="1:17" s="135" customFormat="1">
      <c r="A55" s="134" t="s">
        <v>1213</v>
      </c>
      <c r="B55" s="134">
        <v>143</v>
      </c>
      <c r="C55" s="134" t="s">
        <v>1209</v>
      </c>
      <c r="D55" s="134" t="s">
        <v>1210</v>
      </c>
      <c r="E55" s="134" t="s">
        <v>315</v>
      </c>
      <c r="F55" s="134" t="s">
        <v>936</v>
      </c>
      <c r="G55" s="134" t="s">
        <v>204</v>
      </c>
      <c r="H55" s="134" t="s">
        <v>339</v>
      </c>
      <c r="I55" s="134" t="s">
        <v>1211</v>
      </c>
      <c r="J55" s="134" t="s">
        <v>413</v>
      </c>
      <c r="K55" s="134" t="s">
        <v>1224</v>
      </c>
      <c r="L55" s="136">
        <v>1.9899999999999998E-2</v>
      </c>
      <c r="M55" s="134" t="s">
        <v>1225</v>
      </c>
      <c r="O55" s="136">
        <v>9.2499999999999999E-2</v>
      </c>
      <c r="P55" s="137">
        <v>5.5824627894690995E-7</v>
      </c>
      <c r="Q55" s="172">
        <v>3.7046068206181724E-8</v>
      </c>
    </row>
    <row r="56" spans="1:17" s="135" customFormat="1">
      <c r="A56" s="134" t="s">
        <v>1213</v>
      </c>
      <c r="B56" s="134">
        <v>14318</v>
      </c>
      <c r="C56" s="134" t="s">
        <v>1209</v>
      </c>
      <c r="D56" s="134" t="s">
        <v>1210</v>
      </c>
      <c r="E56" s="134" t="s">
        <v>315</v>
      </c>
      <c r="F56" s="134" t="s">
        <v>934</v>
      </c>
      <c r="H56" s="134" t="s">
        <v>339</v>
      </c>
      <c r="I56" s="134" t="s">
        <v>1211</v>
      </c>
      <c r="J56" s="134" t="s">
        <v>413</v>
      </c>
      <c r="K56" s="134" t="s">
        <v>1212</v>
      </c>
      <c r="L56" s="136">
        <f>75.3119+0.497979999999927</f>
        <v>75.809879999999922</v>
      </c>
      <c r="O56" s="136">
        <f>75.3119+0.497979999999927</f>
        <v>75.809879999999922</v>
      </c>
      <c r="P56" s="137">
        <v>0.94011503724178613</v>
      </c>
      <c r="Q56" s="172">
        <v>0.1781385673660858</v>
      </c>
    </row>
    <row r="57" spans="1:17" s="135" customFormat="1">
      <c r="A57" s="134" t="s">
        <v>1213</v>
      </c>
      <c r="B57" s="134">
        <v>14318</v>
      </c>
      <c r="C57" s="134" t="s">
        <v>1209</v>
      </c>
      <c r="D57" s="134" t="s">
        <v>1210</v>
      </c>
      <c r="E57" s="134" t="s">
        <v>315</v>
      </c>
      <c r="F57" s="134" t="s">
        <v>936</v>
      </c>
      <c r="G57" s="134" t="s">
        <v>204</v>
      </c>
      <c r="H57" s="134" t="s">
        <v>339</v>
      </c>
      <c r="I57" s="134" t="s">
        <v>1211</v>
      </c>
      <c r="J57" s="134" t="s">
        <v>413</v>
      </c>
      <c r="K57" s="134" t="s">
        <v>1215</v>
      </c>
      <c r="L57" s="136">
        <v>1.1799000000000002</v>
      </c>
      <c r="M57" s="134" t="s">
        <v>6241</v>
      </c>
      <c r="O57" s="136">
        <v>4.7972999999999999</v>
      </c>
      <c r="P57" s="137">
        <v>5.988496275821386E-2</v>
      </c>
      <c r="Q57" s="172">
        <v>1.1272727898069806E-2</v>
      </c>
    </row>
    <row r="58" spans="1:17" s="135" customFormat="1">
      <c r="A58" s="134" t="s">
        <v>1213</v>
      </c>
      <c r="B58" s="134">
        <v>14406</v>
      </c>
      <c r="C58" s="134" t="s">
        <v>1209</v>
      </c>
      <c r="D58" s="134" t="s">
        <v>1210</v>
      </c>
      <c r="E58" s="134" t="s">
        <v>315</v>
      </c>
      <c r="F58" s="134" t="s">
        <v>934</v>
      </c>
      <c r="H58" s="134" t="s">
        <v>339</v>
      </c>
      <c r="I58" s="134" t="s">
        <v>1211</v>
      </c>
      <c r="J58" s="134" t="s">
        <v>413</v>
      </c>
      <c r="K58" s="134" t="s">
        <v>1212</v>
      </c>
      <c r="L58" s="136">
        <f>234.1761+0.446619999999712</f>
        <v>234.6227199999997</v>
      </c>
      <c r="O58" s="136">
        <f>234.1761+0.446619999999712</f>
        <v>234.6227199999997</v>
      </c>
      <c r="P58" s="137">
        <v>1.0703036139954785</v>
      </c>
      <c r="Q58" s="172">
        <v>9.3340327229948297E-2</v>
      </c>
    </row>
    <row r="59" spans="1:17" s="135" customFormat="1">
      <c r="A59" s="134" t="s">
        <v>1213</v>
      </c>
      <c r="B59" s="134">
        <v>14406</v>
      </c>
      <c r="C59" s="134" t="s">
        <v>1209</v>
      </c>
      <c r="D59" s="134" t="s">
        <v>1210</v>
      </c>
      <c r="E59" s="134" t="s">
        <v>315</v>
      </c>
      <c r="F59" s="134" t="s">
        <v>936</v>
      </c>
      <c r="G59" s="134" t="s">
        <v>204</v>
      </c>
      <c r="H59" s="134" t="s">
        <v>339</v>
      </c>
      <c r="I59" s="134" t="s">
        <v>1211</v>
      </c>
      <c r="J59" s="134" t="s">
        <v>413</v>
      </c>
      <c r="K59" s="134" t="s">
        <v>1215</v>
      </c>
      <c r="L59" s="136">
        <v>-3.7831000000000001</v>
      </c>
      <c r="M59" s="134" t="s">
        <v>6241</v>
      </c>
      <c r="O59" s="136">
        <v>-15.382</v>
      </c>
      <c r="P59" s="137">
        <v>-7.0303613995478367E-2</v>
      </c>
      <c r="Q59" s="172">
        <v>-6.1194453523131373E-3</v>
      </c>
    </row>
    <row r="60" spans="1:17" s="135" customFormat="1">
      <c r="A60" s="134" t="s">
        <v>1213</v>
      </c>
      <c r="B60" s="134">
        <v>14425</v>
      </c>
      <c r="C60" s="134" t="s">
        <v>1209</v>
      </c>
      <c r="D60" s="134" t="s">
        <v>1210</v>
      </c>
      <c r="E60" s="134" t="s">
        <v>315</v>
      </c>
      <c r="F60" s="134" t="s">
        <v>934</v>
      </c>
      <c r="H60" s="134" t="s">
        <v>339</v>
      </c>
      <c r="I60" s="134" t="s">
        <v>1211</v>
      </c>
      <c r="J60" s="134" t="s">
        <v>413</v>
      </c>
      <c r="K60" s="134" t="s">
        <v>1212</v>
      </c>
      <c r="L60" s="136">
        <f>10574.8382+2660.82211999997</f>
        <v>13235.66031999997</v>
      </c>
      <c r="O60" s="136">
        <f>10574.8382+2660.82211999997</f>
        <v>13235.66031999997</v>
      </c>
      <c r="P60" s="137">
        <v>0.87404581344908527</v>
      </c>
      <c r="Q60" s="172">
        <v>3.9969277092962482E-2</v>
      </c>
    </row>
    <row r="61" spans="1:17" s="135" customFormat="1">
      <c r="A61" s="134" t="s">
        <v>1213</v>
      </c>
      <c r="B61" s="134">
        <v>14425</v>
      </c>
      <c r="C61" s="134" t="s">
        <v>1209</v>
      </c>
      <c r="D61" s="134" t="s">
        <v>1210</v>
      </c>
      <c r="E61" s="134" t="s">
        <v>315</v>
      </c>
      <c r="F61" s="134" t="s">
        <v>935</v>
      </c>
      <c r="G61" s="134" t="s">
        <v>205</v>
      </c>
      <c r="H61" s="134" t="s">
        <v>339</v>
      </c>
      <c r="I61" s="134" t="s">
        <v>1211</v>
      </c>
      <c r="J61" s="134" t="s">
        <v>413</v>
      </c>
      <c r="K61" s="134" t="s">
        <v>1215</v>
      </c>
      <c r="L61" s="136">
        <v>204.14920000000001</v>
      </c>
      <c r="M61" s="134" t="s">
        <v>6241</v>
      </c>
      <c r="O61" s="136">
        <v>830.07080000000008</v>
      </c>
      <c r="P61" s="137">
        <v>6.8608130387313143E-2</v>
      </c>
      <c r="Q61" s="172">
        <v>2.5066622299035491E-3</v>
      </c>
    </row>
    <row r="62" spans="1:17" s="135" customFormat="1">
      <c r="A62" s="134" t="s">
        <v>1213</v>
      </c>
      <c r="B62" s="134">
        <v>14425</v>
      </c>
      <c r="C62" s="134" t="s">
        <v>1209</v>
      </c>
      <c r="D62" s="134" t="s">
        <v>1210</v>
      </c>
      <c r="E62" s="134" t="s">
        <v>315</v>
      </c>
      <c r="F62" s="134" t="s">
        <v>936</v>
      </c>
      <c r="G62" s="134" t="s">
        <v>204</v>
      </c>
      <c r="H62" s="134" t="s">
        <v>339</v>
      </c>
      <c r="I62" s="134" t="s">
        <v>1211</v>
      </c>
      <c r="J62" s="134" t="s">
        <v>413</v>
      </c>
      <c r="K62" s="134" t="s">
        <v>1215</v>
      </c>
      <c r="L62" s="136">
        <v>87.645899999999997</v>
      </c>
      <c r="M62" s="134" t="s">
        <v>6241</v>
      </c>
      <c r="O62" s="136">
        <v>356.36829999999998</v>
      </c>
      <c r="P62" s="137">
        <v>2.9455036060991775E-2</v>
      </c>
      <c r="Q62" s="172">
        <v>1.0761671866362926E-3</v>
      </c>
    </row>
    <row r="63" spans="1:17" s="135" customFormat="1">
      <c r="A63" s="134" t="s">
        <v>1213</v>
      </c>
      <c r="B63" s="134">
        <v>14425</v>
      </c>
      <c r="C63" s="134" t="s">
        <v>1209</v>
      </c>
      <c r="D63" s="134" t="s">
        <v>1210</v>
      </c>
      <c r="E63" s="134" t="s">
        <v>315</v>
      </c>
      <c r="F63" s="134" t="s">
        <v>936</v>
      </c>
      <c r="G63" s="134" t="s">
        <v>204</v>
      </c>
      <c r="H63" s="134" t="s">
        <v>339</v>
      </c>
      <c r="I63" s="134" t="s">
        <v>1211</v>
      </c>
      <c r="J63" s="134" t="s">
        <v>413</v>
      </c>
      <c r="K63" s="134" t="s">
        <v>1217</v>
      </c>
      <c r="L63" s="136">
        <v>64.811000000000007</v>
      </c>
      <c r="M63" s="134" t="s">
        <v>1218</v>
      </c>
      <c r="O63" s="136">
        <v>257.8895</v>
      </c>
      <c r="P63" s="137">
        <v>2.131543058608799E-2</v>
      </c>
      <c r="Q63" s="172">
        <v>7.7877919466473372E-4</v>
      </c>
    </row>
    <row r="64" spans="1:17" s="135" customFormat="1">
      <c r="A64" s="134" t="s">
        <v>1213</v>
      </c>
      <c r="B64" s="134">
        <v>14425</v>
      </c>
      <c r="C64" s="134" t="s">
        <v>1209</v>
      </c>
      <c r="D64" s="134" t="s">
        <v>1210</v>
      </c>
      <c r="E64" s="134" t="s">
        <v>315</v>
      </c>
      <c r="F64" s="134" t="s">
        <v>936</v>
      </c>
      <c r="G64" s="134" t="s">
        <v>204</v>
      </c>
      <c r="H64" s="134" t="s">
        <v>339</v>
      </c>
      <c r="I64" s="134" t="s">
        <v>1211</v>
      </c>
      <c r="J64" s="134" t="s">
        <v>413</v>
      </c>
      <c r="K64" s="134" t="s">
        <v>1224</v>
      </c>
      <c r="L64" s="136">
        <v>17.096</v>
      </c>
      <c r="M64" s="134" t="s">
        <v>1225</v>
      </c>
      <c r="O64" s="136">
        <v>79.556200000000004</v>
      </c>
      <c r="P64" s="137">
        <v>6.575589516521878E-3</v>
      </c>
      <c r="Q64" s="172">
        <v>2.4024519558410286E-4</v>
      </c>
    </row>
    <row r="65" spans="1:17" s="135" customFormat="1">
      <c r="A65" s="134" t="s">
        <v>1213</v>
      </c>
      <c r="B65" s="134">
        <v>35011</v>
      </c>
      <c r="C65" s="134" t="s">
        <v>1209</v>
      </c>
      <c r="D65" s="134" t="s">
        <v>1210</v>
      </c>
      <c r="E65" s="134" t="s">
        <v>315</v>
      </c>
      <c r="F65" s="134" t="s">
        <v>934</v>
      </c>
      <c r="H65" s="134" t="s">
        <v>339</v>
      </c>
      <c r="I65" s="134" t="s">
        <v>1211</v>
      </c>
      <c r="J65" s="134" t="s">
        <v>413</v>
      </c>
      <c r="K65" s="134" t="s">
        <v>1212</v>
      </c>
      <c r="L65" s="136">
        <v>331.1164</v>
      </c>
      <c r="O65" s="136">
        <v>331.1164</v>
      </c>
      <c r="P65" s="137">
        <v>7.005849768959313E-2</v>
      </c>
      <c r="Q65" s="172">
        <v>4.7234645769789006E-3</v>
      </c>
    </row>
    <row r="66" spans="1:17" s="135" customFormat="1">
      <c r="A66" s="134" t="s">
        <v>1213</v>
      </c>
      <c r="B66" s="134">
        <v>35011</v>
      </c>
      <c r="C66" s="134" t="s">
        <v>1245</v>
      </c>
      <c r="D66" s="134" t="s">
        <v>1246</v>
      </c>
      <c r="E66" s="134" t="s">
        <v>315</v>
      </c>
      <c r="F66" s="134" t="s">
        <v>934</v>
      </c>
      <c r="H66" s="134" t="s">
        <v>339</v>
      </c>
      <c r="I66" s="134" t="s">
        <v>1211</v>
      </c>
      <c r="J66" s="134" t="s">
        <v>413</v>
      </c>
      <c r="K66" s="134" t="s">
        <v>1212</v>
      </c>
      <c r="L66" s="136">
        <v>19.4924</v>
      </c>
      <c r="O66" s="136">
        <v>19.4924</v>
      </c>
      <c r="P66" s="137">
        <v>4.1242518825769185E-3</v>
      </c>
      <c r="Q66" s="172">
        <v>2.7806433302700659E-4</v>
      </c>
    </row>
    <row r="67" spans="1:17" s="135" customFormat="1">
      <c r="A67" s="134" t="s">
        <v>1213</v>
      </c>
      <c r="B67" s="134">
        <v>35011</v>
      </c>
      <c r="C67" s="134" t="s">
        <v>1209</v>
      </c>
      <c r="D67" s="134" t="s">
        <v>1210</v>
      </c>
      <c r="E67" s="134" t="s">
        <v>315</v>
      </c>
      <c r="F67" s="134" t="s">
        <v>935</v>
      </c>
      <c r="G67" s="134" t="s">
        <v>205</v>
      </c>
      <c r="H67" s="134" t="s">
        <v>339</v>
      </c>
      <c r="I67" s="134" t="s">
        <v>1211</v>
      </c>
      <c r="J67" s="134" t="s">
        <v>413</v>
      </c>
      <c r="K67" s="134" t="s">
        <v>1215</v>
      </c>
      <c r="L67" s="136">
        <v>300.64640000000003</v>
      </c>
      <c r="M67" s="134" t="s">
        <v>6241</v>
      </c>
      <c r="O67" s="136">
        <v>1222.4284</v>
      </c>
      <c r="P67" s="137">
        <v>0.25864465595961283</v>
      </c>
      <c r="Q67" s="172">
        <v>1.7438270183213499E-2</v>
      </c>
    </row>
    <row r="68" spans="1:17" s="135" customFormat="1">
      <c r="A68" s="134" t="s">
        <v>1213</v>
      </c>
      <c r="B68" s="134">
        <v>35011</v>
      </c>
      <c r="C68" s="134" t="s">
        <v>1209</v>
      </c>
      <c r="D68" s="134" t="s">
        <v>1210</v>
      </c>
      <c r="E68" s="134" t="s">
        <v>315</v>
      </c>
      <c r="F68" s="134" t="s">
        <v>935</v>
      </c>
      <c r="G68" s="134" t="s">
        <v>205</v>
      </c>
      <c r="H68" s="134" t="s">
        <v>339</v>
      </c>
      <c r="I68" s="134" t="s">
        <v>1211</v>
      </c>
      <c r="J68" s="134" t="s">
        <v>413</v>
      </c>
      <c r="K68" s="134" t="s">
        <v>1217</v>
      </c>
      <c r="L68" s="136">
        <v>73.603999999999999</v>
      </c>
      <c r="M68" s="134" t="s">
        <v>1218</v>
      </c>
      <c r="O68" s="136">
        <v>292.87759999999997</v>
      </c>
      <c r="P68" s="137">
        <v>6.1967831761489831E-2</v>
      </c>
      <c r="Q68" s="172">
        <v>4.1779778017355697E-3</v>
      </c>
    </row>
    <row r="69" spans="1:17" s="135" customFormat="1">
      <c r="A69" s="134" t="s">
        <v>1213</v>
      </c>
      <c r="B69" s="134">
        <v>35011</v>
      </c>
      <c r="C69" s="134" t="s">
        <v>1209</v>
      </c>
      <c r="D69" s="134" t="s">
        <v>1210</v>
      </c>
      <c r="E69" s="134" t="s">
        <v>315</v>
      </c>
      <c r="F69" s="134" t="s">
        <v>935</v>
      </c>
      <c r="G69" s="134" t="s">
        <v>205</v>
      </c>
      <c r="H69" s="134" t="s">
        <v>339</v>
      </c>
      <c r="I69" s="134" t="s">
        <v>1211</v>
      </c>
      <c r="J69" s="134" t="s">
        <v>413</v>
      </c>
      <c r="K69" s="134" t="s">
        <v>1224</v>
      </c>
      <c r="L69" s="136">
        <v>23.799799999999998</v>
      </c>
      <c r="M69" s="134" t="s">
        <v>1225</v>
      </c>
      <c r="O69" s="136">
        <v>110.75239999999999</v>
      </c>
      <c r="P69" s="137">
        <v>2.3433281787681195E-2</v>
      </c>
      <c r="Q69" s="172">
        <v>1.579912798687706E-3</v>
      </c>
    </row>
    <row r="70" spans="1:17" s="135" customFormat="1">
      <c r="A70" s="134" t="s">
        <v>1213</v>
      </c>
      <c r="B70" s="134">
        <v>35011</v>
      </c>
      <c r="C70" s="134" t="s">
        <v>1209</v>
      </c>
      <c r="D70" s="134" t="s">
        <v>1210</v>
      </c>
      <c r="E70" s="134" t="s">
        <v>315</v>
      </c>
      <c r="F70" s="134" t="s">
        <v>935</v>
      </c>
      <c r="G70" s="134" t="s">
        <v>205</v>
      </c>
      <c r="H70" s="134" t="s">
        <v>339</v>
      </c>
      <c r="I70" s="134" t="s">
        <v>1211</v>
      </c>
      <c r="J70" s="134" t="s">
        <v>413</v>
      </c>
      <c r="K70" s="134" t="s">
        <v>1238</v>
      </c>
      <c r="L70" s="136">
        <v>12.0639</v>
      </c>
      <c r="M70" s="134" t="s">
        <v>1239</v>
      </c>
      <c r="O70" s="136">
        <v>49.148499999999999</v>
      </c>
      <c r="P70" s="137">
        <v>1.0398968974155851E-2</v>
      </c>
      <c r="Q70" s="172">
        <v>7.0111658245151096E-4</v>
      </c>
    </row>
    <row r="71" spans="1:17" s="135" customFormat="1">
      <c r="A71" s="134" t="s">
        <v>1213</v>
      </c>
      <c r="B71" s="134">
        <v>35011</v>
      </c>
      <c r="C71" s="134" t="s">
        <v>1209</v>
      </c>
      <c r="D71" s="134" t="s">
        <v>1210</v>
      </c>
      <c r="E71" s="134" t="s">
        <v>315</v>
      </c>
      <c r="F71" s="134" t="s">
        <v>935</v>
      </c>
      <c r="G71" s="134" t="s">
        <v>205</v>
      </c>
      <c r="H71" s="134" t="s">
        <v>339</v>
      </c>
      <c r="I71" s="134" t="s">
        <v>1211</v>
      </c>
      <c r="J71" s="134" t="s">
        <v>413</v>
      </c>
      <c r="K71" s="134" t="s">
        <v>1226</v>
      </c>
      <c r="L71" s="136">
        <v>0.14319999999999999</v>
      </c>
      <c r="M71" s="134" t="s">
        <v>1227</v>
      </c>
      <c r="O71" s="136">
        <v>6.7400000000000002E-2</v>
      </c>
      <c r="P71" s="137">
        <v>1.4256460484128087E-5</v>
      </c>
      <c r="Q71" s="172">
        <v>9.614791429490593E-7</v>
      </c>
    </row>
    <row r="72" spans="1:17" s="135" customFormat="1">
      <c r="A72" s="134" t="s">
        <v>1213</v>
      </c>
      <c r="B72" s="134">
        <v>35011</v>
      </c>
      <c r="C72" s="134" t="s">
        <v>1209</v>
      </c>
      <c r="D72" s="134" t="s">
        <v>1210</v>
      </c>
      <c r="E72" s="134" t="s">
        <v>315</v>
      </c>
      <c r="F72" s="134" t="s">
        <v>936</v>
      </c>
      <c r="G72" s="134" t="s">
        <v>204</v>
      </c>
      <c r="H72" s="134" t="s">
        <v>339</v>
      </c>
      <c r="I72" s="134" t="s">
        <v>1211</v>
      </c>
      <c r="J72" s="134" t="s">
        <v>413</v>
      </c>
      <c r="K72" s="134" t="s">
        <v>1215</v>
      </c>
      <c r="L72" s="136">
        <v>462.69220000000001</v>
      </c>
      <c r="M72" s="134" t="s">
        <v>6241</v>
      </c>
      <c r="O72" s="136">
        <v>1881.3066000000001</v>
      </c>
      <c r="P72" s="137">
        <v>0.3980518639228684</v>
      </c>
      <c r="Q72" s="172">
        <v>2.6837345065169271E-2</v>
      </c>
    </row>
    <row r="73" spans="1:17" s="135" customFormat="1">
      <c r="A73" s="134" t="s">
        <v>1213</v>
      </c>
      <c r="B73" s="134">
        <v>35011</v>
      </c>
      <c r="C73" s="134" t="s">
        <v>1209</v>
      </c>
      <c r="D73" s="134" t="s">
        <v>1210</v>
      </c>
      <c r="E73" s="134" t="s">
        <v>315</v>
      </c>
      <c r="F73" s="134" t="s">
        <v>936</v>
      </c>
      <c r="G73" s="134" t="s">
        <v>204</v>
      </c>
      <c r="H73" s="134" t="s">
        <v>339</v>
      </c>
      <c r="I73" s="134" t="s">
        <v>1211</v>
      </c>
      <c r="J73" s="134" t="s">
        <v>413</v>
      </c>
      <c r="K73" s="134" t="s">
        <v>1217</v>
      </c>
      <c r="L73" s="136">
        <v>171.4665</v>
      </c>
      <c r="M73" s="134" t="s">
        <v>1218</v>
      </c>
      <c r="O73" s="136">
        <v>682.28250000000003</v>
      </c>
      <c r="P73" s="137">
        <v>0.1443591536742066</v>
      </c>
      <c r="Q73" s="172">
        <v>9.7329435215006161E-3</v>
      </c>
    </row>
    <row r="74" spans="1:17" s="135" customFormat="1">
      <c r="A74" s="134" t="s">
        <v>1213</v>
      </c>
      <c r="B74" s="134">
        <v>35011</v>
      </c>
      <c r="C74" s="134" t="s">
        <v>1209</v>
      </c>
      <c r="D74" s="134" t="s">
        <v>1210</v>
      </c>
      <c r="E74" s="134" t="s">
        <v>315</v>
      </c>
      <c r="F74" s="134" t="s">
        <v>936</v>
      </c>
      <c r="G74" s="134" t="s">
        <v>204</v>
      </c>
      <c r="H74" s="134" t="s">
        <v>339</v>
      </c>
      <c r="I74" s="134" t="s">
        <v>1211</v>
      </c>
      <c r="J74" s="134" t="s">
        <v>413</v>
      </c>
      <c r="K74" s="134" t="s">
        <v>1224</v>
      </c>
      <c r="L74" s="136">
        <v>29.194200000000002</v>
      </c>
      <c r="M74" s="134" t="s">
        <v>1225</v>
      </c>
      <c r="O74" s="136">
        <v>135.8554</v>
      </c>
      <c r="P74" s="137">
        <v>2.8744647118765447E-2</v>
      </c>
      <c r="Q74" s="172">
        <v>1.9380138509940896E-3</v>
      </c>
    </row>
    <row r="75" spans="1:17" s="135" customFormat="1">
      <c r="A75" s="134" t="s">
        <v>1213</v>
      </c>
      <c r="B75" s="134">
        <v>35011</v>
      </c>
      <c r="C75" s="134" t="s">
        <v>1245</v>
      </c>
      <c r="D75" s="134" t="s">
        <v>1246</v>
      </c>
      <c r="E75" s="134" t="s">
        <v>315</v>
      </c>
      <c r="F75" s="134" t="s">
        <v>936</v>
      </c>
      <c r="G75" s="134" t="s">
        <v>204</v>
      </c>
      <c r="H75" s="134" t="s">
        <v>339</v>
      </c>
      <c r="I75" s="134" t="s">
        <v>1211</v>
      </c>
      <c r="J75" s="134" t="s">
        <v>413</v>
      </c>
      <c r="K75" s="134" t="s">
        <v>1215</v>
      </c>
      <c r="L75" s="136">
        <v>0.23549999999999999</v>
      </c>
      <c r="M75" s="134" t="s">
        <v>6241</v>
      </c>
      <c r="O75" s="136">
        <v>0.95750000000000002</v>
      </c>
      <c r="P75" s="137">
        <v>2.0259076856561135E-4</v>
      </c>
      <c r="Q75" s="172">
        <v>1.3658995242933595E-5</v>
      </c>
    </row>
    <row r="76" spans="1:17" s="135" customFormat="1">
      <c r="A76" s="134" t="s">
        <v>1213</v>
      </c>
      <c r="B76" s="134">
        <v>35012</v>
      </c>
      <c r="C76" s="134" t="s">
        <v>1209</v>
      </c>
      <c r="D76" s="134" t="s">
        <v>1210</v>
      </c>
      <c r="E76" s="134" t="s">
        <v>315</v>
      </c>
      <c r="F76" s="134" t="s">
        <v>934</v>
      </c>
      <c r="H76" s="134" t="s">
        <v>339</v>
      </c>
      <c r="I76" s="134" t="s">
        <v>1211</v>
      </c>
      <c r="J76" s="134" t="s">
        <v>413</v>
      </c>
      <c r="K76" s="134" t="s">
        <v>1212</v>
      </c>
      <c r="L76" s="136">
        <f>28984.6738+20794.9328</f>
        <v>49779.606599999999</v>
      </c>
      <c r="O76" s="136">
        <f>28984.6738+20794.9328</f>
        <v>49779.606599999999</v>
      </c>
      <c r="P76" s="137">
        <v>0.14412813328387142</v>
      </c>
      <c r="Q76" s="172">
        <v>2.7552390201791243E-2</v>
      </c>
    </row>
    <row r="77" spans="1:17" s="135" customFormat="1">
      <c r="A77" s="134" t="s">
        <v>1213</v>
      </c>
      <c r="B77" s="134">
        <v>35012</v>
      </c>
      <c r="C77" s="134" t="s">
        <v>1245</v>
      </c>
      <c r="D77" s="134" t="s">
        <v>1246</v>
      </c>
      <c r="E77" s="134" t="s">
        <v>315</v>
      </c>
      <c r="F77" s="134" t="s">
        <v>934</v>
      </c>
      <c r="H77" s="134" t="s">
        <v>339</v>
      </c>
      <c r="I77" s="134" t="s">
        <v>1211</v>
      </c>
      <c r="J77" s="134" t="s">
        <v>413</v>
      </c>
      <c r="K77" s="134" t="s">
        <v>1212</v>
      </c>
      <c r="L77" s="136">
        <v>1374.6179999999999</v>
      </c>
      <c r="O77" s="136">
        <v>1374.6179999999999</v>
      </c>
      <c r="P77" s="137">
        <v>6.8353756053049523E-3</v>
      </c>
      <c r="Q77" s="172">
        <v>7.6083388562588343E-4</v>
      </c>
    </row>
    <row r="78" spans="1:17" s="135" customFormat="1">
      <c r="A78" s="134" t="s">
        <v>1213</v>
      </c>
      <c r="B78" s="134">
        <v>35012</v>
      </c>
      <c r="C78" s="134" t="s">
        <v>1209</v>
      </c>
      <c r="D78" s="134" t="s">
        <v>1210</v>
      </c>
      <c r="E78" s="134" t="s">
        <v>315</v>
      </c>
      <c r="F78" s="134" t="s">
        <v>935</v>
      </c>
      <c r="G78" s="134" t="s">
        <v>205</v>
      </c>
      <c r="H78" s="134" t="s">
        <v>339</v>
      </c>
      <c r="I78" s="134" t="s">
        <v>1211</v>
      </c>
      <c r="J78" s="134" t="s">
        <v>413</v>
      </c>
      <c r="K78" s="134" t="s">
        <v>1215</v>
      </c>
      <c r="L78" s="136">
        <v>11066.9843</v>
      </c>
      <c r="M78" s="134" t="s">
        <v>6241</v>
      </c>
      <c r="O78" s="136">
        <v>44998.3583</v>
      </c>
      <c r="P78" s="137">
        <v>0.22375719788647422</v>
      </c>
      <c r="Q78" s="172">
        <v>2.4906029014733346E-2</v>
      </c>
    </row>
    <row r="79" spans="1:17" s="135" customFormat="1">
      <c r="A79" s="134" t="s">
        <v>1213</v>
      </c>
      <c r="B79" s="134">
        <v>35012</v>
      </c>
      <c r="C79" s="134" t="s">
        <v>1209</v>
      </c>
      <c r="D79" s="134" t="s">
        <v>1210</v>
      </c>
      <c r="E79" s="134" t="s">
        <v>315</v>
      </c>
      <c r="F79" s="134" t="s">
        <v>935</v>
      </c>
      <c r="G79" s="134" t="s">
        <v>205</v>
      </c>
      <c r="H79" s="134" t="s">
        <v>339</v>
      </c>
      <c r="I79" s="134" t="s">
        <v>1211</v>
      </c>
      <c r="J79" s="134" t="s">
        <v>413</v>
      </c>
      <c r="K79" s="134" t="s">
        <v>1217</v>
      </c>
      <c r="L79" s="136">
        <v>1550.1586000000002</v>
      </c>
      <c r="M79" s="134" t="s">
        <v>1218</v>
      </c>
      <c r="O79" s="136">
        <v>6168.2359000000006</v>
      </c>
      <c r="P79" s="137">
        <v>3.067194513540341E-2</v>
      </c>
      <c r="Q79" s="172">
        <v>3.4140414917119295E-3</v>
      </c>
    </row>
    <row r="80" spans="1:17" s="135" customFormat="1">
      <c r="A80" s="134" t="s">
        <v>1213</v>
      </c>
      <c r="B80" s="134">
        <v>35012</v>
      </c>
      <c r="C80" s="134" t="s">
        <v>1209</v>
      </c>
      <c r="D80" s="134" t="s">
        <v>1210</v>
      </c>
      <c r="E80" s="134" t="s">
        <v>315</v>
      </c>
      <c r="F80" s="134" t="s">
        <v>935</v>
      </c>
      <c r="G80" s="134" t="s">
        <v>205</v>
      </c>
      <c r="H80" s="134" t="s">
        <v>339</v>
      </c>
      <c r="I80" s="134" t="s">
        <v>1211</v>
      </c>
      <c r="J80" s="134" t="s">
        <v>413</v>
      </c>
      <c r="K80" s="134" t="s">
        <v>1224</v>
      </c>
      <c r="L80" s="136">
        <v>435.39949999999999</v>
      </c>
      <c r="M80" s="134" t="s">
        <v>1225</v>
      </c>
      <c r="O80" s="136">
        <v>2026.1316000000002</v>
      </c>
      <c r="P80" s="137">
        <v>1.0075068305531185E-2</v>
      </c>
      <c r="Q80" s="172">
        <v>1.1214385218419869E-3</v>
      </c>
    </row>
    <row r="81" spans="1:17" s="135" customFormat="1">
      <c r="A81" s="134" t="s">
        <v>1213</v>
      </c>
      <c r="B81" s="134">
        <v>35012</v>
      </c>
      <c r="C81" s="134" t="s">
        <v>1209</v>
      </c>
      <c r="D81" s="134" t="s">
        <v>1210</v>
      </c>
      <c r="E81" s="134" t="s">
        <v>315</v>
      </c>
      <c r="F81" s="134" t="s">
        <v>935</v>
      </c>
      <c r="G81" s="134" t="s">
        <v>205</v>
      </c>
      <c r="H81" s="134" t="s">
        <v>339</v>
      </c>
      <c r="I81" s="134" t="s">
        <v>1211</v>
      </c>
      <c r="J81" s="134" t="s">
        <v>413</v>
      </c>
      <c r="K81" s="134" t="s">
        <v>1226</v>
      </c>
      <c r="L81" s="136">
        <v>0.92120000000000002</v>
      </c>
      <c r="M81" s="134" t="s">
        <v>1227</v>
      </c>
      <c r="O81" s="136">
        <v>0.43330000000000002</v>
      </c>
      <c r="P81" s="137">
        <v>2.1548200909628621E-6</v>
      </c>
      <c r="Q81" s="172">
        <v>2.3982613543667789E-7</v>
      </c>
    </row>
    <row r="82" spans="1:17" s="135" customFormat="1">
      <c r="A82" s="134" t="s">
        <v>1213</v>
      </c>
      <c r="B82" s="134">
        <v>35012</v>
      </c>
      <c r="C82" s="134" t="s">
        <v>1209</v>
      </c>
      <c r="D82" s="134" t="s">
        <v>1210</v>
      </c>
      <c r="E82" s="134" t="s">
        <v>315</v>
      </c>
      <c r="F82" s="134" t="s">
        <v>935</v>
      </c>
      <c r="G82" s="134" t="s">
        <v>205</v>
      </c>
      <c r="H82" s="134" t="s">
        <v>339</v>
      </c>
      <c r="I82" s="134" t="s">
        <v>1211</v>
      </c>
      <c r="J82" s="134" t="s">
        <v>413</v>
      </c>
      <c r="K82" s="134" t="s">
        <v>1238</v>
      </c>
      <c r="L82" s="136">
        <v>9.98E-2</v>
      </c>
      <c r="M82" s="134" t="s">
        <v>1239</v>
      </c>
      <c r="O82" s="136">
        <v>0.40639999999999998</v>
      </c>
      <c r="P82" s="137">
        <v>2.0207578474288281E-6</v>
      </c>
      <c r="Q82" s="172">
        <v>2.2493732158196605E-7</v>
      </c>
    </row>
    <row r="83" spans="1:17" s="135" customFormat="1">
      <c r="A83" s="134" t="s">
        <v>1213</v>
      </c>
      <c r="B83" s="134">
        <v>35012</v>
      </c>
      <c r="C83" s="134" t="s">
        <v>1209</v>
      </c>
      <c r="D83" s="134" t="s">
        <v>1210</v>
      </c>
      <c r="E83" s="134" t="s">
        <v>315</v>
      </c>
      <c r="F83" s="134" t="s">
        <v>936</v>
      </c>
      <c r="G83" s="134" t="s">
        <v>204</v>
      </c>
      <c r="H83" s="134" t="s">
        <v>339</v>
      </c>
      <c r="I83" s="134" t="s">
        <v>1211</v>
      </c>
      <c r="J83" s="134" t="s">
        <v>413</v>
      </c>
      <c r="K83" s="134" t="s">
        <v>1215</v>
      </c>
      <c r="L83" s="136">
        <v>23074.197</v>
      </c>
      <c r="M83" s="134" t="s">
        <v>6241</v>
      </c>
      <c r="O83" s="136">
        <v>93819.685099999988</v>
      </c>
      <c r="P83" s="137">
        <v>0.46652434959659633</v>
      </c>
      <c r="Q83" s="172">
        <v>5.1928023321991854E-2</v>
      </c>
    </row>
    <row r="84" spans="1:17" s="135" customFormat="1">
      <c r="A84" s="134" t="s">
        <v>1213</v>
      </c>
      <c r="B84" s="134">
        <v>35012</v>
      </c>
      <c r="C84" s="134" t="s">
        <v>1209</v>
      </c>
      <c r="D84" s="134" t="s">
        <v>1210</v>
      </c>
      <c r="E84" s="134" t="s">
        <v>315</v>
      </c>
      <c r="F84" s="134" t="s">
        <v>936</v>
      </c>
      <c r="G84" s="134" t="s">
        <v>204</v>
      </c>
      <c r="H84" s="134" t="s">
        <v>339</v>
      </c>
      <c r="I84" s="134" t="s">
        <v>1211</v>
      </c>
      <c r="J84" s="134" t="s">
        <v>413</v>
      </c>
      <c r="K84" s="134" t="s">
        <v>1217</v>
      </c>
      <c r="L84" s="136">
        <v>4457.1803</v>
      </c>
      <c r="M84" s="134" t="s">
        <v>1218</v>
      </c>
      <c r="O84" s="136">
        <v>17735.566199999997</v>
      </c>
      <c r="P84" s="137">
        <v>8.8191230456342903E-2</v>
      </c>
      <c r="Q84" s="172">
        <v>9.8164142661605492E-3</v>
      </c>
    </row>
    <row r="85" spans="1:17" s="135" customFormat="1">
      <c r="A85" s="134" t="s">
        <v>1213</v>
      </c>
      <c r="B85" s="134">
        <v>35012</v>
      </c>
      <c r="C85" s="134" t="s">
        <v>1245</v>
      </c>
      <c r="D85" s="134" t="s">
        <v>1246</v>
      </c>
      <c r="E85" s="134" t="s">
        <v>315</v>
      </c>
      <c r="F85" s="134" t="s">
        <v>936</v>
      </c>
      <c r="G85" s="134" t="s">
        <v>204</v>
      </c>
      <c r="H85" s="134" t="s">
        <v>339</v>
      </c>
      <c r="I85" s="134" t="s">
        <v>1211</v>
      </c>
      <c r="J85" s="134" t="s">
        <v>413</v>
      </c>
      <c r="K85" s="134" t="s">
        <v>1215</v>
      </c>
      <c r="L85" s="136">
        <v>559.947</v>
      </c>
      <c r="M85" s="134" t="s">
        <v>6241</v>
      </c>
      <c r="O85" s="136">
        <v>2276.7446</v>
      </c>
      <c r="P85" s="137">
        <v>1.132125721518595E-2</v>
      </c>
      <c r="Q85" s="172">
        <v>1.2601496856550314E-3</v>
      </c>
    </row>
    <row r="86" spans="1:17" s="135" customFormat="1">
      <c r="A86" s="134" t="s">
        <v>1213</v>
      </c>
      <c r="B86" s="134">
        <v>35012</v>
      </c>
      <c r="C86" s="134" t="s">
        <v>1209</v>
      </c>
      <c r="D86" s="134" t="s">
        <v>1210</v>
      </c>
      <c r="E86" s="134" t="s">
        <v>315</v>
      </c>
      <c r="F86" s="134" t="s">
        <v>936</v>
      </c>
      <c r="G86" s="134" t="s">
        <v>204</v>
      </c>
      <c r="H86" s="134" t="s">
        <v>339</v>
      </c>
      <c r="I86" s="134" t="s">
        <v>1211</v>
      </c>
      <c r="J86" s="134" t="s">
        <v>413</v>
      </c>
      <c r="K86" s="134" t="s">
        <v>1224</v>
      </c>
      <c r="L86" s="136">
        <v>219.74449999999999</v>
      </c>
      <c r="M86" s="134" t="s">
        <v>1225</v>
      </c>
      <c r="O86" s="136">
        <v>1022.5811</v>
      </c>
      <c r="P86" s="137">
        <v>5.0848496562758269E-3</v>
      </c>
      <c r="Q86" s="172">
        <v>5.6598586056678295E-4</v>
      </c>
    </row>
    <row r="87" spans="1:17" s="135" customFormat="1">
      <c r="A87" s="134" t="s">
        <v>1213</v>
      </c>
      <c r="B87" s="134">
        <v>35012</v>
      </c>
      <c r="C87" s="134" t="s">
        <v>1248</v>
      </c>
      <c r="D87" s="134" t="s">
        <v>1249</v>
      </c>
      <c r="E87" s="134" t="s">
        <v>315</v>
      </c>
      <c r="F87" s="134" t="s">
        <v>936</v>
      </c>
      <c r="G87" s="134" t="s">
        <v>204</v>
      </c>
      <c r="H87" s="134" t="s">
        <v>339</v>
      </c>
      <c r="I87" s="134" t="s">
        <v>1211</v>
      </c>
      <c r="J87" s="134" t="s">
        <v>413</v>
      </c>
      <c r="K87" s="134" t="s">
        <v>1215</v>
      </c>
      <c r="L87" s="136">
        <v>102.89019999999999</v>
      </c>
      <c r="M87" s="134" t="s">
        <v>6241</v>
      </c>
      <c r="O87" s="136">
        <v>418.35169999999999</v>
      </c>
      <c r="P87" s="137">
        <v>2.0802801795429199E-3</v>
      </c>
      <c r="Q87" s="172">
        <v>2.3155243818223965E-4</v>
      </c>
    </row>
    <row r="88" spans="1:17" s="135" customFormat="1">
      <c r="A88" s="134" t="s">
        <v>1213</v>
      </c>
      <c r="B88" s="134">
        <v>35012</v>
      </c>
      <c r="C88" s="134" t="s">
        <v>1245</v>
      </c>
      <c r="D88" s="134" t="s">
        <v>1246</v>
      </c>
      <c r="E88" s="134" t="s">
        <v>315</v>
      </c>
      <c r="F88" s="134" t="s">
        <v>936</v>
      </c>
      <c r="G88" s="134" t="s">
        <v>204</v>
      </c>
      <c r="H88" s="134" t="s">
        <v>339</v>
      </c>
      <c r="I88" s="134" t="s">
        <v>1211</v>
      </c>
      <c r="J88" s="134" t="s">
        <v>413</v>
      </c>
      <c r="K88" s="134" t="s">
        <v>1217</v>
      </c>
      <c r="L88" s="136">
        <v>0.1186</v>
      </c>
      <c r="M88" s="134" t="s">
        <v>1218</v>
      </c>
      <c r="O88" s="136">
        <v>0.47210000000000002</v>
      </c>
      <c r="P88" s="137">
        <v>2.3474499243088782E-6</v>
      </c>
      <c r="Q88" s="172">
        <v>2.6130145058771207E-7</v>
      </c>
    </row>
    <row r="89" spans="1:17" s="135" customFormat="1">
      <c r="A89" s="134" t="s">
        <v>1213</v>
      </c>
      <c r="B89" s="134">
        <v>35012</v>
      </c>
      <c r="C89" s="134" t="s">
        <v>1248</v>
      </c>
      <c r="D89" s="134" t="s">
        <v>1249</v>
      </c>
      <c r="E89" s="134" t="s">
        <v>315</v>
      </c>
      <c r="F89" s="134" t="s">
        <v>937</v>
      </c>
      <c r="H89" s="134" t="s">
        <v>339</v>
      </c>
      <c r="I89" s="134" t="s">
        <v>1211</v>
      </c>
      <c r="J89" s="134" t="s">
        <v>413</v>
      </c>
      <c r="K89" s="134" t="s">
        <v>1212</v>
      </c>
      <c r="L89" s="136">
        <v>894.56880000000001</v>
      </c>
      <c r="O89" s="136">
        <v>894.56880000000001</v>
      </c>
      <c r="P89" s="137">
        <v>4.4482999881320815E-3</v>
      </c>
      <c r="Q89" s="172">
        <v>4.9513265217222813E-4</v>
      </c>
    </row>
    <row r="90" spans="1:17" s="135" customFormat="1">
      <c r="A90" s="134" t="s">
        <v>1213</v>
      </c>
      <c r="B90" s="134">
        <v>35012</v>
      </c>
      <c r="C90" s="134" t="s">
        <v>1245</v>
      </c>
      <c r="D90" s="134" t="s">
        <v>1246</v>
      </c>
      <c r="E90" s="134" t="s">
        <v>315</v>
      </c>
      <c r="F90" s="134" t="s">
        <v>937</v>
      </c>
      <c r="H90" s="134" t="s">
        <v>339</v>
      </c>
      <c r="I90" s="134" t="s">
        <v>1211</v>
      </c>
      <c r="J90" s="134" t="s">
        <v>413</v>
      </c>
      <c r="K90" s="134" t="s">
        <v>1212</v>
      </c>
      <c r="L90" s="136">
        <v>4.1254999999999997</v>
      </c>
      <c r="O90" s="136">
        <v>4.1254999999999997</v>
      </c>
      <c r="P90" s="137">
        <v>2.0514261333227906E-5</v>
      </c>
      <c r="Q90" s="172">
        <v>2.2834126973090576E-6</v>
      </c>
    </row>
    <row r="91" spans="1:17" s="135" customFormat="1">
      <c r="A91" s="134" t="s">
        <v>1213</v>
      </c>
      <c r="B91" s="134">
        <v>35012</v>
      </c>
      <c r="C91" s="134" t="s">
        <v>1209</v>
      </c>
      <c r="D91" s="134" t="s">
        <v>1210</v>
      </c>
      <c r="E91" s="134" t="s">
        <v>315</v>
      </c>
      <c r="F91" s="134" t="s">
        <v>941</v>
      </c>
      <c r="G91" s="134" t="s">
        <v>204</v>
      </c>
      <c r="H91" s="134" t="s">
        <v>339</v>
      </c>
      <c r="I91" s="134" t="s">
        <v>1211</v>
      </c>
      <c r="J91" s="134" t="s">
        <v>413</v>
      </c>
      <c r="K91" s="134" t="s">
        <v>1215</v>
      </c>
      <c r="L91" s="136">
        <v>339.04570000000001</v>
      </c>
      <c r="M91" s="134" t="s">
        <v>6241</v>
      </c>
      <c r="N91" s="137">
        <v>6.4500000000000002E-2</v>
      </c>
      <c r="O91" s="136">
        <v>1378.5596</v>
      </c>
      <c r="P91" s="137">
        <v>6.8549754021428573E-3</v>
      </c>
      <c r="Q91" s="172">
        <v>7.6301551197122672E-4</v>
      </c>
    </row>
    <row r="92" spans="1:17" s="135" customFormat="1">
      <c r="A92" s="134" t="s">
        <v>1213</v>
      </c>
      <c r="B92" s="134">
        <v>57</v>
      </c>
      <c r="C92" s="134" t="s">
        <v>1209</v>
      </c>
      <c r="D92" s="134" t="s">
        <v>1210</v>
      </c>
      <c r="E92" s="134" t="s">
        <v>315</v>
      </c>
      <c r="F92" s="134" t="s">
        <v>934</v>
      </c>
      <c r="H92" s="134" t="s">
        <v>339</v>
      </c>
      <c r="I92" s="134" t="s">
        <v>1211</v>
      </c>
      <c r="J92" s="134" t="s">
        <v>413</v>
      </c>
      <c r="K92" s="134" t="s">
        <v>1212</v>
      </c>
      <c r="L92" s="136">
        <f>3100.8424+354.442359999928</f>
        <v>3455.2847599999282</v>
      </c>
      <c r="O92" s="136">
        <f>3100.8424+354.442359999928</f>
        <v>3455.2847599999282</v>
      </c>
      <c r="P92" s="137">
        <v>0.30525074571506788</v>
      </c>
      <c r="Q92" s="172">
        <v>8.5178949958967694E-3</v>
      </c>
    </row>
    <row r="93" spans="1:17" s="135" customFormat="1">
      <c r="A93" s="134" t="s">
        <v>1213</v>
      </c>
      <c r="B93" s="134">
        <v>57</v>
      </c>
      <c r="C93" s="134" t="s">
        <v>1245</v>
      </c>
      <c r="D93" s="134" t="s">
        <v>1246</v>
      </c>
      <c r="E93" s="134" t="s">
        <v>315</v>
      </c>
      <c r="F93" s="134" t="s">
        <v>934</v>
      </c>
      <c r="H93" s="134" t="s">
        <v>339</v>
      </c>
      <c r="I93" s="134" t="s">
        <v>1211</v>
      </c>
      <c r="J93" s="134" t="s">
        <v>413</v>
      </c>
      <c r="K93" s="134" t="s">
        <v>1212</v>
      </c>
      <c r="L93" s="136">
        <v>0.218</v>
      </c>
      <c r="O93" s="136">
        <v>0.218</v>
      </c>
      <c r="P93" s="137">
        <v>2.1461173100111573E-5</v>
      </c>
      <c r="Q93" s="172">
        <v>5.37408994651293E-7</v>
      </c>
    </row>
    <row r="94" spans="1:17" s="135" customFormat="1">
      <c r="A94" s="134" t="s">
        <v>1213</v>
      </c>
      <c r="B94" s="134">
        <v>57</v>
      </c>
      <c r="C94" s="134" t="s">
        <v>1209</v>
      </c>
      <c r="D94" s="134" t="s">
        <v>1210</v>
      </c>
      <c r="E94" s="134" t="s">
        <v>315</v>
      </c>
      <c r="F94" s="134" t="s">
        <v>935</v>
      </c>
      <c r="G94" s="134" t="s">
        <v>205</v>
      </c>
      <c r="H94" s="134" t="s">
        <v>339</v>
      </c>
      <c r="I94" s="134" t="s">
        <v>1211</v>
      </c>
      <c r="J94" s="134" t="s">
        <v>413</v>
      </c>
      <c r="K94" s="134" t="s">
        <v>1215</v>
      </c>
      <c r="L94" s="136">
        <v>591.14780000000007</v>
      </c>
      <c r="M94" s="134" t="s">
        <v>6241</v>
      </c>
      <c r="O94" s="136">
        <v>2403.6071000000002</v>
      </c>
      <c r="P94" s="137">
        <v>0.23661404759275956</v>
      </c>
      <c r="Q94" s="172">
        <v>5.9253214456316972E-3</v>
      </c>
    </row>
    <row r="95" spans="1:17" s="135" customFormat="1">
      <c r="A95" s="134" t="s">
        <v>1213</v>
      </c>
      <c r="B95" s="134">
        <v>57</v>
      </c>
      <c r="C95" s="134" t="s">
        <v>1209</v>
      </c>
      <c r="D95" s="134" t="s">
        <v>1210</v>
      </c>
      <c r="E95" s="134" t="s">
        <v>315</v>
      </c>
      <c r="F95" s="134" t="s">
        <v>935</v>
      </c>
      <c r="G95" s="134" t="s">
        <v>205</v>
      </c>
      <c r="H95" s="134" t="s">
        <v>339</v>
      </c>
      <c r="I95" s="134" t="s">
        <v>1211</v>
      </c>
      <c r="J95" s="134" t="s">
        <v>413</v>
      </c>
      <c r="K95" s="134" t="s">
        <v>1217</v>
      </c>
      <c r="L95" s="136">
        <v>8.8300000000000003E-2</v>
      </c>
      <c r="M95" s="134" t="s">
        <v>1218</v>
      </c>
      <c r="O95" s="136">
        <v>0.35139999999999999</v>
      </c>
      <c r="P95" s="137">
        <v>3.459560713231502E-5</v>
      </c>
      <c r="Q95" s="172">
        <v>8.6626385651589149E-7</v>
      </c>
    </row>
    <row r="96" spans="1:17" s="135" customFormat="1">
      <c r="A96" s="134" t="s">
        <v>1213</v>
      </c>
      <c r="B96" s="134">
        <v>57</v>
      </c>
      <c r="C96" s="134" t="s">
        <v>1209</v>
      </c>
      <c r="D96" s="134" t="s">
        <v>1210</v>
      </c>
      <c r="E96" s="134" t="s">
        <v>315</v>
      </c>
      <c r="F96" s="134" t="s">
        <v>936</v>
      </c>
      <c r="G96" s="134" t="s">
        <v>204</v>
      </c>
      <c r="H96" s="134" t="s">
        <v>339</v>
      </c>
      <c r="I96" s="134" t="s">
        <v>1211</v>
      </c>
      <c r="J96" s="134" t="s">
        <v>413</v>
      </c>
      <c r="K96" s="134" t="s">
        <v>1215</v>
      </c>
      <c r="L96" s="136">
        <v>656.30190000000005</v>
      </c>
      <c r="M96" s="134" t="s">
        <v>6241</v>
      </c>
      <c r="O96" s="136">
        <v>2668.5234</v>
      </c>
      <c r="P96" s="137">
        <v>0.26269273528486786</v>
      </c>
      <c r="Q96" s="172">
        <v>6.5783875119149095E-3</v>
      </c>
    </row>
    <row r="97" spans="1:17" s="135" customFormat="1">
      <c r="A97" s="134" t="s">
        <v>1213</v>
      </c>
      <c r="B97" s="134">
        <v>57</v>
      </c>
      <c r="C97" s="134" t="s">
        <v>1209</v>
      </c>
      <c r="D97" s="134" t="s">
        <v>1210</v>
      </c>
      <c r="E97" s="134" t="s">
        <v>315</v>
      </c>
      <c r="F97" s="134" t="s">
        <v>936</v>
      </c>
      <c r="G97" s="134" t="s">
        <v>204</v>
      </c>
      <c r="H97" s="134" t="s">
        <v>339</v>
      </c>
      <c r="I97" s="134" t="s">
        <v>1211</v>
      </c>
      <c r="J97" s="134" t="s">
        <v>413</v>
      </c>
      <c r="K97" s="134" t="s">
        <v>1217</v>
      </c>
      <c r="L97" s="136">
        <v>364.55670000000003</v>
      </c>
      <c r="M97" s="134" t="s">
        <v>1218</v>
      </c>
      <c r="O97" s="136">
        <v>1450.6076</v>
      </c>
      <c r="P97" s="137">
        <v>0.14279960442216225</v>
      </c>
      <c r="Q97" s="172">
        <v>3.5760072107776375E-3</v>
      </c>
    </row>
    <row r="98" spans="1:17" s="135" customFormat="1">
      <c r="A98" s="134" t="s">
        <v>1213</v>
      </c>
      <c r="B98" s="134">
        <v>57</v>
      </c>
      <c r="C98" s="134" t="s">
        <v>1245</v>
      </c>
      <c r="D98" s="134" t="s">
        <v>1246</v>
      </c>
      <c r="E98" s="134" t="s">
        <v>315</v>
      </c>
      <c r="F98" s="134" t="s">
        <v>936</v>
      </c>
      <c r="G98" s="134" t="s">
        <v>204</v>
      </c>
      <c r="H98" s="134" t="s">
        <v>339</v>
      </c>
      <c r="I98" s="134" t="s">
        <v>1211</v>
      </c>
      <c r="J98" s="134" t="s">
        <v>413</v>
      </c>
      <c r="K98" s="134" t="s">
        <v>1215</v>
      </c>
      <c r="L98" s="136">
        <v>9.1187000000000005</v>
      </c>
      <c r="M98" s="134" t="s">
        <v>6241</v>
      </c>
      <c r="O98" s="136">
        <v>37.076500000000003</v>
      </c>
      <c r="P98" s="137">
        <v>3.6498604140233486E-3</v>
      </c>
      <c r="Q98" s="172">
        <v>9.1400204542149845E-5</v>
      </c>
    </row>
    <row r="99" spans="1:17" s="135" customFormat="1">
      <c r="A99" s="134" t="s">
        <v>1213</v>
      </c>
      <c r="B99" s="134">
        <v>57</v>
      </c>
      <c r="C99" s="134" t="s">
        <v>1209</v>
      </c>
      <c r="D99" s="134" t="s">
        <v>1210</v>
      </c>
      <c r="E99" s="134" t="s">
        <v>315</v>
      </c>
      <c r="F99" s="134" t="s">
        <v>936</v>
      </c>
      <c r="G99" s="134" t="s">
        <v>204</v>
      </c>
      <c r="H99" s="134" t="s">
        <v>339</v>
      </c>
      <c r="I99" s="134" t="s">
        <v>1211</v>
      </c>
      <c r="J99" s="134" t="s">
        <v>413</v>
      </c>
      <c r="K99" s="134" t="s">
        <v>1224</v>
      </c>
      <c r="L99" s="136">
        <v>1.994</v>
      </c>
      <c r="M99" s="134" t="s">
        <v>1225</v>
      </c>
      <c r="O99" s="136">
        <v>9.2790999999999997</v>
      </c>
      <c r="P99" s="137">
        <v>9.1344397334347136E-4</v>
      </c>
      <c r="Q99" s="172">
        <v>2.2874641294811066E-5</v>
      </c>
    </row>
    <row r="100" spans="1:17" s="135" customFormat="1">
      <c r="A100" s="134" t="s">
        <v>1213</v>
      </c>
      <c r="B100" s="134">
        <v>57</v>
      </c>
      <c r="C100" s="134" t="s">
        <v>1209</v>
      </c>
      <c r="D100" s="134" t="s">
        <v>1210</v>
      </c>
      <c r="E100" s="134" t="s">
        <v>315</v>
      </c>
      <c r="F100" s="134" t="s">
        <v>941</v>
      </c>
      <c r="G100" s="134" t="s">
        <v>204</v>
      </c>
      <c r="H100" s="134" t="s">
        <v>339</v>
      </c>
      <c r="I100" s="134" t="s">
        <v>1211</v>
      </c>
      <c r="J100" s="134" t="s">
        <v>413</v>
      </c>
      <c r="K100" s="134" t="s">
        <v>1215</v>
      </c>
      <c r="L100" s="136">
        <v>119.9802</v>
      </c>
      <c r="M100" s="134" t="s">
        <v>6241</v>
      </c>
      <c r="N100" s="137">
        <v>6.4500000000000002E-2</v>
      </c>
      <c r="O100" s="136">
        <v>487.83929999999998</v>
      </c>
      <c r="P100" s="137">
        <v>4.8023505817543222E-2</v>
      </c>
      <c r="Q100" s="172">
        <v>1.2026111365339015E-3</v>
      </c>
    </row>
    <row r="101" spans="1:17" s="135" customFormat="1">
      <c r="A101" s="134" t="s">
        <v>1213</v>
      </c>
      <c r="B101" s="134">
        <v>58</v>
      </c>
      <c r="C101" s="134" t="s">
        <v>1209</v>
      </c>
      <c r="D101" s="134" t="s">
        <v>1210</v>
      </c>
      <c r="E101" s="134" t="s">
        <v>315</v>
      </c>
      <c r="F101" s="134" t="s">
        <v>934</v>
      </c>
      <c r="H101" s="134" t="s">
        <v>339</v>
      </c>
      <c r="I101" s="134" t="s">
        <v>1211</v>
      </c>
      <c r="J101" s="134" t="s">
        <v>413</v>
      </c>
      <c r="K101" s="134" t="s">
        <v>1212</v>
      </c>
      <c r="L101" s="136">
        <f>11531.3129+728.259390000021</f>
        <v>12259.572290000022</v>
      </c>
      <c r="O101" s="136">
        <f>11531.3129+728.259390000021</f>
        <v>12259.572290000022</v>
      </c>
      <c r="P101" s="137">
        <v>0.32137641094213704</v>
      </c>
      <c r="Q101" s="172">
        <v>3.3435206573991572E-2</v>
      </c>
    </row>
    <row r="102" spans="1:17" s="135" customFormat="1">
      <c r="A102" s="134" t="s">
        <v>1213</v>
      </c>
      <c r="B102" s="134">
        <v>58</v>
      </c>
      <c r="C102" s="134" t="s">
        <v>1245</v>
      </c>
      <c r="D102" s="134" t="s">
        <v>1246</v>
      </c>
      <c r="E102" s="134" t="s">
        <v>315</v>
      </c>
      <c r="F102" s="134" t="s">
        <v>934</v>
      </c>
      <c r="H102" s="134" t="s">
        <v>339</v>
      </c>
      <c r="I102" s="134" t="s">
        <v>1211</v>
      </c>
      <c r="J102" s="134" t="s">
        <v>413</v>
      </c>
      <c r="K102" s="134" t="s">
        <v>1212</v>
      </c>
      <c r="L102" s="136">
        <v>72.331000000000003</v>
      </c>
      <c r="O102" s="136">
        <v>72.331000000000003</v>
      </c>
      <c r="P102" s="137">
        <v>2.0158563863380634E-3</v>
      </c>
      <c r="Q102" s="172">
        <v>1.9726641921072929E-4</v>
      </c>
    </row>
    <row r="103" spans="1:17" s="135" customFormat="1">
      <c r="A103" s="134" t="s">
        <v>1213</v>
      </c>
      <c r="B103" s="134">
        <v>58</v>
      </c>
      <c r="C103" s="134" t="s">
        <v>1209</v>
      </c>
      <c r="D103" s="134" t="s">
        <v>1210</v>
      </c>
      <c r="E103" s="134" t="s">
        <v>315</v>
      </c>
      <c r="F103" s="134" t="s">
        <v>935</v>
      </c>
      <c r="G103" s="134" t="s">
        <v>205</v>
      </c>
      <c r="H103" s="134" t="s">
        <v>339</v>
      </c>
      <c r="I103" s="134" t="s">
        <v>1211</v>
      </c>
      <c r="J103" s="134" t="s">
        <v>413</v>
      </c>
      <c r="K103" s="134" t="s">
        <v>1215</v>
      </c>
      <c r="L103" s="136">
        <v>2418.1322</v>
      </c>
      <c r="M103" s="134" t="s">
        <v>6241</v>
      </c>
      <c r="O103" s="136">
        <v>9832.1253000000015</v>
      </c>
      <c r="P103" s="137">
        <v>0.27402024197807062</v>
      </c>
      <c r="Q103" s="172">
        <v>2.6814894736174221E-2</v>
      </c>
    </row>
    <row r="104" spans="1:17" s="135" customFormat="1">
      <c r="A104" s="134" t="s">
        <v>1213</v>
      </c>
      <c r="B104" s="134">
        <v>58</v>
      </c>
      <c r="C104" s="134" t="s">
        <v>1209</v>
      </c>
      <c r="D104" s="134" t="s">
        <v>1210</v>
      </c>
      <c r="E104" s="134" t="s">
        <v>315</v>
      </c>
      <c r="F104" s="134" t="s">
        <v>935</v>
      </c>
      <c r="G104" s="134" t="s">
        <v>205</v>
      </c>
      <c r="H104" s="134" t="s">
        <v>339</v>
      </c>
      <c r="I104" s="134" t="s">
        <v>1211</v>
      </c>
      <c r="J104" s="134" t="s">
        <v>413</v>
      </c>
      <c r="K104" s="134" t="s">
        <v>1217</v>
      </c>
      <c r="L104" s="136">
        <v>462.13670000000002</v>
      </c>
      <c r="M104" s="134" t="s">
        <v>1218</v>
      </c>
      <c r="O104" s="136">
        <v>1838.8881000000001</v>
      </c>
      <c r="P104" s="137">
        <v>5.1249607381988665E-2</v>
      </c>
      <c r="Q104" s="172">
        <v>5.0151507765165901E-3</v>
      </c>
    </row>
    <row r="105" spans="1:17" s="135" customFormat="1">
      <c r="A105" s="134" t="s">
        <v>1213</v>
      </c>
      <c r="B105" s="134">
        <v>58</v>
      </c>
      <c r="C105" s="134" t="s">
        <v>1209</v>
      </c>
      <c r="D105" s="134" t="s">
        <v>1210</v>
      </c>
      <c r="E105" s="134" t="s">
        <v>315</v>
      </c>
      <c r="F105" s="134" t="s">
        <v>935</v>
      </c>
      <c r="G105" s="134" t="s">
        <v>205</v>
      </c>
      <c r="H105" s="134" t="s">
        <v>339</v>
      </c>
      <c r="I105" s="134" t="s">
        <v>1211</v>
      </c>
      <c r="J105" s="134" t="s">
        <v>413</v>
      </c>
      <c r="K105" s="134" t="s">
        <v>1224</v>
      </c>
      <c r="L105" s="136">
        <v>98.552399999999992</v>
      </c>
      <c r="M105" s="134" t="s">
        <v>1225</v>
      </c>
      <c r="O105" s="136">
        <v>458.61359999999996</v>
      </c>
      <c r="P105" s="137">
        <v>1.278151125457881E-2</v>
      </c>
      <c r="Q105" s="172">
        <v>1.2507647160047795E-3</v>
      </c>
    </row>
    <row r="106" spans="1:17" s="135" customFormat="1">
      <c r="A106" s="134" t="s">
        <v>1213</v>
      </c>
      <c r="B106" s="134">
        <v>58</v>
      </c>
      <c r="C106" s="134" t="s">
        <v>1209</v>
      </c>
      <c r="D106" s="134" t="s">
        <v>1210</v>
      </c>
      <c r="E106" s="134" t="s">
        <v>315</v>
      </c>
      <c r="F106" s="134" t="s">
        <v>935</v>
      </c>
      <c r="G106" s="134" t="s">
        <v>205</v>
      </c>
      <c r="H106" s="134" t="s">
        <v>339</v>
      </c>
      <c r="I106" s="134" t="s">
        <v>1211</v>
      </c>
      <c r="J106" s="134" t="s">
        <v>413</v>
      </c>
      <c r="K106" s="134" t="s">
        <v>1238</v>
      </c>
      <c r="L106" s="136">
        <v>9.8799999999999999E-2</v>
      </c>
      <c r="M106" s="134" t="s">
        <v>1239</v>
      </c>
      <c r="O106" s="136">
        <v>0.40260000000000001</v>
      </c>
      <c r="P106" s="137">
        <v>1.1220213317598577E-5</v>
      </c>
      <c r="Q106" s="172">
        <v>1.0980003093312632E-6</v>
      </c>
    </row>
    <row r="107" spans="1:17" s="135" customFormat="1">
      <c r="A107" s="134" t="s">
        <v>1213</v>
      </c>
      <c r="B107" s="134">
        <v>58</v>
      </c>
      <c r="C107" s="134" t="s">
        <v>1209</v>
      </c>
      <c r="D107" s="134" t="s">
        <v>1210</v>
      </c>
      <c r="E107" s="134" t="s">
        <v>315</v>
      </c>
      <c r="F107" s="134" t="s">
        <v>936</v>
      </c>
      <c r="G107" s="134" t="s">
        <v>204</v>
      </c>
      <c r="H107" s="134" t="s">
        <v>339</v>
      </c>
      <c r="I107" s="134" t="s">
        <v>1211</v>
      </c>
      <c r="J107" s="134" t="s">
        <v>413</v>
      </c>
      <c r="K107" s="134" t="s">
        <v>1215</v>
      </c>
      <c r="L107" s="136">
        <v>1658.8693000000001</v>
      </c>
      <c r="M107" s="134" t="s">
        <v>6241</v>
      </c>
      <c r="O107" s="136">
        <v>6744.9627</v>
      </c>
      <c r="P107" s="137">
        <v>0.18798136182105391</v>
      </c>
      <c r="Q107" s="172">
        <v>1.8395358000565906E-2</v>
      </c>
    </row>
    <row r="108" spans="1:17" s="135" customFormat="1">
      <c r="A108" s="134" t="s">
        <v>1213</v>
      </c>
      <c r="B108" s="134">
        <v>58</v>
      </c>
      <c r="C108" s="134" t="s">
        <v>1209</v>
      </c>
      <c r="D108" s="134" t="s">
        <v>1210</v>
      </c>
      <c r="E108" s="134" t="s">
        <v>315</v>
      </c>
      <c r="F108" s="134" t="s">
        <v>936</v>
      </c>
      <c r="G108" s="134" t="s">
        <v>204</v>
      </c>
      <c r="H108" s="134" t="s">
        <v>339</v>
      </c>
      <c r="I108" s="134" t="s">
        <v>1211</v>
      </c>
      <c r="J108" s="134" t="s">
        <v>413</v>
      </c>
      <c r="K108" s="134" t="s">
        <v>1217</v>
      </c>
      <c r="L108" s="136">
        <v>1051.8793000000001</v>
      </c>
      <c r="M108" s="134" t="s">
        <v>1218</v>
      </c>
      <c r="O108" s="136">
        <v>4185.5330000000004</v>
      </c>
      <c r="P108" s="137">
        <v>0.11665034142978194</v>
      </c>
      <c r="Q108" s="172">
        <v>1.1415093215887261E-2</v>
      </c>
    </row>
    <row r="109" spans="1:17" s="135" customFormat="1">
      <c r="A109" s="134" t="s">
        <v>1213</v>
      </c>
      <c r="B109" s="134">
        <v>58</v>
      </c>
      <c r="C109" s="134" t="s">
        <v>1245</v>
      </c>
      <c r="D109" s="134" t="s">
        <v>1246</v>
      </c>
      <c r="E109" s="134" t="s">
        <v>315</v>
      </c>
      <c r="F109" s="134" t="s">
        <v>936</v>
      </c>
      <c r="G109" s="134" t="s">
        <v>204</v>
      </c>
      <c r="H109" s="134" t="s">
        <v>339</v>
      </c>
      <c r="I109" s="134" t="s">
        <v>1211</v>
      </c>
      <c r="J109" s="134" t="s">
        <v>413</v>
      </c>
      <c r="K109" s="134" t="s">
        <v>1215</v>
      </c>
      <c r="L109" s="136">
        <v>128.54990000000001</v>
      </c>
      <c r="M109" s="134" t="s">
        <v>6241</v>
      </c>
      <c r="O109" s="136">
        <v>522.68389999999999</v>
      </c>
      <c r="P109" s="137">
        <v>1.4567143025684846E-2</v>
      </c>
      <c r="Q109" s="172">
        <v>1.4255019470503505E-3</v>
      </c>
    </row>
    <row r="110" spans="1:17" s="135" customFormat="1">
      <c r="A110" s="134" t="s">
        <v>1213</v>
      </c>
      <c r="B110" s="134">
        <v>58</v>
      </c>
      <c r="C110" s="134" t="s">
        <v>1209</v>
      </c>
      <c r="D110" s="134" t="s">
        <v>1210</v>
      </c>
      <c r="E110" s="134" t="s">
        <v>315</v>
      </c>
      <c r="F110" s="134" t="s">
        <v>936</v>
      </c>
      <c r="G110" s="134" t="s">
        <v>204</v>
      </c>
      <c r="H110" s="134" t="s">
        <v>339</v>
      </c>
      <c r="I110" s="134" t="s">
        <v>1211</v>
      </c>
      <c r="J110" s="134" t="s">
        <v>413</v>
      </c>
      <c r="K110" s="134" t="s">
        <v>1224</v>
      </c>
      <c r="L110" s="136">
        <v>50.740099999999998</v>
      </c>
      <c r="M110" s="134" t="s">
        <v>1225</v>
      </c>
      <c r="O110" s="136">
        <v>236.11920000000001</v>
      </c>
      <c r="P110" s="137">
        <v>6.5806170591759701E-3</v>
      </c>
      <c r="Q110" s="172">
        <v>6.4396163596386097E-4</v>
      </c>
    </row>
    <row r="111" spans="1:17" s="135" customFormat="1">
      <c r="A111" s="134" t="s">
        <v>1213</v>
      </c>
      <c r="B111" s="134">
        <v>58</v>
      </c>
      <c r="C111" s="134" t="s">
        <v>1209</v>
      </c>
      <c r="D111" s="134" t="s">
        <v>1210</v>
      </c>
      <c r="E111" s="134" t="s">
        <v>315</v>
      </c>
      <c r="F111" s="134" t="s">
        <v>936</v>
      </c>
      <c r="G111" s="134" t="s">
        <v>204</v>
      </c>
      <c r="H111" s="134" t="s">
        <v>339</v>
      </c>
      <c r="I111" s="134" t="s">
        <v>1211</v>
      </c>
      <c r="J111" s="134" t="s">
        <v>413</v>
      </c>
      <c r="K111" s="134" t="s">
        <v>1238</v>
      </c>
      <c r="L111" s="136">
        <v>23.9602</v>
      </c>
      <c r="M111" s="134" t="s">
        <v>1239</v>
      </c>
      <c r="O111" s="136">
        <v>97.613900000000001</v>
      </c>
      <c r="P111" s="137">
        <v>2.7204873014807268E-3</v>
      </c>
      <c r="Q111" s="172">
        <v>2.6621980227280428E-4</v>
      </c>
    </row>
    <row r="112" spans="1:17" s="135" customFormat="1">
      <c r="A112" s="134" t="s">
        <v>1213</v>
      </c>
      <c r="B112" s="134">
        <v>58</v>
      </c>
      <c r="C112" s="134" t="s">
        <v>1209</v>
      </c>
      <c r="D112" s="134" t="s">
        <v>1210</v>
      </c>
      <c r="E112" s="134" t="s">
        <v>315</v>
      </c>
      <c r="F112" s="134" t="s">
        <v>936</v>
      </c>
      <c r="G112" s="134" t="s">
        <v>204</v>
      </c>
      <c r="H112" s="134" t="s">
        <v>339</v>
      </c>
      <c r="I112" s="134" t="s">
        <v>1211</v>
      </c>
      <c r="J112" s="134" t="s">
        <v>413</v>
      </c>
      <c r="K112" s="134" t="s">
        <v>1226</v>
      </c>
      <c r="L112" s="136">
        <v>28.554200000000002</v>
      </c>
      <c r="M112" s="134" t="s">
        <v>1227</v>
      </c>
      <c r="O112" s="136">
        <v>13.431899999999999</v>
      </c>
      <c r="P112" s="137">
        <v>3.7434478662134036E-4</v>
      </c>
      <c r="Q112" s="172">
        <v>3.6632464865639829E-5</v>
      </c>
    </row>
    <row r="113" spans="1:17" s="135" customFormat="1">
      <c r="A113" s="134" t="s">
        <v>1213</v>
      </c>
      <c r="B113" s="134">
        <v>58</v>
      </c>
      <c r="C113" s="134" t="s">
        <v>1209</v>
      </c>
      <c r="D113" s="134" t="s">
        <v>1210</v>
      </c>
      <c r="E113" s="134" t="s">
        <v>315</v>
      </c>
      <c r="F113" s="134" t="s">
        <v>941</v>
      </c>
      <c r="G113" s="134" t="s">
        <v>204</v>
      </c>
      <c r="H113" s="134" t="s">
        <v>339</v>
      </c>
      <c r="I113" s="134" t="s">
        <v>1211</v>
      </c>
      <c r="J113" s="134" t="s">
        <v>413</v>
      </c>
      <c r="K113" s="134" t="s">
        <v>1215</v>
      </c>
      <c r="L113" s="136">
        <v>85.341899999999995</v>
      </c>
      <c r="M113" s="134" t="s">
        <v>6241</v>
      </c>
      <c r="N113" s="137">
        <v>6.4500000000000002E-2</v>
      </c>
      <c r="O113" s="136">
        <v>347.00020000000001</v>
      </c>
      <c r="P113" s="137">
        <v>9.6708564197704773E-3</v>
      </c>
      <c r="Q113" s="172">
        <v>9.4636444843022914E-4</v>
      </c>
    </row>
    <row r="114" spans="1:17" s="135" customFormat="1">
      <c r="A114" s="134" t="s">
        <v>1213</v>
      </c>
      <c r="B114" s="134">
        <v>62</v>
      </c>
      <c r="C114" s="134" t="s">
        <v>1209</v>
      </c>
      <c r="D114" s="134" t="s">
        <v>1210</v>
      </c>
      <c r="E114" s="134" t="s">
        <v>315</v>
      </c>
      <c r="F114" s="134" t="s">
        <v>934</v>
      </c>
      <c r="H114" s="134" t="s">
        <v>339</v>
      </c>
      <c r="I114" s="134" t="s">
        <v>1211</v>
      </c>
      <c r="J114" s="134" t="s">
        <v>413</v>
      </c>
      <c r="K114" s="134" t="s">
        <v>1212</v>
      </c>
      <c r="L114" s="136">
        <f>58546.0016-2357.41418000031</f>
        <v>56188.587419999691</v>
      </c>
      <c r="O114" s="136">
        <f>58546.0016-2357.41418000031</f>
        <v>56188.587419999691</v>
      </c>
      <c r="P114" s="137">
        <v>0.1177705790609317</v>
      </c>
      <c r="Q114" s="172">
        <v>1.2701219577575706E-2</v>
      </c>
    </row>
    <row r="115" spans="1:17" s="135" customFormat="1">
      <c r="A115" s="134" t="s">
        <v>1213</v>
      </c>
      <c r="B115" s="134">
        <v>62</v>
      </c>
      <c r="C115" s="134" t="s">
        <v>1245</v>
      </c>
      <c r="D115" s="134" t="s">
        <v>1246</v>
      </c>
      <c r="E115" s="134" t="s">
        <v>315</v>
      </c>
      <c r="F115" s="134" t="s">
        <v>934</v>
      </c>
      <c r="H115" s="134" t="s">
        <v>339</v>
      </c>
      <c r="I115" s="134" t="s">
        <v>1211</v>
      </c>
      <c r="J115" s="134" t="s">
        <v>413</v>
      </c>
      <c r="K115" s="134" t="s">
        <v>1212</v>
      </c>
      <c r="L115" s="136">
        <v>1083.2433999999998</v>
      </c>
      <c r="O115" s="136">
        <v>1083.2433999999998</v>
      </c>
      <c r="P115" s="137">
        <v>2.1790421627986734E-3</v>
      </c>
      <c r="Q115" s="172">
        <v>2.4486311030596375E-4</v>
      </c>
    </row>
    <row r="116" spans="1:17" s="135" customFormat="1">
      <c r="A116" s="134" t="s">
        <v>1213</v>
      </c>
      <c r="B116" s="134">
        <v>62</v>
      </c>
      <c r="C116" s="134" t="s">
        <v>1209</v>
      </c>
      <c r="D116" s="134" t="s">
        <v>1210</v>
      </c>
      <c r="E116" s="134" t="s">
        <v>315</v>
      </c>
      <c r="F116" s="134" t="s">
        <v>935</v>
      </c>
      <c r="G116" s="134" t="s">
        <v>205</v>
      </c>
      <c r="H116" s="134" t="s">
        <v>339</v>
      </c>
      <c r="I116" s="134" t="s">
        <v>1211</v>
      </c>
      <c r="J116" s="134" t="s">
        <v>413</v>
      </c>
      <c r="K116" s="134" t="s">
        <v>1215</v>
      </c>
      <c r="L116" s="136">
        <v>33145.748500000002</v>
      </c>
      <c r="M116" s="134" t="s">
        <v>6241</v>
      </c>
      <c r="O116" s="136">
        <v>134770.6134</v>
      </c>
      <c r="P116" s="137">
        <v>0.27110328180689258</v>
      </c>
      <c r="Q116" s="172">
        <v>3.046439200549627E-2</v>
      </c>
    </row>
    <row r="117" spans="1:17" s="135" customFormat="1">
      <c r="A117" s="134" t="s">
        <v>1213</v>
      </c>
      <c r="B117" s="134">
        <v>62</v>
      </c>
      <c r="C117" s="134" t="s">
        <v>1209</v>
      </c>
      <c r="D117" s="134" t="s">
        <v>1210</v>
      </c>
      <c r="E117" s="134" t="s">
        <v>315</v>
      </c>
      <c r="F117" s="134" t="s">
        <v>935</v>
      </c>
      <c r="G117" s="134" t="s">
        <v>205</v>
      </c>
      <c r="H117" s="134" t="s">
        <v>339</v>
      </c>
      <c r="I117" s="134" t="s">
        <v>1211</v>
      </c>
      <c r="J117" s="134" t="s">
        <v>413</v>
      </c>
      <c r="K117" s="134" t="s">
        <v>1217</v>
      </c>
      <c r="L117" s="136">
        <v>2665.6725999999999</v>
      </c>
      <c r="M117" s="134" t="s">
        <v>1218</v>
      </c>
      <c r="O117" s="136">
        <v>10606.9779</v>
      </c>
      <c r="P117" s="137">
        <v>2.1336895726605038E-2</v>
      </c>
      <c r="Q117" s="172">
        <v>2.397667596719832E-3</v>
      </c>
    </row>
    <row r="118" spans="1:17" s="135" customFormat="1">
      <c r="A118" s="134" t="s">
        <v>1213</v>
      </c>
      <c r="B118" s="134">
        <v>62</v>
      </c>
      <c r="C118" s="134" t="s">
        <v>1209</v>
      </c>
      <c r="D118" s="134" t="s">
        <v>1210</v>
      </c>
      <c r="E118" s="134" t="s">
        <v>315</v>
      </c>
      <c r="F118" s="134" t="s">
        <v>935</v>
      </c>
      <c r="G118" s="134" t="s">
        <v>205</v>
      </c>
      <c r="H118" s="134" t="s">
        <v>339</v>
      </c>
      <c r="I118" s="134" t="s">
        <v>1211</v>
      </c>
      <c r="J118" s="134" t="s">
        <v>413</v>
      </c>
      <c r="K118" s="134" t="s">
        <v>1224</v>
      </c>
      <c r="L118" s="136">
        <v>705.4011999999999</v>
      </c>
      <c r="M118" s="134" t="s">
        <v>1225</v>
      </c>
      <c r="O118" s="136">
        <v>3282.5843</v>
      </c>
      <c r="P118" s="137">
        <v>6.6032152043718371E-3</v>
      </c>
      <c r="Q118" s="172">
        <v>7.4201587707760309E-4</v>
      </c>
    </row>
    <row r="119" spans="1:17" s="135" customFormat="1">
      <c r="A119" s="134" t="s">
        <v>1213</v>
      </c>
      <c r="B119" s="134">
        <v>62</v>
      </c>
      <c r="C119" s="134" t="s">
        <v>1209</v>
      </c>
      <c r="D119" s="134" t="s">
        <v>1210</v>
      </c>
      <c r="E119" s="134" t="s">
        <v>315</v>
      </c>
      <c r="F119" s="134" t="s">
        <v>935</v>
      </c>
      <c r="G119" s="134" t="s">
        <v>205</v>
      </c>
      <c r="H119" s="134" t="s">
        <v>339</v>
      </c>
      <c r="I119" s="134" t="s">
        <v>1211</v>
      </c>
      <c r="J119" s="134" t="s">
        <v>413</v>
      </c>
      <c r="K119" s="134" t="s">
        <v>1238</v>
      </c>
      <c r="L119" s="136">
        <v>9.98E-2</v>
      </c>
      <c r="M119" s="134" t="s">
        <v>1239</v>
      </c>
      <c r="O119" s="136">
        <v>0.40639999999999998</v>
      </c>
      <c r="P119" s="137">
        <v>8.1747315345486932E-7</v>
      </c>
      <c r="Q119" s="172">
        <v>9.1865196712339692E-8</v>
      </c>
    </row>
    <row r="120" spans="1:17" s="135" customFormat="1">
      <c r="A120" s="134" t="s">
        <v>1213</v>
      </c>
      <c r="B120" s="134">
        <v>62</v>
      </c>
      <c r="C120" s="134" t="s">
        <v>1209</v>
      </c>
      <c r="D120" s="134" t="s">
        <v>1210</v>
      </c>
      <c r="E120" s="134" t="s">
        <v>315</v>
      </c>
      <c r="F120" s="134" t="s">
        <v>935</v>
      </c>
      <c r="G120" s="134" t="s">
        <v>205</v>
      </c>
      <c r="H120" s="134" t="s">
        <v>339</v>
      </c>
      <c r="I120" s="134" t="s">
        <v>1211</v>
      </c>
      <c r="J120" s="134" t="s">
        <v>413</v>
      </c>
      <c r="K120" s="134" t="s">
        <v>1226</v>
      </c>
      <c r="L120" s="136">
        <v>0.3448</v>
      </c>
      <c r="M120" s="134" t="s">
        <v>1227</v>
      </c>
      <c r="O120" s="136">
        <v>0.16219999999999998</v>
      </c>
      <c r="P120" s="137">
        <v>3.2625828158981882E-7</v>
      </c>
      <c r="Q120" s="172">
        <v>3.6664702034304863E-8</v>
      </c>
    </row>
    <row r="121" spans="1:17" s="135" customFormat="1">
      <c r="A121" s="134" t="s">
        <v>1213</v>
      </c>
      <c r="B121" s="134">
        <v>62</v>
      </c>
      <c r="C121" s="134" t="s">
        <v>1245</v>
      </c>
      <c r="D121" s="134" t="s">
        <v>1246</v>
      </c>
      <c r="E121" s="134" t="s">
        <v>315</v>
      </c>
      <c r="F121" s="134" t="s">
        <v>935</v>
      </c>
      <c r="G121" s="134" t="s">
        <v>205</v>
      </c>
      <c r="H121" s="134" t="s">
        <v>339</v>
      </c>
      <c r="I121" s="134" t="s">
        <v>1211</v>
      </c>
      <c r="J121" s="134" t="s">
        <v>413</v>
      </c>
      <c r="K121" s="134" t="s">
        <v>1215</v>
      </c>
      <c r="L121" s="136">
        <v>-36.212499999999999</v>
      </c>
      <c r="M121" s="134" t="s">
        <v>6241</v>
      </c>
      <c r="O121" s="136">
        <v>-147.24</v>
      </c>
      <c r="P121" s="137">
        <v>-2.9618658111822254E-4</v>
      </c>
      <c r="Q121" s="172">
        <v>-3.3283050108082918E-5</v>
      </c>
    </row>
    <row r="122" spans="1:17" s="135" customFormat="1">
      <c r="A122" s="134" t="s">
        <v>1213</v>
      </c>
      <c r="B122" s="134">
        <v>62</v>
      </c>
      <c r="C122" s="134" t="s">
        <v>1209</v>
      </c>
      <c r="D122" s="134" t="s">
        <v>1210</v>
      </c>
      <c r="E122" s="134" t="s">
        <v>315</v>
      </c>
      <c r="F122" s="134" t="s">
        <v>936</v>
      </c>
      <c r="G122" s="134" t="s">
        <v>204</v>
      </c>
      <c r="H122" s="134" t="s">
        <v>339</v>
      </c>
      <c r="I122" s="134" t="s">
        <v>1211</v>
      </c>
      <c r="J122" s="134" t="s">
        <v>413</v>
      </c>
      <c r="K122" s="134" t="s">
        <v>1215</v>
      </c>
      <c r="L122" s="136">
        <v>63707.006500000003</v>
      </c>
      <c r="M122" s="134" t="s">
        <v>6241</v>
      </c>
      <c r="O122" s="136">
        <v>259032.68830000001</v>
      </c>
      <c r="P122" s="137">
        <v>0.52106768777846901</v>
      </c>
      <c r="Q122" s="172">
        <v>5.8553368271667502E-2</v>
      </c>
    </row>
    <row r="123" spans="1:17" s="135" customFormat="1">
      <c r="A123" s="134" t="s">
        <v>1213</v>
      </c>
      <c r="B123" s="134">
        <v>62</v>
      </c>
      <c r="C123" s="134" t="s">
        <v>1209</v>
      </c>
      <c r="D123" s="134" t="s">
        <v>1210</v>
      </c>
      <c r="E123" s="134" t="s">
        <v>315</v>
      </c>
      <c r="F123" s="134" t="s">
        <v>936</v>
      </c>
      <c r="G123" s="134" t="s">
        <v>204</v>
      </c>
      <c r="H123" s="134" t="s">
        <v>339</v>
      </c>
      <c r="I123" s="134" t="s">
        <v>1211</v>
      </c>
      <c r="J123" s="134" t="s">
        <v>413</v>
      </c>
      <c r="K123" s="134" t="s">
        <v>1217</v>
      </c>
      <c r="L123" s="136">
        <v>5184.6320999999998</v>
      </c>
      <c r="M123" s="134" t="s">
        <v>1218</v>
      </c>
      <c r="O123" s="136">
        <v>20630.169600000001</v>
      </c>
      <c r="P123" s="137">
        <v>4.1499452664175339E-2</v>
      </c>
      <c r="Q123" s="172">
        <v>4.6633725111046515E-3</v>
      </c>
    </row>
    <row r="124" spans="1:17" s="135" customFormat="1">
      <c r="A124" s="134" t="s">
        <v>1213</v>
      </c>
      <c r="B124" s="134">
        <v>62</v>
      </c>
      <c r="C124" s="134" t="s">
        <v>1245</v>
      </c>
      <c r="D124" s="134" t="s">
        <v>1246</v>
      </c>
      <c r="E124" s="134" t="s">
        <v>315</v>
      </c>
      <c r="F124" s="134" t="s">
        <v>936</v>
      </c>
      <c r="G124" s="134" t="s">
        <v>204</v>
      </c>
      <c r="H124" s="134" t="s">
        <v>339</v>
      </c>
      <c r="I124" s="134" t="s">
        <v>1211</v>
      </c>
      <c r="J124" s="134" t="s">
        <v>413</v>
      </c>
      <c r="K124" s="134" t="s">
        <v>1215</v>
      </c>
      <c r="L124" s="136">
        <v>792.34100000000001</v>
      </c>
      <c r="M124" s="134" t="s">
        <v>6241</v>
      </c>
      <c r="O124" s="136">
        <v>3221.6583999999998</v>
      </c>
      <c r="P124" s="137">
        <v>6.4806573967126037E-3</v>
      </c>
      <c r="Q124" s="172">
        <v>7.2824380574793685E-4</v>
      </c>
    </row>
    <row r="125" spans="1:17" s="135" customFormat="1">
      <c r="A125" s="134" t="s">
        <v>1213</v>
      </c>
      <c r="B125" s="134">
        <v>62</v>
      </c>
      <c r="C125" s="134" t="s">
        <v>1209</v>
      </c>
      <c r="D125" s="134" t="s">
        <v>1210</v>
      </c>
      <c r="E125" s="134" t="s">
        <v>315</v>
      </c>
      <c r="F125" s="134" t="s">
        <v>936</v>
      </c>
      <c r="G125" s="134" t="s">
        <v>204</v>
      </c>
      <c r="H125" s="134" t="s">
        <v>339</v>
      </c>
      <c r="I125" s="134" t="s">
        <v>1211</v>
      </c>
      <c r="J125" s="134" t="s">
        <v>413</v>
      </c>
      <c r="K125" s="134" t="s">
        <v>1224</v>
      </c>
      <c r="L125" s="136">
        <v>335.31779999999998</v>
      </c>
      <c r="M125" s="134" t="s">
        <v>1225</v>
      </c>
      <c r="O125" s="136">
        <v>1560.4011</v>
      </c>
      <c r="P125" s="137">
        <v>3.1388880853054388E-3</v>
      </c>
      <c r="Q125" s="172">
        <v>3.5272281988595289E-4</v>
      </c>
    </row>
    <row r="126" spans="1:17" s="135" customFormat="1">
      <c r="A126" s="134" t="s">
        <v>1213</v>
      </c>
      <c r="B126" s="134">
        <v>62</v>
      </c>
      <c r="C126" s="134" t="s">
        <v>1209</v>
      </c>
      <c r="D126" s="134" t="s">
        <v>1210</v>
      </c>
      <c r="E126" s="134" t="s">
        <v>315</v>
      </c>
      <c r="F126" s="134" t="s">
        <v>936</v>
      </c>
      <c r="G126" s="134" t="s">
        <v>204</v>
      </c>
      <c r="H126" s="134" t="s">
        <v>339</v>
      </c>
      <c r="I126" s="134" t="s">
        <v>1211</v>
      </c>
      <c r="J126" s="134" t="s">
        <v>413</v>
      </c>
      <c r="K126" s="134" t="s">
        <v>1226</v>
      </c>
      <c r="L126" s="136">
        <v>83.9238</v>
      </c>
      <c r="M126" s="134" t="s">
        <v>1227</v>
      </c>
      <c r="O126" s="136">
        <v>39.477800000000002</v>
      </c>
      <c r="P126" s="137">
        <v>7.9413114715678817E-5</v>
      </c>
      <c r="Q126" s="172">
        <v>8.92380871744686E-6</v>
      </c>
    </row>
    <row r="127" spans="1:17" s="135" customFormat="1">
      <c r="A127" s="134" t="s">
        <v>1213</v>
      </c>
      <c r="B127" s="134">
        <v>62</v>
      </c>
      <c r="C127" s="134" t="s">
        <v>1245</v>
      </c>
      <c r="D127" s="134" t="s">
        <v>1246</v>
      </c>
      <c r="E127" s="134" t="s">
        <v>315</v>
      </c>
      <c r="F127" s="134" t="s">
        <v>936</v>
      </c>
      <c r="G127" s="134" t="s">
        <v>204</v>
      </c>
      <c r="H127" s="134" t="s">
        <v>339</v>
      </c>
      <c r="I127" s="134" t="s">
        <v>1211</v>
      </c>
      <c r="J127" s="134" t="s">
        <v>413</v>
      </c>
      <c r="K127" s="134" t="s">
        <v>1217</v>
      </c>
      <c r="L127" s="136">
        <v>0.08</v>
      </c>
      <c r="M127" s="134" t="s">
        <v>1218</v>
      </c>
      <c r="O127" s="136">
        <v>0.31839999999999996</v>
      </c>
      <c r="P127" s="137">
        <v>6.4050565820904713E-7</v>
      </c>
      <c r="Q127" s="172">
        <v>7.1973126558092895E-8</v>
      </c>
    </row>
    <row r="128" spans="1:17" s="135" customFormat="1">
      <c r="A128" s="134" t="s">
        <v>1213</v>
      </c>
      <c r="B128" s="134">
        <v>62</v>
      </c>
      <c r="C128" s="134" t="s">
        <v>1209</v>
      </c>
      <c r="D128" s="134" t="s">
        <v>1210</v>
      </c>
      <c r="E128" s="134" t="s">
        <v>315</v>
      </c>
      <c r="F128" s="134" t="s">
        <v>941</v>
      </c>
      <c r="G128" s="134" t="s">
        <v>204</v>
      </c>
      <c r="H128" s="134" t="s">
        <v>339</v>
      </c>
      <c r="I128" s="134" t="s">
        <v>1211</v>
      </c>
      <c r="J128" s="134" t="s">
        <v>413</v>
      </c>
      <c r="K128" s="134" t="s">
        <v>1215</v>
      </c>
      <c r="L128" s="136">
        <v>1104.6765</v>
      </c>
      <c r="M128" s="134" t="s">
        <v>6241</v>
      </c>
      <c r="N128" s="137">
        <v>6.4500000000000002E-2</v>
      </c>
      <c r="O128" s="136">
        <v>4491.6147000000001</v>
      </c>
      <c r="P128" s="137">
        <v>9.0352893430470545E-3</v>
      </c>
      <c r="Q128" s="172">
        <v>1.0153126672527968E-3</v>
      </c>
    </row>
    <row r="129" spans="1:17" s="135" customFormat="1">
      <c r="A129" s="134" t="s">
        <v>1213</v>
      </c>
      <c r="B129" s="134">
        <v>8530</v>
      </c>
      <c r="C129" s="134" t="s">
        <v>1209</v>
      </c>
      <c r="D129" s="134" t="s">
        <v>1210</v>
      </c>
      <c r="E129" s="134" t="s">
        <v>315</v>
      </c>
      <c r="F129" s="134" t="s">
        <v>934</v>
      </c>
      <c r="H129" s="134" t="s">
        <v>339</v>
      </c>
      <c r="I129" s="134" t="s">
        <v>1211</v>
      </c>
      <c r="J129" s="134" t="s">
        <v>413</v>
      </c>
      <c r="K129" s="134" t="s">
        <v>1212</v>
      </c>
      <c r="L129" s="136">
        <f>14799.3966-238.609319999988</f>
        <v>14560.787280000011</v>
      </c>
      <c r="O129" s="136">
        <f>14799.3966-238.609319999988</f>
        <v>14560.787280000011</v>
      </c>
      <c r="P129" s="137">
        <v>0.14758452166628078</v>
      </c>
      <c r="Q129" s="172">
        <v>4.9022013788506812E-2</v>
      </c>
    </row>
    <row r="130" spans="1:17" s="135" customFormat="1">
      <c r="A130" s="134" t="s">
        <v>1213</v>
      </c>
      <c r="B130" s="134">
        <v>8530</v>
      </c>
      <c r="C130" s="134" t="s">
        <v>1254</v>
      </c>
      <c r="D130" s="134" t="s">
        <v>1255</v>
      </c>
      <c r="E130" s="134" t="s">
        <v>315</v>
      </c>
      <c r="F130" s="134" t="s">
        <v>934</v>
      </c>
      <c r="H130" s="134" t="s">
        <v>339</v>
      </c>
      <c r="I130" s="134" t="s">
        <v>1211</v>
      </c>
      <c r="J130" s="134" t="s">
        <v>413</v>
      </c>
      <c r="K130" s="134" t="s">
        <v>1212</v>
      </c>
      <c r="L130" s="136">
        <v>100</v>
      </c>
      <c r="O130" s="136">
        <v>100</v>
      </c>
      <c r="P130" s="137">
        <v>9.9723337210926651E-4</v>
      </c>
      <c r="Q130" s="172">
        <v>3.3667145083453738E-4</v>
      </c>
    </row>
    <row r="131" spans="1:17" s="135" customFormat="1">
      <c r="A131" s="134" t="s">
        <v>1213</v>
      </c>
      <c r="B131" s="134">
        <v>8530</v>
      </c>
      <c r="C131" s="134" t="s">
        <v>1245</v>
      </c>
      <c r="D131" s="134" t="s">
        <v>1246</v>
      </c>
      <c r="E131" s="134" t="s">
        <v>315</v>
      </c>
      <c r="F131" s="134" t="s">
        <v>934</v>
      </c>
      <c r="H131" s="134" t="s">
        <v>339</v>
      </c>
      <c r="I131" s="134" t="s">
        <v>1211</v>
      </c>
      <c r="J131" s="134" t="s">
        <v>413</v>
      </c>
      <c r="K131" s="134" t="s">
        <v>1212</v>
      </c>
      <c r="L131" s="136">
        <v>99.957999999999998</v>
      </c>
      <c r="O131" s="136">
        <v>99.957999999999998</v>
      </c>
      <c r="P131" s="137">
        <v>9.9681453409298051E-4</v>
      </c>
      <c r="Q131" s="172">
        <v>3.3653004882518687E-4</v>
      </c>
    </row>
    <row r="132" spans="1:17" s="135" customFormat="1">
      <c r="A132" s="134" t="s">
        <v>1213</v>
      </c>
      <c r="B132" s="134">
        <v>8530</v>
      </c>
      <c r="C132" s="134" t="s">
        <v>1248</v>
      </c>
      <c r="D132" s="134" t="s">
        <v>1249</v>
      </c>
      <c r="E132" s="134" t="s">
        <v>315</v>
      </c>
      <c r="F132" s="134" t="s">
        <v>934</v>
      </c>
      <c r="H132" s="134" t="s">
        <v>339</v>
      </c>
      <c r="I132" s="134" t="s">
        <v>1211</v>
      </c>
      <c r="J132" s="134" t="s">
        <v>413</v>
      </c>
      <c r="K132" s="134" t="s">
        <v>1212</v>
      </c>
      <c r="L132" s="136">
        <v>49.998899999999999</v>
      </c>
      <c r="O132" s="136">
        <v>49.998899999999999</v>
      </c>
      <c r="P132" s="137">
        <v>4.9860531759419113E-4</v>
      </c>
      <c r="Q132" s="172">
        <v>1.6833202203130949E-4</v>
      </c>
    </row>
    <row r="133" spans="1:17" s="135" customFormat="1">
      <c r="A133" s="134" t="s">
        <v>1213</v>
      </c>
      <c r="B133" s="134">
        <v>8530</v>
      </c>
      <c r="C133" s="134" t="s">
        <v>1248</v>
      </c>
      <c r="D133" s="134" t="s">
        <v>1249</v>
      </c>
      <c r="E133" s="134" t="s">
        <v>315</v>
      </c>
      <c r="F133" s="134" t="s">
        <v>938</v>
      </c>
      <c r="G133" s="134" t="s">
        <v>204</v>
      </c>
      <c r="H133" s="134" t="s">
        <v>339</v>
      </c>
      <c r="I133" s="134" t="s">
        <v>1211</v>
      </c>
      <c r="J133" s="134" t="s">
        <v>413</v>
      </c>
      <c r="K133" s="134" t="s">
        <v>1212</v>
      </c>
      <c r="L133" s="136">
        <v>36484.487999999998</v>
      </c>
      <c r="N133" s="137">
        <v>4.65E-2</v>
      </c>
      <c r="O133" s="136">
        <v>36484.487999999998</v>
      </c>
      <c r="P133" s="137">
        <v>0.36383548975812596</v>
      </c>
      <c r="Q133" s="172">
        <v>0.12283285507915268</v>
      </c>
    </row>
    <row r="134" spans="1:17" s="135" customFormat="1">
      <c r="A134" s="134" t="s">
        <v>1213</v>
      </c>
      <c r="B134" s="134">
        <v>8530</v>
      </c>
      <c r="C134" s="134" t="s">
        <v>1254</v>
      </c>
      <c r="D134" s="134" t="s">
        <v>1255</v>
      </c>
      <c r="E134" s="134" t="s">
        <v>315</v>
      </c>
      <c r="F134" s="134" t="s">
        <v>938</v>
      </c>
      <c r="G134" s="134" t="s">
        <v>204</v>
      </c>
      <c r="H134" s="134" t="s">
        <v>339</v>
      </c>
      <c r="I134" s="134" t="s">
        <v>1211</v>
      </c>
      <c r="J134" s="134" t="s">
        <v>413</v>
      </c>
      <c r="K134" s="134" t="s">
        <v>1212</v>
      </c>
      <c r="L134" s="136">
        <v>24766</v>
      </c>
      <c r="N134" s="137">
        <v>5.1999999999999998E-2</v>
      </c>
      <c r="O134" s="136">
        <v>24766</v>
      </c>
      <c r="P134" s="137">
        <v>0.24697481693658094</v>
      </c>
      <c r="Q134" s="172">
        <v>8.3380051513681525E-2</v>
      </c>
    </row>
    <row r="135" spans="1:17" s="135" customFormat="1">
      <c r="A135" s="134" t="s">
        <v>1213</v>
      </c>
      <c r="B135" s="134">
        <v>8530</v>
      </c>
      <c r="C135" s="134" t="s">
        <v>1245</v>
      </c>
      <c r="D135" s="134" t="s">
        <v>1246</v>
      </c>
      <c r="E135" s="134" t="s">
        <v>315</v>
      </c>
      <c r="F135" s="134" t="s">
        <v>938</v>
      </c>
      <c r="G135" s="134" t="s">
        <v>204</v>
      </c>
      <c r="H135" s="134" t="s">
        <v>339</v>
      </c>
      <c r="I135" s="134" t="s">
        <v>1211</v>
      </c>
      <c r="J135" s="134" t="s">
        <v>413</v>
      </c>
      <c r="K135" s="134" t="s">
        <v>1212</v>
      </c>
      <c r="L135" s="136">
        <v>23977.588899999999</v>
      </c>
      <c r="N135" s="137">
        <v>4.65E-2</v>
      </c>
      <c r="O135" s="136">
        <v>23977.588899999999</v>
      </c>
      <c r="P135" s="137">
        <v>0.23911251841521586</v>
      </c>
      <c r="Q135" s="172">
        <v>8.0725696424770982E-2</v>
      </c>
    </row>
    <row r="136" spans="1:17" s="135" customFormat="1">
      <c r="A136" s="134" t="s">
        <v>1213</v>
      </c>
      <c r="B136" s="134">
        <v>8834</v>
      </c>
      <c r="C136" s="134" t="s">
        <v>1209</v>
      </c>
      <c r="D136" s="134" t="s">
        <v>1210</v>
      </c>
      <c r="E136" s="134" t="s">
        <v>315</v>
      </c>
      <c r="F136" s="134" t="s">
        <v>934</v>
      </c>
      <c r="H136" s="134" t="s">
        <v>339</v>
      </c>
      <c r="I136" s="134" t="s">
        <v>1211</v>
      </c>
      <c r="J136" s="134" t="s">
        <v>413</v>
      </c>
      <c r="K136" s="134" t="s">
        <v>1212</v>
      </c>
      <c r="L136" s="136">
        <f>8920.6303+639.459610000019</f>
        <v>9560.0899100000206</v>
      </c>
      <c r="O136" s="136">
        <f>8920.6303+639.459610000019</f>
        <v>9560.0899100000206</v>
      </c>
      <c r="P136" s="137">
        <v>6.4683106486589939E-2</v>
      </c>
      <c r="Q136" s="172">
        <v>2.4203585565493388E-2</v>
      </c>
    </row>
    <row r="137" spans="1:17" s="135" customFormat="1">
      <c r="A137" s="134" t="s">
        <v>1213</v>
      </c>
      <c r="B137" s="134">
        <v>8834</v>
      </c>
      <c r="C137" s="134" t="s">
        <v>1245</v>
      </c>
      <c r="D137" s="134" t="s">
        <v>1246</v>
      </c>
      <c r="E137" s="134" t="s">
        <v>315</v>
      </c>
      <c r="F137" s="134" t="s">
        <v>934</v>
      </c>
      <c r="H137" s="134" t="s">
        <v>339</v>
      </c>
      <c r="I137" s="134" t="s">
        <v>1211</v>
      </c>
      <c r="J137" s="134" t="s">
        <v>413</v>
      </c>
      <c r="K137" s="134" t="s">
        <v>1212</v>
      </c>
      <c r="L137" s="136">
        <v>410.6617</v>
      </c>
      <c r="O137" s="136">
        <v>410.6617</v>
      </c>
      <c r="P137" s="137">
        <v>2.9776901067321065E-3</v>
      </c>
      <c r="Q137" s="172">
        <v>1.0396853678148049E-3</v>
      </c>
    </row>
    <row r="138" spans="1:17" s="135" customFormat="1">
      <c r="A138" s="134" t="s">
        <v>1213</v>
      </c>
      <c r="B138" s="134">
        <v>8834</v>
      </c>
      <c r="C138" s="134" t="s">
        <v>1209</v>
      </c>
      <c r="D138" s="134" t="s">
        <v>1210</v>
      </c>
      <c r="E138" s="134" t="s">
        <v>315</v>
      </c>
      <c r="F138" s="134" t="s">
        <v>935</v>
      </c>
      <c r="G138" s="134" t="s">
        <v>205</v>
      </c>
      <c r="H138" s="134" t="s">
        <v>339</v>
      </c>
      <c r="I138" s="134" t="s">
        <v>1211</v>
      </c>
      <c r="J138" s="134" t="s">
        <v>413</v>
      </c>
      <c r="K138" s="134" t="s">
        <v>1215</v>
      </c>
      <c r="L138" s="136">
        <v>7374.2539000000006</v>
      </c>
      <c r="M138" s="134" t="s">
        <v>6241</v>
      </c>
      <c r="O138" s="136">
        <v>29983.716199999999</v>
      </c>
      <c r="P138" s="137">
        <v>0.21741063666462601</v>
      </c>
      <c r="Q138" s="172">
        <v>7.5910733837247835E-2</v>
      </c>
    </row>
    <row r="139" spans="1:17" s="135" customFormat="1">
      <c r="A139" s="134" t="s">
        <v>1213</v>
      </c>
      <c r="B139" s="134">
        <v>8834</v>
      </c>
      <c r="C139" s="134" t="s">
        <v>1209</v>
      </c>
      <c r="D139" s="134" t="s">
        <v>1210</v>
      </c>
      <c r="E139" s="134" t="s">
        <v>315</v>
      </c>
      <c r="F139" s="134" t="s">
        <v>936</v>
      </c>
      <c r="G139" s="134" t="s">
        <v>204</v>
      </c>
      <c r="H139" s="134" t="s">
        <v>339</v>
      </c>
      <c r="I139" s="134" t="s">
        <v>1211</v>
      </c>
      <c r="J139" s="134" t="s">
        <v>413</v>
      </c>
      <c r="K139" s="134" t="s">
        <v>1215</v>
      </c>
      <c r="L139" s="136">
        <v>2690.0412000000001</v>
      </c>
      <c r="M139" s="134" t="s">
        <v>6241</v>
      </c>
      <c r="O139" s="136">
        <v>10937.7076</v>
      </c>
      <c r="P139" s="137">
        <v>7.9308847708619817E-2</v>
      </c>
      <c r="Q139" s="172">
        <v>2.7691344357549746E-2</v>
      </c>
    </row>
    <row r="140" spans="1:17" s="135" customFormat="1">
      <c r="A140" s="134" t="s">
        <v>1213</v>
      </c>
      <c r="B140" s="134">
        <v>8834</v>
      </c>
      <c r="C140" s="134" t="s">
        <v>1209</v>
      </c>
      <c r="D140" s="134" t="s">
        <v>1210</v>
      </c>
      <c r="E140" s="134" t="s">
        <v>315</v>
      </c>
      <c r="F140" s="134" t="s">
        <v>936</v>
      </c>
      <c r="G140" s="134" t="s">
        <v>204</v>
      </c>
      <c r="H140" s="134" t="s">
        <v>339</v>
      </c>
      <c r="I140" s="134" t="s">
        <v>1211</v>
      </c>
      <c r="J140" s="134" t="s">
        <v>413</v>
      </c>
      <c r="K140" s="134" t="s">
        <v>1217</v>
      </c>
      <c r="L140" s="136">
        <v>9.1600000000000001E-2</v>
      </c>
      <c r="M140" s="134" t="s">
        <v>1218</v>
      </c>
      <c r="O140" s="136">
        <v>0.3644</v>
      </c>
      <c r="P140" s="137">
        <v>2.6420035506542421E-6</v>
      </c>
      <c r="Q140" s="172">
        <v>9.2256314146587054E-7</v>
      </c>
    </row>
    <row r="141" spans="1:17" s="135" customFormat="1">
      <c r="A141" s="134" t="s">
        <v>1213</v>
      </c>
      <c r="B141" s="134">
        <v>8834</v>
      </c>
      <c r="C141" s="134" t="s">
        <v>1245</v>
      </c>
      <c r="D141" s="134" t="s">
        <v>1246</v>
      </c>
      <c r="E141" s="134" t="s">
        <v>315</v>
      </c>
      <c r="F141" s="134" t="s">
        <v>938</v>
      </c>
      <c r="G141" s="134" t="s">
        <v>204</v>
      </c>
      <c r="H141" s="134" t="s">
        <v>339</v>
      </c>
      <c r="I141" s="134" t="s">
        <v>1211</v>
      </c>
      <c r="J141" s="134" t="s">
        <v>413</v>
      </c>
      <c r="K141" s="134" t="s">
        <v>1212</v>
      </c>
      <c r="L141" s="136">
        <v>87659.75</v>
      </c>
      <c r="N141" s="137">
        <v>4.5499999999999999E-2</v>
      </c>
      <c r="O141" s="136">
        <v>87659.75</v>
      </c>
      <c r="P141" s="137">
        <v>0.63561707702988146</v>
      </c>
      <c r="Q141" s="172">
        <v>0.22193099434718125</v>
      </c>
    </row>
    <row r="142" spans="1:17" s="135" customFormat="1">
      <c r="A142" s="134" t="s">
        <v>1213</v>
      </c>
      <c r="B142" s="134">
        <v>9300</v>
      </c>
      <c r="C142" s="134" t="s">
        <v>1209</v>
      </c>
      <c r="D142" s="134" t="s">
        <v>1210</v>
      </c>
      <c r="E142" s="134" t="s">
        <v>315</v>
      </c>
      <c r="F142" s="134" t="s">
        <v>934</v>
      </c>
      <c r="H142" s="134" t="s">
        <v>339</v>
      </c>
      <c r="I142" s="134" t="s">
        <v>1211</v>
      </c>
      <c r="J142" s="134" t="s">
        <v>413</v>
      </c>
      <c r="K142" s="134" t="s">
        <v>1212</v>
      </c>
      <c r="L142" s="136">
        <f>11370.1552+350.683049999992</f>
        <v>11720.838249999992</v>
      </c>
      <c r="O142" s="136">
        <f>11370.1552+350.683049999992</f>
        <v>11720.838249999992</v>
      </c>
      <c r="P142" s="137">
        <v>0.85734826338168246</v>
      </c>
      <c r="Q142" s="172">
        <v>3.8817627570762583E-2</v>
      </c>
    </row>
    <row r="143" spans="1:17" s="135" customFormat="1">
      <c r="A143" s="134" t="s">
        <v>1213</v>
      </c>
      <c r="B143" s="134">
        <v>9300</v>
      </c>
      <c r="C143" s="134" t="s">
        <v>1209</v>
      </c>
      <c r="D143" s="134" t="s">
        <v>1210</v>
      </c>
      <c r="E143" s="134" t="s">
        <v>315</v>
      </c>
      <c r="F143" s="134" t="s">
        <v>935</v>
      </c>
      <c r="G143" s="134" t="s">
        <v>205</v>
      </c>
      <c r="H143" s="134" t="s">
        <v>339</v>
      </c>
      <c r="I143" s="134" t="s">
        <v>1211</v>
      </c>
      <c r="J143" s="134" t="s">
        <v>413</v>
      </c>
      <c r="K143" s="134" t="s">
        <v>1215</v>
      </c>
      <c r="L143" s="136">
        <v>31.232700000000001</v>
      </c>
      <c r="M143" s="134" t="s">
        <v>6241</v>
      </c>
      <c r="O143" s="136">
        <v>126.9923</v>
      </c>
      <c r="P143" s="137">
        <v>9.5756522771494584E-3</v>
      </c>
      <c r="Q143" s="172">
        <v>4.2057911734722186E-4</v>
      </c>
    </row>
    <row r="144" spans="1:17" s="135" customFormat="1">
      <c r="A144" s="134" t="s">
        <v>1213</v>
      </c>
      <c r="B144" s="134">
        <v>9300</v>
      </c>
      <c r="C144" s="134" t="s">
        <v>1209</v>
      </c>
      <c r="D144" s="134" t="s">
        <v>1210</v>
      </c>
      <c r="E144" s="134" t="s">
        <v>315</v>
      </c>
      <c r="F144" s="134" t="s">
        <v>936</v>
      </c>
      <c r="G144" s="134" t="s">
        <v>204</v>
      </c>
      <c r="H144" s="134" t="s">
        <v>339</v>
      </c>
      <c r="I144" s="134" t="s">
        <v>1211</v>
      </c>
      <c r="J144" s="134" t="s">
        <v>413</v>
      </c>
      <c r="K144" s="134" t="s">
        <v>1217</v>
      </c>
      <c r="L144" s="136">
        <v>114.33669999999999</v>
      </c>
      <c r="M144" s="134" t="s">
        <v>1218</v>
      </c>
      <c r="O144" s="136">
        <v>454.95729999999998</v>
      </c>
      <c r="P144" s="137">
        <v>3.4305325204323667E-2</v>
      </c>
      <c r="Q144" s="172">
        <v>1.5067491467173617E-3</v>
      </c>
    </row>
    <row r="145" spans="1:17" s="135" customFormat="1">
      <c r="A145" s="134" t="s">
        <v>1213</v>
      </c>
      <c r="B145" s="134">
        <v>9300</v>
      </c>
      <c r="C145" s="134" t="s">
        <v>1209</v>
      </c>
      <c r="D145" s="134" t="s">
        <v>1210</v>
      </c>
      <c r="E145" s="134" t="s">
        <v>315</v>
      </c>
      <c r="F145" s="134" t="s">
        <v>936</v>
      </c>
      <c r="G145" s="134" t="s">
        <v>204</v>
      </c>
      <c r="H145" s="134" t="s">
        <v>339</v>
      </c>
      <c r="I145" s="134" t="s">
        <v>1211</v>
      </c>
      <c r="J145" s="134" t="s">
        <v>413</v>
      </c>
      <c r="K145" s="134" t="s">
        <v>1215</v>
      </c>
      <c r="L145" s="136">
        <v>25.641599999999997</v>
      </c>
      <c r="M145" s="134" t="s">
        <v>6241</v>
      </c>
      <c r="O145" s="136">
        <v>104.25880000000001</v>
      </c>
      <c r="P145" s="137">
        <v>7.8614674068873264E-3</v>
      </c>
      <c r="Q145" s="172">
        <v>3.4528923469911592E-4</v>
      </c>
    </row>
    <row r="146" spans="1:17" s="135" customFormat="1">
      <c r="A146" s="134" t="s">
        <v>1213</v>
      </c>
      <c r="B146" s="134">
        <v>9300</v>
      </c>
      <c r="C146" s="134" t="s">
        <v>1209</v>
      </c>
      <c r="D146" s="134" t="s">
        <v>1210</v>
      </c>
      <c r="E146" s="134" t="s">
        <v>315</v>
      </c>
      <c r="F146" s="134" t="s">
        <v>938</v>
      </c>
      <c r="G146" s="134" t="s">
        <v>204</v>
      </c>
      <c r="H146" s="134" t="s">
        <v>339</v>
      </c>
      <c r="I146" s="134" t="s">
        <v>1211</v>
      </c>
      <c r="J146" s="134" t="s">
        <v>413</v>
      </c>
      <c r="K146" s="134" t="s">
        <v>1212</v>
      </c>
      <c r="L146" s="136">
        <v>807.76</v>
      </c>
      <c r="N146" s="137">
        <v>4.2500000000000003E-2</v>
      </c>
      <c r="O146" s="136">
        <v>807.76</v>
      </c>
      <c r="P146" s="137">
        <v>6.0907843744699278E-2</v>
      </c>
      <c r="Q146" s="172">
        <v>2.6751778480143436E-3</v>
      </c>
    </row>
    <row r="147" spans="1:17" s="135" customFormat="1">
      <c r="A147" s="134" t="s">
        <v>1213</v>
      </c>
      <c r="B147" s="134">
        <v>9300</v>
      </c>
      <c r="C147" s="134" t="s">
        <v>1209</v>
      </c>
      <c r="D147" s="134" t="s">
        <v>1210</v>
      </c>
      <c r="E147" s="134" t="s">
        <v>315</v>
      </c>
      <c r="F147" s="134" t="s">
        <v>939</v>
      </c>
      <c r="G147" s="134" t="s">
        <v>204</v>
      </c>
      <c r="H147" s="134" t="s">
        <v>339</v>
      </c>
      <c r="I147" s="134" t="s">
        <v>1211</v>
      </c>
      <c r="J147" s="134" t="s">
        <v>413</v>
      </c>
      <c r="K147" s="134" t="s">
        <v>1215</v>
      </c>
      <c r="L147" s="136">
        <v>97.855199999999996</v>
      </c>
      <c r="M147" s="134" t="s">
        <v>6241</v>
      </c>
      <c r="N147" s="137">
        <v>6.2E-2</v>
      </c>
      <c r="O147" s="136">
        <v>397.8793</v>
      </c>
      <c r="P147" s="137">
        <v>3.0001447985257862E-2</v>
      </c>
      <c r="Q147" s="172">
        <v>1.3177155213720084E-3</v>
      </c>
    </row>
    <row r="148" spans="1:17" s="135" customFormat="1">
      <c r="A148" s="134" t="s">
        <v>1213</v>
      </c>
      <c r="B148" s="134">
        <v>9301</v>
      </c>
      <c r="C148" s="134" t="s">
        <v>1209</v>
      </c>
      <c r="D148" s="134" t="s">
        <v>1210</v>
      </c>
      <c r="E148" s="134" t="s">
        <v>315</v>
      </c>
      <c r="F148" s="134" t="s">
        <v>934</v>
      </c>
      <c r="H148" s="134" t="s">
        <v>339</v>
      </c>
      <c r="I148" s="134" t="s">
        <v>1211</v>
      </c>
      <c r="J148" s="134" t="s">
        <v>413</v>
      </c>
      <c r="K148" s="134" t="s">
        <v>1212</v>
      </c>
      <c r="L148" s="136">
        <f>29370.9525+1381.69780000019</f>
        <v>30752.65030000019</v>
      </c>
      <c r="O148" s="136">
        <f>29370.9525+1381.69780000019</f>
        <v>30752.65030000019</v>
      </c>
      <c r="P148" s="137">
        <v>0.47861799451991116</v>
      </c>
      <c r="Q148" s="172">
        <v>4.7736464404367053E-2</v>
      </c>
    </row>
    <row r="149" spans="1:17" s="135" customFormat="1">
      <c r="A149" s="134" t="s">
        <v>1213</v>
      </c>
      <c r="B149" s="134">
        <v>9301</v>
      </c>
      <c r="C149" s="134" t="s">
        <v>1209</v>
      </c>
      <c r="D149" s="134" t="s">
        <v>1210</v>
      </c>
      <c r="E149" s="134" t="s">
        <v>315</v>
      </c>
      <c r="F149" s="134" t="s">
        <v>935</v>
      </c>
      <c r="G149" s="134" t="s">
        <v>205</v>
      </c>
      <c r="H149" s="134" t="s">
        <v>339</v>
      </c>
      <c r="I149" s="134" t="s">
        <v>1211</v>
      </c>
      <c r="J149" s="134" t="s">
        <v>413</v>
      </c>
      <c r="K149" s="134" t="s">
        <v>1215</v>
      </c>
      <c r="L149" s="136">
        <v>2669.2702000000004</v>
      </c>
      <c r="M149" s="134" t="s">
        <v>6241</v>
      </c>
      <c r="O149" s="136">
        <v>10853.252500000001</v>
      </c>
      <c r="P149" s="137">
        <v>0.17686052022683155</v>
      </c>
      <c r="Q149" s="172">
        <v>1.6847195171268037E-2</v>
      </c>
    </row>
    <row r="150" spans="1:17" s="135" customFormat="1">
      <c r="A150" s="134" t="s">
        <v>1213</v>
      </c>
      <c r="B150" s="134">
        <v>9301</v>
      </c>
      <c r="C150" s="134" t="s">
        <v>1209</v>
      </c>
      <c r="D150" s="134" t="s">
        <v>1210</v>
      </c>
      <c r="E150" s="134" t="s">
        <v>315</v>
      </c>
      <c r="F150" s="134" t="s">
        <v>935</v>
      </c>
      <c r="G150" s="134" t="s">
        <v>205</v>
      </c>
      <c r="H150" s="134" t="s">
        <v>339</v>
      </c>
      <c r="I150" s="134" t="s">
        <v>1211</v>
      </c>
      <c r="J150" s="134" t="s">
        <v>413</v>
      </c>
      <c r="K150" s="134" t="s">
        <v>1217</v>
      </c>
      <c r="L150" s="136">
        <v>711.29680000000008</v>
      </c>
      <c r="M150" s="134" t="s">
        <v>1218</v>
      </c>
      <c r="O150" s="136">
        <v>2830.3208999999997</v>
      </c>
      <c r="P150" s="137">
        <v>4.6121844819173405E-2</v>
      </c>
      <c r="Q150" s="172">
        <v>4.3934266340545378E-3</v>
      </c>
    </row>
    <row r="151" spans="1:17" s="135" customFormat="1">
      <c r="A151" s="134" t="s">
        <v>1213</v>
      </c>
      <c r="B151" s="134">
        <v>9301</v>
      </c>
      <c r="C151" s="134" t="s">
        <v>1209</v>
      </c>
      <c r="D151" s="134" t="s">
        <v>1210</v>
      </c>
      <c r="E151" s="134" t="s">
        <v>315</v>
      </c>
      <c r="F151" s="134" t="s">
        <v>935</v>
      </c>
      <c r="G151" s="134" t="s">
        <v>205</v>
      </c>
      <c r="H151" s="134" t="s">
        <v>339</v>
      </c>
      <c r="I151" s="134" t="s">
        <v>1211</v>
      </c>
      <c r="J151" s="134" t="s">
        <v>413</v>
      </c>
      <c r="K151" s="134" t="s">
        <v>1259</v>
      </c>
      <c r="L151" s="136">
        <v>1122.9596000000001</v>
      </c>
      <c r="M151" s="134" t="s">
        <v>1260</v>
      </c>
      <c r="O151" s="136">
        <v>2690.8359</v>
      </c>
      <c r="P151" s="137">
        <v>4.3848849582490704E-2</v>
      </c>
      <c r="Q151" s="172">
        <v>4.1769080357390272E-3</v>
      </c>
    </row>
    <row r="152" spans="1:17" s="135" customFormat="1">
      <c r="A152" s="134" t="s">
        <v>1213</v>
      </c>
      <c r="B152" s="134">
        <v>9301</v>
      </c>
      <c r="C152" s="134" t="s">
        <v>1209</v>
      </c>
      <c r="D152" s="134" t="s">
        <v>1210</v>
      </c>
      <c r="E152" s="134" t="s">
        <v>315</v>
      </c>
      <c r="F152" s="134" t="s">
        <v>935</v>
      </c>
      <c r="G152" s="134" t="s">
        <v>205</v>
      </c>
      <c r="H152" s="134" t="s">
        <v>339</v>
      </c>
      <c r="I152" s="134" t="s">
        <v>1211</v>
      </c>
      <c r="J152" s="134" t="s">
        <v>413</v>
      </c>
      <c r="K152" s="134" t="s">
        <v>1224</v>
      </c>
      <c r="L152" s="136">
        <v>53.883400000000002</v>
      </c>
      <c r="M152" s="134" t="s">
        <v>1225</v>
      </c>
      <c r="O152" s="136">
        <v>250.74639999999999</v>
      </c>
      <c r="P152" s="137">
        <v>4.0860698135524245E-3</v>
      </c>
      <c r="Q152" s="172">
        <v>3.8922650507696599E-4</v>
      </c>
    </row>
    <row r="153" spans="1:17" s="135" customFormat="1">
      <c r="A153" s="134" t="s">
        <v>1213</v>
      </c>
      <c r="B153" s="134">
        <v>9301</v>
      </c>
      <c r="C153" s="134" t="s">
        <v>1209</v>
      </c>
      <c r="D153" s="134" t="s">
        <v>1210</v>
      </c>
      <c r="E153" s="134" t="s">
        <v>315</v>
      </c>
      <c r="F153" s="134" t="s">
        <v>935</v>
      </c>
      <c r="G153" s="134" t="s">
        <v>205</v>
      </c>
      <c r="H153" s="134" t="s">
        <v>339</v>
      </c>
      <c r="I153" s="134" t="s">
        <v>1211</v>
      </c>
      <c r="J153" s="134" t="s">
        <v>413</v>
      </c>
      <c r="K153" s="134" t="s">
        <v>1226</v>
      </c>
      <c r="L153" s="136">
        <v>361.36329999999998</v>
      </c>
      <c r="M153" s="134" t="s">
        <v>1227</v>
      </c>
      <c r="O153" s="136">
        <v>169.9853</v>
      </c>
      <c r="P153" s="137">
        <v>2.7700166076837251E-3</v>
      </c>
      <c r="Q153" s="172">
        <v>2.6386334652644895E-4</v>
      </c>
    </row>
    <row r="154" spans="1:17" s="135" customFormat="1">
      <c r="A154" s="134" t="s">
        <v>1213</v>
      </c>
      <c r="B154" s="134">
        <v>9301</v>
      </c>
      <c r="C154" s="134" t="s">
        <v>1209</v>
      </c>
      <c r="D154" s="134" t="s">
        <v>1210</v>
      </c>
      <c r="E154" s="134" t="s">
        <v>315</v>
      </c>
      <c r="F154" s="134" t="s">
        <v>936</v>
      </c>
      <c r="G154" s="134" t="s">
        <v>204</v>
      </c>
      <c r="H154" s="134" t="s">
        <v>339</v>
      </c>
      <c r="I154" s="134" t="s">
        <v>1211</v>
      </c>
      <c r="J154" s="134" t="s">
        <v>413</v>
      </c>
      <c r="K154" s="134" t="s">
        <v>1215</v>
      </c>
      <c r="L154" s="136">
        <v>266.99619999999999</v>
      </c>
      <c r="M154" s="134" t="s">
        <v>6241</v>
      </c>
      <c r="O154" s="136">
        <v>1085.6063999999999</v>
      </c>
      <c r="P154" s="137">
        <v>1.769063313535725E-2</v>
      </c>
      <c r="Q154" s="172">
        <v>1.6851559382754318E-3</v>
      </c>
    </row>
    <row r="155" spans="1:17" s="135" customFormat="1">
      <c r="A155" s="134" t="s">
        <v>1213</v>
      </c>
      <c r="B155" s="134">
        <v>9301</v>
      </c>
      <c r="C155" s="134" t="s">
        <v>1209</v>
      </c>
      <c r="D155" s="134" t="s">
        <v>1210</v>
      </c>
      <c r="E155" s="134" t="s">
        <v>315</v>
      </c>
      <c r="F155" s="134" t="s">
        <v>936</v>
      </c>
      <c r="G155" s="134" t="s">
        <v>204</v>
      </c>
      <c r="H155" s="134" t="s">
        <v>339</v>
      </c>
      <c r="I155" s="134" t="s">
        <v>1211</v>
      </c>
      <c r="J155" s="134" t="s">
        <v>413</v>
      </c>
      <c r="K155" s="134" t="s">
        <v>1217</v>
      </c>
      <c r="L155" s="136">
        <v>135.4888</v>
      </c>
      <c r="M155" s="134" t="s">
        <v>1218</v>
      </c>
      <c r="O155" s="136">
        <v>539.12330000000009</v>
      </c>
      <c r="P155" s="137">
        <v>8.7853502806582214E-3</v>
      </c>
      <c r="Q155" s="172">
        <v>8.3686576503016867E-4</v>
      </c>
    </row>
    <row r="156" spans="1:17" s="135" customFormat="1">
      <c r="A156" s="134" t="s">
        <v>1213</v>
      </c>
      <c r="B156" s="134">
        <v>9301</v>
      </c>
      <c r="C156" s="134" t="s">
        <v>1209</v>
      </c>
      <c r="D156" s="134" t="s">
        <v>1210</v>
      </c>
      <c r="E156" s="134" t="s">
        <v>315</v>
      </c>
      <c r="F156" s="134" t="s">
        <v>936</v>
      </c>
      <c r="G156" s="134" t="s">
        <v>204</v>
      </c>
      <c r="H156" s="134" t="s">
        <v>339</v>
      </c>
      <c r="I156" s="134" t="s">
        <v>1211</v>
      </c>
      <c r="J156" s="134" t="s">
        <v>413</v>
      </c>
      <c r="K156" s="134" t="s">
        <v>1259</v>
      </c>
      <c r="L156" s="136">
        <v>168.10239999999999</v>
      </c>
      <c r="M156" s="134" t="s">
        <v>1260</v>
      </c>
      <c r="O156" s="136">
        <v>402.80690000000004</v>
      </c>
      <c r="P156" s="137">
        <v>6.5639889423035769E-3</v>
      </c>
      <c r="Q156" s="172">
        <v>6.2526569437442348E-4</v>
      </c>
    </row>
    <row r="157" spans="1:17" s="135" customFormat="1">
      <c r="A157" s="134" t="s">
        <v>1213</v>
      </c>
      <c r="B157" s="134">
        <v>9301</v>
      </c>
      <c r="C157" s="134" t="s">
        <v>1209</v>
      </c>
      <c r="D157" s="134" t="s">
        <v>1210</v>
      </c>
      <c r="E157" s="134" t="s">
        <v>315</v>
      </c>
      <c r="F157" s="134" t="s">
        <v>936</v>
      </c>
      <c r="G157" s="134" t="s">
        <v>204</v>
      </c>
      <c r="H157" s="134" t="s">
        <v>339</v>
      </c>
      <c r="I157" s="134" t="s">
        <v>1211</v>
      </c>
      <c r="J157" s="134" t="s">
        <v>413</v>
      </c>
      <c r="K157" s="134" t="s">
        <v>1224</v>
      </c>
      <c r="L157" s="136">
        <v>45.378</v>
      </c>
      <c r="M157" s="134" t="s">
        <v>1225</v>
      </c>
      <c r="O157" s="136">
        <v>211.16639999999998</v>
      </c>
      <c r="P157" s="137">
        <v>3.4410879604183831E-3</v>
      </c>
      <c r="Q157" s="172">
        <v>3.2778759679773917E-4</v>
      </c>
    </row>
    <row r="158" spans="1:17" s="135" customFormat="1">
      <c r="A158" s="134" t="s">
        <v>1213</v>
      </c>
      <c r="B158" s="134">
        <v>9301</v>
      </c>
      <c r="C158" s="134" t="s">
        <v>1209</v>
      </c>
      <c r="D158" s="134" t="s">
        <v>1210</v>
      </c>
      <c r="E158" s="134" t="s">
        <v>315</v>
      </c>
      <c r="F158" s="134" t="s">
        <v>936</v>
      </c>
      <c r="G158" s="134" t="s">
        <v>204</v>
      </c>
      <c r="H158" s="134" t="s">
        <v>339</v>
      </c>
      <c r="I158" s="134" t="s">
        <v>1211</v>
      </c>
      <c r="J158" s="134" t="s">
        <v>413</v>
      </c>
      <c r="K158" s="134" t="s">
        <v>1226</v>
      </c>
      <c r="L158" s="136">
        <v>-2.3999999999999998E-3</v>
      </c>
      <c r="M158" s="134" t="s">
        <v>1227</v>
      </c>
      <c r="O158" s="136">
        <v>-1.1000000000000001E-3</v>
      </c>
      <c r="P158" s="137">
        <v>-1.8550416767796507E-8</v>
      </c>
      <c r="Q158" s="172">
        <v>-1.7074987141776018E-9</v>
      </c>
    </row>
    <row r="159" spans="1:17" s="135" customFormat="1">
      <c r="A159" s="134" t="s">
        <v>1213</v>
      </c>
      <c r="B159" s="134">
        <v>9301</v>
      </c>
      <c r="C159" s="134" t="s">
        <v>1209</v>
      </c>
      <c r="D159" s="134" t="s">
        <v>1210</v>
      </c>
      <c r="E159" s="134" t="s">
        <v>315</v>
      </c>
      <c r="F159" s="134" t="s">
        <v>938</v>
      </c>
      <c r="G159" s="134" t="s">
        <v>204</v>
      </c>
      <c r="H159" s="134" t="s">
        <v>339</v>
      </c>
      <c r="I159" s="134" t="s">
        <v>1211</v>
      </c>
      <c r="J159" s="134" t="s">
        <v>413</v>
      </c>
      <c r="K159" s="134" t="s">
        <v>1212</v>
      </c>
      <c r="L159" s="136">
        <v>2221.34</v>
      </c>
      <c r="N159" s="137">
        <v>4.2500000000000003E-2</v>
      </c>
      <c r="O159" s="136">
        <v>2221.34</v>
      </c>
      <c r="P159" s="137">
        <v>3.6198121155001803E-2</v>
      </c>
      <c r="Q159" s="172">
        <v>3.448122903410249E-3</v>
      </c>
    </row>
    <row r="160" spans="1:17" s="135" customFormat="1">
      <c r="A160" s="134" t="s">
        <v>1213</v>
      </c>
      <c r="B160" s="134">
        <v>9301</v>
      </c>
      <c r="C160" s="134" t="s">
        <v>1209</v>
      </c>
      <c r="D160" s="134" t="s">
        <v>1210</v>
      </c>
      <c r="E160" s="134" t="s">
        <v>315</v>
      </c>
      <c r="F160" s="134" t="s">
        <v>938</v>
      </c>
      <c r="G160" s="134" t="s">
        <v>204</v>
      </c>
      <c r="H160" s="134" t="s">
        <v>339</v>
      </c>
      <c r="I160" s="134" t="s">
        <v>1211</v>
      </c>
      <c r="J160" s="134" t="s">
        <v>413</v>
      </c>
      <c r="K160" s="134" t="s">
        <v>1212</v>
      </c>
      <c r="L160" s="136">
        <v>2016.2568000000001</v>
      </c>
      <c r="N160" s="137">
        <v>4.2500000000000003E-2</v>
      </c>
      <c r="O160" s="136">
        <v>2016.2568000000001</v>
      </c>
      <c r="P160" s="137">
        <v>3.2856162961842288E-2</v>
      </c>
      <c r="Q160" s="172">
        <v>3.1297780849562236E-3</v>
      </c>
    </row>
    <row r="161" spans="1:17" s="135" customFormat="1">
      <c r="A161" s="134" t="s">
        <v>1213</v>
      </c>
      <c r="B161" s="134">
        <v>9301</v>
      </c>
      <c r="C161" s="134" t="s">
        <v>1209</v>
      </c>
      <c r="D161" s="134" t="s">
        <v>1210</v>
      </c>
      <c r="E161" s="134" t="s">
        <v>315</v>
      </c>
      <c r="F161" s="134" t="s">
        <v>939</v>
      </c>
      <c r="G161" s="134" t="s">
        <v>204</v>
      </c>
      <c r="H161" s="134" t="s">
        <v>339</v>
      </c>
      <c r="I161" s="134" t="s">
        <v>1211</v>
      </c>
      <c r="J161" s="134" t="s">
        <v>413</v>
      </c>
      <c r="K161" s="134" t="s">
        <v>1215</v>
      </c>
      <c r="L161" s="136">
        <v>906.11599999999999</v>
      </c>
      <c r="M161" s="134" t="s">
        <v>6241</v>
      </c>
      <c r="N161" s="137">
        <v>5.3999999999999999E-2</v>
      </c>
      <c r="O161" s="136">
        <v>3684.2674999999999</v>
      </c>
      <c r="P161" s="137">
        <v>6.0037437750492501E-2</v>
      </c>
      <c r="Q161" s="172">
        <v>5.7189836535784791E-3</v>
      </c>
    </row>
    <row r="162" spans="1:17" s="135" customFormat="1">
      <c r="A162" s="134" t="s">
        <v>1213</v>
      </c>
      <c r="B162" s="134">
        <v>9301</v>
      </c>
      <c r="C162" s="134" t="s">
        <v>1209</v>
      </c>
      <c r="D162" s="134" t="s">
        <v>1210</v>
      </c>
      <c r="E162" s="134" t="s">
        <v>315</v>
      </c>
      <c r="F162" s="134" t="s">
        <v>939</v>
      </c>
      <c r="G162" s="134" t="s">
        <v>204</v>
      </c>
      <c r="H162" s="134" t="s">
        <v>339</v>
      </c>
      <c r="I162" s="134" t="s">
        <v>1211</v>
      </c>
      <c r="J162" s="134" t="s">
        <v>413</v>
      </c>
      <c r="K162" s="134" t="s">
        <v>1215</v>
      </c>
      <c r="L162" s="136">
        <v>782.84169999999995</v>
      </c>
      <c r="M162" s="134" t="s">
        <v>6241</v>
      </c>
      <c r="N162" s="137">
        <v>6.2E-2</v>
      </c>
      <c r="O162" s="136">
        <v>3183.0342999999998</v>
      </c>
      <c r="P162" s="137">
        <v>5.1869530083593136E-2</v>
      </c>
      <c r="Q162" s="172">
        <v>4.9409336131210927E-3</v>
      </c>
    </row>
    <row r="163" spans="1:17" s="135" customFormat="1">
      <c r="A163" s="134" t="s">
        <v>1213</v>
      </c>
      <c r="B163" s="134">
        <v>9301</v>
      </c>
      <c r="C163" s="134" t="s">
        <v>1209</v>
      </c>
      <c r="D163" s="134" t="s">
        <v>1210</v>
      </c>
      <c r="E163" s="134" t="s">
        <v>315</v>
      </c>
      <c r="F163" s="134" t="s">
        <v>939</v>
      </c>
      <c r="G163" s="134" t="s">
        <v>204</v>
      </c>
      <c r="H163" s="134" t="s">
        <v>339</v>
      </c>
      <c r="I163" s="134" t="s">
        <v>1211</v>
      </c>
      <c r="J163" s="134" t="s">
        <v>413</v>
      </c>
      <c r="K163" s="134" t="s">
        <v>1215</v>
      </c>
      <c r="L163" s="136">
        <v>456.58499999999998</v>
      </c>
      <c r="M163" s="134" t="s">
        <v>6241</v>
      </c>
      <c r="N163" s="137">
        <v>5.28E-2</v>
      </c>
      <c r="O163" s="136">
        <v>1856.4745</v>
      </c>
      <c r="P163" s="137">
        <v>3.0252410711106625E-2</v>
      </c>
      <c r="Q163" s="172">
        <v>2.8817525651395511E-3</v>
      </c>
    </row>
    <row r="164" spans="1:17" s="135" customFormat="1">
      <c r="A164" s="134" t="s">
        <v>1213</v>
      </c>
      <c r="B164" s="134">
        <v>9302</v>
      </c>
      <c r="C164" s="134" t="s">
        <v>1209</v>
      </c>
      <c r="D164" s="134" t="s">
        <v>1210</v>
      </c>
      <c r="E164" s="134" t="s">
        <v>315</v>
      </c>
      <c r="F164" s="134" t="s">
        <v>934</v>
      </c>
      <c r="H164" s="134" t="s">
        <v>339</v>
      </c>
      <c r="I164" s="134" t="s">
        <v>1211</v>
      </c>
      <c r="J164" s="134" t="s">
        <v>413</v>
      </c>
      <c r="K164" s="134" t="s">
        <v>1212</v>
      </c>
      <c r="L164" s="136">
        <f>121800.4957+4263.90582999959</f>
        <v>126064.4015299996</v>
      </c>
      <c r="O164" s="136">
        <f>121800.4957+4263.90582999959</f>
        <v>126064.4015299996</v>
      </c>
      <c r="P164" s="137">
        <v>0.59371751161538522</v>
      </c>
      <c r="Q164" s="172">
        <v>4.1676783835129003E-2</v>
      </c>
    </row>
    <row r="165" spans="1:17" s="135" customFormat="1">
      <c r="A165" s="134" t="s">
        <v>1213</v>
      </c>
      <c r="B165" s="134">
        <v>9302</v>
      </c>
      <c r="C165" s="134" t="s">
        <v>1209</v>
      </c>
      <c r="D165" s="134" t="s">
        <v>1210</v>
      </c>
      <c r="E165" s="134" t="s">
        <v>315</v>
      </c>
      <c r="F165" s="134" t="s">
        <v>935</v>
      </c>
      <c r="G165" s="134" t="s">
        <v>205</v>
      </c>
      <c r="H165" s="134" t="s">
        <v>339</v>
      </c>
      <c r="I165" s="134" t="s">
        <v>1211</v>
      </c>
      <c r="J165" s="134" t="s">
        <v>413</v>
      </c>
      <c r="K165" s="134" t="s">
        <v>1215</v>
      </c>
      <c r="L165" s="136">
        <v>12827.958500000001</v>
      </c>
      <c r="M165" s="134" t="s">
        <v>6241</v>
      </c>
      <c r="O165" s="136">
        <v>52158.479100000004</v>
      </c>
      <c r="P165" s="137">
        <v>0.25424693249081159</v>
      </c>
      <c r="Q165" s="172">
        <v>1.7243548791230287E-2</v>
      </c>
    </row>
    <row r="166" spans="1:17" s="135" customFormat="1">
      <c r="A166" s="134" t="s">
        <v>1213</v>
      </c>
      <c r="B166" s="134">
        <v>9302</v>
      </c>
      <c r="C166" s="134" t="s">
        <v>1209</v>
      </c>
      <c r="D166" s="134" t="s">
        <v>1210</v>
      </c>
      <c r="E166" s="134" t="s">
        <v>315</v>
      </c>
      <c r="F166" s="134" t="s">
        <v>935</v>
      </c>
      <c r="G166" s="134" t="s">
        <v>205</v>
      </c>
      <c r="H166" s="134" t="s">
        <v>339</v>
      </c>
      <c r="I166" s="134" t="s">
        <v>1211</v>
      </c>
      <c r="J166" s="134" t="s">
        <v>413</v>
      </c>
      <c r="K166" s="134" t="s">
        <v>1217</v>
      </c>
      <c r="L166" s="136">
        <v>1652.8462</v>
      </c>
      <c r="M166" s="134" t="s">
        <v>1218</v>
      </c>
      <c r="O166" s="136">
        <v>6576.8404</v>
      </c>
      <c r="P166" s="137">
        <v>3.2058862247627176E-2</v>
      </c>
      <c r="Q166" s="172">
        <v>2.1742978377898006E-3</v>
      </c>
    </row>
    <row r="167" spans="1:17" s="135" customFormat="1">
      <c r="A167" s="134" t="s">
        <v>1213</v>
      </c>
      <c r="B167" s="134">
        <v>9302</v>
      </c>
      <c r="C167" s="134" t="s">
        <v>1209</v>
      </c>
      <c r="D167" s="134" t="s">
        <v>1210</v>
      </c>
      <c r="E167" s="134" t="s">
        <v>315</v>
      </c>
      <c r="F167" s="134" t="s">
        <v>935</v>
      </c>
      <c r="G167" s="134" t="s">
        <v>205</v>
      </c>
      <c r="H167" s="134" t="s">
        <v>339</v>
      </c>
      <c r="I167" s="134" t="s">
        <v>1211</v>
      </c>
      <c r="J167" s="134" t="s">
        <v>413</v>
      </c>
      <c r="K167" s="134" t="s">
        <v>1259</v>
      </c>
      <c r="L167" s="136">
        <v>2494.0183999999999</v>
      </c>
      <c r="M167" s="134" t="s">
        <v>1260</v>
      </c>
      <c r="O167" s="136">
        <v>5976.1670000000004</v>
      </c>
      <c r="P167" s="137">
        <v>2.9130874811164647E-2</v>
      </c>
      <c r="Q167" s="172">
        <v>1.9757157230652516E-3</v>
      </c>
    </row>
    <row r="168" spans="1:17" s="135" customFormat="1">
      <c r="A168" s="134" t="s">
        <v>1213</v>
      </c>
      <c r="B168" s="134">
        <v>9302</v>
      </c>
      <c r="C168" s="134" t="s">
        <v>1209</v>
      </c>
      <c r="D168" s="134" t="s">
        <v>1210</v>
      </c>
      <c r="E168" s="134" t="s">
        <v>315</v>
      </c>
      <c r="F168" s="134" t="s">
        <v>935</v>
      </c>
      <c r="G168" s="134" t="s">
        <v>205</v>
      </c>
      <c r="H168" s="134" t="s">
        <v>339</v>
      </c>
      <c r="I168" s="134" t="s">
        <v>1211</v>
      </c>
      <c r="J168" s="134" t="s">
        <v>413</v>
      </c>
      <c r="K168" s="134" t="s">
        <v>1224</v>
      </c>
      <c r="L168" s="136">
        <v>135.79670000000002</v>
      </c>
      <c r="M168" s="134" t="s">
        <v>1225</v>
      </c>
      <c r="O168" s="136">
        <v>631.9298</v>
      </c>
      <c r="P168" s="137">
        <v>3.0803467662456402E-3</v>
      </c>
      <c r="Q168" s="172">
        <v>2.0891545395794326E-4</v>
      </c>
    </row>
    <row r="169" spans="1:17" s="135" customFormat="1">
      <c r="A169" s="134" t="s">
        <v>1213</v>
      </c>
      <c r="B169" s="134">
        <v>9302</v>
      </c>
      <c r="C169" s="134" t="s">
        <v>1209</v>
      </c>
      <c r="D169" s="134" t="s">
        <v>1210</v>
      </c>
      <c r="E169" s="134" t="s">
        <v>315</v>
      </c>
      <c r="F169" s="134" t="s">
        <v>935</v>
      </c>
      <c r="G169" s="134" t="s">
        <v>205</v>
      </c>
      <c r="H169" s="134" t="s">
        <v>339</v>
      </c>
      <c r="I169" s="134" t="s">
        <v>1211</v>
      </c>
      <c r="J169" s="134" t="s">
        <v>413</v>
      </c>
      <c r="K169" s="134" t="s">
        <v>1226</v>
      </c>
      <c r="L169" s="136">
        <v>100.83110000000001</v>
      </c>
      <c r="M169" s="134" t="s">
        <v>1227</v>
      </c>
      <c r="O169" s="136">
        <v>47.430999999999997</v>
      </c>
      <c r="P169" s="137">
        <v>2.3120257358879656E-4</v>
      </c>
      <c r="Q169" s="172">
        <v>1.5680648224975632E-5</v>
      </c>
    </row>
    <row r="170" spans="1:17" s="135" customFormat="1">
      <c r="A170" s="134" t="s">
        <v>1213</v>
      </c>
      <c r="B170" s="134">
        <v>9302</v>
      </c>
      <c r="C170" s="134" t="s">
        <v>1209</v>
      </c>
      <c r="D170" s="134" t="s">
        <v>1210</v>
      </c>
      <c r="E170" s="134" t="s">
        <v>315</v>
      </c>
      <c r="F170" s="134" t="s">
        <v>936</v>
      </c>
      <c r="G170" s="134" t="s">
        <v>204</v>
      </c>
      <c r="H170" s="134" t="s">
        <v>339</v>
      </c>
      <c r="I170" s="134" t="s">
        <v>1211</v>
      </c>
      <c r="J170" s="134" t="s">
        <v>413</v>
      </c>
      <c r="K170" s="134" t="s">
        <v>1215</v>
      </c>
      <c r="L170" s="136">
        <v>1992.9346</v>
      </c>
      <c r="M170" s="134" t="s">
        <v>6241</v>
      </c>
      <c r="O170" s="136">
        <v>8103.2719999999999</v>
      </c>
      <c r="P170" s="137">
        <v>3.9499465649131864E-2</v>
      </c>
      <c r="Q170" s="172">
        <v>2.6789348253946732E-3</v>
      </c>
    </row>
    <row r="171" spans="1:17" s="135" customFormat="1">
      <c r="A171" s="134" t="s">
        <v>1213</v>
      </c>
      <c r="B171" s="134">
        <v>9302</v>
      </c>
      <c r="C171" s="134" t="s">
        <v>1209</v>
      </c>
      <c r="D171" s="134" t="s">
        <v>1210</v>
      </c>
      <c r="E171" s="134" t="s">
        <v>315</v>
      </c>
      <c r="F171" s="134" t="s">
        <v>936</v>
      </c>
      <c r="G171" s="134" t="s">
        <v>204</v>
      </c>
      <c r="H171" s="134" t="s">
        <v>339</v>
      </c>
      <c r="I171" s="134" t="s">
        <v>1211</v>
      </c>
      <c r="J171" s="134" t="s">
        <v>413</v>
      </c>
      <c r="K171" s="134" t="s">
        <v>1217</v>
      </c>
      <c r="L171" s="136">
        <v>743.04019999999991</v>
      </c>
      <c r="M171" s="134" t="s">
        <v>1218</v>
      </c>
      <c r="O171" s="136">
        <v>2956.6313999999998</v>
      </c>
      <c r="P171" s="137">
        <v>1.4412124013935086E-2</v>
      </c>
      <c r="Q171" s="172">
        <v>9.7745982404581853E-4</v>
      </c>
    </row>
    <row r="172" spans="1:17" s="135" customFormat="1">
      <c r="A172" s="134" t="s">
        <v>1213</v>
      </c>
      <c r="B172" s="134">
        <v>9302</v>
      </c>
      <c r="C172" s="134" t="s">
        <v>1209</v>
      </c>
      <c r="D172" s="134" t="s">
        <v>1210</v>
      </c>
      <c r="E172" s="134" t="s">
        <v>315</v>
      </c>
      <c r="F172" s="134" t="s">
        <v>936</v>
      </c>
      <c r="G172" s="134" t="s">
        <v>204</v>
      </c>
      <c r="H172" s="134" t="s">
        <v>339</v>
      </c>
      <c r="I172" s="134" t="s">
        <v>1211</v>
      </c>
      <c r="J172" s="134" t="s">
        <v>413</v>
      </c>
      <c r="K172" s="134" t="s">
        <v>1259</v>
      </c>
      <c r="L172" s="136">
        <v>595.60840000000007</v>
      </c>
      <c r="M172" s="134" t="s">
        <v>1260</v>
      </c>
      <c r="O172" s="136">
        <v>1427.1968999999999</v>
      </c>
      <c r="P172" s="137">
        <v>6.9568831664745309E-3</v>
      </c>
      <c r="Q172" s="172">
        <v>4.7183008025712561E-4</v>
      </c>
    </row>
    <row r="173" spans="1:17" s="135" customFormat="1">
      <c r="A173" s="134" t="s">
        <v>1213</v>
      </c>
      <c r="B173" s="134">
        <v>9302</v>
      </c>
      <c r="C173" s="134" t="s">
        <v>1209</v>
      </c>
      <c r="D173" s="134" t="s">
        <v>1210</v>
      </c>
      <c r="E173" s="134" t="s">
        <v>315</v>
      </c>
      <c r="F173" s="134" t="s">
        <v>936</v>
      </c>
      <c r="G173" s="134" t="s">
        <v>204</v>
      </c>
      <c r="H173" s="134" t="s">
        <v>339</v>
      </c>
      <c r="I173" s="134" t="s">
        <v>1211</v>
      </c>
      <c r="J173" s="134" t="s">
        <v>413</v>
      </c>
      <c r="K173" s="134" t="s">
        <v>1224</v>
      </c>
      <c r="L173" s="136">
        <v>224.30329999999998</v>
      </c>
      <c r="M173" s="134" t="s">
        <v>1225</v>
      </c>
      <c r="O173" s="136">
        <v>1043.7953</v>
      </c>
      <c r="P173" s="137">
        <v>5.0879887856320645E-3</v>
      </c>
      <c r="Q173" s="172">
        <v>3.4507783766277134E-4</v>
      </c>
    </row>
    <row r="174" spans="1:17" s="135" customFormat="1">
      <c r="A174" s="134" t="s">
        <v>1213</v>
      </c>
      <c r="B174" s="134">
        <v>9302</v>
      </c>
      <c r="C174" s="134" t="s">
        <v>1209</v>
      </c>
      <c r="D174" s="134" t="s">
        <v>1210</v>
      </c>
      <c r="E174" s="134" t="s">
        <v>315</v>
      </c>
      <c r="F174" s="134" t="s">
        <v>936</v>
      </c>
      <c r="G174" s="134" t="s">
        <v>204</v>
      </c>
      <c r="H174" s="134" t="s">
        <v>339</v>
      </c>
      <c r="I174" s="134" t="s">
        <v>1211</v>
      </c>
      <c r="J174" s="134" t="s">
        <v>413</v>
      </c>
      <c r="K174" s="134" t="s">
        <v>1226</v>
      </c>
      <c r="L174" s="136">
        <v>106.2743</v>
      </c>
      <c r="M174" s="134" t="s">
        <v>1227</v>
      </c>
      <c r="O174" s="136">
        <v>49.991399999999999</v>
      </c>
      <c r="P174" s="137">
        <v>2.4368352293472882E-4</v>
      </c>
      <c r="Q174" s="172">
        <v>1.6527114285468299E-5</v>
      </c>
    </row>
    <row r="175" spans="1:17" s="135" customFormat="1">
      <c r="A175" s="134" t="s">
        <v>1213</v>
      </c>
      <c r="B175" s="134">
        <v>9302</v>
      </c>
      <c r="C175" s="134" t="s">
        <v>1209</v>
      </c>
      <c r="D175" s="134" t="s">
        <v>1210</v>
      </c>
      <c r="E175" s="134" t="s">
        <v>315</v>
      </c>
      <c r="F175" s="134" t="s">
        <v>939</v>
      </c>
      <c r="G175" s="134" t="s">
        <v>204</v>
      </c>
      <c r="H175" s="134" t="s">
        <v>339</v>
      </c>
      <c r="I175" s="134" t="s">
        <v>1211</v>
      </c>
      <c r="J175" s="134" t="s">
        <v>413</v>
      </c>
      <c r="K175" s="134" t="s">
        <v>1215</v>
      </c>
      <c r="L175" s="136">
        <v>1076.4073000000001</v>
      </c>
      <c r="M175" s="134" t="s">
        <v>6241</v>
      </c>
      <c r="N175" s="137">
        <v>6.2E-2</v>
      </c>
      <c r="O175" s="136">
        <v>4376.6722</v>
      </c>
      <c r="P175" s="137">
        <v>2.1334124357068603E-2</v>
      </c>
      <c r="Q175" s="172">
        <v>1.4469241037344815E-3</v>
      </c>
    </row>
    <row r="176" spans="1:17" s="135" customFormat="1">
      <c r="A176" s="134" t="s">
        <v>1213</v>
      </c>
      <c r="B176" s="134">
        <v>9629</v>
      </c>
      <c r="C176" s="134" t="s">
        <v>1209</v>
      </c>
      <c r="D176" s="134" t="s">
        <v>1210</v>
      </c>
      <c r="E176" s="134" t="s">
        <v>315</v>
      </c>
      <c r="F176" s="134" t="s">
        <v>934</v>
      </c>
      <c r="H176" s="134" t="s">
        <v>339</v>
      </c>
      <c r="I176" s="134" t="s">
        <v>1211</v>
      </c>
      <c r="J176" s="134" t="s">
        <v>413</v>
      </c>
      <c r="K176" s="134" t="s">
        <v>1212</v>
      </c>
      <c r="L176" s="136">
        <f>2179.7639-438.041570000001</f>
        <v>1741.7223299999989</v>
      </c>
      <c r="O176" s="136">
        <f>2179.7639-438.041570000001</f>
        <v>1741.7223299999989</v>
      </c>
      <c r="P176" s="137">
        <v>9.8144670296642422E-2</v>
      </c>
      <c r="Q176" s="172">
        <v>6.2568504456462582E-3</v>
      </c>
    </row>
    <row r="177" spans="1:17" s="135" customFormat="1">
      <c r="A177" s="134" t="s">
        <v>1213</v>
      </c>
      <c r="B177" s="134">
        <v>9629</v>
      </c>
      <c r="C177" s="134" t="s">
        <v>1245</v>
      </c>
      <c r="D177" s="134" t="s">
        <v>1246</v>
      </c>
      <c r="E177" s="134" t="s">
        <v>315</v>
      </c>
      <c r="F177" s="134" t="s">
        <v>934</v>
      </c>
      <c r="H177" s="134" t="s">
        <v>339</v>
      </c>
      <c r="I177" s="134" t="s">
        <v>1211</v>
      </c>
      <c r="J177" s="134" t="s">
        <v>413</v>
      </c>
      <c r="K177" s="134" t="s">
        <v>1212</v>
      </c>
      <c r="L177" s="136">
        <v>140.5231</v>
      </c>
      <c r="O177" s="136">
        <v>140.5231</v>
      </c>
      <c r="P177" s="137">
        <v>6.3271024823323184E-3</v>
      </c>
      <c r="Q177" s="172">
        <v>5.0480607942747925E-4</v>
      </c>
    </row>
    <row r="178" spans="1:17" s="135" customFormat="1">
      <c r="A178" s="134" t="s">
        <v>1213</v>
      </c>
      <c r="B178" s="134">
        <v>9629</v>
      </c>
      <c r="C178" s="134" t="s">
        <v>1209</v>
      </c>
      <c r="D178" s="134" t="s">
        <v>1210</v>
      </c>
      <c r="E178" s="134" t="s">
        <v>315</v>
      </c>
      <c r="F178" s="134" t="s">
        <v>935</v>
      </c>
      <c r="G178" s="134" t="s">
        <v>205</v>
      </c>
      <c r="H178" s="134" t="s">
        <v>339</v>
      </c>
      <c r="I178" s="134" t="s">
        <v>1211</v>
      </c>
      <c r="J178" s="134" t="s">
        <v>413</v>
      </c>
      <c r="K178" s="134" t="s">
        <v>1215</v>
      </c>
      <c r="L178" s="136">
        <v>1878.5844999999999</v>
      </c>
      <c r="M178" s="134" t="s">
        <v>6241</v>
      </c>
      <c r="O178" s="136">
        <v>7638.3245999999999</v>
      </c>
      <c r="P178" s="137">
        <v>0.34391837770183065</v>
      </c>
      <c r="Q178" s="172">
        <v>2.7439422377676475E-2</v>
      </c>
    </row>
    <row r="179" spans="1:17" s="135" customFormat="1">
      <c r="A179" s="134" t="s">
        <v>1213</v>
      </c>
      <c r="B179" s="134">
        <v>9629</v>
      </c>
      <c r="C179" s="134" t="s">
        <v>1209</v>
      </c>
      <c r="D179" s="134" t="s">
        <v>1210</v>
      </c>
      <c r="E179" s="134" t="s">
        <v>315</v>
      </c>
      <c r="F179" s="134" t="s">
        <v>935</v>
      </c>
      <c r="G179" s="134" t="s">
        <v>205</v>
      </c>
      <c r="H179" s="134" t="s">
        <v>339</v>
      </c>
      <c r="I179" s="134" t="s">
        <v>1211</v>
      </c>
      <c r="J179" s="134" t="s">
        <v>413</v>
      </c>
      <c r="K179" s="134" t="s">
        <v>1217</v>
      </c>
      <c r="L179" s="136">
        <v>196.00570000000002</v>
      </c>
      <c r="M179" s="134" t="s">
        <v>1218</v>
      </c>
      <c r="O179" s="136">
        <v>779.92630000000008</v>
      </c>
      <c r="P179" s="137">
        <v>3.5116467772113628E-2</v>
      </c>
      <c r="Q179" s="172">
        <v>2.8017567058040995E-3</v>
      </c>
    </row>
    <row r="180" spans="1:17" s="135" customFormat="1">
      <c r="A180" s="134" t="s">
        <v>1213</v>
      </c>
      <c r="B180" s="134">
        <v>9629</v>
      </c>
      <c r="C180" s="134" t="s">
        <v>1209</v>
      </c>
      <c r="D180" s="134" t="s">
        <v>1210</v>
      </c>
      <c r="E180" s="134" t="s">
        <v>315</v>
      </c>
      <c r="F180" s="134" t="s">
        <v>935</v>
      </c>
      <c r="G180" s="134" t="s">
        <v>205</v>
      </c>
      <c r="H180" s="134" t="s">
        <v>339</v>
      </c>
      <c r="I180" s="134" t="s">
        <v>1211</v>
      </c>
      <c r="J180" s="134" t="s">
        <v>413</v>
      </c>
      <c r="K180" s="134" t="s">
        <v>1224</v>
      </c>
      <c r="L180" s="136">
        <v>125.1611</v>
      </c>
      <c r="M180" s="134" t="s">
        <v>1225</v>
      </c>
      <c r="O180" s="136">
        <v>582.43709999999999</v>
      </c>
      <c r="P180" s="137">
        <v>2.6224446191769189E-2</v>
      </c>
      <c r="Q180" s="172">
        <v>2.0923092997813929E-3</v>
      </c>
    </row>
    <row r="181" spans="1:17" s="135" customFormat="1">
      <c r="A181" s="134" t="s">
        <v>1213</v>
      </c>
      <c r="B181" s="134">
        <v>9629</v>
      </c>
      <c r="C181" s="134" t="s">
        <v>1209</v>
      </c>
      <c r="D181" s="134" t="s">
        <v>1210</v>
      </c>
      <c r="E181" s="134" t="s">
        <v>315</v>
      </c>
      <c r="F181" s="134" t="s">
        <v>935</v>
      </c>
      <c r="G181" s="134" t="s">
        <v>205</v>
      </c>
      <c r="H181" s="134" t="s">
        <v>339</v>
      </c>
      <c r="I181" s="134" t="s">
        <v>1211</v>
      </c>
      <c r="J181" s="134" t="s">
        <v>413</v>
      </c>
      <c r="K181" s="134" t="s">
        <v>1238</v>
      </c>
      <c r="L181" s="136">
        <v>48.2149</v>
      </c>
      <c r="M181" s="134" t="s">
        <v>1239</v>
      </c>
      <c r="O181" s="136">
        <v>196.42750000000001</v>
      </c>
      <c r="P181" s="137">
        <v>8.8442224149186122E-3</v>
      </c>
      <c r="Q181" s="172">
        <v>7.0563342373418457E-4</v>
      </c>
    </row>
    <row r="182" spans="1:17" s="135" customFormat="1">
      <c r="A182" s="134" t="s">
        <v>1213</v>
      </c>
      <c r="B182" s="134">
        <v>9629</v>
      </c>
      <c r="C182" s="134" t="s">
        <v>1209</v>
      </c>
      <c r="D182" s="134" t="s">
        <v>1210</v>
      </c>
      <c r="E182" s="134" t="s">
        <v>315</v>
      </c>
      <c r="F182" s="134" t="s">
        <v>935</v>
      </c>
      <c r="G182" s="134" t="s">
        <v>205</v>
      </c>
      <c r="H182" s="134" t="s">
        <v>339</v>
      </c>
      <c r="I182" s="134" t="s">
        <v>1211</v>
      </c>
      <c r="J182" s="134" t="s">
        <v>413</v>
      </c>
      <c r="K182" s="134" t="s">
        <v>1226</v>
      </c>
      <c r="L182" s="136">
        <v>0.13400000000000001</v>
      </c>
      <c r="M182" s="134" t="s">
        <v>1227</v>
      </c>
      <c r="O182" s="136">
        <v>6.3E-2</v>
      </c>
      <c r="P182" s="137">
        <v>2.8381110333801612E-6</v>
      </c>
      <c r="Q182" s="172">
        <v>2.2631711799648027E-7</v>
      </c>
    </row>
    <row r="183" spans="1:17" s="135" customFormat="1">
      <c r="A183" s="134" t="s">
        <v>1213</v>
      </c>
      <c r="B183" s="134">
        <v>9629</v>
      </c>
      <c r="C183" s="134" t="s">
        <v>1245</v>
      </c>
      <c r="D183" s="134" t="s">
        <v>1246</v>
      </c>
      <c r="E183" s="134" t="s">
        <v>315</v>
      </c>
      <c r="F183" s="134" t="s">
        <v>935</v>
      </c>
      <c r="G183" s="134" t="s">
        <v>205</v>
      </c>
      <c r="H183" s="134" t="s">
        <v>339</v>
      </c>
      <c r="I183" s="134" t="s">
        <v>1211</v>
      </c>
      <c r="J183" s="134" t="s">
        <v>413</v>
      </c>
      <c r="K183" s="134" t="s">
        <v>1215</v>
      </c>
      <c r="L183" s="136">
        <v>-9.0531000000000006</v>
      </c>
      <c r="M183" s="134" t="s">
        <v>6241</v>
      </c>
      <c r="O183" s="136">
        <v>-36.81</v>
      </c>
      <c r="P183" s="137">
        <v>-1.6573837943370479E-3</v>
      </c>
      <c r="Q183" s="172">
        <v>-1.3223385894365776E-4</v>
      </c>
    </row>
    <row r="184" spans="1:17" s="135" customFormat="1">
      <c r="A184" s="134" t="s">
        <v>1213</v>
      </c>
      <c r="B184" s="134">
        <v>9629</v>
      </c>
      <c r="C184" s="134" t="s">
        <v>1209</v>
      </c>
      <c r="D184" s="134" t="s">
        <v>1210</v>
      </c>
      <c r="E184" s="134" t="s">
        <v>315</v>
      </c>
      <c r="F184" s="134" t="s">
        <v>936</v>
      </c>
      <c r="G184" s="134" t="s">
        <v>204</v>
      </c>
      <c r="H184" s="134" t="s">
        <v>339</v>
      </c>
      <c r="I184" s="134" t="s">
        <v>1211</v>
      </c>
      <c r="J184" s="134" t="s">
        <v>413</v>
      </c>
      <c r="K184" s="134" t="s">
        <v>1215</v>
      </c>
      <c r="L184" s="136">
        <v>2021.6351000000002</v>
      </c>
      <c r="M184" s="134" t="s">
        <v>6241</v>
      </c>
      <c r="O184" s="136">
        <v>8219.9685000000009</v>
      </c>
      <c r="P184" s="137">
        <v>0.37010710509517991</v>
      </c>
      <c r="Q184" s="172">
        <v>2.952888223717224E-2</v>
      </c>
    </row>
    <row r="185" spans="1:17" s="135" customFormat="1">
      <c r="A185" s="134" t="s">
        <v>1213</v>
      </c>
      <c r="B185" s="134">
        <v>9629</v>
      </c>
      <c r="C185" s="134" t="s">
        <v>1209</v>
      </c>
      <c r="D185" s="134" t="s">
        <v>1210</v>
      </c>
      <c r="E185" s="134" t="s">
        <v>315</v>
      </c>
      <c r="F185" s="134" t="s">
        <v>936</v>
      </c>
      <c r="G185" s="134" t="s">
        <v>204</v>
      </c>
      <c r="H185" s="134" t="s">
        <v>339</v>
      </c>
      <c r="I185" s="134" t="s">
        <v>1211</v>
      </c>
      <c r="J185" s="134" t="s">
        <v>413</v>
      </c>
      <c r="K185" s="134" t="s">
        <v>1217</v>
      </c>
      <c r="L185" s="136">
        <v>402.32830000000001</v>
      </c>
      <c r="M185" s="134" t="s">
        <v>1218</v>
      </c>
      <c r="O185" s="136">
        <v>1600.9045000000001</v>
      </c>
      <c r="P185" s="137">
        <v>7.208131411277624E-2</v>
      </c>
      <c r="Q185" s="172">
        <v>5.7509855972634324E-3</v>
      </c>
    </row>
    <row r="186" spans="1:17" s="135" customFormat="1">
      <c r="A186" s="134" t="s">
        <v>1213</v>
      </c>
      <c r="B186" s="134">
        <v>9629</v>
      </c>
      <c r="C186" s="134" t="s">
        <v>1245</v>
      </c>
      <c r="D186" s="134" t="s">
        <v>1246</v>
      </c>
      <c r="E186" s="134" t="s">
        <v>315</v>
      </c>
      <c r="F186" s="134" t="s">
        <v>936</v>
      </c>
      <c r="G186" s="134" t="s">
        <v>204</v>
      </c>
      <c r="H186" s="134" t="s">
        <v>339</v>
      </c>
      <c r="I186" s="134" t="s">
        <v>1211</v>
      </c>
      <c r="J186" s="134" t="s">
        <v>413</v>
      </c>
      <c r="K186" s="134" t="s">
        <v>1215</v>
      </c>
      <c r="L186" s="136">
        <v>101.4325</v>
      </c>
      <c r="M186" s="134" t="s">
        <v>6241</v>
      </c>
      <c r="O186" s="136">
        <v>412.42440000000005</v>
      </c>
      <c r="P186" s="137">
        <v>1.8569558408099696E-2</v>
      </c>
      <c r="Q186" s="172">
        <v>1.4815666920544061E-3</v>
      </c>
    </row>
    <row r="187" spans="1:17" s="135" customFormat="1">
      <c r="A187" s="134" t="s">
        <v>1213</v>
      </c>
      <c r="B187" s="134">
        <v>9629</v>
      </c>
      <c r="C187" s="134" t="s">
        <v>1209</v>
      </c>
      <c r="D187" s="134" t="s">
        <v>1210</v>
      </c>
      <c r="E187" s="134" t="s">
        <v>315</v>
      </c>
      <c r="F187" s="134" t="s">
        <v>936</v>
      </c>
      <c r="G187" s="134" t="s">
        <v>204</v>
      </c>
      <c r="H187" s="134" t="s">
        <v>339</v>
      </c>
      <c r="I187" s="134" t="s">
        <v>1211</v>
      </c>
      <c r="J187" s="134" t="s">
        <v>413</v>
      </c>
      <c r="K187" s="134" t="s">
        <v>1224</v>
      </c>
      <c r="L187" s="136">
        <v>49.290500000000002</v>
      </c>
      <c r="M187" s="134" t="s">
        <v>1225</v>
      </c>
      <c r="O187" s="136">
        <v>229.3733</v>
      </c>
      <c r="P187" s="137">
        <v>1.0327617015567198E-2</v>
      </c>
      <c r="Q187" s="172">
        <v>8.2398578097368357E-4</v>
      </c>
    </row>
    <row r="188" spans="1:17" s="135" customFormat="1">
      <c r="A188" s="134" t="s">
        <v>1213</v>
      </c>
      <c r="B188" s="134">
        <v>9629</v>
      </c>
      <c r="C188" s="134" t="s">
        <v>1209</v>
      </c>
      <c r="D188" s="134" t="s">
        <v>1210</v>
      </c>
      <c r="E188" s="134" t="s">
        <v>315</v>
      </c>
      <c r="F188" s="134" t="s">
        <v>941</v>
      </c>
      <c r="G188" s="134" t="s">
        <v>204</v>
      </c>
      <c r="H188" s="134" t="s">
        <v>339</v>
      </c>
      <c r="I188" s="134" t="s">
        <v>1211</v>
      </c>
      <c r="J188" s="134" t="s">
        <v>413</v>
      </c>
      <c r="K188" s="134" t="s">
        <v>1215</v>
      </c>
      <c r="L188" s="136">
        <v>65.513000000000005</v>
      </c>
      <c r="M188" s="134" t="s">
        <v>6241</v>
      </c>
      <c r="N188" s="137">
        <v>6.4500000000000002E-2</v>
      </c>
      <c r="O188" s="136">
        <v>266.37569999999999</v>
      </c>
      <c r="P188" s="137">
        <v>1.1993664192073816E-2</v>
      </c>
      <c r="Q188" s="172">
        <v>9.5691080521103213E-4</v>
      </c>
    </row>
    <row r="189" spans="1:17" s="135" customFormat="1">
      <c r="A189" s="134" t="s">
        <v>1213</v>
      </c>
      <c r="B189" s="134">
        <v>9630</v>
      </c>
      <c r="C189" s="134" t="s">
        <v>1209</v>
      </c>
      <c r="D189" s="134" t="s">
        <v>1210</v>
      </c>
      <c r="E189" s="134" t="s">
        <v>315</v>
      </c>
      <c r="F189" s="134" t="s">
        <v>934</v>
      </c>
      <c r="H189" s="134" t="s">
        <v>339</v>
      </c>
      <c r="I189" s="134" t="s">
        <v>1211</v>
      </c>
      <c r="J189" s="134" t="s">
        <v>413</v>
      </c>
      <c r="K189" s="134" t="s">
        <v>1212</v>
      </c>
      <c r="L189" s="136">
        <f>1444.5608+309.803930000024</f>
        <v>1754.3647300000239</v>
      </c>
      <c r="O189" s="136">
        <f>1444.5608+309.803930000024</f>
        <v>1754.3647300000239</v>
      </c>
      <c r="P189" s="137">
        <v>0.11478073875214198</v>
      </c>
      <c r="Q189" s="172">
        <v>1.0322704566242786E-2</v>
      </c>
    </row>
    <row r="190" spans="1:17" s="135" customFormat="1">
      <c r="A190" s="134" t="s">
        <v>1213</v>
      </c>
      <c r="B190" s="134">
        <v>9630</v>
      </c>
      <c r="C190" s="134" t="s">
        <v>1245</v>
      </c>
      <c r="D190" s="134" t="s">
        <v>1246</v>
      </c>
      <c r="E190" s="134" t="s">
        <v>315</v>
      </c>
      <c r="F190" s="134" t="s">
        <v>934</v>
      </c>
      <c r="H190" s="134" t="s">
        <v>339</v>
      </c>
      <c r="I190" s="134" t="s">
        <v>1211</v>
      </c>
      <c r="J190" s="134" t="s">
        <v>413</v>
      </c>
      <c r="K190" s="134" t="s">
        <v>1212</v>
      </c>
      <c r="L190" s="136">
        <v>52.6691</v>
      </c>
      <c r="O190" s="136">
        <v>52.6691</v>
      </c>
      <c r="P190" s="137">
        <v>4.1849377745838412E-3</v>
      </c>
      <c r="Q190" s="172">
        <v>3.0990565973695248E-4</v>
      </c>
    </row>
    <row r="191" spans="1:17" s="135" customFormat="1">
      <c r="A191" s="134" t="s">
        <v>1213</v>
      </c>
      <c r="B191" s="134">
        <v>9630</v>
      </c>
      <c r="C191" s="134" t="s">
        <v>1209</v>
      </c>
      <c r="D191" s="134" t="s">
        <v>1210</v>
      </c>
      <c r="E191" s="134" t="s">
        <v>315</v>
      </c>
      <c r="F191" s="134" t="s">
        <v>935</v>
      </c>
      <c r="G191" s="134" t="s">
        <v>205</v>
      </c>
      <c r="H191" s="134" t="s">
        <v>339</v>
      </c>
      <c r="I191" s="134" t="s">
        <v>1211</v>
      </c>
      <c r="J191" s="134" t="s">
        <v>413</v>
      </c>
      <c r="K191" s="134" t="s">
        <v>1215</v>
      </c>
      <c r="L191" s="136">
        <v>635.15650000000005</v>
      </c>
      <c r="M191" s="134" t="s">
        <v>6241</v>
      </c>
      <c r="O191" s="136">
        <v>2582.5463999999997</v>
      </c>
      <c r="P191" s="137">
        <v>0.20520187600545406</v>
      </c>
      <c r="Q191" s="172">
        <v>1.5195736131684262E-2</v>
      </c>
    </row>
    <row r="192" spans="1:17" s="135" customFormat="1">
      <c r="A192" s="134" t="s">
        <v>1213</v>
      </c>
      <c r="B192" s="134">
        <v>9630</v>
      </c>
      <c r="C192" s="134" t="s">
        <v>1209</v>
      </c>
      <c r="D192" s="134" t="s">
        <v>1210</v>
      </c>
      <c r="E192" s="134" t="s">
        <v>315</v>
      </c>
      <c r="F192" s="134" t="s">
        <v>935</v>
      </c>
      <c r="G192" s="134" t="s">
        <v>205</v>
      </c>
      <c r="H192" s="134" t="s">
        <v>339</v>
      </c>
      <c r="I192" s="134" t="s">
        <v>1211</v>
      </c>
      <c r="J192" s="134" t="s">
        <v>413</v>
      </c>
      <c r="K192" s="134" t="s">
        <v>1217</v>
      </c>
      <c r="L192" s="136">
        <v>83.728899999999996</v>
      </c>
      <c r="M192" s="134" t="s">
        <v>1218</v>
      </c>
      <c r="O192" s="136">
        <v>333.16570000000002</v>
      </c>
      <c r="P192" s="137">
        <v>2.6472413209372936E-2</v>
      </c>
      <c r="Q192" s="172">
        <v>1.9603512507375977E-3</v>
      </c>
    </row>
    <row r="193" spans="1:17" s="135" customFormat="1">
      <c r="A193" s="134" t="s">
        <v>1213</v>
      </c>
      <c r="B193" s="134">
        <v>9630</v>
      </c>
      <c r="C193" s="134" t="s">
        <v>1209</v>
      </c>
      <c r="D193" s="134" t="s">
        <v>1210</v>
      </c>
      <c r="E193" s="134" t="s">
        <v>315</v>
      </c>
      <c r="F193" s="134" t="s">
        <v>935</v>
      </c>
      <c r="G193" s="134" t="s">
        <v>205</v>
      </c>
      <c r="H193" s="134" t="s">
        <v>339</v>
      </c>
      <c r="I193" s="134" t="s">
        <v>1211</v>
      </c>
      <c r="J193" s="134" t="s">
        <v>413</v>
      </c>
      <c r="K193" s="134" t="s">
        <v>1224</v>
      </c>
      <c r="L193" s="136">
        <v>45.844000000000001</v>
      </c>
      <c r="M193" s="134" t="s">
        <v>1225</v>
      </c>
      <c r="O193" s="136">
        <v>213.33510000000001</v>
      </c>
      <c r="P193" s="137">
        <v>1.6951010841836117E-2</v>
      </c>
      <c r="Q193" s="172">
        <v>1.2552664638383556E-3</v>
      </c>
    </row>
    <row r="194" spans="1:17" s="135" customFormat="1">
      <c r="A194" s="134" t="s">
        <v>1213</v>
      </c>
      <c r="B194" s="134">
        <v>9630</v>
      </c>
      <c r="C194" s="134" t="s">
        <v>1209</v>
      </c>
      <c r="D194" s="134" t="s">
        <v>1210</v>
      </c>
      <c r="E194" s="134" t="s">
        <v>315</v>
      </c>
      <c r="F194" s="134" t="s">
        <v>935</v>
      </c>
      <c r="G194" s="134" t="s">
        <v>205</v>
      </c>
      <c r="H194" s="134" t="s">
        <v>339</v>
      </c>
      <c r="I194" s="134" t="s">
        <v>1211</v>
      </c>
      <c r="J194" s="134" t="s">
        <v>413</v>
      </c>
      <c r="K194" s="134" t="s">
        <v>1238</v>
      </c>
      <c r="L194" s="136">
        <v>12.0639</v>
      </c>
      <c r="M194" s="134" t="s">
        <v>1239</v>
      </c>
      <c r="O194" s="136">
        <v>49.148499999999999</v>
      </c>
      <c r="P194" s="137">
        <v>3.9052009232219335E-3</v>
      </c>
      <c r="Q194" s="172">
        <v>2.8919040419490003E-4</v>
      </c>
    </row>
    <row r="195" spans="1:17" s="135" customFormat="1">
      <c r="A195" s="134" t="s">
        <v>1213</v>
      </c>
      <c r="B195" s="134">
        <v>9630</v>
      </c>
      <c r="C195" s="134" t="s">
        <v>1209</v>
      </c>
      <c r="D195" s="134" t="s">
        <v>1210</v>
      </c>
      <c r="E195" s="134" t="s">
        <v>315</v>
      </c>
      <c r="F195" s="134" t="s">
        <v>936</v>
      </c>
      <c r="G195" s="134" t="s">
        <v>204</v>
      </c>
      <c r="H195" s="134" t="s">
        <v>339</v>
      </c>
      <c r="I195" s="134" t="s">
        <v>1211</v>
      </c>
      <c r="J195" s="134" t="s">
        <v>413</v>
      </c>
      <c r="K195" s="134" t="s">
        <v>1215</v>
      </c>
      <c r="L195" s="136">
        <v>1685.8973999999998</v>
      </c>
      <c r="M195" s="134" t="s">
        <v>6241</v>
      </c>
      <c r="O195" s="136">
        <v>6854.8586999999998</v>
      </c>
      <c r="P195" s="137">
        <v>0.54466779134798349</v>
      </c>
      <c r="Q195" s="172">
        <v>4.0334076485588108E-2</v>
      </c>
    </row>
    <row r="196" spans="1:17" s="135" customFormat="1">
      <c r="A196" s="134" t="s">
        <v>1213</v>
      </c>
      <c r="B196" s="134">
        <v>9630</v>
      </c>
      <c r="C196" s="134" t="s">
        <v>1209</v>
      </c>
      <c r="D196" s="134" t="s">
        <v>1210</v>
      </c>
      <c r="E196" s="134" t="s">
        <v>315</v>
      </c>
      <c r="F196" s="134" t="s">
        <v>936</v>
      </c>
      <c r="G196" s="134" t="s">
        <v>204</v>
      </c>
      <c r="H196" s="134" t="s">
        <v>339</v>
      </c>
      <c r="I196" s="134" t="s">
        <v>1211</v>
      </c>
      <c r="J196" s="134" t="s">
        <v>413</v>
      </c>
      <c r="K196" s="134" t="s">
        <v>1217</v>
      </c>
      <c r="L196" s="136">
        <v>184.52620000000002</v>
      </c>
      <c r="M196" s="134" t="s">
        <v>1218</v>
      </c>
      <c r="O196" s="136">
        <v>734.24840000000006</v>
      </c>
      <c r="P196" s="137">
        <v>5.8341309947051993E-2</v>
      </c>
      <c r="Q196" s="172">
        <v>4.3203270003247026E-3</v>
      </c>
    </row>
    <row r="197" spans="1:17" s="135" customFormat="1">
      <c r="A197" s="134" t="s">
        <v>1213</v>
      </c>
      <c r="B197" s="134">
        <v>9630</v>
      </c>
      <c r="C197" s="134" t="s">
        <v>1245</v>
      </c>
      <c r="D197" s="134" t="s">
        <v>1246</v>
      </c>
      <c r="E197" s="134" t="s">
        <v>315</v>
      </c>
      <c r="F197" s="134" t="s">
        <v>936</v>
      </c>
      <c r="G197" s="134" t="s">
        <v>204</v>
      </c>
      <c r="H197" s="134" t="s">
        <v>339</v>
      </c>
      <c r="I197" s="134" t="s">
        <v>1211</v>
      </c>
      <c r="J197" s="134" t="s">
        <v>413</v>
      </c>
      <c r="K197" s="134" t="s">
        <v>1215</v>
      </c>
      <c r="L197" s="136">
        <v>28.4069</v>
      </c>
      <c r="M197" s="134" t="s">
        <v>6241</v>
      </c>
      <c r="O197" s="136">
        <v>115.5025</v>
      </c>
      <c r="P197" s="137">
        <v>9.1775002414420312E-3</v>
      </c>
      <c r="Q197" s="172">
        <v>6.7961819100321357E-4</v>
      </c>
    </row>
    <row r="198" spans="1:17" s="135" customFormat="1">
      <c r="A198" s="134" t="s">
        <v>1213</v>
      </c>
      <c r="B198" s="134">
        <v>9630</v>
      </c>
      <c r="C198" s="134" t="s">
        <v>1209</v>
      </c>
      <c r="D198" s="134" t="s">
        <v>1210</v>
      </c>
      <c r="E198" s="134" t="s">
        <v>315</v>
      </c>
      <c r="F198" s="134" t="s">
        <v>936</v>
      </c>
      <c r="G198" s="134" t="s">
        <v>204</v>
      </c>
      <c r="H198" s="134" t="s">
        <v>339</v>
      </c>
      <c r="I198" s="134" t="s">
        <v>1211</v>
      </c>
      <c r="J198" s="134" t="s">
        <v>413</v>
      </c>
      <c r="K198" s="134" t="s">
        <v>1224</v>
      </c>
      <c r="L198" s="136">
        <v>18.908799999999999</v>
      </c>
      <c r="M198" s="134" t="s">
        <v>1225</v>
      </c>
      <c r="O198" s="136">
        <v>87.992100000000008</v>
      </c>
      <c r="P198" s="137">
        <v>6.9916011793032633E-3</v>
      </c>
      <c r="Q198" s="172">
        <v>5.1774664465768165E-4</v>
      </c>
    </row>
    <row r="199" spans="1:17" s="135" customFormat="1">
      <c r="A199" s="134" t="s">
        <v>1213</v>
      </c>
      <c r="B199" s="134">
        <v>9630</v>
      </c>
      <c r="C199" s="134" t="s">
        <v>1209</v>
      </c>
      <c r="D199" s="134" t="s">
        <v>1210</v>
      </c>
      <c r="E199" s="134" t="s">
        <v>315</v>
      </c>
      <c r="F199" s="134" t="s">
        <v>941</v>
      </c>
      <c r="G199" s="134" t="s">
        <v>204</v>
      </c>
      <c r="H199" s="134" t="s">
        <v>339</v>
      </c>
      <c r="I199" s="134" t="s">
        <v>1211</v>
      </c>
      <c r="J199" s="134" t="s">
        <v>413</v>
      </c>
      <c r="K199" s="134" t="s">
        <v>1215</v>
      </c>
      <c r="L199" s="136">
        <v>28.865400000000001</v>
      </c>
      <c r="M199" s="134" t="s">
        <v>6241</v>
      </c>
      <c r="N199" s="137">
        <v>6.4500000000000002E-2</v>
      </c>
      <c r="O199" s="136">
        <v>117.36660000000001</v>
      </c>
      <c r="P199" s="137">
        <v>9.3256197776083391E-3</v>
      </c>
      <c r="Q199" s="172">
        <v>6.9058657930519049E-4</v>
      </c>
    </row>
    <row r="200" spans="1:17" s="135" customFormat="1">
      <c r="A200" s="134" t="s">
        <v>1213</v>
      </c>
      <c r="B200" s="134">
        <v>9631</v>
      </c>
      <c r="C200" s="134" t="s">
        <v>1209</v>
      </c>
      <c r="D200" s="134" t="s">
        <v>1210</v>
      </c>
      <c r="E200" s="134" t="s">
        <v>315</v>
      </c>
      <c r="F200" s="134" t="s">
        <v>934</v>
      </c>
      <c r="H200" s="134" t="s">
        <v>339</v>
      </c>
      <c r="I200" s="134" t="s">
        <v>1211</v>
      </c>
      <c r="J200" s="134" t="s">
        <v>413</v>
      </c>
      <c r="K200" s="134" t="s">
        <v>1212</v>
      </c>
      <c r="L200" s="136">
        <f>7491.8801+4.02173999999649</f>
        <v>7495.9018399999968</v>
      </c>
      <c r="O200" s="136">
        <f>7491.8801+4.02173999999649</f>
        <v>7495.9018399999968</v>
      </c>
      <c r="P200" s="137">
        <v>0.4790680132350113</v>
      </c>
      <c r="Q200" s="172">
        <v>6.1262742491361565E-2</v>
      </c>
    </row>
    <row r="201" spans="1:17" s="135" customFormat="1">
      <c r="A201" s="134" t="s">
        <v>1213</v>
      </c>
      <c r="B201" s="134">
        <v>9631</v>
      </c>
      <c r="C201" s="134" t="s">
        <v>1245</v>
      </c>
      <c r="D201" s="134" t="s">
        <v>1246</v>
      </c>
      <c r="E201" s="134" t="s">
        <v>315</v>
      </c>
      <c r="F201" s="134" t="s">
        <v>934</v>
      </c>
      <c r="H201" s="134" t="s">
        <v>339</v>
      </c>
      <c r="I201" s="134" t="s">
        <v>1211</v>
      </c>
      <c r="J201" s="134" t="s">
        <v>413</v>
      </c>
      <c r="K201" s="134" t="s">
        <v>1212</v>
      </c>
      <c r="L201" s="136">
        <v>118.91189999999999</v>
      </c>
      <c r="O201" s="136">
        <v>118.91189999999999</v>
      </c>
      <c r="P201" s="137">
        <v>7.6038179315718012E-3</v>
      </c>
      <c r="Q201" s="172">
        <v>9.7184691907045305E-4</v>
      </c>
    </row>
    <row r="202" spans="1:17" s="135" customFormat="1">
      <c r="A202" s="134" t="s">
        <v>1213</v>
      </c>
      <c r="B202" s="134">
        <v>9631</v>
      </c>
      <c r="C202" s="134" t="s">
        <v>1209</v>
      </c>
      <c r="D202" s="134" t="s">
        <v>1210</v>
      </c>
      <c r="E202" s="134" t="s">
        <v>315</v>
      </c>
      <c r="F202" s="134" t="s">
        <v>935</v>
      </c>
      <c r="G202" s="134" t="s">
        <v>205</v>
      </c>
      <c r="H202" s="134" t="s">
        <v>339</v>
      </c>
      <c r="I202" s="134" t="s">
        <v>1211</v>
      </c>
      <c r="J202" s="134" t="s">
        <v>413</v>
      </c>
      <c r="K202" s="134" t="s">
        <v>1215</v>
      </c>
      <c r="L202" s="136">
        <v>197.59039999999999</v>
      </c>
      <c r="M202" s="134" t="s">
        <v>6241</v>
      </c>
      <c r="O202" s="136">
        <v>803.40250000000003</v>
      </c>
      <c r="P202" s="137">
        <v>5.1373542945419154E-2</v>
      </c>
      <c r="Q202" s="172">
        <v>6.5660732390828815E-3</v>
      </c>
    </row>
    <row r="203" spans="1:17" s="135" customFormat="1">
      <c r="A203" s="134" t="s">
        <v>1213</v>
      </c>
      <c r="B203" s="134">
        <v>9631</v>
      </c>
      <c r="C203" s="134" t="s">
        <v>1209</v>
      </c>
      <c r="D203" s="134" t="s">
        <v>1210</v>
      </c>
      <c r="E203" s="134" t="s">
        <v>315</v>
      </c>
      <c r="F203" s="134" t="s">
        <v>935</v>
      </c>
      <c r="G203" s="134" t="s">
        <v>205</v>
      </c>
      <c r="H203" s="134" t="s">
        <v>339</v>
      </c>
      <c r="I203" s="134" t="s">
        <v>1211</v>
      </c>
      <c r="J203" s="134" t="s">
        <v>413</v>
      </c>
      <c r="K203" s="134" t="s">
        <v>1217</v>
      </c>
      <c r="L203" s="136">
        <v>61.733800000000002</v>
      </c>
      <c r="M203" s="134" t="s">
        <v>1218</v>
      </c>
      <c r="O203" s="136">
        <v>245.64510000000001</v>
      </c>
      <c r="P203" s="137">
        <v>1.57077662494906E-2</v>
      </c>
      <c r="Q203" s="172">
        <v>2.0076160049562184E-3</v>
      </c>
    </row>
    <row r="204" spans="1:17" s="135" customFormat="1">
      <c r="A204" s="134" t="s">
        <v>1213</v>
      </c>
      <c r="B204" s="134">
        <v>9631</v>
      </c>
      <c r="C204" s="134" t="s">
        <v>1209</v>
      </c>
      <c r="D204" s="134" t="s">
        <v>1210</v>
      </c>
      <c r="E204" s="134" t="s">
        <v>315</v>
      </c>
      <c r="F204" s="134" t="s">
        <v>935</v>
      </c>
      <c r="G204" s="134" t="s">
        <v>205</v>
      </c>
      <c r="H204" s="134" t="s">
        <v>339</v>
      </c>
      <c r="I204" s="134" t="s">
        <v>1211</v>
      </c>
      <c r="J204" s="134" t="s">
        <v>413</v>
      </c>
      <c r="K204" s="134" t="s">
        <v>1224</v>
      </c>
      <c r="L204" s="136">
        <v>13.334100000000001</v>
      </c>
      <c r="M204" s="134" t="s">
        <v>1225</v>
      </c>
      <c r="O204" s="136">
        <v>62.0503</v>
      </c>
      <c r="P204" s="137">
        <v>3.9678060195660588E-3</v>
      </c>
      <c r="Q204" s="172">
        <v>5.0712664487235787E-4</v>
      </c>
    </row>
    <row r="205" spans="1:17" s="135" customFormat="1">
      <c r="A205" s="134" t="s">
        <v>1213</v>
      </c>
      <c r="B205" s="134">
        <v>9631</v>
      </c>
      <c r="C205" s="134" t="s">
        <v>1209</v>
      </c>
      <c r="D205" s="134" t="s">
        <v>1210</v>
      </c>
      <c r="E205" s="134" t="s">
        <v>315</v>
      </c>
      <c r="F205" s="134" t="s">
        <v>935</v>
      </c>
      <c r="G205" s="134" t="s">
        <v>205</v>
      </c>
      <c r="H205" s="134" t="s">
        <v>339</v>
      </c>
      <c r="I205" s="134" t="s">
        <v>1211</v>
      </c>
      <c r="J205" s="134" t="s">
        <v>413</v>
      </c>
      <c r="K205" s="134" t="s">
        <v>1238</v>
      </c>
      <c r="L205" s="136">
        <v>12.0639</v>
      </c>
      <c r="M205" s="134" t="s">
        <v>1239</v>
      </c>
      <c r="O205" s="136">
        <v>49.148499999999999</v>
      </c>
      <c r="P205" s="137">
        <v>3.1427985761361779E-3</v>
      </c>
      <c r="Q205" s="172">
        <v>4.016824077483764E-4</v>
      </c>
    </row>
    <row r="206" spans="1:17" s="135" customFormat="1">
      <c r="A206" s="134" t="s">
        <v>1213</v>
      </c>
      <c r="B206" s="134">
        <v>9631</v>
      </c>
      <c r="C206" s="134" t="s">
        <v>1209</v>
      </c>
      <c r="D206" s="134" t="s">
        <v>1210</v>
      </c>
      <c r="E206" s="134" t="s">
        <v>315</v>
      </c>
      <c r="F206" s="134" t="s">
        <v>936</v>
      </c>
      <c r="G206" s="134" t="s">
        <v>204</v>
      </c>
      <c r="H206" s="134" t="s">
        <v>339</v>
      </c>
      <c r="I206" s="134" t="s">
        <v>1211</v>
      </c>
      <c r="J206" s="134" t="s">
        <v>413</v>
      </c>
      <c r="K206" s="134" t="s">
        <v>1215</v>
      </c>
      <c r="L206" s="136">
        <v>1561.412</v>
      </c>
      <c r="M206" s="134" t="s">
        <v>6241</v>
      </c>
      <c r="O206" s="136">
        <v>6348.701</v>
      </c>
      <c r="P206" s="137">
        <v>0.40596746493815439</v>
      </c>
      <c r="Q206" s="172">
        <v>5.1886863358078586E-2</v>
      </c>
    </row>
    <row r="207" spans="1:17" s="135" customFormat="1">
      <c r="A207" s="134" t="s">
        <v>1213</v>
      </c>
      <c r="B207" s="134">
        <v>9631</v>
      </c>
      <c r="C207" s="134" t="s">
        <v>1209</v>
      </c>
      <c r="D207" s="134" t="s">
        <v>1210</v>
      </c>
      <c r="E207" s="134" t="s">
        <v>315</v>
      </c>
      <c r="F207" s="134" t="s">
        <v>936</v>
      </c>
      <c r="G207" s="134" t="s">
        <v>204</v>
      </c>
      <c r="H207" s="134" t="s">
        <v>339</v>
      </c>
      <c r="I207" s="134" t="s">
        <v>1211</v>
      </c>
      <c r="J207" s="134" t="s">
        <v>413</v>
      </c>
      <c r="K207" s="134" t="s">
        <v>1217</v>
      </c>
      <c r="L207" s="136">
        <v>53.113699999999994</v>
      </c>
      <c r="M207" s="134" t="s">
        <v>1218</v>
      </c>
      <c r="O207" s="136">
        <v>211.34470000000002</v>
      </c>
      <c r="P207" s="137">
        <v>1.3514430973188751E-2</v>
      </c>
      <c r="Q207" s="172">
        <v>1.72728461623159E-3</v>
      </c>
    </row>
    <row r="208" spans="1:17" s="135" customFormat="1">
      <c r="A208" s="134" t="s">
        <v>1213</v>
      </c>
      <c r="B208" s="134">
        <v>9631</v>
      </c>
      <c r="C208" s="134" t="s">
        <v>1209</v>
      </c>
      <c r="D208" s="134" t="s">
        <v>1210</v>
      </c>
      <c r="E208" s="134" t="s">
        <v>315</v>
      </c>
      <c r="F208" s="134" t="s">
        <v>936</v>
      </c>
      <c r="G208" s="134" t="s">
        <v>204</v>
      </c>
      <c r="H208" s="134" t="s">
        <v>339</v>
      </c>
      <c r="I208" s="134" t="s">
        <v>1211</v>
      </c>
      <c r="J208" s="134" t="s">
        <v>413</v>
      </c>
      <c r="K208" s="134" t="s">
        <v>1224</v>
      </c>
      <c r="L208" s="136">
        <v>25.302599999999998</v>
      </c>
      <c r="M208" s="134" t="s">
        <v>1225</v>
      </c>
      <c r="O208" s="136">
        <v>117.7458</v>
      </c>
      <c r="P208" s="137">
        <v>7.5292533217724859E-3</v>
      </c>
      <c r="Q208" s="172">
        <v>9.6231658028747135E-4</v>
      </c>
    </row>
    <row r="209" spans="1:17" s="135" customFormat="1">
      <c r="A209" s="134" t="s">
        <v>1213</v>
      </c>
      <c r="B209" s="134">
        <v>9631</v>
      </c>
      <c r="C209" s="134" t="s">
        <v>1245</v>
      </c>
      <c r="D209" s="134" t="s">
        <v>1246</v>
      </c>
      <c r="E209" s="134" t="s">
        <v>315</v>
      </c>
      <c r="F209" s="134" t="s">
        <v>936</v>
      </c>
      <c r="G209" s="134" t="s">
        <v>204</v>
      </c>
      <c r="H209" s="134" t="s">
        <v>339</v>
      </c>
      <c r="I209" s="134" t="s">
        <v>1211</v>
      </c>
      <c r="J209" s="134" t="s">
        <v>413</v>
      </c>
      <c r="K209" s="134" t="s">
        <v>1215</v>
      </c>
      <c r="L209" s="136">
        <v>25.299499999999998</v>
      </c>
      <c r="M209" s="134" t="s">
        <v>6241</v>
      </c>
      <c r="O209" s="136">
        <v>102.8678</v>
      </c>
      <c r="P209" s="137">
        <v>6.5778772647813637E-3</v>
      </c>
      <c r="Q209" s="172">
        <v>8.4072119360262146E-4</v>
      </c>
    </row>
    <row r="210" spans="1:17" s="135" customFormat="1">
      <c r="A210" s="134" t="s">
        <v>1213</v>
      </c>
      <c r="B210" s="134">
        <v>9631</v>
      </c>
      <c r="C210" s="134" t="s">
        <v>1209</v>
      </c>
      <c r="D210" s="134" t="s">
        <v>1210</v>
      </c>
      <c r="E210" s="134" t="s">
        <v>315</v>
      </c>
      <c r="F210" s="134" t="s">
        <v>941</v>
      </c>
      <c r="G210" s="134" t="s">
        <v>204</v>
      </c>
      <c r="H210" s="134" t="s">
        <v>339</v>
      </c>
      <c r="I210" s="134" t="s">
        <v>1211</v>
      </c>
      <c r="J210" s="134" t="s">
        <v>413</v>
      </c>
      <c r="K210" s="134" t="s">
        <v>1215</v>
      </c>
      <c r="L210" s="136">
        <v>21.3355</v>
      </c>
      <c r="M210" s="134" t="s">
        <v>6241</v>
      </c>
      <c r="N210" s="137">
        <v>6.4500000000000002E-2</v>
      </c>
      <c r="O210" s="136">
        <v>86.75</v>
      </c>
      <c r="P210" s="137">
        <v>5.5472285449079109E-3</v>
      </c>
      <c r="Q210" s="172">
        <v>7.0899313045508314E-4</v>
      </c>
    </row>
    <row r="211" spans="1:17" s="135" customFormat="1">
      <c r="A211" s="134" t="s">
        <v>1213</v>
      </c>
      <c r="B211" s="134">
        <v>9719</v>
      </c>
      <c r="C211" s="134" t="s">
        <v>1209</v>
      </c>
      <c r="D211" s="134" t="s">
        <v>1210</v>
      </c>
      <c r="E211" s="134" t="s">
        <v>315</v>
      </c>
      <c r="F211" s="134" t="s">
        <v>934</v>
      </c>
      <c r="H211" s="134" t="s">
        <v>339</v>
      </c>
      <c r="I211" s="134" t="s">
        <v>1211</v>
      </c>
      <c r="J211" s="134" t="s">
        <v>413</v>
      </c>
      <c r="K211" s="134" t="s">
        <v>1212</v>
      </c>
      <c r="L211" s="136">
        <f>143060.4962+6740.84749999968</f>
        <v>149801.34369999968</v>
      </c>
      <c r="O211" s="136">
        <f>143060.4962+6740.84749999968</f>
        <v>149801.34369999968</v>
      </c>
      <c r="P211" s="137">
        <v>0.89879644770272393</v>
      </c>
      <c r="Q211" s="172">
        <v>5.4181283604326801E-2</v>
      </c>
    </row>
    <row r="212" spans="1:17" s="135" customFormat="1">
      <c r="A212" s="134" t="s">
        <v>1213</v>
      </c>
      <c r="B212" s="134">
        <v>9719</v>
      </c>
      <c r="C212" s="134" t="s">
        <v>1209</v>
      </c>
      <c r="D212" s="134" t="s">
        <v>1210</v>
      </c>
      <c r="E212" s="134" t="s">
        <v>315</v>
      </c>
      <c r="F212" s="134" t="s">
        <v>935</v>
      </c>
      <c r="G212" s="134" t="s">
        <v>205</v>
      </c>
      <c r="H212" s="134" t="s">
        <v>339</v>
      </c>
      <c r="I212" s="134" t="s">
        <v>1211</v>
      </c>
      <c r="J212" s="134" t="s">
        <v>413</v>
      </c>
      <c r="K212" s="134" t="s">
        <v>1215</v>
      </c>
      <c r="L212" s="136">
        <v>1418.1951000000001</v>
      </c>
      <c r="M212" s="134" t="s">
        <v>6241</v>
      </c>
      <c r="O212" s="136">
        <v>5766.3811999999998</v>
      </c>
      <c r="P212" s="137">
        <v>3.6228050748767601E-2</v>
      </c>
      <c r="Q212" s="172">
        <v>2.0856283892456097E-3</v>
      </c>
    </row>
    <row r="213" spans="1:17" s="135" customFormat="1">
      <c r="A213" s="134" t="s">
        <v>1213</v>
      </c>
      <c r="B213" s="134">
        <v>9719</v>
      </c>
      <c r="C213" s="134" t="s">
        <v>1209</v>
      </c>
      <c r="D213" s="134" t="s">
        <v>1210</v>
      </c>
      <c r="E213" s="134" t="s">
        <v>315</v>
      </c>
      <c r="F213" s="134" t="s">
        <v>936</v>
      </c>
      <c r="G213" s="134" t="s">
        <v>204</v>
      </c>
      <c r="H213" s="134" t="s">
        <v>339</v>
      </c>
      <c r="I213" s="134" t="s">
        <v>1211</v>
      </c>
      <c r="J213" s="134" t="s">
        <v>413</v>
      </c>
      <c r="K213" s="134" t="s">
        <v>1215</v>
      </c>
      <c r="L213" s="136">
        <v>2535.7853999999998</v>
      </c>
      <c r="M213" s="134" t="s">
        <v>6241</v>
      </c>
      <c r="O213" s="136">
        <v>10310.5036</v>
      </c>
      <c r="P213" s="137">
        <v>6.4777099598166604E-2</v>
      </c>
      <c r="Q213" s="172">
        <v>3.7291809663188868E-3</v>
      </c>
    </row>
    <row r="214" spans="1:17" s="135" customFormat="1">
      <c r="A214" s="134" t="s">
        <v>1213</v>
      </c>
      <c r="B214" s="134">
        <v>9719</v>
      </c>
      <c r="C214" s="134" t="s">
        <v>1209</v>
      </c>
      <c r="D214" s="134" t="s">
        <v>1210</v>
      </c>
      <c r="E214" s="134" t="s">
        <v>315</v>
      </c>
      <c r="F214" s="134" t="s">
        <v>936</v>
      </c>
      <c r="G214" s="134" t="s">
        <v>204</v>
      </c>
      <c r="H214" s="134" t="s">
        <v>339</v>
      </c>
      <c r="I214" s="134" t="s">
        <v>1211</v>
      </c>
      <c r="J214" s="134" t="s">
        <v>413</v>
      </c>
      <c r="K214" s="134" t="s">
        <v>1217</v>
      </c>
      <c r="L214" s="136">
        <v>5.6938000000000004</v>
      </c>
      <c r="M214" s="134" t="s">
        <v>1218</v>
      </c>
      <c r="O214" s="136">
        <v>22.656200000000002</v>
      </c>
      <c r="P214" s="137">
        <v>1.4234031390797383E-4</v>
      </c>
      <c r="Q214" s="172">
        <v>8.1944658657714812E-6</v>
      </c>
    </row>
    <row r="215" spans="1:17" s="135" customFormat="1">
      <c r="A215" s="134" t="s">
        <v>1213</v>
      </c>
      <c r="B215" s="134">
        <v>9719</v>
      </c>
      <c r="C215" s="134" t="s">
        <v>1209</v>
      </c>
      <c r="D215" s="134" t="s">
        <v>1210</v>
      </c>
      <c r="E215" s="134" t="s">
        <v>315</v>
      </c>
      <c r="F215" s="134" t="s">
        <v>936</v>
      </c>
      <c r="G215" s="134" t="s">
        <v>204</v>
      </c>
      <c r="H215" s="134" t="s">
        <v>339</v>
      </c>
      <c r="I215" s="134" t="s">
        <v>1211</v>
      </c>
      <c r="J215" s="134" t="s">
        <v>413</v>
      </c>
      <c r="K215" s="134" t="s">
        <v>1224</v>
      </c>
      <c r="L215" s="136">
        <v>1.9175</v>
      </c>
      <c r="M215" s="134" t="s">
        <v>1225</v>
      </c>
      <c r="O215" s="136">
        <v>8.9232999999999993</v>
      </c>
      <c r="P215" s="137">
        <v>5.6061636433886458E-5</v>
      </c>
      <c r="Q215" s="172">
        <v>3.2274466706702202E-6</v>
      </c>
    </row>
    <row r="216" spans="1:17" s="135" customFormat="1">
      <c r="A216" s="134" t="s">
        <v>1213</v>
      </c>
      <c r="B216" s="134">
        <v>9720</v>
      </c>
      <c r="C216" s="134" t="s">
        <v>1209</v>
      </c>
      <c r="D216" s="134" t="s">
        <v>1210</v>
      </c>
      <c r="E216" s="134" t="s">
        <v>315</v>
      </c>
      <c r="F216" s="134" t="s">
        <v>934</v>
      </c>
      <c r="H216" s="134" t="s">
        <v>339</v>
      </c>
      <c r="I216" s="134" t="s">
        <v>1211</v>
      </c>
      <c r="J216" s="134" t="s">
        <v>413</v>
      </c>
      <c r="K216" s="134" t="s">
        <v>1212</v>
      </c>
      <c r="L216" s="136">
        <f>90803.876+2355.86068000004</f>
        <v>93159.736680000045</v>
      </c>
      <c r="O216" s="136">
        <f>90803.876+2355.86068000004</f>
        <v>93159.736680000045</v>
      </c>
      <c r="P216" s="137">
        <v>0.67781369861144181</v>
      </c>
      <c r="Q216" s="172">
        <v>8.9909648681983798E-2</v>
      </c>
    </row>
    <row r="217" spans="1:17" s="135" customFormat="1">
      <c r="A217" s="134" t="s">
        <v>1213</v>
      </c>
      <c r="B217" s="134">
        <v>9720</v>
      </c>
      <c r="C217" s="134" t="s">
        <v>1209</v>
      </c>
      <c r="D217" s="134" t="s">
        <v>1210</v>
      </c>
      <c r="E217" s="134" t="s">
        <v>315</v>
      </c>
      <c r="F217" s="134" t="s">
        <v>935</v>
      </c>
      <c r="G217" s="134" t="s">
        <v>205</v>
      </c>
      <c r="H217" s="134" t="s">
        <v>339</v>
      </c>
      <c r="I217" s="134" t="s">
        <v>1211</v>
      </c>
      <c r="J217" s="134" t="s">
        <v>413</v>
      </c>
      <c r="K217" s="134" t="s">
        <v>1215</v>
      </c>
      <c r="L217" s="136">
        <v>4357.3139000000001</v>
      </c>
      <c r="M217" s="134" t="s">
        <v>6241</v>
      </c>
      <c r="O217" s="136">
        <v>17716.838199999998</v>
      </c>
      <c r="P217" s="137">
        <v>0.13224893224075654</v>
      </c>
      <c r="Q217" s="172">
        <v>1.7098746251174454E-2</v>
      </c>
    </row>
    <row r="218" spans="1:17" s="135" customFormat="1">
      <c r="A218" s="134" t="s">
        <v>1213</v>
      </c>
      <c r="B218" s="134">
        <v>9720</v>
      </c>
      <c r="C218" s="134" t="s">
        <v>1209</v>
      </c>
      <c r="D218" s="134" t="s">
        <v>1210</v>
      </c>
      <c r="E218" s="134" t="s">
        <v>315</v>
      </c>
      <c r="F218" s="134" t="s">
        <v>936</v>
      </c>
      <c r="G218" s="134" t="s">
        <v>204</v>
      </c>
      <c r="H218" s="134" t="s">
        <v>339</v>
      </c>
      <c r="I218" s="134" t="s">
        <v>1211</v>
      </c>
      <c r="J218" s="134" t="s">
        <v>413</v>
      </c>
      <c r="K218" s="134" t="s">
        <v>1215</v>
      </c>
      <c r="L218" s="136">
        <v>4036.6158</v>
      </c>
      <c r="M218" s="134" t="s">
        <v>6241</v>
      </c>
      <c r="O218" s="136">
        <v>16412.879800000002</v>
      </c>
      <c r="P218" s="137">
        <v>0.12251541724518149</v>
      </c>
      <c r="Q218" s="172">
        <v>1.5840279387505329E-2</v>
      </c>
    </row>
    <row r="219" spans="1:17" s="135" customFormat="1">
      <c r="A219" s="134" t="s">
        <v>1213</v>
      </c>
      <c r="B219" s="134">
        <v>9720</v>
      </c>
      <c r="C219" s="134" t="s">
        <v>1209</v>
      </c>
      <c r="D219" s="134" t="s">
        <v>1210</v>
      </c>
      <c r="E219" s="134" t="s">
        <v>315</v>
      </c>
      <c r="F219" s="134" t="s">
        <v>936</v>
      </c>
      <c r="G219" s="134" t="s">
        <v>204</v>
      </c>
      <c r="H219" s="134" t="s">
        <v>339</v>
      </c>
      <c r="I219" s="134" t="s">
        <v>1211</v>
      </c>
      <c r="J219" s="134" t="s">
        <v>413</v>
      </c>
      <c r="K219" s="134" t="s">
        <v>1217</v>
      </c>
      <c r="L219" s="136">
        <v>2269.9197999999997</v>
      </c>
      <c r="M219" s="134" t="s">
        <v>1218</v>
      </c>
      <c r="O219" s="136">
        <v>9032.2379000000001</v>
      </c>
      <c r="P219" s="137">
        <v>6.7421951902620111E-2</v>
      </c>
      <c r="Q219" s="172">
        <v>8.7171278638386411E-3</v>
      </c>
    </row>
    <row r="220" spans="1:17" s="135" customFormat="1">
      <c r="A220" s="134" t="s">
        <v>1213</v>
      </c>
      <c r="B220" s="134">
        <v>9721</v>
      </c>
      <c r="C220" s="134" t="s">
        <v>1209</v>
      </c>
      <c r="D220" s="134" t="s">
        <v>1210</v>
      </c>
      <c r="E220" s="134" t="s">
        <v>315</v>
      </c>
      <c r="F220" s="134" t="s">
        <v>934</v>
      </c>
      <c r="H220" s="134" t="s">
        <v>339</v>
      </c>
      <c r="I220" s="134" t="s">
        <v>1211</v>
      </c>
      <c r="J220" s="134" t="s">
        <v>413</v>
      </c>
      <c r="K220" s="134" t="s">
        <v>1212</v>
      </c>
      <c r="L220" s="136">
        <f>1203.8491+156.761310000031</f>
        <v>1360.6104100000309</v>
      </c>
      <c r="O220" s="136">
        <f>1203.8491+156.761310000031</f>
        <v>1360.6104100000309</v>
      </c>
      <c r="P220" s="137">
        <v>0.12681471380929768</v>
      </c>
      <c r="Q220" s="172">
        <v>6.7301163958243268E-3</v>
      </c>
    </row>
    <row r="221" spans="1:17" s="135" customFormat="1">
      <c r="A221" s="134" t="s">
        <v>1213</v>
      </c>
      <c r="B221" s="134">
        <v>9721</v>
      </c>
      <c r="C221" s="134" t="s">
        <v>1209</v>
      </c>
      <c r="D221" s="134" t="s">
        <v>1210</v>
      </c>
      <c r="E221" s="134" t="s">
        <v>315</v>
      </c>
      <c r="F221" s="134" t="s">
        <v>935</v>
      </c>
      <c r="G221" s="134" t="s">
        <v>205</v>
      </c>
      <c r="H221" s="134" t="s">
        <v>339</v>
      </c>
      <c r="I221" s="134" t="s">
        <v>1211</v>
      </c>
      <c r="J221" s="134" t="s">
        <v>413</v>
      </c>
      <c r="K221" s="134" t="s">
        <v>1215</v>
      </c>
      <c r="L221" s="136">
        <v>191.05529999999999</v>
      </c>
      <c r="M221" s="134" t="s">
        <v>6241</v>
      </c>
      <c r="O221" s="136">
        <v>776.83069999999998</v>
      </c>
      <c r="P221" s="137">
        <v>8.1832152822401791E-2</v>
      </c>
      <c r="Q221" s="172">
        <v>3.8425114143067372E-3</v>
      </c>
    </row>
    <row r="222" spans="1:17" s="135" customFormat="1">
      <c r="A222" s="134" t="s">
        <v>1213</v>
      </c>
      <c r="B222" s="134">
        <v>9721</v>
      </c>
      <c r="C222" s="134" t="s">
        <v>1209</v>
      </c>
      <c r="D222" s="134" t="s">
        <v>1210</v>
      </c>
      <c r="E222" s="134" t="s">
        <v>315</v>
      </c>
      <c r="F222" s="134" t="s">
        <v>936</v>
      </c>
      <c r="G222" s="134" t="s">
        <v>204</v>
      </c>
      <c r="H222" s="134" t="s">
        <v>339</v>
      </c>
      <c r="I222" s="134" t="s">
        <v>1211</v>
      </c>
      <c r="J222" s="134" t="s">
        <v>413</v>
      </c>
      <c r="K222" s="134" t="s">
        <v>1215</v>
      </c>
      <c r="L222" s="136">
        <v>1847.5889999999999</v>
      </c>
      <c r="M222" s="134" t="s">
        <v>6241</v>
      </c>
      <c r="O222" s="136">
        <v>7512.2969999999996</v>
      </c>
      <c r="P222" s="137">
        <v>0.79135313336830049</v>
      </c>
      <c r="Q222" s="172">
        <v>3.7158787584170218E-2</v>
      </c>
    </row>
    <row r="223" spans="1:17" s="135" customFormat="1">
      <c r="A223" s="134" t="s">
        <v>1213</v>
      </c>
      <c r="B223" s="134">
        <v>9888</v>
      </c>
      <c r="C223" s="134" t="s">
        <v>1209</v>
      </c>
      <c r="D223" s="134" t="s">
        <v>1210</v>
      </c>
      <c r="E223" s="134" t="s">
        <v>315</v>
      </c>
      <c r="F223" s="134" t="s">
        <v>934</v>
      </c>
      <c r="H223" s="134" t="s">
        <v>339</v>
      </c>
      <c r="I223" s="134" t="s">
        <v>1211</v>
      </c>
      <c r="J223" s="134" t="s">
        <v>413</v>
      </c>
      <c r="K223" s="134" t="s">
        <v>1212</v>
      </c>
      <c r="L223" s="136">
        <f>18677.2738-501.343442780082</f>
        <v>18175.930357219917</v>
      </c>
      <c r="O223" s="136">
        <f>18677.2738-501.343442780082</f>
        <v>18175.930357219917</v>
      </c>
      <c r="P223" s="137">
        <v>0.53700653007670673</v>
      </c>
      <c r="Q223" s="172">
        <v>7.3961303428735498E-2</v>
      </c>
    </row>
    <row r="224" spans="1:17" s="135" customFormat="1">
      <c r="A224" s="134" t="s">
        <v>1213</v>
      </c>
      <c r="B224" s="134">
        <v>9888</v>
      </c>
      <c r="C224" s="134" t="s">
        <v>1245</v>
      </c>
      <c r="D224" s="134" t="s">
        <v>1246</v>
      </c>
      <c r="E224" s="134" t="s">
        <v>315</v>
      </c>
      <c r="F224" s="134" t="s">
        <v>934</v>
      </c>
      <c r="H224" s="134" t="s">
        <v>339</v>
      </c>
      <c r="I224" s="134" t="s">
        <v>1211</v>
      </c>
      <c r="J224" s="134" t="s">
        <v>413</v>
      </c>
      <c r="K224" s="134" t="s">
        <v>1212</v>
      </c>
      <c r="L224" s="136">
        <v>49.527699999999996</v>
      </c>
      <c r="O224" s="136">
        <v>49.527699999999996</v>
      </c>
      <c r="P224" s="137">
        <v>1.424013942839986E-3</v>
      </c>
      <c r="Q224" s="172">
        <v>2.015375926202478E-4</v>
      </c>
    </row>
    <row r="225" spans="1:17" s="135" customFormat="1">
      <c r="A225" s="134" t="s">
        <v>1213</v>
      </c>
      <c r="B225" s="134">
        <v>9888</v>
      </c>
      <c r="C225" s="134" t="s">
        <v>1209</v>
      </c>
      <c r="D225" s="134" t="s">
        <v>1210</v>
      </c>
      <c r="E225" s="134" t="s">
        <v>315</v>
      </c>
      <c r="F225" s="134" t="s">
        <v>935</v>
      </c>
      <c r="G225" s="134" t="s">
        <v>205</v>
      </c>
      <c r="H225" s="134" t="s">
        <v>339</v>
      </c>
      <c r="I225" s="134" t="s">
        <v>1211</v>
      </c>
      <c r="J225" s="134" t="s">
        <v>413</v>
      </c>
      <c r="K225" s="134" t="s">
        <v>1215</v>
      </c>
      <c r="L225" s="136">
        <v>583.05769999999995</v>
      </c>
      <c r="M225" s="134" t="s">
        <v>6241</v>
      </c>
      <c r="O225" s="136">
        <v>2370.7126000000003</v>
      </c>
      <c r="P225" s="137">
        <v>6.8162419254067824E-2</v>
      </c>
      <c r="Q225" s="172">
        <v>9.646878619408706E-3</v>
      </c>
    </row>
    <row r="226" spans="1:17" s="135" customFormat="1">
      <c r="A226" s="134" t="s">
        <v>1213</v>
      </c>
      <c r="B226" s="134">
        <v>9888</v>
      </c>
      <c r="C226" s="134" t="s">
        <v>1209</v>
      </c>
      <c r="D226" s="134" t="s">
        <v>1210</v>
      </c>
      <c r="E226" s="134" t="s">
        <v>315</v>
      </c>
      <c r="F226" s="134" t="s">
        <v>935</v>
      </c>
      <c r="G226" s="134" t="s">
        <v>205</v>
      </c>
      <c r="H226" s="134" t="s">
        <v>339</v>
      </c>
      <c r="I226" s="134" t="s">
        <v>1211</v>
      </c>
      <c r="J226" s="134" t="s">
        <v>413</v>
      </c>
      <c r="K226" s="134" t="s">
        <v>1217</v>
      </c>
      <c r="L226" s="136">
        <v>81.175399999999996</v>
      </c>
      <c r="M226" s="134" t="s">
        <v>1218</v>
      </c>
      <c r="O226" s="136">
        <v>323.00490000000002</v>
      </c>
      <c r="P226" s="137">
        <v>9.2869949994457499E-3</v>
      </c>
      <c r="Q226" s="172">
        <v>1.3143681202749955E-3</v>
      </c>
    </row>
    <row r="227" spans="1:17" s="135" customFormat="1">
      <c r="A227" s="134" t="s">
        <v>1213</v>
      </c>
      <c r="B227" s="134">
        <v>9888</v>
      </c>
      <c r="C227" s="134" t="s">
        <v>1209</v>
      </c>
      <c r="D227" s="134" t="s">
        <v>1210</v>
      </c>
      <c r="E227" s="134" t="s">
        <v>315</v>
      </c>
      <c r="F227" s="134" t="s">
        <v>935</v>
      </c>
      <c r="G227" s="134" t="s">
        <v>205</v>
      </c>
      <c r="H227" s="134" t="s">
        <v>339</v>
      </c>
      <c r="I227" s="134" t="s">
        <v>1211</v>
      </c>
      <c r="J227" s="134" t="s">
        <v>413</v>
      </c>
      <c r="K227" s="134" t="s">
        <v>1224</v>
      </c>
      <c r="L227" s="136">
        <v>12.3804</v>
      </c>
      <c r="M227" s="134" t="s">
        <v>1225</v>
      </c>
      <c r="O227" s="136">
        <v>57.612099999999998</v>
      </c>
      <c r="P227" s="137">
        <v>1.6564568426290158E-3</v>
      </c>
      <c r="Q227" s="172">
        <v>2.3443454753192616E-4</v>
      </c>
    </row>
    <row r="228" spans="1:17" s="135" customFormat="1">
      <c r="A228" s="134" t="s">
        <v>1213</v>
      </c>
      <c r="B228" s="134">
        <v>9888</v>
      </c>
      <c r="C228" s="134" t="s">
        <v>1209</v>
      </c>
      <c r="D228" s="134" t="s">
        <v>1210</v>
      </c>
      <c r="E228" s="134" t="s">
        <v>315</v>
      </c>
      <c r="F228" s="134" t="s">
        <v>935</v>
      </c>
      <c r="G228" s="134" t="s">
        <v>205</v>
      </c>
      <c r="H228" s="134" t="s">
        <v>339</v>
      </c>
      <c r="I228" s="134" t="s">
        <v>1211</v>
      </c>
      <c r="J228" s="134" t="s">
        <v>413</v>
      </c>
      <c r="K228" s="134" t="s">
        <v>1238</v>
      </c>
      <c r="L228" s="136">
        <v>12.0639</v>
      </c>
      <c r="M228" s="134" t="s">
        <v>1239</v>
      </c>
      <c r="O228" s="136">
        <v>49.148499999999999</v>
      </c>
      <c r="P228" s="137">
        <v>1.4131109914450575E-3</v>
      </c>
      <c r="Q228" s="172">
        <v>1.9999455599384284E-4</v>
      </c>
    </row>
    <row r="229" spans="1:17" s="135" customFormat="1">
      <c r="A229" s="134" t="s">
        <v>1213</v>
      </c>
      <c r="B229" s="134">
        <v>9888</v>
      </c>
      <c r="C229" s="134" t="s">
        <v>1209</v>
      </c>
      <c r="D229" s="134" t="s">
        <v>1210</v>
      </c>
      <c r="E229" s="134" t="s">
        <v>315</v>
      </c>
      <c r="F229" s="134" t="s">
        <v>936</v>
      </c>
      <c r="G229" s="134" t="s">
        <v>204</v>
      </c>
      <c r="H229" s="134" t="s">
        <v>339</v>
      </c>
      <c r="I229" s="134" t="s">
        <v>1211</v>
      </c>
      <c r="J229" s="134" t="s">
        <v>413</v>
      </c>
      <c r="K229" s="134" t="s">
        <v>1215</v>
      </c>
      <c r="L229" s="136">
        <v>3085.3757999999998</v>
      </c>
      <c r="M229" s="134" t="s">
        <v>6241</v>
      </c>
      <c r="O229" s="136">
        <v>12545.138000000001</v>
      </c>
      <c r="P229" s="137">
        <v>0.3606961641958723</v>
      </c>
      <c r="Q229" s="172">
        <v>5.1048542767154356E-2</v>
      </c>
    </row>
    <row r="230" spans="1:17" s="135" customFormat="1">
      <c r="A230" s="134" t="s">
        <v>1213</v>
      </c>
      <c r="B230" s="134">
        <v>9888</v>
      </c>
      <c r="C230" s="134" t="s">
        <v>1209</v>
      </c>
      <c r="D230" s="134" t="s">
        <v>1210</v>
      </c>
      <c r="E230" s="134" t="s">
        <v>315</v>
      </c>
      <c r="F230" s="134" t="s">
        <v>936</v>
      </c>
      <c r="G230" s="134" t="s">
        <v>204</v>
      </c>
      <c r="H230" s="134" t="s">
        <v>339</v>
      </c>
      <c r="I230" s="134" t="s">
        <v>1211</v>
      </c>
      <c r="J230" s="134" t="s">
        <v>413</v>
      </c>
      <c r="K230" s="134" t="s">
        <v>1224</v>
      </c>
      <c r="L230" s="136">
        <v>44.309899999999999</v>
      </c>
      <c r="M230" s="134" t="s">
        <v>1225</v>
      </c>
      <c r="O230" s="136">
        <v>206.19629999999998</v>
      </c>
      <c r="P230" s="137">
        <v>5.9285278367573798E-3</v>
      </c>
      <c r="Q230" s="172">
        <v>8.3905180150102674E-4</v>
      </c>
    </row>
    <row r="231" spans="1:17" s="135" customFormat="1">
      <c r="A231" s="134" t="s">
        <v>1213</v>
      </c>
      <c r="B231" s="134">
        <v>9888</v>
      </c>
      <c r="C231" s="134" t="s">
        <v>1209</v>
      </c>
      <c r="D231" s="134" t="s">
        <v>1210</v>
      </c>
      <c r="E231" s="134" t="s">
        <v>315</v>
      </c>
      <c r="F231" s="134" t="s">
        <v>936</v>
      </c>
      <c r="G231" s="134" t="s">
        <v>204</v>
      </c>
      <c r="H231" s="134" t="s">
        <v>339</v>
      </c>
      <c r="I231" s="134" t="s">
        <v>1211</v>
      </c>
      <c r="J231" s="134" t="s">
        <v>413</v>
      </c>
      <c r="K231" s="134" t="s">
        <v>1217</v>
      </c>
      <c r="L231" s="136">
        <v>36.517000000000003</v>
      </c>
      <c r="M231" s="134" t="s">
        <v>1218</v>
      </c>
      <c r="O231" s="136">
        <v>145.3049</v>
      </c>
      <c r="P231" s="137">
        <v>4.1777867120859494E-3</v>
      </c>
      <c r="Q231" s="172">
        <v>5.9127316111844174E-4</v>
      </c>
    </row>
    <row r="232" spans="1:17" s="135" customFormat="1">
      <c r="A232" s="134" t="s">
        <v>1213</v>
      </c>
      <c r="B232" s="134">
        <v>9888</v>
      </c>
      <c r="C232" s="134" t="s">
        <v>1245</v>
      </c>
      <c r="D232" s="134" t="s">
        <v>1246</v>
      </c>
      <c r="E232" s="134" t="s">
        <v>315</v>
      </c>
      <c r="F232" s="134" t="s">
        <v>936</v>
      </c>
      <c r="G232" s="134" t="s">
        <v>204</v>
      </c>
      <c r="H232" s="134" t="s">
        <v>339</v>
      </c>
      <c r="I232" s="134" t="s">
        <v>1211</v>
      </c>
      <c r="J232" s="134" t="s">
        <v>413</v>
      </c>
      <c r="K232" s="134" t="s">
        <v>1215</v>
      </c>
      <c r="L232" s="136">
        <v>24.909500000000001</v>
      </c>
      <c r="M232" s="134" t="s">
        <v>6241</v>
      </c>
      <c r="O232" s="136">
        <v>101.2821</v>
      </c>
      <c r="P232" s="137">
        <v>2.91204936275021E-3</v>
      </c>
      <c r="Q232" s="172">
        <v>4.1213604931226772E-4</v>
      </c>
    </row>
    <row r="233" spans="1:17" s="135" customFormat="1">
      <c r="A233" s="134" t="s">
        <v>1213</v>
      </c>
      <c r="B233" s="134">
        <v>9888</v>
      </c>
      <c r="C233" s="134" t="s">
        <v>1209</v>
      </c>
      <c r="D233" s="134" t="s">
        <v>1210</v>
      </c>
      <c r="E233" s="134" t="s">
        <v>315</v>
      </c>
      <c r="F233" s="134" t="s">
        <v>941</v>
      </c>
      <c r="G233" s="134" t="s">
        <v>204</v>
      </c>
      <c r="H233" s="134" t="s">
        <v>339</v>
      </c>
      <c r="I233" s="134" t="s">
        <v>1211</v>
      </c>
      <c r="J233" s="134" t="s">
        <v>413</v>
      </c>
      <c r="K233" s="134" t="s">
        <v>1215</v>
      </c>
      <c r="L233" s="136">
        <v>62.751300000000001</v>
      </c>
      <c r="M233" s="134" t="s">
        <v>6241</v>
      </c>
      <c r="N233" s="137">
        <v>6.4500000000000002E-2</v>
      </c>
      <c r="O233" s="136">
        <v>255.14670000000001</v>
      </c>
      <c r="P233" s="137">
        <v>7.3359457853998103E-3</v>
      </c>
      <c r="Q233" s="172">
        <v>1.0382402510716344E-3</v>
      </c>
    </row>
    <row r="234" spans="1:17" s="135" customFormat="1">
      <c r="E234" s="139"/>
    </row>
    <row r="235" spans="1:17">
      <c r="O235" s="141"/>
    </row>
  </sheetData>
  <sheetProtection formatColumns="0"/>
  <autoFilter ref="A1:Q233"/>
  <customSheetViews>
    <customSheetView guid="{AE318230-F718-49FC-82EB-7CAC3DCD05F1}" showGridLines="0">
      <selection activeCell="K3" sqref="K3"/>
      <pageMargins left="0" right="0" top="0" bottom="0" header="0" footer="0"/>
      <pageSetup paperSize="9" orientation="portrait" verticalDpi="0" r:id="rId1"/>
    </customSheetView>
  </customSheetViews>
  <dataValidations count="4">
    <dataValidation type="list" allowBlank="1" showInputMessage="1" showErrorMessage="1" sqref="G2:G19">
      <formula1>israel_abroad</formula1>
    </dataValidation>
    <dataValidation type="list" allowBlank="1" showInputMessage="1" showErrorMessage="1" sqref="H2:H19">
      <formula1>Holding_interest</formula1>
    </dataValidation>
    <dataValidation type="list" allowBlank="1" showInputMessage="1" showErrorMessage="1" sqref="J2:J20">
      <formula1>Rating_Agency</formula1>
    </dataValidation>
    <dataValidation type="list" allowBlank="1" showInputMessage="1" showErrorMessage="1" sqref="E2:E19">
      <formula1>Issuer_Number_Banks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'T:\DANEL\נכס בודד 2024\[520042177_in_0124 - Copy.xlsx]אפשרויות בחירה'!#REF!</xm:f>
          </x14:formula1>
          <xm:sqref>F2:F19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22"/>
  <sheetViews>
    <sheetView rightToLeft="1" workbookViewId="0"/>
  </sheetViews>
  <sheetFormatPr defaultColWidth="11.625" defaultRowHeight="14.1" customHeight="1"/>
  <cols>
    <col min="1" max="19" width="11.625" style="2" customWidth="1"/>
    <col min="20" max="16384" width="11.625" style="2"/>
  </cols>
  <sheetData>
    <row r="1" spans="1:22" ht="66.75" customHeight="1">
      <c r="A1" s="16" t="s">
        <v>49</v>
      </c>
      <c r="B1" s="16" t="s">
        <v>50</v>
      </c>
      <c r="C1" s="16" t="s">
        <v>150</v>
      </c>
      <c r="D1" s="16" t="s">
        <v>151</v>
      </c>
      <c r="E1" s="16" t="s">
        <v>152</v>
      </c>
      <c r="F1" s="16" t="s">
        <v>153</v>
      </c>
      <c r="G1" s="16" t="s">
        <v>187</v>
      </c>
      <c r="H1" s="16" t="s">
        <v>55</v>
      </c>
      <c r="I1" s="16" t="s">
        <v>69</v>
      </c>
      <c r="J1" s="16" t="s">
        <v>56</v>
      </c>
      <c r="K1" s="16" t="s">
        <v>71</v>
      </c>
      <c r="L1" s="16" t="s">
        <v>58</v>
      </c>
      <c r="M1" s="16" t="s">
        <v>158</v>
      </c>
      <c r="N1" s="16" t="s">
        <v>59</v>
      </c>
      <c r="O1" s="16" t="s">
        <v>61</v>
      </c>
      <c r="P1" s="16" t="s">
        <v>62</v>
      </c>
      <c r="Q1" s="16" t="s">
        <v>159</v>
      </c>
      <c r="R1" s="16" t="s">
        <v>188</v>
      </c>
      <c r="S1" s="16" t="s">
        <v>189</v>
      </c>
      <c r="T1" s="16" t="s">
        <v>190</v>
      </c>
      <c r="U1" s="110"/>
      <c r="V1" s="110"/>
    </row>
    <row r="2" spans="1:22" ht="14.1" customHeight="1">
      <c r="A2" s="110"/>
      <c r="B2" s="110"/>
      <c r="C2" s="110"/>
      <c r="D2" s="111"/>
      <c r="E2" s="110"/>
      <c r="F2" s="110"/>
      <c r="G2" s="15"/>
      <c r="H2" s="15"/>
      <c r="I2" s="15"/>
      <c r="J2" s="111"/>
      <c r="K2" s="111"/>
      <c r="L2" s="111"/>
      <c r="M2" s="111"/>
      <c r="N2" s="110"/>
      <c r="O2" s="110"/>
      <c r="P2"/>
      <c r="Q2" s="111"/>
      <c r="R2" s="15"/>
      <c r="S2" s="15"/>
      <c r="T2" s="15"/>
      <c r="U2" s="110"/>
      <c r="V2" s="110"/>
    </row>
    <row r="3" spans="1:22" ht="14.1" customHeight="1">
      <c r="A3" s="110"/>
      <c r="B3" s="110"/>
      <c r="C3" s="110"/>
      <c r="D3" s="111"/>
      <c r="E3" s="110"/>
      <c r="F3" s="110"/>
      <c r="G3"/>
      <c r="H3" s="15"/>
      <c r="I3" s="15"/>
      <c r="J3" s="111"/>
      <c r="K3" s="111"/>
      <c r="L3" s="111"/>
      <c r="M3" s="111"/>
      <c r="N3" s="110"/>
      <c r="O3" s="110"/>
      <c r="P3" s="110"/>
      <c r="Q3" s="111"/>
      <c r="R3" s="110"/>
      <c r="S3" s="110"/>
      <c r="T3" s="110"/>
      <c r="U3" s="110"/>
      <c r="V3" s="110"/>
    </row>
    <row r="4" spans="1:22" ht="14.1" customHeight="1">
      <c r="A4" s="110"/>
      <c r="B4" s="110"/>
      <c r="C4" s="110"/>
      <c r="D4" s="111"/>
      <c r="E4" s="110"/>
      <c r="F4" s="110"/>
      <c r="G4"/>
      <c r="H4" s="15"/>
      <c r="I4" s="15"/>
      <c r="J4" s="111"/>
      <c r="K4" s="111"/>
      <c r="L4" s="111"/>
      <c r="M4" s="111"/>
      <c r="N4" s="110"/>
      <c r="O4" s="110"/>
      <c r="P4" s="110"/>
      <c r="Q4" s="111"/>
      <c r="R4" s="110"/>
      <c r="S4" s="110"/>
      <c r="T4" s="110"/>
      <c r="U4" s="110"/>
      <c r="V4" s="110"/>
    </row>
    <row r="5" spans="1:22" ht="14.1" customHeight="1">
      <c r="A5" s="110"/>
      <c r="B5" s="110"/>
      <c r="C5" s="110"/>
      <c r="D5" s="111"/>
      <c r="E5" s="110"/>
      <c r="F5" s="110"/>
      <c r="G5"/>
      <c r="H5" s="15"/>
      <c r="I5" s="15"/>
      <c r="J5" s="111"/>
      <c r="K5" s="111"/>
      <c r="L5" s="111"/>
      <c r="M5" s="111"/>
      <c r="N5" s="110"/>
      <c r="O5" s="110"/>
      <c r="P5" s="110"/>
      <c r="Q5" s="111"/>
      <c r="R5" s="110"/>
      <c r="S5" s="110"/>
      <c r="T5" s="110"/>
      <c r="U5" s="110"/>
      <c r="V5" s="110"/>
    </row>
    <row r="6" spans="1:22" ht="14.1" customHeight="1">
      <c r="A6" s="110"/>
      <c r="B6" s="110"/>
      <c r="C6" s="110"/>
      <c r="D6" s="111"/>
      <c r="E6" s="110"/>
      <c r="F6" s="110"/>
      <c r="G6"/>
      <c r="H6" s="15"/>
      <c r="I6" s="15"/>
      <c r="J6" s="111"/>
      <c r="K6" s="111"/>
      <c r="L6" s="111"/>
      <c r="M6" s="111"/>
      <c r="N6" s="110"/>
      <c r="O6" s="110"/>
      <c r="P6" s="110"/>
      <c r="Q6" s="111"/>
      <c r="R6" s="110"/>
      <c r="S6" s="110"/>
      <c r="T6" s="110"/>
      <c r="U6" s="110"/>
      <c r="V6" s="110"/>
    </row>
    <row r="7" spans="1:22" ht="14.1" customHeight="1">
      <c r="A7" s="110"/>
      <c r="B7" s="110"/>
      <c r="C7" s="110"/>
      <c r="D7" s="111"/>
      <c r="E7" s="110"/>
      <c r="F7" s="110"/>
      <c r="G7"/>
      <c r="H7" s="15"/>
      <c r="I7" s="15"/>
      <c r="J7" s="111"/>
      <c r="K7" s="111"/>
      <c r="L7" s="111"/>
      <c r="M7" s="111"/>
      <c r="N7" s="110"/>
      <c r="O7" s="110"/>
      <c r="P7" s="110"/>
      <c r="Q7" s="111"/>
      <c r="R7" s="110"/>
      <c r="S7" s="110"/>
      <c r="T7" s="110"/>
      <c r="U7" s="110"/>
      <c r="V7" s="110"/>
    </row>
    <row r="8" spans="1:22" ht="14.1" customHeight="1">
      <c r="A8" s="110"/>
      <c r="B8" s="110"/>
      <c r="C8" s="110"/>
      <c r="D8" s="111"/>
      <c r="E8" s="110"/>
      <c r="F8" s="110"/>
      <c r="G8"/>
      <c r="H8" s="15"/>
      <c r="I8" s="15"/>
      <c r="J8" s="111"/>
      <c r="K8" s="111"/>
      <c r="L8" s="111"/>
      <c r="M8" s="111"/>
      <c r="N8" s="110"/>
      <c r="O8" s="110"/>
      <c r="P8" s="110"/>
      <c r="Q8" s="111"/>
      <c r="R8" s="110"/>
      <c r="S8" s="110"/>
      <c r="T8" s="110"/>
      <c r="U8" s="110"/>
      <c r="V8" s="110"/>
    </row>
    <row r="9" spans="1:22" ht="14.1" customHeight="1">
      <c r="A9" s="110"/>
      <c r="B9" s="110"/>
      <c r="C9" s="110"/>
      <c r="D9" s="111"/>
      <c r="E9" s="110"/>
      <c r="F9" s="110"/>
      <c r="G9"/>
      <c r="H9" s="15"/>
      <c r="I9" s="15"/>
      <c r="J9" s="111"/>
      <c r="K9" s="111"/>
      <c r="L9" s="111"/>
      <c r="M9" s="111"/>
      <c r="N9" s="110"/>
      <c r="O9" s="110"/>
      <c r="P9" s="110"/>
      <c r="Q9" s="111"/>
      <c r="R9" s="110"/>
      <c r="S9" s="110"/>
      <c r="T9" s="110"/>
      <c r="U9" s="110"/>
      <c r="V9" s="110"/>
    </row>
    <row r="10" spans="1:22" ht="13.5" customHeight="1">
      <c r="A10" s="110"/>
      <c r="B10" s="110"/>
      <c r="C10" s="110"/>
      <c r="D10" s="111"/>
      <c r="E10" s="110"/>
      <c r="F10" s="110"/>
      <c r="G10"/>
      <c r="H10" s="15"/>
      <c r="I10" s="15"/>
      <c r="J10" s="111"/>
      <c r="K10" s="111"/>
      <c r="L10" s="111"/>
      <c r="M10" s="111"/>
      <c r="N10" s="110"/>
      <c r="O10" s="110"/>
      <c r="P10" s="110"/>
      <c r="Q10" s="111"/>
      <c r="R10" s="110"/>
      <c r="S10" s="110"/>
      <c r="T10" s="110"/>
      <c r="U10" s="110"/>
      <c r="V10" s="110"/>
    </row>
    <row r="11" spans="1:22" ht="13.5" customHeight="1">
      <c r="A11" s="110"/>
      <c r="B11" s="110"/>
      <c r="C11" s="110"/>
      <c r="D11" s="111"/>
      <c r="E11" s="110"/>
      <c r="F11" s="110"/>
      <c r="G11"/>
      <c r="H11" s="15"/>
      <c r="I11" s="15"/>
      <c r="J11" s="111"/>
      <c r="K11" s="111"/>
      <c r="L11" s="111"/>
      <c r="M11" s="111"/>
      <c r="N11" s="110"/>
      <c r="O11" s="110"/>
      <c r="P11" s="110"/>
      <c r="Q11" s="111"/>
      <c r="R11" s="110"/>
      <c r="S11" s="110"/>
      <c r="T11" s="110"/>
      <c r="U11" s="110"/>
      <c r="V11" s="110"/>
    </row>
    <row r="12" spans="1:22" ht="14.1" customHeight="1">
      <c r="A12" s="110"/>
      <c r="B12" s="110"/>
      <c r="C12" s="110"/>
      <c r="D12" s="111"/>
      <c r="E12" s="110"/>
      <c r="F12" s="110"/>
      <c r="G12"/>
      <c r="H12" s="15"/>
      <c r="I12" s="15"/>
      <c r="J12" s="111"/>
      <c r="K12" s="111"/>
      <c r="L12" s="111"/>
      <c r="M12" s="111"/>
      <c r="N12" s="110"/>
      <c r="O12" s="110"/>
      <c r="P12" s="110"/>
      <c r="Q12" s="111"/>
      <c r="R12" s="110"/>
      <c r="S12" s="110"/>
      <c r="T12" s="110"/>
      <c r="U12" s="110"/>
      <c r="V12" s="110"/>
    </row>
    <row r="13" spans="1:22" ht="14.1" customHeight="1">
      <c r="A13" s="110"/>
      <c r="B13" s="110"/>
      <c r="C13" s="110"/>
      <c r="D13" s="111"/>
      <c r="E13" s="110"/>
      <c r="F13" s="110"/>
      <c r="G13"/>
      <c r="H13" s="15"/>
      <c r="I13" s="15"/>
      <c r="J13" s="111"/>
      <c r="K13" s="111"/>
      <c r="L13" s="111"/>
      <c r="M13" s="111"/>
      <c r="N13" s="110"/>
      <c r="O13" s="110"/>
      <c r="P13" s="110"/>
      <c r="Q13" s="111"/>
      <c r="R13" s="110"/>
      <c r="S13" s="110"/>
      <c r="T13" s="110"/>
      <c r="U13" s="110"/>
      <c r="V13" s="110"/>
    </row>
    <row r="14" spans="1:22" ht="14.1" customHeight="1">
      <c r="A14" s="110"/>
      <c r="B14" s="110"/>
      <c r="C14" s="110"/>
      <c r="D14" s="111"/>
      <c r="E14" s="110"/>
      <c r="F14" s="110"/>
      <c r="G14"/>
      <c r="H14" s="15"/>
      <c r="I14" s="15"/>
      <c r="J14" s="111"/>
      <c r="K14" s="111"/>
      <c r="L14" s="111"/>
      <c r="M14" s="111"/>
      <c r="N14" s="110"/>
      <c r="O14" s="110"/>
      <c r="P14" s="110"/>
      <c r="Q14" s="111"/>
      <c r="R14" s="110"/>
      <c r="S14" s="110"/>
      <c r="T14" s="110"/>
      <c r="U14" s="110"/>
      <c r="V14" s="110"/>
    </row>
    <row r="15" spans="1:22" ht="14.1" customHeight="1">
      <c r="A15" s="110"/>
      <c r="B15" s="110"/>
      <c r="C15" s="110"/>
      <c r="D15" s="111"/>
      <c r="E15" s="110"/>
      <c r="F15" s="110"/>
      <c r="G15"/>
      <c r="H15" s="15"/>
      <c r="I15" s="15"/>
      <c r="J15" s="111"/>
      <c r="K15" s="111"/>
      <c r="L15" s="111"/>
      <c r="M15" s="111"/>
      <c r="N15" s="110"/>
      <c r="O15" s="110"/>
      <c r="P15" s="110"/>
      <c r="Q15" s="111"/>
      <c r="R15" s="110"/>
      <c r="S15" s="110"/>
      <c r="T15" s="110"/>
      <c r="U15" s="110"/>
      <c r="V15" s="110"/>
    </row>
    <row r="16" spans="1:22" ht="14.1" customHeight="1">
      <c r="A16" s="110"/>
      <c r="B16" s="110"/>
      <c r="C16" s="110"/>
      <c r="D16" s="111"/>
      <c r="E16" s="110"/>
      <c r="F16" s="110"/>
      <c r="G16"/>
      <c r="H16" s="15"/>
      <c r="I16" s="15"/>
      <c r="J16" s="111"/>
      <c r="K16" s="111"/>
      <c r="L16" s="111"/>
      <c r="M16" s="111"/>
      <c r="N16" s="110"/>
      <c r="O16" s="110"/>
      <c r="P16" s="110"/>
      <c r="Q16" s="111"/>
      <c r="R16" s="110"/>
      <c r="S16" s="110"/>
      <c r="T16" s="110"/>
      <c r="U16" s="110"/>
      <c r="V16" s="110"/>
    </row>
    <row r="17" spans="4:17" ht="14.1" customHeight="1">
      <c r="D17" s="111"/>
      <c r="E17" s="110"/>
      <c r="F17" s="110"/>
      <c r="G17"/>
      <c r="H17" s="15"/>
      <c r="I17" s="15"/>
      <c r="J17" s="111"/>
      <c r="K17" s="111"/>
      <c r="L17" s="111"/>
      <c r="M17" s="111"/>
      <c r="N17" s="110"/>
      <c r="O17" s="110"/>
      <c r="P17" s="110"/>
      <c r="Q17" s="111"/>
    </row>
    <row r="18" spans="4:17" ht="14.1" customHeight="1">
      <c r="D18" s="111"/>
      <c r="E18" s="110"/>
      <c r="F18" s="110"/>
      <c r="G18"/>
      <c r="H18" s="15"/>
      <c r="I18" s="15"/>
      <c r="J18" s="111"/>
      <c r="K18" s="111"/>
      <c r="L18" s="111"/>
      <c r="M18" s="111"/>
      <c r="N18" s="110"/>
      <c r="O18" s="110"/>
      <c r="P18" s="110"/>
      <c r="Q18" s="111"/>
    </row>
    <row r="19" spans="4:17" ht="14.1" customHeight="1">
      <c r="D19" s="111"/>
      <c r="E19" s="110"/>
      <c r="F19" s="110"/>
      <c r="G19"/>
      <c r="H19" s="15"/>
      <c r="I19" s="15"/>
      <c r="J19" s="111"/>
      <c r="K19" s="111"/>
      <c r="L19" s="111"/>
      <c r="M19" s="111"/>
      <c r="N19" s="110"/>
      <c r="O19" s="110"/>
      <c r="P19" s="110"/>
      <c r="Q19" s="111"/>
    </row>
    <row r="20" spans="4:17" ht="14.1" customHeight="1">
      <c r="D20" s="111"/>
      <c r="E20" s="110"/>
      <c r="F20" s="110"/>
      <c r="G20"/>
      <c r="H20" s="15"/>
      <c r="I20" s="15"/>
      <c r="J20" s="111"/>
      <c r="K20" s="110"/>
      <c r="L20" s="111"/>
      <c r="M20" s="111"/>
      <c r="N20" s="110"/>
      <c r="O20" s="110"/>
      <c r="P20" s="110"/>
      <c r="Q20" s="111"/>
    </row>
    <row r="21" spans="4:17" ht="14.1" customHeight="1">
      <c r="D21" s="3"/>
      <c r="E21" s="110"/>
      <c r="F21" s="110"/>
      <c r="G21" s="110"/>
      <c r="H21" s="110"/>
      <c r="I21" s="110"/>
      <c r="J21"/>
      <c r="K21" s="110"/>
      <c r="L21" s="110"/>
      <c r="M21" s="110"/>
      <c r="N21" s="110"/>
      <c r="O21" s="110"/>
      <c r="P21" s="110"/>
      <c r="Q21" s="110"/>
    </row>
    <row r="22" spans="4:17" ht="14.1" customHeight="1">
      <c r="D22" s="3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" right="0" top="0" bottom="0" header="0" footer="0"/>
    </customSheetView>
  </customSheetViews>
  <dataValidations count="8">
    <dataValidation type="list" allowBlank="1" showInputMessage="1" showErrorMessage="1" sqref="H2:H20">
      <formula1>israel_abroad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C8">
      <formula1>#REF!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L2:L20">
      <formula1>Rating_Agency</formula1>
    </dataValidation>
    <dataValidation type="list" allowBlank="1" showInputMessage="1" showErrorMessage="1" sqref="Q2:Q20">
      <formula1>Type_of_Interest_Rate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M2:M20">
      <formula1>what_is_rated_loans</formula1>
    </dataValidation>
  </dataValidation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T381"/>
  <sheetViews>
    <sheetView rightToLeft="1" topLeftCell="B153" workbookViewId="0">
      <selection activeCell="O383" sqref="O383"/>
    </sheetView>
  </sheetViews>
  <sheetFormatPr defaultColWidth="11.625" defaultRowHeight="14.1" customHeight="1"/>
  <cols>
    <col min="1" max="2" width="11.625" style="2" customWidth="1"/>
    <col min="3" max="3" width="22.75" style="2" customWidth="1"/>
    <col min="4" max="6" width="11.625" style="2" customWidth="1"/>
    <col min="7" max="7" width="35.5" style="2" bestFit="1" customWidth="1"/>
    <col min="8" max="8" width="11.625" style="2" customWidth="1"/>
    <col min="9" max="9" width="12.625" style="2" customWidth="1"/>
    <col min="10" max="11" width="11.625" style="2" customWidth="1"/>
    <col min="12" max="12" width="14.5" style="2" bestFit="1" customWidth="1"/>
    <col min="13" max="14" width="11.625" style="2" customWidth="1"/>
    <col min="15" max="15" width="11.875" style="2" bestFit="1" customWidth="1"/>
    <col min="16" max="20" width="11.625" style="2" customWidth="1"/>
    <col min="21" max="16384" width="11.625" style="2"/>
  </cols>
  <sheetData>
    <row r="1" spans="1:20" ht="66.75" customHeight="1">
      <c r="A1" s="16" t="s">
        <v>49</v>
      </c>
      <c r="B1" s="16" t="s">
        <v>50</v>
      </c>
      <c r="C1" s="16" t="s">
        <v>54</v>
      </c>
      <c r="D1" s="16" t="s">
        <v>108</v>
      </c>
      <c r="E1" s="16" t="s">
        <v>109</v>
      </c>
      <c r="F1" s="16" t="s">
        <v>110</v>
      </c>
      <c r="G1" s="16" t="s">
        <v>111</v>
      </c>
      <c r="H1" s="16" t="s">
        <v>112</v>
      </c>
      <c r="I1" s="16" t="s">
        <v>113</v>
      </c>
      <c r="J1" s="16" t="s">
        <v>59</v>
      </c>
      <c r="K1" s="16" t="s">
        <v>191</v>
      </c>
      <c r="L1" s="16" t="s">
        <v>192</v>
      </c>
      <c r="M1" s="16" t="s">
        <v>193</v>
      </c>
      <c r="N1" s="16" t="s">
        <v>194</v>
      </c>
      <c r="O1" s="16" t="s">
        <v>195</v>
      </c>
      <c r="P1" s="16" t="s">
        <v>196</v>
      </c>
      <c r="Q1" s="16" t="s">
        <v>197</v>
      </c>
      <c r="R1" s="110"/>
      <c r="S1" s="110"/>
      <c r="T1" s="110"/>
    </row>
    <row r="2" spans="1:20" ht="14.1" customHeight="1">
      <c r="A2" t="s">
        <v>1213</v>
      </c>
      <c r="B2" t="s">
        <v>1214</v>
      </c>
      <c r="C2" s="110" t="s">
        <v>1068</v>
      </c>
      <c r="D2" t="s">
        <v>5882</v>
      </c>
      <c r="E2" t="s">
        <v>5883</v>
      </c>
      <c r="F2" t="s">
        <v>309</v>
      </c>
      <c r="G2" t="s">
        <v>5884</v>
      </c>
      <c r="H2">
        <v>74252</v>
      </c>
      <c r="I2" t="s">
        <v>312</v>
      </c>
      <c r="J2" t="s">
        <v>1212</v>
      </c>
      <c r="K2" s="153">
        <v>45036</v>
      </c>
      <c r="L2" s="156">
        <v>2300000</v>
      </c>
      <c r="M2" s="156">
        <f>L2/1000</f>
        <v>2300</v>
      </c>
      <c r="N2" s="157">
        <v>1610</v>
      </c>
      <c r="O2" s="158">
        <f>N2/1000</f>
        <v>1.61</v>
      </c>
      <c r="P2" s="173">
        <f>O2/M2</f>
        <v>6.9999999999999999E-4</v>
      </c>
      <c r="Q2" s="160">
        <v>48689</v>
      </c>
      <c r="R2" s="110"/>
      <c r="S2" s="110"/>
      <c r="T2" s="15"/>
    </row>
    <row r="3" spans="1:20" ht="14.1" customHeight="1">
      <c r="A3" t="s">
        <v>1213</v>
      </c>
      <c r="B3" t="s">
        <v>1221</v>
      </c>
      <c r="C3" s="110" t="s">
        <v>1068</v>
      </c>
      <c r="D3" t="s">
        <v>5882</v>
      </c>
      <c r="E3" t="s">
        <v>5883</v>
      </c>
      <c r="F3" t="s">
        <v>309</v>
      </c>
      <c r="G3" t="s">
        <v>5884</v>
      </c>
      <c r="H3">
        <v>74252</v>
      </c>
      <c r="I3" t="s">
        <v>312</v>
      </c>
      <c r="J3" t="s">
        <v>1212</v>
      </c>
      <c r="K3" s="153">
        <v>45036</v>
      </c>
      <c r="L3" s="156">
        <v>11250000</v>
      </c>
      <c r="M3" s="156">
        <f>L3/1000</f>
        <v>11250</v>
      </c>
      <c r="N3" s="156">
        <v>7875000.0401375778</v>
      </c>
      <c r="O3" s="159">
        <f>N3/1000</f>
        <v>7875.0000401375783</v>
      </c>
      <c r="P3" s="173">
        <f t="shared" ref="P3:P9" si="0">O3/M3</f>
        <v>0.70000000356778469</v>
      </c>
      <c r="Q3" s="160">
        <v>48689</v>
      </c>
      <c r="R3" s="110"/>
      <c r="S3" s="110"/>
      <c r="T3" s="15"/>
    </row>
    <row r="4" spans="1:20" ht="13.5" customHeight="1">
      <c r="A4" t="s">
        <v>1213</v>
      </c>
      <c r="B4" t="s">
        <v>1221</v>
      </c>
      <c r="C4" s="110" t="s">
        <v>1068</v>
      </c>
      <c r="D4" t="s">
        <v>6240</v>
      </c>
      <c r="E4" t="s">
        <v>5887</v>
      </c>
      <c r="F4" t="s">
        <v>311</v>
      </c>
      <c r="G4" t="s">
        <v>5888</v>
      </c>
      <c r="H4">
        <v>74253</v>
      </c>
      <c r="I4" t="s">
        <v>312</v>
      </c>
      <c r="J4" t="s">
        <v>1215</v>
      </c>
      <c r="K4" s="153">
        <v>45098</v>
      </c>
      <c r="L4" s="156">
        <f>1300000*1.1</f>
        <v>1430000</v>
      </c>
      <c r="M4" s="156">
        <f>L4*3.681/1000</f>
        <v>5263.83</v>
      </c>
      <c r="N4" s="156">
        <f>L4-247000</f>
        <v>1183000</v>
      </c>
      <c r="O4" s="159">
        <f>N4*3.681/1000</f>
        <v>4354.6229999999996</v>
      </c>
      <c r="P4" s="173">
        <f t="shared" si="0"/>
        <v>0.82727272727272716</v>
      </c>
      <c r="Q4" s="161">
        <v>48434</v>
      </c>
      <c r="R4" s="110"/>
      <c r="S4" s="110"/>
      <c r="T4" s="15"/>
    </row>
    <row r="5" spans="1:20" ht="13.5" customHeight="1">
      <c r="A5" t="s">
        <v>1213</v>
      </c>
      <c r="B5" t="s">
        <v>1221</v>
      </c>
      <c r="C5" s="110" t="s">
        <v>1068</v>
      </c>
      <c r="D5" s="110"/>
      <c r="E5" t="s">
        <v>5885</v>
      </c>
      <c r="F5" t="s">
        <v>309</v>
      </c>
      <c r="G5" t="s">
        <v>5886</v>
      </c>
      <c r="H5">
        <v>74254</v>
      </c>
      <c r="I5" t="s">
        <v>312</v>
      </c>
      <c r="J5" t="s">
        <v>1215</v>
      </c>
      <c r="K5" s="153">
        <v>45124</v>
      </c>
      <c r="L5" s="156">
        <v>2431962.9415170802</v>
      </c>
      <c r="M5" s="156">
        <f>L5*3.681/1000</f>
        <v>8952.0555877243733</v>
      </c>
      <c r="N5" s="156">
        <v>2124758.7737210365</v>
      </c>
      <c r="O5" s="159">
        <f>N5*3.681/1000</f>
        <v>7821.2370460671355</v>
      </c>
      <c r="P5" s="173">
        <f t="shared" si="0"/>
        <v>0.87368057195624571</v>
      </c>
      <c r="Q5" s="160">
        <v>46220</v>
      </c>
      <c r="R5" s="110"/>
      <c r="S5" s="110"/>
      <c r="T5" s="15"/>
    </row>
    <row r="6" spans="1:20" ht="14.1" customHeight="1">
      <c r="A6" t="s">
        <v>1213</v>
      </c>
      <c r="B6" t="s">
        <v>1228</v>
      </c>
      <c r="C6" s="110" t="s">
        <v>1068</v>
      </c>
      <c r="D6" t="s">
        <v>5882</v>
      </c>
      <c r="E6" t="s">
        <v>5883</v>
      </c>
      <c r="F6" t="s">
        <v>309</v>
      </c>
      <c r="G6" t="s">
        <v>5884</v>
      </c>
      <c r="H6">
        <v>74252</v>
      </c>
      <c r="I6" t="s">
        <v>312</v>
      </c>
      <c r="J6" t="s">
        <v>1212</v>
      </c>
      <c r="K6" s="153">
        <v>45036</v>
      </c>
      <c r="L6" s="156">
        <v>1100000</v>
      </c>
      <c r="M6" s="156">
        <f>L6/1000</f>
        <v>1100</v>
      </c>
      <c r="N6" s="156">
        <v>769999.98980348953</v>
      </c>
      <c r="O6" s="158">
        <f>N6/1000</f>
        <v>769.99998980348948</v>
      </c>
      <c r="P6" s="173">
        <f t="shared" si="0"/>
        <v>0.69999999073044494</v>
      </c>
      <c r="Q6" s="160">
        <v>48689</v>
      </c>
      <c r="R6" s="110"/>
      <c r="S6" s="110"/>
      <c r="T6" s="15"/>
    </row>
    <row r="7" spans="1:20" ht="14.1" customHeight="1">
      <c r="A7" t="s">
        <v>1213</v>
      </c>
      <c r="B7" t="s">
        <v>1228</v>
      </c>
      <c r="C7" s="110" t="s">
        <v>1068</v>
      </c>
      <c r="D7" t="s">
        <v>6240</v>
      </c>
      <c r="E7" t="s">
        <v>5887</v>
      </c>
      <c r="F7" t="s">
        <v>311</v>
      </c>
      <c r="G7" t="s">
        <v>5888</v>
      </c>
      <c r="H7">
        <v>74253</v>
      </c>
      <c r="I7" t="s">
        <v>312</v>
      </c>
      <c r="J7" t="s">
        <v>1215</v>
      </c>
      <c r="K7" s="153">
        <v>45098</v>
      </c>
      <c r="L7" s="156">
        <f>275000*1.1</f>
        <v>302500</v>
      </c>
      <c r="M7" s="156">
        <f>L7*3.681/1000</f>
        <v>1113.5025000000001</v>
      </c>
      <c r="N7" s="156">
        <f>L7-52250</f>
        <v>250250</v>
      </c>
      <c r="O7" s="156">
        <f>N7*3.681/1000</f>
        <v>921.17025000000001</v>
      </c>
      <c r="P7" s="173">
        <f t="shared" si="0"/>
        <v>0.82727272727272727</v>
      </c>
      <c r="Q7" s="161">
        <v>48434</v>
      </c>
      <c r="R7" s="110"/>
      <c r="S7" s="110"/>
      <c r="T7" s="15"/>
    </row>
    <row r="8" spans="1:20" ht="14.1" customHeight="1">
      <c r="A8" t="s">
        <v>1213</v>
      </c>
      <c r="B8" t="s">
        <v>1228</v>
      </c>
      <c r="C8" s="110" t="s">
        <v>1068</v>
      </c>
      <c r="D8" s="110"/>
      <c r="E8" t="s">
        <v>5885</v>
      </c>
      <c r="F8" t="s">
        <v>309</v>
      </c>
      <c r="G8" t="s">
        <v>5886</v>
      </c>
      <c r="H8">
        <v>74254</v>
      </c>
      <c r="I8" t="s">
        <v>312</v>
      </c>
      <c r="J8" t="s">
        <v>1215</v>
      </c>
      <c r="K8" s="153">
        <v>45124</v>
      </c>
      <c r="L8" s="156">
        <v>1074116.9658367101</v>
      </c>
      <c r="M8" s="156">
        <f>L8*3.681/1000</f>
        <v>3953.8245512449298</v>
      </c>
      <c r="N8" s="156">
        <v>938435.89188297873</v>
      </c>
      <c r="O8" s="156">
        <f>N8*3.681/1000</f>
        <v>3454.3825180212448</v>
      </c>
      <c r="P8" s="173">
        <f t="shared" si="0"/>
        <v>0.87368128586625649</v>
      </c>
      <c r="Q8" s="160">
        <v>46220</v>
      </c>
      <c r="R8" s="110"/>
      <c r="S8" s="110"/>
      <c r="T8" s="15"/>
    </row>
    <row r="9" spans="1:20" s="178" customFormat="1" ht="14.1" customHeight="1">
      <c r="A9" s="167" t="s">
        <v>1213</v>
      </c>
      <c r="B9" s="167" t="s">
        <v>1240</v>
      </c>
      <c r="C9" s="174" t="s">
        <v>1068</v>
      </c>
      <c r="D9" s="174"/>
      <c r="E9" s="167" t="s">
        <v>5889</v>
      </c>
      <c r="F9" s="167" t="s">
        <v>311</v>
      </c>
      <c r="G9" s="167" t="s">
        <v>5890</v>
      </c>
      <c r="H9" s="167" t="s">
        <v>5891</v>
      </c>
      <c r="I9" s="167" t="s">
        <v>321</v>
      </c>
      <c r="J9" s="167" t="s">
        <v>1217</v>
      </c>
      <c r="K9" s="175">
        <v>43377</v>
      </c>
      <c r="L9" s="176">
        <v>1500000</v>
      </c>
      <c r="M9" s="176">
        <f>L9*3.9791/1000</f>
        <v>5968.65</v>
      </c>
      <c r="N9" s="176">
        <v>0</v>
      </c>
      <c r="O9" s="176">
        <f>N9*3.9791/1000</f>
        <v>0</v>
      </c>
      <c r="P9" s="173">
        <f t="shared" si="0"/>
        <v>0</v>
      </c>
      <c r="Q9" s="167"/>
      <c r="R9" s="174"/>
      <c r="S9" s="174"/>
      <c r="T9" s="177"/>
    </row>
    <row r="10" spans="1:20" ht="14.1" customHeight="1">
      <c r="A10" t="s">
        <v>1213</v>
      </c>
      <c r="B10" t="s">
        <v>1243</v>
      </c>
      <c r="C10" s="110" t="s">
        <v>1068</v>
      </c>
      <c r="D10" t="s">
        <v>5896</v>
      </c>
      <c r="E10" t="s">
        <v>5897</v>
      </c>
      <c r="F10" t="s">
        <v>309</v>
      </c>
      <c r="G10" t="s">
        <v>5898</v>
      </c>
      <c r="H10" t="s">
        <v>5899</v>
      </c>
      <c r="I10" t="s">
        <v>321</v>
      </c>
      <c r="J10" t="s">
        <v>1215</v>
      </c>
      <c r="K10" s="153">
        <v>45168</v>
      </c>
      <c r="L10" s="157">
        <v>1500000</v>
      </c>
      <c r="M10" s="158">
        <v>5521.5</v>
      </c>
      <c r="N10" s="157"/>
      <c r="O10" s="158">
        <v>0</v>
      </c>
      <c r="P10" s="111"/>
      <c r="Q10"/>
      <c r="R10" s="110"/>
      <c r="S10" s="110"/>
      <c r="T10" s="15"/>
    </row>
    <row r="11" spans="1:20" ht="14.1" customHeight="1">
      <c r="A11" t="s">
        <v>1213</v>
      </c>
      <c r="B11" t="s">
        <v>1243</v>
      </c>
      <c r="C11" s="110" t="s">
        <v>1068</v>
      </c>
      <c r="D11" t="s">
        <v>5892</v>
      </c>
      <c r="E11" t="s">
        <v>5893</v>
      </c>
      <c r="F11" t="s">
        <v>313</v>
      </c>
      <c r="G11" t="s">
        <v>5894</v>
      </c>
      <c r="H11" t="s">
        <v>5895</v>
      </c>
      <c r="I11" t="s">
        <v>321</v>
      </c>
      <c r="J11" t="s">
        <v>1217</v>
      </c>
      <c r="K11" s="153">
        <v>45259</v>
      </c>
      <c r="L11" s="157">
        <v>2500000</v>
      </c>
      <c r="M11" s="158">
        <v>9947.75</v>
      </c>
      <c r="N11" s="157"/>
      <c r="O11" s="158">
        <v>0</v>
      </c>
      <c r="P11" s="110"/>
      <c r="Q11"/>
      <c r="R11" s="110"/>
      <c r="S11" s="110"/>
      <c r="T11" s="110"/>
    </row>
    <row r="12" spans="1:20" ht="14.1" customHeight="1">
      <c r="A12" t="s">
        <v>1213</v>
      </c>
      <c r="B12" t="s">
        <v>1243</v>
      </c>
      <c r="C12" s="110" t="s">
        <v>1068</v>
      </c>
      <c r="D12" s="110"/>
      <c r="E12" t="s">
        <v>5917</v>
      </c>
      <c r="F12" t="s">
        <v>311</v>
      </c>
      <c r="G12" t="s">
        <v>5918</v>
      </c>
      <c r="H12">
        <v>74203</v>
      </c>
      <c r="I12" t="s">
        <v>312</v>
      </c>
      <c r="J12" t="s">
        <v>1215</v>
      </c>
      <c r="K12" s="153">
        <v>43770</v>
      </c>
      <c r="L12" s="157">
        <v>11500000</v>
      </c>
      <c r="M12" s="158">
        <v>42331.5</v>
      </c>
      <c r="N12" s="157"/>
      <c r="O12" s="158">
        <v>0</v>
      </c>
      <c r="P12" s="110"/>
      <c r="Q12"/>
      <c r="R12" s="110"/>
      <c r="S12" s="110"/>
      <c r="T12" s="110"/>
    </row>
    <row r="13" spans="1:20" ht="14.1" customHeight="1">
      <c r="A13" t="s">
        <v>1213</v>
      </c>
      <c r="B13" t="s">
        <v>1243</v>
      </c>
      <c r="C13" s="110" t="s">
        <v>1068</v>
      </c>
      <c r="D13" t="s">
        <v>5882</v>
      </c>
      <c r="E13" t="s">
        <v>5883</v>
      </c>
      <c r="F13" t="s">
        <v>309</v>
      </c>
      <c r="G13" t="s">
        <v>5884</v>
      </c>
      <c r="H13">
        <v>74252</v>
      </c>
      <c r="I13" t="s">
        <v>312</v>
      </c>
      <c r="J13" t="s">
        <v>1212</v>
      </c>
      <c r="K13" s="153">
        <v>45036</v>
      </c>
      <c r="L13" s="157">
        <v>47500000</v>
      </c>
      <c r="M13" s="158">
        <v>47500</v>
      </c>
      <c r="N13" s="157">
        <v>5250000</v>
      </c>
      <c r="O13" s="158">
        <v>5250</v>
      </c>
      <c r="P13" s="173">
        <f t="shared" ref="P13:P14" si="1">O13/M13</f>
        <v>0.11052631578947368</v>
      </c>
      <c r="Q13" s="160">
        <v>48689</v>
      </c>
      <c r="R13" s="110"/>
      <c r="S13" s="110"/>
      <c r="T13" s="110"/>
    </row>
    <row r="14" spans="1:20" ht="14.1" customHeight="1">
      <c r="A14" t="s">
        <v>1213</v>
      </c>
      <c r="B14" t="s">
        <v>1243</v>
      </c>
      <c r="C14" s="110" t="s">
        <v>1068</v>
      </c>
      <c r="D14" t="s">
        <v>5919</v>
      </c>
      <c r="E14" t="s">
        <v>5920</v>
      </c>
      <c r="F14" t="s">
        <v>309</v>
      </c>
      <c r="G14" t="s">
        <v>5921</v>
      </c>
      <c r="H14">
        <v>74255</v>
      </c>
      <c r="I14" t="s">
        <v>312</v>
      </c>
      <c r="J14" t="s">
        <v>1224</v>
      </c>
      <c r="K14" s="153">
        <v>45208</v>
      </c>
      <c r="L14" s="157">
        <v>5000000</v>
      </c>
      <c r="M14" s="158">
        <v>23267.5</v>
      </c>
      <c r="N14" s="157">
        <v>147166</v>
      </c>
      <c r="O14" s="158">
        <v>684.83698100000004</v>
      </c>
      <c r="P14" s="173">
        <f t="shared" si="1"/>
        <v>2.9433200000000003E-2</v>
      </c>
      <c r="Q14" s="161">
        <v>46235</v>
      </c>
      <c r="R14" s="110"/>
      <c r="S14" s="110"/>
      <c r="T14" s="110"/>
    </row>
    <row r="15" spans="1:20" ht="14.1" customHeight="1">
      <c r="A15" t="s">
        <v>1213</v>
      </c>
      <c r="B15" t="s">
        <v>1243</v>
      </c>
      <c r="C15" s="110" t="s">
        <v>1068</v>
      </c>
      <c r="D15" t="s">
        <v>5908</v>
      </c>
      <c r="E15" t="s">
        <v>5909</v>
      </c>
      <c r="F15" t="s">
        <v>309</v>
      </c>
      <c r="G15" t="s">
        <v>5910</v>
      </c>
      <c r="H15">
        <v>74257</v>
      </c>
      <c r="I15" t="s">
        <v>312</v>
      </c>
      <c r="J15" t="s">
        <v>1215</v>
      </c>
      <c r="K15" s="153">
        <v>45167</v>
      </c>
      <c r="L15" s="157">
        <v>1500000</v>
      </c>
      <c r="M15" s="158">
        <v>5521.5</v>
      </c>
      <c r="N15" s="157"/>
      <c r="O15" s="158">
        <v>0</v>
      </c>
      <c r="P15" s="110"/>
      <c r="Q15"/>
      <c r="R15" s="110"/>
      <c r="S15" s="110"/>
      <c r="T15" s="110"/>
    </row>
    <row r="16" spans="1:20" ht="14.1" customHeight="1">
      <c r="A16" t="s">
        <v>1213</v>
      </c>
      <c r="B16" t="s">
        <v>1243</v>
      </c>
      <c r="C16" s="110" t="s">
        <v>1068</v>
      </c>
      <c r="D16" t="s">
        <v>5905</v>
      </c>
      <c r="E16" t="s">
        <v>5906</v>
      </c>
      <c r="F16" t="s">
        <v>309</v>
      </c>
      <c r="G16" t="s">
        <v>5907</v>
      </c>
      <c r="H16">
        <v>74258</v>
      </c>
      <c r="I16" t="s">
        <v>312</v>
      </c>
      <c r="J16" t="s">
        <v>1215</v>
      </c>
      <c r="K16" s="153">
        <v>45168</v>
      </c>
      <c r="L16" s="157">
        <v>1500000</v>
      </c>
      <c r="M16" s="158">
        <v>5521.5</v>
      </c>
      <c r="N16" s="157"/>
      <c r="O16" s="158">
        <v>0</v>
      </c>
      <c r="P16" s="110"/>
      <c r="Q16"/>
      <c r="R16" s="110"/>
      <c r="S16" s="110"/>
      <c r="T16" s="110"/>
    </row>
    <row r="17" spans="1:17" ht="14.1" customHeight="1">
      <c r="A17" t="s">
        <v>1213</v>
      </c>
      <c r="B17" t="s">
        <v>1243</v>
      </c>
      <c r="C17" s="110" t="s">
        <v>1068</v>
      </c>
      <c r="D17" t="s">
        <v>5900</v>
      </c>
      <c r="E17" t="s">
        <v>5901</v>
      </c>
      <c r="F17" t="s">
        <v>309</v>
      </c>
      <c r="G17" t="s">
        <v>5902</v>
      </c>
      <c r="H17">
        <v>74260</v>
      </c>
      <c r="I17" t="s">
        <v>312</v>
      </c>
      <c r="J17" t="s">
        <v>1215</v>
      </c>
      <c r="K17" s="153">
        <v>45182</v>
      </c>
      <c r="L17" s="157">
        <v>2600000</v>
      </c>
      <c r="M17" s="158">
        <v>9570.6</v>
      </c>
      <c r="N17" s="157"/>
      <c r="O17" s="158">
        <v>0</v>
      </c>
      <c r="P17" s="110"/>
      <c r="Q17"/>
    </row>
    <row r="18" spans="1:17" ht="14.1" customHeight="1">
      <c r="A18" t="s">
        <v>1213</v>
      </c>
      <c r="B18" t="s">
        <v>1243</v>
      </c>
      <c r="C18" s="110" t="s">
        <v>1068</v>
      </c>
      <c r="D18" t="s">
        <v>5911</v>
      </c>
      <c r="E18" t="s">
        <v>5912</v>
      </c>
      <c r="F18" t="s">
        <v>309</v>
      </c>
      <c r="G18" t="s">
        <v>5913</v>
      </c>
      <c r="H18">
        <v>74261</v>
      </c>
      <c r="I18" t="s">
        <v>312</v>
      </c>
      <c r="J18" t="s">
        <v>1215</v>
      </c>
      <c r="K18" s="153">
        <v>45225</v>
      </c>
      <c r="L18" s="157">
        <v>1500000</v>
      </c>
      <c r="M18" s="158">
        <v>5521.5</v>
      </c>
      <c r="N18" s="157"/>
      <c r="O18" s="158">
        <v>0</v>
      </c>
      <c r="P18" s="110"/>
      <c r="Q18"/>
    </row>
    <row r="19" spans="1:17" ht="14.1" customHeight="1">
      <c r="A19" t="s">
        <v>1213</v>
      </c>
      <c r="B19" t="s">
        <v>1243</v>
      </c>
      <c r="C19" s="110" t="s">
        <v>1068</v>
      </c>
      <c r="D19" t="s">
        <v>5914</v>
      </c>
      <c r="E19" t="s">
        <v>5915</v>
      </c>
      <c r="F19" t="s">
        <v>309</v>
      </c>
      <c r="G19" t="s">
        <v>5916</v>
      </c>
      <c r="H19">
        <v>74263</v>
      </c>
      <c r="I19" t="s">
        <v>312</v>
      </c>
      <c r="J19" t="s">
        <v>1215</v>
      </c>
      <c r="K19" s="153">
        <v>45288</v>
      </c>
      <c r="L19" s="157">
        <v>1500000</v>
      </c>
      <c r="M19" s="158">
        <v>5521.5</v>
      </c>
      <c r="N19" s="157"/>
      <c r="O19" s="158">
        <v>0</v>
      </c>
      <c r="P19" s="110"/>
      <c r="Q19"/>
    </row>
    <row r="20" spans="1:17" ht="14.1" customHeight="1">
      <c r="A20" t="s">
        <v>1213</v>
      </c>
      <c r="B20" t="s">
        <v>1243</v>
      </c>
      <c r="C20" s="110" t="s">
        <v>1068</v>
      </c>
      <c r="D20" t="s">
        <v>5903</v>
      </c>
      <c r="E20" t="s">
        <v>2331</v>
      </c>
      <c r="F20" t="s">
        <v>309</v>
      </c>
      <c r="G20" t="s">
        <v>5904</v>
      </c>
      <c r="H20">
        <v>74264</v>
      </c>
      <c r="I20" t="s">
        <v>312</v>
      </c>
      <c r="J20" t="s">
        <v>1215</v>
      </c>
      <c r="K20" s="153">
        <v>45348</v>
      </c>
      <c r="L20" s="157">
        <v>2000000</v>
      </c>
      <c r="M20" s="158">
        <v>7362</v>
      </c>
      <c r="N20" s="157"/>
      <c r="O20" s="158">
        <v>0</v>
      </c>
      <c r="P20" s="110"/>
      <c r="Q20"/>
    </row>
    <row r="21" spans="1:17" ht="14.1" customHeight="1">
      <c r="A21" t="s">
        <v>1213</v>
      </c>
      <c r="B21" t="s">
        <v>1244</v>
      </c>
      <c r="C21" s="110" t="s">
        <v>1068</v>
      </c>
      <c r="D21" t="s">
        <v>5922</v>
      </c>
      <c r="E21" t="s">
        <v>5923</v>
      </c>
      <c r="F21" t="s">
        <v>309</v>
      </c>
      <c r="G21" t="s">
        <v>5924</v>
      </c>
      <c r="H21">
        <v>74173</v>
      </c>
      <c r="I21" t="s">
        <v>312</v>
      </c>
      <c r="J21" t="s">
        <v>1215</v>
      </c>
      <c r="K21" s="153">
        <v>43157</v>
      </c>
      <c r="L21" s="157">
        <v>5100000</v>
      </c>
      <c r="M21" s="158">
        <v>18773.099999999999</v>
      </c>
      <c r="N21" s="157">
        <v>3407.0000000000041</v>
      </c>
      <c r="O21" s="158">
        <v>12.541167000000016</v>
      </c>
      <c r="P21" s="173">
        <f>O21/M21</f>
        <v>6.6803921568627542E-4</v>
      </c>
      <c r="Q21" s="160">
        <v>45347</v>
      </c>
    </row>
    <row r="22" spans="1:17" ht="14.1" customHeight="1">
      <c r="A22" t="s">
        <v>1213</v>
      </c>
      <c r="B22" t="s">
        <v>1244</v>
      </c>
      <c r="C22" s="110" t="s">
        <v>1068</v>
      </c>
      <c r="D22" t="s">
        <v>5934</v>
      </c>
      <c r="E22" t="s">
        <v>5935</v>
      </c>
      <c r="F22" t="s">
        <v>309</v>
      </c>
      <c r="G22" t="s">
        <v>5936</v>
      </c>
      <c r="H22">
        <v>74176</v>
      </c>
      <c r="I22" t="s">
        <v>312</v>
      </c>
      <c r="J22" t="s">
        <v>1212</v>
      </c>
      <c r="K22" s="153">
        <v>43306</v>
      </c>
      <c r="L22" s="157">
        <v>15000000</v>
      </c>
      <c r="M22" s="158">
        <v>15000</v>
      </c>
      <c r="N22" s="157"/>
      <c r="O22" s="158">
        <v>0</v>
      </c>
      <c r="P22" s="110"/>
      <c r="Q22"/>
    </row>
    <row r="23" spans="1:17" ht="14.1" customHeight="1">
      <c r="A23" t="s">
        <v>1213</v>
      </c>
      <c r="B23" t="s">
        <v>1244</v>
      </c>
      <c r="C23" s="110" t="s">
        <v>1068</v>
      </c>
      <c r="D23" t="s">
        <v>5937</v>
      </c>
      <c r="E23" t="s">
        <v>5938</v>
      </c>
      <c r="F23" t="s">
        <v>309</v>
      </c>
      <c r="G23" t="s">
        <v>5939</v>
      </c>
      <c r="H23">
        <v>74177</v>
      </c>
      <c r="I23" t="s">
        <v>312</v>
      </c>
      <c r="J23" t="s">
        <v>1212</v>
      </c>
      <c r="K23" s="153">
        <v>43312</v>
      </c>
      <c r="L23" s="157">
        <v>20000000</v>
      </c>
      <c r="M23" s="158">
        <v>20000</v>
      </c>
      <c r="N23" s="157"/>
      <c r="O23" s="158">
        <v>0</v>
      </c>
      <c r="P23" s="110"/>
      <c r="Q23"/>
    </row>
    <row r="24" spans="1:17" ht="14.1" customHeight="1">
      <c r="A24" t="s">
        <v>1213</v>
      </c>
      <c r="B24" t="s">
        <v>1244</v>
      </c>
      <c r="C24" s="110" t="s">
        <v>1068</v>
      </c>
      <c r="D24" t="s">
        <v>5953</v>
      </c>
      <c r="E24" t="s">
        <v>5954</v>
      </c>
      <c r="F24" t="s">
        <v>311</v>
      </c>
      <c r="G24" t="s">
        <v>5955</v>
      </c>
      <c r="H24">
        <v>74178</v>
      </c>
      <c r="I24" t="s">
        <v>312</v>
      </c>
      <c r="J24" t="s">
        <v>1215</v>
      </c>
      <c r="K24" s="153">
        <v>43321</v>
      </c>
      <c r="L24" s="157">
        <v>16000000</v>
      </c>
      <c r="M24" s="158">
        <v>58896</v>
      </c>
      <c r="N24" s="157"/>
      <c r="O24" s="158">
        <v>0</v>
      </c>
      <c r="P24" s="110"/>
      <c r="Q24"/>
    </row>
    <row r="25" spans="1:17" ht="14.1" customHeight="1">
      <c r="A25" t="s">
        <v>1213</v>
      </c>
      <c r="B25" t="s">
        <v>1244</v>
      </c>
      <c r="C25" s="110" t="s">
        <v>1068</v>
      </c>
      <c r="E25" t="s">
        <v>5925</v>
      </c>
      <c r="F25" t="s">
        <v>311</v>
      </c>
      <c r="G25" t="s">
        <v>5926</v>
      </c>
      <c r="H25">
        <v>74180</v>
      </c>
      <c r="I25" t="s">
        <v>312</v>
      </c>
      <c r="J25" t="s">
        <v>1215</v>
      </c>
      <c r="K25" s="153">
        <v>43411</v>
      </c>
      <c r="L25" s="157">
        <v>4000000</v>
      </c>
      <c r="M25" s="158">
        <v>14724</v>
      </c>
      <c r="N25" s="157"/>
      <c r="O25" s="158">
        <v>0</v>
      </c>
      <c r="P25" s="110"/>
      <c r="Q25"/>
    </row>
    <row r="26" spans="1:17" ht="14.1" customHeight="1">
      <c r="A26" t="s">
        <v>1213</v>
      </c>
      <c r="B26" t="s">
        <v>1244</v>
      </c>
      <c r="C26" s="110" t="s">
        <v>1068</v>
      </c>
      <c r="E26" t="s">
        <v>5956</v>
      </c>
      <c r="F26" t="s">
        <v>309</v>
      </c>
      <c r="G26" t="s">
        <v>5957</v>
      </c>
      <c r="H26">
        <v>74181</v>
      </c>
      <c r="I26" t="s">
        <v>312</v>
      </c>
      <c r="J26" t="s">
        <v>1215</v>
      </c>
      <c r="K26" s="153">
        <v>43412</v>
      </c>
      <c r="L26" s="157">
        <v>9000000</v>
      </c>
      <c r="M26" s="158">
        <v>33129</v>
      </c>
      <c r="N26" s="157"/>
      <c r="O26" s="158">
        <v>0</v>
      </c>
      <c r="P26" s="110"/>
      <c r="Q26"/>
    </row>
    <row r="27" spans="1:17" ht="14.1" customHeight="1">
      <c r="A27" t="s">
        <v>1213</v>
      </c>
      <c r="B27" t="s">
        <v>1244</v>
      </c>
      <c r="C27" s="110" t="s">
        <v>1068</v>
      </c>
      <c r="E27" t="s">
        <v>5927</v>
      </c>
      <c r="F27" t="s">
        <v>311</v>
      </c>
      <c r="G27" t="s">
        <v>5928</v>
      </c>
      <c r="H27">
        <v>74183</v>
      </c>
      <c r="I27" t="s">
        <v>312</v>
      </c>
      <c r="J27" t="s">
        <v>1215</v>
      </c>
      <c r="K27" s="153">
        <v>43482</v>
      </c>
      <c r="L27" s="157">
        <v>8000000</v>
      </c>
      <c r="M27" s="158">
        <v>29448</v>
      </c>
      <c r="N27" s="157"/>
      <c r="O27" s="158">
        <v>0</v>
      </c>
      <c r="P27" s="110"/>
      <c r="Q27"/>
    </row>
    <row r="28" spans="1:17" ht="14.1" customHeight="1">
      <c r="A28" t="s">
        <v>1213</v>
      </c>
      <c r="B28" t="s">
        <v>1244</v>
      </c>
      <c r="C28" s="110" t="s">
        <v>1068</v>
      </c>
      <c r="D28" t="s">
        <v>5929</v>
      </c>
      <c r="E28" t="s">
        <v>5930</v>
      </c>
      <c r="F28" t="s">
        <v>309</v>
      </c>
      <c r="G28" t="s">
        <v>5931</v>
      </c>
      <c r="H28">
        <v>74185</v>
      </c>
      <c r="I28" t="s">
        <v>312</v>
      </c>
      <c r="J28" t="s">
        <v>1212</v>
      </c>
      <c r="K28" s="153">
        <v>43524</v>
      </c>
      <c r="L28" s="157">
        <v>53887168</v>
      </c>
      <c r="M28" s="158">
        <v>53887.167999999998</v>
      </c>
      <c r="N28" s="157"/>
      <c r="O28" s="158">
        <v>0</v>
      </c>
      <c r="P28" s="110"/>
      <c r="Q28"/>
    </row>
    <row r="29" spans="1:17" ht="14.1" customHeight="1">
      <c r="A29" t="s">
        <v>1213</v>
      </c>
      <c r="B29" t="s">
        <v>1244</v>
      </c>
      <c r="C29" s="110" t="s">
        <v>1068</v>
      </c>
      <c r="D29" t="s">
        <v>5950</v>
      </c>
      <c r="E29" t="s">
        <v>5951</v>
      </c>
      <c r="F29" t="s">
        <v>310</v>
      </c>
      <c r="G29" t="s">
        <v>5952</v>
      </c>
      <c r="H29">
        <v>74186</v>
      </c>
      <c r="I29" t="s">
        <v>312</v>
      </c>
      <c r="J29" t="s">
        <v>1212</v>
      </c>
      <c r="K29" s="153">
        <v>43542</v>
      </c>
      <c r="L29" s="157">
        <v>80000000</v>
      </c>
      <c r="M29" s="158">
        <v>80000</v>
      </c>
      <c r="N29" s="157">
        <v>181018</v>
      </c>
      <c r="O29" s="158">
        <v>181.018</v>
      </c>
      <c r="P29" s="173">
        <f t="shared" ref="P29:P30" si="2">O29/M29</f>
        <v>2.2627250000000002E-3</v>
      </c>
      <c r="Q29" s="160">
        <v>46462</v>
      </c>
    </row>
    <row r="30" spans="1:17" ht="14.1" customHeight="1">
      <c r="A30" t="s">
        <v>1213</v>
      </c>
      <c r="B30" t="s">
        <v>1244</v>
      </c>
      <c r="C30" s="110" t="s">
        <v>1068</v>
      </c>
      <c r="D30" t="s">
        <v>5947</v>
      </c>
      <c r="E30" t="s">
        <v>5948</v>
      </c>
      <c r="F30" t="s">
        <v>310</v>
      </c>
      <c r="G30" t="s">
        <v>5949</v>
      </c>
      <c r="H30">
        <v>74187</v>
      </c>
      <c r="I30" t="s">
        <v>312</v>
      </c>
      <c r="J30" t="s">
        <v>1215</v>
      </c>
      <c r="K30" s="153">
        <v>43571</v>
      </c>
      <c r="L30" s="157">
        <v>5000000</v>
      </c>
      <c r="M30" s="158">
        <v>18405</v>
      </c>
      <c r="N30" s="157">
        <v>39218</v>
      </c>
      <c r="O30" s="158">
        <v>144.36145800000003</v>
      </c>
      <c r="P30" s="173">
        <f t="shared" si="2"/>
        <v>7.8436000000000009E-3</v>
      </c>
      <c r="Q30" s="161">
        <v>46126</v>
      </c>
    </row>
    <row r="31" spans="1:17" ht="14.1" customHeight="1">
      <c r="A31" t="s">
        <v>1213</v>
      </c>
      <c r="B31" t="s">
        <v>1244</v>
      </c>
      <c r="C31" s="110" t="s">
        <v>1068</v>
      </c>
      <c r="E31" t="s">
        <v>5943</v>
      </c>
      <c r="F31" t="s">
        <v>311</v>
      </c>
      <c r="G31" t="s">
        <v>5944</v>
      </c>
      <c r="H31">
        <v>74188</v>
      </c>
      <c r="I31" t="s">
        <v>312</v>
      </c>
      <c r="J31" t="s">
        <v>1215</v>
      </c>
      <c r="K31" s="153">
        <v>43578</v>
      </c>
      <c r="L31" s="157">
        <v>6000000</v>
      </c>
      <c r="M31" s="158">
        <v>22086</v>
      </c>
      <c r="N31" s="157"/>
      <c r="O31" s="158">
        <v>0</v>
      </c>
      <c r="P31" s="110"/>
      <c r="Q31"/>
    </row>
    <row r="32" spans="1:17" ht="14.1" customHeight="1">
      <c r="A32" t="s">
        <v>1213</v>
      </c>
      <c r="B32" t="s">
        <v>1244</v>
      </c>
      <c r="C32" s="110" t="s">
        <v>1068</v>
      </c>
      <c r="D32" t="s">
        <v>5940</v>
      </c>
      <c r="E32" t="s">
        <v>5941</v>
      </c>
      <c r="F32" t="s">
        <v>309</v>
      </c>
      <c r="G32" t="s">
        <v>5942</v>
      </c>
      <c r="H32">
        <v>74189</v>
      </c>
      <c r="I32" t="s">
        <v>312</v>
      </c>
      <c r="J32" t="s">
        <v>1215</v>
      </c>
      <c r="K32" s="153">
        <v>43586</v>
      </c>
      <c r="L32" s="157">
        <v>6415000</v>
      </c>
      <c r="M32" s="158">
        <v>23613.615000000002</v>
      </c>
      <c r="N32" s="157"/>
      <c r="O32" s="158">
        <v>0</v>
      </c>
      <c r="P32" s="110"/>
      <c r="Q32" s="110"/>
    </row>
    <row r="33" spans="1:17" ht="14.25">
      <c r="A33" t="s">
        <v>1213</v>
      </c>
      <c r="B33" t="s">
        <v>1244</v>
      </c>
      <c r="C33" s="110" t="s">
        <v>1068</v>
      </c>
      <c r="D33" t="s">
        <v>5961</v>
      </c>
      <c r="E33" t="s">
        <v>2331</v>
      </c>
      <c r="F33" t="s">
        <v>309</v>
      </c>
      <c r="G33" t="s">
        <v>5962</v>
      </c>
      <c r="H33">
        <v>74190</v>
      </c>
      <c r="I33" t="s">
        <v>312</v>
      </c>
      <c r="J33" t="s">
        <v>1215</v>
      </c>
      <c r="K33" s="153">
        <v>43691</v>
      </c>
      <c r="L33" s="157">
        <v>10700001</v>
      </c>
      <c r="M33" s="158">
        <v>39386.703680999999</v>
      </c>
      <c r="N33" s="157">
        <v>29993</v>
      </c>
      <c r="O33" s="158">
        <v>110.404233</v>
      </c>
      <c r="P33" s="173">
        <f t="shared" ref="P33:P34" si="3">O33/M33</f>
        <v>2.8030838501790795E-3</v>
      </c>
      <c r="Q33" s="161">
        <v>46248</v>
      </c>
    </row>
    <row r="34" spans="1:17" ht="14.25">
      <c r="A34" t="s">
        <v>1213</v>
      </c>
      <c r="B34" t="s">
        <v>1244</v>
      </c>
      <c r="C34" s="110" t="s">
        <v>1068</v>
      </c>
      <c r="E34" t="s">
        <v>5945</v>
      </c>
      <c r="F34" t="s">
        <v>311</v>
      </c>
      <c r="G34" t="s">
        <v>5946</v>
      </c>
      <c r="H34">
        <v>74197</v>
      </c>
      <c r="I34" t="s">
        <v>312</v>
      </c>
      <c r="J34" t="s">
        <v>1215</v>
      </c>
      <c r="K34" s="153">
        <v>43857</v>
      </c>
      <c r="L34" s="157">
        <v>5000000</v>
      </c>
      <c r="M34" s="158">
        <v>18405</v>
      </c>
      <c r="N34" s="157">
        <v>8068.0000000000055</v>
      </c>
      <c r="O34" s="158">
        <v>29.698308000000019</v>
      </c>
      <c r="P34" s="173">
        <f t="shared" si="3"/>
        <v>1.6136000000000011E-3</v>
      </c>
      <c r="Q34" s="161">
        <v>46414</v>
      </c>
    </row>
    <row r="35" spans="1:17" ht="14.25">
      <c r="A35" t="s">
        <v>1213</v>
      </c>
      <c r="B35" t="s">
        <v>1244</v>
      </c>
      <c r="C35" s="110" t="s">
        <v>1068</v>
      </c>
      <c r="D35" t="s">
        <v>5929</v>
      </c>
      <c r="E35" t="s">
        <v>5932</v>
      </c>
      <c r="F35" t="s">
        <v>309</v>
      </c>
      <c r="G35" t="s">
        <v>5933</v>
      </c>
      <c r="H35">
        <v>74202</v>
      </c>
      <c r="I35" t="s">
        <v>312</v>
      </c>
      <c r="J35" t="s">
        <v>1212</v>
      </c>
      <c r="K35" s="153">
        <v>43913</v>
      </c>
      <c r="L35" s="157">
        <v>22160611</v>
      </c>
      <c r="M35" s="158">
        <v>22160.611000000001</v>
      </c>
      <c r="N35" s="157"/>
      <c r="O35" s="158">
        <v>0</v>
      </c>
    </row>
    <row r="36" spans="1:17" ht="14.25">
      <c r="A36" t="s">
        <v>1213</v>
      </c>
      <c r="B36" t="s">
        <v>1244</v>
      </c>
      <c r="C36" s="110" t="s">
        <v>1068</v>
      </c>
      <c r="D36" t="s">
        <v>5958</v>
      </c>
      <c r="E36" t="s">
        <v>5959</v>
      </c>
      <c r="F36" t="s">
        <v>311</v>
      </c>
      <c r="G36" t="s">
        <v>5960</v>
      </c>
      <c r="H36">
        <v>74208</v>
      </c>
      <c r="I36" t="s">
        <v>312</v>
      </c>
      <c r="J36" t="s">
        <v>1215</v>
      </c>
      <c r="K36" s="153">
        <v>44186</v>
      </c>
      <c r="L36" s="157">
        <v>4600000</v>
      </c>
      <c r="M36" s="158">
        <v>16932.599999999999</v>
      </c>
      <c r="N36" s="157"/>
      <c r="O36" s="158">
        <v>0</v>
      </c>
    </row>
    <row r="37" spans="1:17" ht="14.25">
      <c r="A37" t="s">
        <v>1213</v>
      </c>
      <c r="B37" t="s">
        <v>1247</v>
      </c>
      <c r="C37" s="110" t="s">
        <v>1068</v>
      </c>
      <c r="E37" t="s">
        <v>6038</v>
      </c>
      <c r="F37" t="s">
        <v>311</v>
      </c>
      <c r="G37" t="s">
        <v>6039</v>
      </c>
      <c r="H37">
        <v>74163</v>
      </c>
      <c r="I37" t="s">
        <v>312</v>
      </c>
      <c r="J37" t="s">
        <v>1215</v>
      </c>
      <c r="K37" s="153">
        <v>39569</v>
      </c>
      <c r="L37" s="157">
        <v>2030000</v>
      </c>
      <c r="M37" s="158">
        <v>7472.43</v>
      </c>
      <c r="N37" s="157"/>
      <c r="O37" s="158">
        <v>0</v>
      </c>
    </row>
    <row r="38" spans="1:17" ht="14.25">
      <c r="A38" t="s">
        <v>1213</v>
      </c>
      <c r="B38" t="s">
        <v>1247</v>
      </c>
      <c r="C38" s="110" t="s">
        <v>1068</v>
      </c>
      <c r="E38" t="s">
        <v>6038</v>
      </c>
      <c r="F38" t="s">
        <v>311</v>
      </c>
      <c r="G38" t="s">
        <v>6044</v>
      </c>
      <c r="H38">
        <v>74165</v>
      </c>
      <c r="I38" t="s">
        <v>312</v>
      </c>
      <c r="J38" t="s">
        <v>1215</v>
      </c>
      <c r="K38" s="153">
        <v>40940</v>
      </c>
      <c r="L38" s="157">
        <v>1018000</v>
      </c>
      <c r="M38" s="158">
        <v>3747.2579999999998</v>
      </c>
      <c r="N38" s="157"/>
      <c r="O38" s="158">
        <v>0</v>
      </c>
    </row>
    <row r="39" spans="1:17" ht="14.25">
      <c r="A39" t="s">
        <v>1213</v>
      </c>
      <c r="B39" t="s">
        <v>1247</v>
      </c>
      <c r="C39" s="110" t="s">
        <v>1068</v>
      </c>
      <c r="D39" t="s">
        <v>6005</v>
      </c>
      <c r="E39" t="s">
        <v>6006</v>
      </c>
      <c r="F39" t="s">
        <v>309</v>
      </c>
      <c r="G39" t="s">
        <v>6007</v>
      </c>
      <c r="H39">
        <v>74166</v>
      </c>
      <c r="I39" t="s">
        <v>312</v>
      </c>
      <c r="J39" t="s">
        <v>1212</v>
      </c>
      <c r="K39" s="153">
        <v>41334</v>
      </c>
      <c r="L39" s="157">
        <v>20000000</v>
      </c>
      <c r="M39" s="158">
        <v>20000</v>
      </c>
      <c r="N39" s="157"/>
      <c r="O39" s="158">
        <v>0</v>
      </c>
    </row>
    <row r="40" spans="1:17" ht="14.25">
      <c r="A40" t="s">
        <v>1213</v>
      </c>
      <c r="B40" t="s">
        <v>1247</v>
      </c>
      <c r="C40" s="110" t="s">
        <v>1068</v>
      </c>
      <c r="D40" t="s">
        <v>5991</v>
      </c>
      <c r="E40" t="s">
        <v>5992</v>
      </c>
      <c r="F40" t="s">
        <v>309</v>
      </c>
      <c r="G40" t="s">
        <v>5993</v>
      </c>
      <c r="H40">
        <v>74167</v>
      </c>
      <c r="I40" t="s">
        <v>312</v>
      </c>
      <c r="J40" t="s">
        <v>1212</v>
      </c>
      <c r="K40" s="153">
        <v>42125</v>
      </c>
      <c r="L40" s="157">
        <v>100000000</v>
      </c>
      <c r="M40" s="158">
        <v>100000</v>
      </c>
      <c r="N40" s="157"/>
      <c r="O40" s="158">
        <v>0</v>
      </c>
    </row>
    <row r="41" spans="1:17" ht="14.25">
      <c r="A41" t="s">
        <v>1213</v>
      </c>
      <c r="B41" t="s">
        <v>1247</v>
      </c>
      <c r="C41" s="110" t="s">
        <v>1068</v>
      </c>
      <c r="D41" t="s">
        <v>6033</v>
      </c>
      <c r="E41" t="s">
        <v>6034</v>
      </c>
      <c r="F41" t="s">
        <v>309</v>
      </c>
      <c r="G41" t="s">
        <v>6035</v>
      </c>
      <c r="H41">
        <v>74168</v>
      </c>
      <c r="I41" t="s">
        <v>312</v>
      </c>
      <c r="J41" t="s">
        <v>1215</v>
      </c>
      <c r="K41" s="153">
        <v>42565</v>
      </c>
      <c r="L41" s="157">
        <v>12000000</v>
      </c>
      <c r="M41" s="158">
        <v>44172</v>
      </c>
      <c r="N41" s="157">
        <v>643636.50000000035</v>
      </c>
      <c r="O41" s="158">
        <v>2369.2259565000013</v>
      </c>
      <c r="P41" s="173">
        <f t="shared" ref="P41:P45" si="4">O41/M41</f>
        <v>5.3636375000000028E-2</v>
      </c>
      <c r="Q41" s="160">
        <v>45959</v>
      </c>
    </row>
    <row r="42" spans="1:17" ht="14.25">
      <c r="A42" t="s">
        <v>1213</v>
      </c>
      <c r="B42" t="s">
        <v>1247</v>
      </c>
      <c r="C42" s="110" t="s">
        <v>1068</v>
      </c>
      <c r="E42" t="s">
        <v>6017</v>
      </c>
      <c r="F42" t="s">
        <v>311</v>
      </c>
      <c r="G42" t="s">
        <v>6018</v>
      </c>
      <c r="H42">
        <v>74169</v>
      </c>
      <c r="I42" t="s">
        <v>312</v>
      </c>
      <c r="J42" t="s">
        <v>1215</v>
      </c>
      <c r="K42" s="153">
        <v>42583</v>
      </c>
      <c r="L42" s="157">
        <v>7000000</v>
      </c>
      <c r="M42" s="158">
        <v>25767</v>
      </c>
      <c r="N42" s="157">
        <v>76652.000000000029</v>
      </c>
      <c r="O42" s="158">
        <v>282.15601200000009</v>
      </c>
      <c r="P42" s="173">
        <f t="shared" si="4"/>
        <v>1.0950285714285718E-2</v>
      </c>
      <c r="Q42" s="161">
        <v>45503</v>
      </c>
    </row>
    <row r="43" spans="1:17" ht="14.25">
      <c r="A43" t="s">
        <v>1213</v>
      </c>
      <c r="B43" t="s">
        <v>1247</v>
      </c>
      <c r="C43" s="110" t="s">
        <v>1068</v>
      </c>
      <c r="D43" t="s">
        <v>5999</v>
      </c>
      <c r="E43" t="s">
        <v>6000</v>
      </c>
      <c r="F43" t="s">
        <v>309</v>
      </c>
      <c r="G43" t="s">
        <v>6001</v>
      </c>
      <c r="H43">
        <v>74170</v>
      </c>
      <c r="I43" t="s">
        <v>312</v>
      </c>
      <c r="J43" t="s">
        <v>1212</v>
      </c>
      <c r="K43" s="153">
        <v>42583</v>
      </c>
      <c r="L43" s="157">
        <v>25000000</v>
      </c>
      <c r="M43" s="158">
        <v>25000</v>
      </c>
      <c r="N43" s="157">
        <v>937744</v>
      </c>
      <c r="O43" s="158">
        <v>937.74400000000003</v>
      </c>
      <c r="P43" s="173">
        <f t="shared" si="4"/>
        <v>3.7509760000000003E-2</v>
      </c>
      <c r="Q43" s="160">
        <v>46054</v>
      </c>
    </row>
    <row r="44" spans="1:17" ht="14.25">
      <c r="A44" t="s">
        <v>1213</v>
      </c>
      <c r="B44" t="s">
        <v>1247</v>
      </c>
      <c r="C44" s="110" t="s">
        <v>1068</v>
      </c>
      <c r="D44" t="s">
        <v>5985</v>
      </c>
      <c r="E44" t="s">
        <v>5986</v>
      </c>
      <c r="F44" t="s">
        <v>310</v>
      </c>
      <c r="G44" t="s">
        <v>5987</v>
      </c>
      <c r="H44">
        <v>74171</v>
      </c>
      <c r="I44" t="s">
        <v>312</v>
      </c>
      <c r="J44" t="s">
        <v>1212</v>
      </c>
      <c r="K44" s="153">
        <v>42736</v>
      </c>
      <c r="L44" s="157">
        <v>30000000</v>
      </c>
      <c r="M44" s="158">
        <v>30000</v>
      </c>
      <c r="N44" s="157">
        <v>11160009</v>
      </c>
      <c r="O44" s="158">
        <v>11160.009</v>
      </c>
      <c r="P44" s="173">
        <f t="shared" si="4"/>
        <v>0.37200030000000001</v>
      </c>
      <c r="Q44" s="160">
        <v>46760</v>
      </c>
    </row>
    <row r="45" spans="1:17" ht="14.25">
      <c r="A45" t="s">
        <v>1213</v>
      </c>
      <c r="B45" t="s">
        <v>1247</v>
      </c>
      <c r="C45" s="110" t="s">
        <v>1068</v>
      </c>
      <c r="D45" t="s">
        <v>5922</v>
      </c>
      <c r="E45" t="s">
        <v>5923</v>
      </c>
      <c r="F45" t="s">
        <v>309</v>
      </c>
      <c r="G45" t="s">
        <v>5924</v>
      </c>
      <c r="H45">
        <v>74173</v>
      </c>
      <c r="I45" t="s">
        <v>312</v>
      </c>
      <c r="J45" t="s">
        <v>1215</v>
      </c>
      <c r="K45" s="153">
        <v>43157</v>
      </c>
      <c r="L45" s="157">
        <v>5100000</v>
      </c>
      <c r="M45" s="158">
        <v>18773.099999999999</v>
      </c>
      <c r="N45" s="157">
        <v>80461.999999999869</v>
      </c>
      <c r="O45" s="158">
        <v>296.18062199999952</v>
      </c>
      <c r="P45" s="173">
        <f t="shared" si="4"/>
        <v>1.5776862745098014E-2</v>
      </c>
      <c r="Q45" s="160">
        <v>45347</v>
      </c>
    </row>
    <row r="46" spans="1:17" ht="14.25">
      <c r="A46" t="s">
        <v>1213</v>
      </c>
      <c r="B46" t="s">
        <v>1247</v>
      </c>
      <c r="C46" s="110" t="s">
        <v>1068</v>
      </c>
      <c r="D46" t="s">
        <v>5934</v>
      </c>
      <c r="E46" t="s">
        <v>5935</v>
      </c>
      <c r="F46" t="s">
        <v>309</v>
      </c>
      <c r="G46" t="s">
        <v>5936</v>
      </c>
      <c r="H46">
        <v>74176</v>
      </c>
      <c r="I46" t="s">
        <v>312</v>
      </c>
      <c r="J46" t="s">
        <v>1212</v>
      </c>
      <c r="K46" s="153">
        <v>43306</v>
      </c>
      <c r="L46" s="157">
        <v>15000000</v>
      </c>
      <c r="M46" s="158">
        <v>15000</v>
      </c>
      <c r="N46" s="157"/>
      <c r="O46" s="158">
        <v>0</v>
      </c>
    </row>
    <row r="47" spans="1:17" ht="14.25">
      <c r="A47" t="s">
        <v>1213</v>
      </c>
      <c r="B47" t="s">
        <v>1247</v>
      </c>
      <c r="C47" s="110" t="s">
        <v>1068</v>
      </c>
      <c r="D47" t="s">
        <v>5937</v>
      </c>
      <c r="E47" t="s">
        <v>5938</v>
      </c>
      <c r="F47" t="s">
        <v>309</v>
      </c>
      <c r="G47" t="s">
        <v>5939</v>
      </c>
      <c r="H47">
        <v>74177</v>
      </c>
      <c r="I47" t="s">
        <v>312</v>
      </c>
      <c r="J47" t="s">
        <v>1212</v>
      </c>
      <c r="K47" s="153">
        <v>43312</v>
      </c>
      <c r="L47" s="157">
        <v>20000000</v>
      </c>
      <c r="M47" s="158">
        <v>20000</v>
      </c>
      <c r="N47" s="157"/>
      <c r="O47" s="158">
        <v>0</v>
      </c>
    </row>
    <row r="48" spans="1:17" ht="14.25">
      <c r="A48" t="s">
        <v>1213</v>
      </c>
      <c r="B48" t="s">
        <v>1247</v>
      </c>
      <c r="C48" s="110" t="s">
        <v>1068</v>
      </c>
      <c r="D48" t="s">
        <v>5953</v>
      </c>
      <c r="E48" t="s">
        <v>5954</v>
      </c>
      <c r="F48" t="s">
        <v>311</v>
      </c>
      <c r="G48" t="s">
        <v>5955</v>
      </c>
      <c r="H48">
        <v>74178</v>
      </c>
      <c r="I48" t="s">
        <v>312</v>
      </c>
      <c r="J48" t="s">
        <v>1215</v>
      </c>
      <c r="K48" s="153">
        <v>43321</v>
      </c>
      <c r="L48" s="157">
        <v>16000000</v>
      </c>
      <c r="M48" s="158">
        <v>58896</v>
      </c>
      <c r="N48" s="157"/>
      <c r="O48" s="158">
        <v>0</v>
      </c>
    </row>
    <row r="49" spans="1:17" ht="14.25">
      <c r="A49" t="s">
        <v>1213</v>
      </c>
      <c r="B49" t="s">
        <v>1247</v>
      </c>
      <c r="C49" s="110" t="s">
        <v>1068</v>
      </c>
      <c r="D49" t="s">
        <v>5976</v>
      </c>
      <c r="E49" t="s">
        <v>5977</v>
      </c>
      <c r="F49" t="s">
        <v>309</v>
      </c>
      <c r="G49" t="s">
        <v>5978</v>
      </c>
      <c r="H49">
        <v>74179</v>
      </c>
      <c r="I49" t="s">
        <v>312</v>
      </c>
      <c r="J49" t="s">
        <v>1212</v>
      </c>
      <c r="K49" s="153">
        <v>43394</v>
      </c>
      <c r="L49" s="157">
        <v>50000000</v>
      </c>
      <c r="M49" s="158">
        <v>50000</v>
      </c>
      <c r="N49" s="157">
        <v>3538619</v>
      </c>
      <c r="O49" s="158">
        <v>3538.6190000000001</v>
      </c>
      <c r="P49" s="173">
        <f>O49/M49</f>
        <v>7.077238000000001E-2</v>
      </c>
      <c r="Q49" s="160">
        <v>47044</v>
      </c>
    </row>
    <row r="50" spans="1:17" ht="14.25">
      <c r="A50" t="s">
        <v>1213</v>
      </c>
      <c r="B50" t="s">
        <v>1247</v>
      </c>
      <c r="C50" s="110" t="s">
        <v>1068</v>
      </c>
      <c r="E50" t="s">
        <v>5925</v>
      </c>
      <c r="F50" t="s">
        <v>311</v>
      </c>
      <c r="G50" t="s">
        <v>5926</v>
      </c>
      <c r="H50">
        <v>74180</v>
      </c>
      <c r="I50" t="s">
        <v>312</v>
      </c>
      <c r="J50" t="s">
        <v>1215</v>
      </c>
      <c r="K50" s="153">
        <v>43411</v>
      </c>
      <c r="L50" s="157">
        <v>4000000</v>
      </c>
      <c r="M50" s="158">
        <v>14724</v>
      </c>
      <c r="N50" s="157"/>
      <c r="O50" s="158">
        <v>0</v>
      </c>
    </row>
    <row r="51" spans="1:17" ht="14.25">
      <c r="A51" t="s">
        <v>1213</v>
      </c>
      <c r="B51" t="s">
        <v>1247</v>
      </c>
      <c r="C51" s="110" t="s">
        <v>1068</v>
      </c>
      <c r="E51" t="s">
        <v>5956</v>
      </c>
      <c r="F51" t="s">
        <v>309</v>
      </c>
      <c r="G51" t="s">
        <v>5957</v>
      </c>
      <c r="H51">
        <v>74181</v>
      </c>
      <c r="I51" t="s">
        <v>312</v>
      </c>
      <c r="J51" t="s">
        <v>1215</v>
      </c>
      <c r="K51" s="153">
        <v>43412</v>
      </c>
      <c r="L51" s="157">
        <v>9000000</v>
      </c>
      <c r="M51" s="158">
        <v>33129</v>
      </c>
      <c r="N51" s="157"/>
      <c r="O51" s="158">
        <v>0</v>
      </c>
    </row>
    <row r="52" spans="1:17" ht="14.25">
      <c r="A52" t="s">
        <v>1213</v>
      </c>
      <c r="B52" t="s">
        <v>1247</v>
      </c>
      <c r="C52" s="110" t="s">
        <v>1068</v>
      </c>
      <c r="E52" t="s">
        <v>5927</v>
      </c>
      <c r="F52" t="s">
        <v>311</v>
      </c>
      <c r="G52" t="s">
        <v>5928</v>
      </c>
      <c r="H52">
        <v>74183</v>
      </c>
      <c r="I52" t="s">
        <v>312</v>
      </c>
      <c r="J52" t="s">
        <v>1215</v>
      </c>
      <c r="K52" s="153">
        <v>43482</v>
      </c>
      <c r="L52" s="157">
        <v>8000000</v>
      </c>
      <c r="M52" s="158">
        <v>29448</v>
      </c>
      <c r="N52" s="157"/>
      <c r="O52" s="158">
        <v>0</v>
      </c>
    </row>
    <row r="53" spans="1:17" ht="14.25">
      <c r="A53" t="s">
        <v>1213</v>
      </c>
      <c r="B53" t="s">
        <v>1247</v>
      </c>
      <c r="C53" s="110" t="s">
        <v>1068</v>
      </c>
      <c r="D53" t="s">
        <v>5929</v>
      </c>
      <c r="E53" t="s">
        <v>5930</v>
      </c>
      <c r="F53" t="s">
        <v>309</v>
      </c>
      <c r="G53" t="s">
        <v>5931</v>
      </c>
      <c r="H53">
        <v>74185</v>
      </c>
      <c r="I53" t="s">
        <v>312</v>
      </c>
      <c r="J53" t="s">
        <v>1212</v>
      </c>
      <c r="K53" s="153">
        <v>43524</v>
      </c>
      <c r="L53" s="157">
        <v>53887168</v>
      </c>
      <c r="M53" s="158">
        <v>53887.167999999998</v>
      </c>
      <c r="N53" s="157"/>
      <c r="O53" s="158">
        <v>0</v>
      </c>
    </row>
    <row r="54" spans="1:17" ht="14.25">
      <c r="A54" t="s">
        <v>1213</v>
      </c>
      <c r="B54" t="s">
        <v>1247</v>
      </c>
      <c r="C54" s="110" t="s">
        <v>1068</v>
      </c>
      <c r="D54" t="s">
        <v>5950</v>
      </c>
      <c r="E54" t="s">
        <v>5951</v>
      </c>
      <c r="F54" t="s">
        <v>310</v>
      </c>
      <c r="G54" t="s">
        <v>5952</v>
      </c>
      <c r="H54">
        <v>74186</v>
      </c>
      <c r="I54" t="s">
        <v>312</v>
      </c>
      <c r="J54" t="s">
        <v>1212</v>
      </c>
      <c r="K54" s="153">
        <v>43542</v>
      </c>
      <c r="L54" s="157">
        <v>80000000</v>
      </c>
      <c r="M54" s="158">
        <v>80000</v>
      </c>
      <c r="N54" s="157">
        <v>5069039</v>
      </c>
      <c r="O54" s="158">
        <v>5069.0389999999998</v>
      </c>
      <c r="P54" s="173">
        <f t="shared" ref="P54:P55" si="5">O54/M54</f>
        <v>6.3362987499999995E-2</v>
      </c>
      <c r="Q54" s="160">
        <v>46462</v>
      </c>
    </row>
    <row r="55" spans="1:17" ht="14.25">
      <c r="A55" t="s">
        <v>1213</v>
      </c>
      <c r="B55" t="s">
        <v>1247</v>
      </c>
      <c r="C55" s="110" t="s">
        <v>1068</v>
      </c>
      <c r="D55" t="s">
        <v>5947</v>
      </c>
      <c r="E55" t="s">
        <v>5948</v>
      </c>
      <c r="F55" t="s">
        <v>310</v>
      </c>
      <c r="G55" t="s">
        <v>5949</v>
      </c>
      <c r="H55">
        <v>74187</v>
      </c>
      <c r="I55" t="s">
        <v>312</v>
      </c>
      <c r="J55" t="s">
        <v>1215</v>
      </c>
      <c r="K55" s="153">
        <v>43571</v>
      </c>
      <c r="L55" s="157">
        <v>5000000</v>
      </c>
      <c r="M55" s="158">
        <v>18405</v>
      </c>
      <c r="N55" s="157">
        <v>936242</v>
      </c>
      <c r="O55" s="158">
        <v>3446.3068020000001</v>
      </c>
      <c r="P55" s="173">
        <f t="shared" si="5"/>
        <v>0.18724840000000001</v>
      </c>
      <c r="Q55" s="161">
        <v>46126</v>
      </c>
    </row>
    <row r="56" spans="1:17" ht="14.25">
      <c r="A56" t="s">
        <v>1213</v>
      </c>
      <c r="B56" t="s">
        <v>1247</v>
      </c>
      <c r="C56" s="110" t="s">
        <v>1068</v>
      </c>
      <c r="E56" t="s">
        <v>5943</v>
      </c>
      <c r="F56" t="s">
        <v>311</v>
      </c>
      <c r="G56" t="s">
        <v>5944</v>
      </c>
      <c r="H56">
        <v>74188</v>
      </c>
      <c r="I56" t="s">
        <v>312</v>
      </c>
      <c r="J56" t="s">
        <v>1215</v>
      </c>
      <c r="K56" s="153">
        <v>43578</v>
      </c>
      <c r="L56" s="157">
        <v>6000000</v>
      </c>
      <c r="M56" s="158">
        <v>22086</v>
      </c>
      <c r="N56" s="157"/>
      <c r="O56" s="158">
        <v>0</v>
      </c>
    </row>
    <row r="57" spans="1:17" ht="14.25">
      <c r="A57" t="s">
        <v>1213</v>
      </c>
      <c r="B57" t="s">
        <v>1247</v>
      </c>
      <c r="C57" s="110" t="s">
        <v>1068</v>
      </c>
      <c r="D57" t="s">
        <v>5940</v>
      </c>
      <c r="E57" t="s">
        <v>5941</v>
      </c>
      <c r="F57" t="s">
        <v>309</v>
      </c>
      <c r="G57" t="s">
        <v>5942</v>
      </c>
      <c r="H57">
        <v>74189</v>
      </c>
      <c r="I57" t="s">
        <v>312</v>
      </c>
      <c r="J57" t="s">
        <v>1215</v>
      </c>
      <c r="K57" s="153">
        <v>43586</v>
      </c>
      <c r="L57" s="157">
        <v>6415000</v>
      </c>
      <c r="M57" s="158">
        <v>23613.615000000002</v>
      </c>
      <c r="N57" s="157"/>
      <c r="O57" s="158">
        <v>0</v>
      </c>
    </row>
    <row r="58" spans="1:17" ht="14.25">
      <c r="A58" t="s">
        <v>1213</v>
      </c>
      <c r="B58" t="s">
        <v>1247</v>
      </c>
      <c r="C58" s="110" t="s">
        <v>1068</v>
      </c>
      <c r="D58" t="s">
        <v>5961</v>
      </c>
      <c r="E58" t="s">
        <v>2331</v>
      </c>
      <c r="F58" t="s">
        <v>309</v>
      </c>
      <c r="G58" t="s">
        <v>5962</v>
      </c>
      <c r="H58">
        <v>74190</v>
      </c>
      <c r="I58" t="s">
        <v>312</v>
      </c>
      <c r="J58" t="s">
        <v>1215</v>
      </c>
      <c r="K58" s="153">
        <v>43691</v>
      </c>
      <c r="L58" s="157">
        <v>10700001</v>
      </c>
      <c r="M58" s="158">
        <v>39386.703680999999</v>
      </c>
      <c r="N58" s="157">
        <v>717355.00000000023</v>
      </c>
      <c r="O58" s="158">
        <v>2640.583755000001</v>
      </c>
      <c r="P58" s="173">
        <f>O58/M58</f>
        <v>6.7042517098830204E-2</v>
      </c>
      <c r="Q58" s="161">
        <v>46248</v>
      </c>
    </row>
    <row r="59" spans="1:17" ht="14.25">
      <c r="A59" t="s">
        <v>1213</v>
      </c>
      <c r="B59" t="s">
        <v>1247</v>
      </c>
      <c r="C59" s="110" t="s">
        <v>1068</v>
      </c>
      <c r="D59" t="s">
        <v>6025</v>
      </c>
      <c r="E59" t="s">
        <v>6026</v>
      </c>
      <c r="F59" t="s">
        <v>309</v>
      </c>
      <c r="G59" t="s">
        <v>6027</v>
      </c>
      <c r="H59">
        <v>74192</v>
      </c>
      <c r="I59" t="s">
        <v>312</v>
      </c>
      <c r="J59" t="s">
        <v>1215</v>
      </c>
      <c r="K59" s="153">
        <v>43761</v>
      </c>
      <c r="L59" s="157">
        <v>5000000</v>
      </c>
      <c r="M59" s="158">
        <v>18405</v>
      </c>
      <c r="N59" s="157"/>
      <c r="O59" s="158">
        <v>0</v>
      </c>
    </row>
    <row r="60" spans="1:17" ht="14.25">
      <c r="A60" t="s">
        <v>1213</v>
      </c>
      <c r="B60" t="s">
        <v>1247</v>
      </c>
      <c r="C60" s="110" t="s">
        <v>1068</v>
      </c>
      <c r="E60" t="s">
        <v>6011</v>
      </c>
      <c r="F60" t="s">
        <v>311</v>
      </c>
      <c r="G60" t="s">
        <v>6012</v>
      </c>
      <c r="H60">
        <v>74193</v>
      </c>
      <c r="I60" t="s">
        <v>312</v>
      </c>
      <c r="J60" t="s">
        <v>1215</v>
      </c>
      <c r="K60" s="153">
        <v>43790</v>
      </c>
      <c r="L60" s="157">
        <v>5000000</v>
      </c>
      <c r="M60" s="158">
        <v>18405</v>
      </c>
      <c r="N60" s="157">
        <v>969098.99999999977</v>
      </c>
      <c r="O60" s="158">
        <v>3567.2534189999992</v>
      </c>
      <c r="P60" s="173">
        <f>O60/M60</f>
        <v>0.19381979999999996</v>
      </c>
      <c r="Q60" s="161">
        <v>46347</v>
      </c>
    </row>
    <row r="61" spans="1:17" ht="14.25">
      <c r="A61" t="s">
        <v>1213</v>
      </c>
      <c r="B61" t="s">
        <v>1247</v>
      </c>
      <c r="C61" s="110" t="s">
        <v>1068</v>
      </c>
      <c r="D61" t="s">
        <v>6030</v>
      </c>
      <c r="E61" t="s">
        <v>6031</v>
      </c>
      <c r="F61" t="s">
        <v>309</v>
      </c>
      <c r="G61" t="s">
        <v>6032</v>
      </c>
      <c r="H61">
        <v>74196</v>
      </c>
      <c r="I61" t="s">
        <v>312</v>
      </c>
      <c r="J61" t="s">
        <v>1212</v>
      </c>
      <c r="K61" s="153">
        <v>43831</v>
      </c>
      <c r="L61" s="157">
        <v>46366453</v>
      </c>
      <c r="M61" s="158">
        <v>46366.453000000001</v>
      </c>
      <c r="N61" s="157"/>
      <c r="O61" s="158">
        <v>0</v>
      </c>
    </row>
    <row r="62" spans="1:17" ht="14.25">
      <c r="A62" t="s">
        <v>1213</v>
      </c>
      <c r="B62" t="s">
        <v>1247</v>
      </c>
      <c r="C62" s="110" t="s">
        <v>1068</v>
      </c>
      <c r="E62" t="s">
        <v>5945</v>
      </c>
      <c r="F62" t="s">
        <v>311</v>
      </c>
      <c r="G62" t="s">
        <v>5946</v>
      </c>
      <c r="H62">
        <v>74197</v>
      </c>
      <c r="I62" t="s">
        <v>312</v>
      </c>
      <c r="J62" t="s">
        <v>1215</v>
      </c>
      <c r="K62" s="153">
        <v>43857</v>
      </c>
      <c r="L62" s="157">
        <v>5000000</v>
      </c>
      <c r="M62" s="158">
        <v>18405</v>
      </c>
      <c r="N62" s="157">
        <v>191576</v>
      </c>
      <c r="O62" s="158">
        <v>705.19125600000007</v>
      </c>
      <c r="P62" s="173">
        <f>O62/M62</f>
        <v>3.8315200000000001E-2</v>
      </c>
      <c r="Q62" s="161">
        <v>46414</v>
      </c>
    </row>
    <row r="63" spans="1:17" ht="14.25">
      <c r="A63" t="s">
        <v>1213</v>
      </c>
      <c r="B63" t="s">
        <v>1247</v>
      </c>
      <c r="C63" s="110" t="s">
        <v>1068</v>
      </c>
      <c r="D63" t="s">
        <v>6008</v>
      </c>
      <c r="E63" t="s">
        <v>6009</v>
      </c>
      <c r="F63" t="s">
        <v>311</v>
      </c>
      <c r="G63" t="s">
        <v>6010</v>
      </c>
      <c r="H63">
        <v>74199</v>
      </c>
      <c r="I63" t="s">
        <v>312</v>
      </c>
      <c r="J63" t="s">
        <v>1215</v>
      </c>
      <c r="K63" s="153">
        <v>43881</v>
      </c>
      <c r="L63" s="157">
        <v>7500000</v>
      </c>
      <c r="M63" s="158">
        <v>27607.5</v>
      </c>
      <c r="N63" s="157"/>
      <c r="O63" s="158">
        <v>0</v>
      </c>
    </row>
    <row r="64" spans="1:17" ht="14.25">
      <c r="A64" t="s">
        <v>1213</v>
      </c>
      <c r="B64" t="s">
        <v>1247</v>
      </c>
      <c r="C64" s="110" t="s">
        <v>1068</v>
      </c>
      <c r="E64" t="s">
        <v>5925</v>
      </c>
      <c r="F64" t="s">
        <v>311</v>
      </c>
      <c r="G64" t="s">
        <v>5972</v>
      </c>
      <c r="H64">
        <v>74200</v>
      </c>
      <c r="I64" t="s">
        <v>312</v>
      </c>
      <c r="J64" t="s">
        <v>1215</v>
      </c>
      <c r="K64" s="153">
        <v>43891</v>
      </c>
      <c r="L64" s="157">
        <v>11000000</v>
      </c>
      <c r="M64" s="158">
        <v>40491</v>
      </c>
      <c r="N64" s="157"/>
      <c r="O64" s="158">
        <v>0</v>
      </c>
    </row>
    <row r="65" spans="1:17" ht="14.25">
      <c r="A65" t="s">
        <v>1213</v>
      </c>
      <c r="B65" t="s">
        <v>1247</v>
      </c>
      <c r="C65" s="110" t="s">
        <v>1068</v>
      </c>
      <c r="D65" t="s">
        <v>5929</v>
      </c>
      <c r="E65" t="s">
        <v>5932</v>
      </c>
      <c r="F65" t="s">
        <v>309</v>
      </c>
      <c r="G65" t="s">
        <v>5933</v>
      </c>
      <c r="H65">
        <v>74202</v>
      </c>
      <c r="I65" t="s">
        <v>312</v>
      </c>
      <c r="J65" t="s">
        <v>1212</v>
      </c>
      <c r="K65" s="153">
        <v>43913</v>
      </c>
      <c r="L65" s="157">
        <v>22160611</v>
      </c>
      <c r="M65" s="158">
        <v>22160.611000000001</v>
      </c>
      <c r="N65" s="157"/>
      <c r="O65" s="158">
        <v>0</v>
      </c>
    </row>
    <row r="66" spans="1:17" ht="14.25">
      <c r="A66" t="s">
        <v>1213</v>
      </c>
      <c r="B66" t="s">
        <v>1247</v>
      </c>
      <c r="C66" s="110" t="s">
        <v>1068</v>
      </c>
      <c r="E66" t="s">
        <v>5917</v>
      </c>
      <c r="F66" t="s">
        <v>311</v>
      </c>
      <c r="G66" t="s">
        <v>5918</v>
      </c>
      <c r="H66">
        <v>74203</v>
      </c>
      <c r="I66" t="s">
        <v>312</v>
      </c>
      <c r="J66" t="s">
        <v>1215</v>
      </c>
      <c r="K66" s="153">
        <v>43770</v>
      </c>
      <c r="L66" s="157">
        <v>11500000</v>
      </c>
      <c r="M66" s="158">
        <v>42331.5</v>
      </c>
      <c r="N66" s="157"/>
      <c r="O66" s="158">
        <v>0</v>
      </c>
    </row>
    <row r="67" spans="1:17" ht="14.25">
      <c r="A67" t="s">
        <v>1213</v>
      </c>
      <c r="B67" t="s">
        <v>1247</v>
      </c>
      <c r="C67" s="110" t="s">
        <v>1068</v>
      </c>
      <c r="D67" t="s">
        <v>5950</v>
      </c>
      <c r="E67" t="s">
        <v>5951</v>
      </c>
      <c r="F67" t="s">
        <v>310</v>
      </c>
      <c r="G67" t="s">
        <v>6013</v>
      </c>
      <c r="H67">
        <v>74204</v>
      </c>
      <c r="I67" t="s">
        <v>312</v>
      </c>
      <c r="J67" t="s">
        <v>1212</v>
      </c>
      <c r="K67" s="153">
        <v>44084</v>
      </c>
      <c r="L67" s="157">
        <v>24960000</v>
      </c>
      <c r="M67" s="158">
        <v>24960</v>
      </c>
      <c r="N67" s="157">
        <v>1171584</v>
      </c>
      <c r="O67" s="158">
        <v>1171.5840000000001</v>
      </c>
      <c r="P67" s="173">
        <f>O67/M67</f>
        <v>4.693846153846154E-2</v>
      </c>
      <c r="Q67" s="160">
        <v>46462</v>
      </c>
    </row>
    <row r="68" spans="1:17" ht="14.25">
      <c r="A68" t="s">
        <v>1213</v>
      </c>
      <c r="B68" t="s">
        <v>1247</v>
      </c>
      <c r="C68" s="110" t="s">
        <v>1068</v>
      </c>
      <c r="D68" t="s">
        <v>5979</v>
      </c>
      <c r="E68" t="s">
        <v>5980</v>
      </c>
      <c r="F68" t="s">
        <v>310</v>
      </c>
      <c r="G68" t="s">
        <v>5981</v>
      </c>
      <c r="H68">
        <v>74205</v>
      </c>
      <c r="I68" t="s">
        <v>312</v>
      </c>
      <c r="J68" t="s">
        <v>1217</v>
      </c>
      <c r="K68" s="153">
        <v>44159</v>
      </c>
      <c r="L68" s="157">
        <v>4060000</v>
      </c>
      <c r="M68" s="158">
        <v>16155.146000000001</v>
      </c>
      <c r="N68" s="157"/>
      <c r="O68" s="158">
        <v>0</v>
      </c>
    </row>
    <row r="69" spans="1:17" ht="14.25">
      <c r="A69" t="s">
        <v>1213</v>
      </c>
      <c r="B69" t="s">
        <v>1247</v>
      </c>
      <c r="C69" s="110" t="s">
        <v>1068</v>
      </c>
      <c r="E69" t="s">
        <v>6042</v>
      </c>
      <c r="F69" t="s">
        <v>311</v>
      </c>
      <c r="G69" t="s">
        <v>6043</v>
      </c>
      <c r="H69">
        <v>74207</v>
      </c>
      <c r="I69" t="s">
        <v>312</v>
      </c>
      <c r="J69" t="s">
        <v>1215</v>
      </c>
      <c r="K69" s="153">
        <v>44166</v>
      </c>
      <c r="L69" s="157">
        <v>10000000</v>
      </c>
      <c r="M69" s="158">
        <v>36810</v>
      </c>
      <c r="N69" s="157">
        <v>1083148.4399999997</v>
      </c>
      <c r="O69" s="158">
        <v>3987.0694076399991</v>
      </c>
      <c r="P69" s="173">
        <f>O69/M69</f>
        <v>0.10831484399999998</v>
      </c>
      <c r="Q69" s="161">
        <v>45748</v>
      </c>
    </row>
    <row r="70" spans="1:17" ht="14.25">
      <c r="A70" t="s">
        <v>1213</v>
      </c>
      <c r="B70" t="s">
        <v>1247</v>
      </c>
      <c r="C70" s="110" t="s">
        <v>1068</v>
      </c>
      <c r="D70" t="s">
        <v>5958</v>
      </c>
      <c r="E70" t="s">
        <v>5959</v>
      </c>
      <c r="F70" t="s">
        <v>311</v>
      </c>
      <c r="G70" t="s">
        <v>5960</v>
      </c>
      <c r="H70">
        <v>74208</v>
      </c>
      <c r="I70" t="s">
        <v>312</v>
      </c>
      <c r="J70" t="s">
        <v>1215</v>
      </c>
      <c r="K70" s="153">
        <v>44186</v>
      </c>
      <c r="L70" s="157">
        <v>4600000</v>
      </c>
      <c r="M70" s="158">
        <v>16932.599999999999</v>
      </c>
      <c r="N70" s="157"/>
      <c r="O70" s="158">
        <v>0</v>
      </c>
    </row>
    <row r="71" spans="1:17" ht="14.25">
      <c r="A71" t="s">
        <v>1213</v>
      </c>
      <c r="B71" t="s">
        <v>1247</v>
      </c>
      <c r="C71" s="110" t="s">
        <v>1068</v>
      </c>
      <c r="E71" t="s">
        <v>5925</v>
      </c>
      <c r="F71" t="s">
        <v>311</v>
      </c>
      <c r="G71" t="s">
        <v>5973</v>
      </c>
      <c r="H71">
        <v>74215</v>
      </c>
      <c r="I71" t="s">
        <v>312</v>
      </c>
      <c r="J71" t="s">
        <v>1215</v>
      </c>
      <c r="K71" s="153">
        <v>44308</v>
      </c>
      <c r="L71" s="157">
        <v>7000000</v>
      </c>
      <c r="M71" s="158">
        <v>25767</v>
      </c>
      <c r="N71" s="157"/>
      <c r="O71" s="158">
        <v>0</v>
      </c>
    </row>
    <row r="72" spans="1:17" ht="14.25">
      <c r="A72" t="s">
        <v>1213</v>
      </c>
      <c r="B72" t="s">
        <v>1247</v>
      </c>
      <c r="C72" s="110" t="s">
        <v>1068</v>
      </c>
      <c r="E72" t="s">
        <v>5927</v>
      </c>
      <c r="F72" t="s">
        <v>311</v>
      </c>
      <c r="G72" t="s">
        <v>5974</v>
      </c>
      <c r="H72">
        <v>74216</v>
      </c>
      <c r="I72" t="s">
        <v>312</v>
      </c>
      <c r="J72" t="s">
        <v>1215</v>
      </c>
      <c r="K72" s="153">
        <v>44371</v>
      </c>
      <c r="L72" s="157">
        <v>8000000</v>
      </c>
      <c r="M72" s="158">
        <v>29448</v>
      </c>
      <c r="N72" s="157">
        <v>825864</v>
      </c>
      <c r="O72" s="158">
        <v>3040.005384</v>
      </c>
      <c r="P72" s="173">
        <f t="shared" ref="P72:P76" si="6">O72/M72</f>
        <v>0.10323300000000001</v>
      </c>
      <c r="Q72" s="160">
        <v>46197</v>
      </c>
    </row>
    <row r="73" spans="1:17" ht="14.25">
      <c r="A73" t="s">
        <v>1213</v>
      </c>
      <c r="B73" t="s">
        <v>1247</v>
      </c>
      <c r="C73" s="110" t="s">
        <v>1068</v>
      </c>
      <c r="D73" t="s">
        <v>5988</v>
      </c>
      <c r="E73" t="s">
        <v>5989</v>
      </c>
      <c r="F73" t="s">
        <v>309</v>
      </c>
      <c r="G73" t="s">
        <v>5990</v>
      </c>
      <c r="H73">
        <v>74217</v>
      </c>
      <c r="I73" t="s">
        <v>312</v>
      </c>
      <c r="J73" t="s">
        <v>1212</v>
      </c>
      <c r="K73" s="153">
        <v>44370</v>
      </c>
      <c r="L73" s="157">
        <v>80000000</v>
      </c>
      <c r="M73" s="158">
        <v>80000</v>
      </c>
      <c r="N73" s="157">
        <v>5491392</v>
      </c>
      <c r="O73" s="158">
        <v>5491.3919999999998</v>
      </c>
      <c r="P73" s="173">
        <f t="shared" si="6"/>
        <v>6.8642399999999992E-2</v>
      </c>
      <c r="Q73" s="160">
        <v>46196</v>
      </c>
    </row>
    <row r="74" spans="1:17" ht="14.25">
      <c r="A74" t="s">
        <v>1213</v>
      </c>
      <c r="B74" t="s">
        <v>1247</v>
      </c>
      <c r="C74" s="110" t="s">
        <v>1068</v>
      </c>
      <c r="D74" t="s">
        <v>5966</v>
      </c>
      <c r="E74" t="s">
        <v>5967</v>
      </c>
      <c r="F74" t="s">
        <v>309</v>
      </c>
      <c r="G74" t="s">
        <v>5968</v>
      </c>
      <c r="H74">
        <v>74221</v>
      </c>
      <c r="I74" t="s">
        <v>312</v>
      </c>
      <c r="J74" t="s">
        <v>1215</v>
      </c>
      <c r="K74" s="153">
        <v>44409</v>
      </c>
      <c r="L74" s="157">
        <v>8000000</v>
      </c>
      <c r="M74" s="158">
        <v>29448</v>
      </c>
      <c r="N74" s="157">
        <v>716880.99999999988</v>
      </c>
      <c r="O74" s="158">
        <v>2638.8389609999995</v>
      </c>
      <c r="P74" s="173">
        <f t="shared" si="6"/>
        <v>8.9610124999999985E-2</v>
      </c>
      <c r="Q74" s="160">
        <v>47150</v>
      </c>
    </row>
    <row r="75" spans="1:17" ht="14.25">
      <c r="A75" t="s">
        <v>1213</v>
      </c>
      <c r="B75" t="s">
        <v>1247</v>
      </c>
      <c r="C75" s="110" t="s">
        <v>1068</v>
      </c>
      <c r="D75" t="s">
        <v>5963</v>
      </c>
      <c r="E75" t="s">
        <v>5964</v>
      </c>
      <c r="F75" t="s">
        <v>309</v>
      </c>
      <c r="G75" t="s">
        <v>5965</v>
      </c>
      <c r="H75">
        <v>74228</v>
      </c>
      <c r="I75" t="s">
        <v>312</v>
      </c>
      <c r="J75" t="s">
        <v>1215</v>
      </c>
      <c r="K75" s="153">
        <v>44560</v>
      </c>
      <c r="L75" s="157">
        <v>10000000</v>
      </c>
      <c r="M75" s="158">
        <v>36810</v>
      </c>
      <c r="N75" s="157">
        <v>558496.00000000012</v>
      </c>
      <c r="O75" s="158">
        <v>2055.8237760000006</v>
      </c>
      <c r="P75" s="173">
        <f t="shared" si="6"/>
        <v>5.584960000000002E-2</v>
      </c>
      <c r="Q75" s="162">
        <v>46751</v>
      </c>
    </row>
    <row r="76" spans="1:17" ht="14.25">
      <c r="A76" t="s">
        <v>1213</v>
      </c>
      <c r="B76" t="s">
        <v>1247</v>
      </c>
      <c r="C76" s="110" t="s">
        <v>1068</v>
      </c>
      <c r="D76" t="s">
        <v>5997</v>
      </c>
      <c r="E76" t="s">
        <v>5986</v>
      </c>
      <c r="F76" t="s">
        <v>309</v>
      </c>
      <c r="G76" t="s">
        <v>5998</v>
      </c>
      <c r="H76">
        <v>74231</v>
      </c>
      <c r="I76" t="s">
        <v>312</v>
      </c>
      <c r="J76" t="s">
        <v>1212</v>
      </c>
      <c r="K76" s="153">
        <v>44591</v>
      </c>
      <c r="L76" s="157">
        <v>50000000</v>
      </c>
      <c r="M76" s="158">
        <v>50000</v>
      </c>
      <c r="N76" s="157">
        <v>6317197.75</v>
      </c>
      <c r="O76" s="158">
        <v>6317.1977500000003</v>
      </c>
      <c r="P76" s="173">
        <f t="shared" si="6"/>
        <v>0.12634395500000001</v>
      </c>
      <c r="Q76" s="160">
        <v>46204</v>
      </c>
    </row>
    <row r="77" spans="1:17" ht="14.25">
      <c r="A77" t="s">
        <v>1213</v>
      </c>
      <c r="B77" t="s">
        <v>1247</v>
      </c>
      <c r="C77" s="110" t="s">
        <v>1068</v>
      </c>
      <c r="D77" t="s">
        <v>5982</v>
      </c>
      <c r="E77" t="s">
        <v>5983</v>
      </c>
      <c r="F77" t="s">
        <v>309</v>
      </c>
      <c r="G77" t="s">
        <v>5984</v>
      </c>
      <c r="H77">
        <v>74233</v>
      </c>
      <c r="I77" t="s">
        <v>312</v>
      </c>
      <c r="J77" t="s">
        <v>1212</v>
      </c>
      <c r="K77" s="153">
        <v>44622</v>
      </c>
      <c r="L77" s="157">
        <v>45000000</v>
      </c>
      <c r="M77" s="158">
        <v>45000</v>
      </c>
      <c r="N77" s="157"/>
      <c r="O77" s="158">
        <v>0</v>
      </c>
    </row>
    <row r="78" spans="1:17" ht="14.25">
      <c r="A78" t="s">
        <v>1213</v>
      </c>
      <c r="B78" t="s">
        <v>1247</v>
      </c>
      <c r="C78" s="110" t="s">
        <v>1068</v>
      </c>
      <c r="E78" t="s">
        <v>5925</v>
      </c>
      <c r="F78" t="s">
        <v>311</v>
      </c>
      <c r="G78" t="s">
        <v>5975</v>
      </c>
      <c r="H78">
        <v>74235</v>
      </c>
      <c r="I78" t="s">
        <v>312</v>
      </c>
      <c r="J78" t="s">
        <v>1215</v>
      </c>
      <c r="K78" s="153">
        <v>44712</v>
      </c>
      <c r="L78" s="157">
        <v>5000000</v>
      </c>
      <c r="M78" s="158">
        <v>18405</v>
      </c>
      <c r="N78" s="157">
        <v>34716.999999999935</v>
      </c>
      <c r="O78" s="158">
        <v>127.79327699999978</v>
      </c>
      <c r="P78" s="173">
        <f t="shared" ref="P78:P83" si="7">O78/M78</f>
        <v>6.9433999999999876E-3</v>
      </c>
      <c r="Q78" s="161">
        <v>47269</v>
      </c>
    </row>
    <row r="79" spans="1:17" ht="14.25">
      <c r="A79" t="s">
        <v>1213</v>
      </c>
      <c r="B79" t="s">
        <v>1247</v>
      </c>
      <c r="C79" s="110" t="s">
        <v>1068</v>
      </c>
      <c r="D79" t="s">
        <v>6019</v>
      </c>
      <c r="E79" t="s">
        <v>6020</v>
      </c>
      <c r="F79" t="s">
        <v>311</v>
      </c>
      <c r="G79" t="s">
        <v>6021</v>
      </c>
      <c r="H79">
        <v>74237</v>
      </c>
      <c r="I79" t="s">
        <v>312</v>
      </c>
      <c r="J79" t="s">
        <v>1224</v>
      </c>
      <c r="K79" s="153">
        <v>44721</v>
      </c>
      <c r="L79" s="157">
        <v>7000000</v>
      </c>
      <c r="M79" s="158">
        <v>32574.5</v>
      </c>
      <c r="N79" s="157">
        <v>2423.9999999999568</v>
      </c>
      <c r="O79" s="158">
        <v>11.2800839999998</v>
      </c>
      <c r="P79" s="173">
        <f t="shared" si="7"/>
        <v>3.4628571428570816E-4</v>
      </c>
      <c r="Q79" s="161">
        <v>11110</v>
      </c>
    </row>
    <row r="80" spans="1:17" ht="14.25">
      <c r="A80" t="s">
        <v>1213</v>
      </c>
      <c r="B80" t="s">
        <v>1247</v>
      </c>
      <c r="C80" s="110" t="s">
        <v>1068</v>
      </c>
      <c r="D80" t="s">
        <v>6014</v>
      </c>
      <c r="E80" t="s">
        <v>6015</v>
      </c>
      <c r="F80" t="s">
        <v>310</v>
      </c>
      <c r="G80" t="s">
        <v>6016</v>
      </c>
      <c r="H80">
        <v>74238</v>
      </c>
      <c r="I80" t="s">
        <v>312</v>
      </c>
      <c r="J80" t="s">
        <v>1212</v>
      </c>
      <c r="K80" s="153">
        <v>44721</v>
      </c>
      <c r="L80" s="157">
        <v>40000000</v>
      </c>
      <c r="M80" s="158">
        <v>40000</v>
      </c>
      <c r="N80" s="157">
        <v>3454696</v>
      </c>
      <c r="O80" s="158">
        <v>3454.6959999999999</v>
      </c>
      <c r="P80" s="173">
        <f t="shared" si="7"/>
        <v>8.6367399999999997E-2</v>
      </c>
      <c r="Q80" s="160">
        <v>46182</v>
      </c>
    </row>
    <row r="81" spans="1:17" ht="14.25">
      <c r="A81" t="s">
        <v>1213</v>
      </c>
      <c r="B81" t="s">
        <v>1247</v>
      </c>
      <c r="C81" s="110" t="s">
        <v>1068</v>
      </c>
      <c r="D81" t="s">
        <v>6002</v>
      </c>
      <c r="E81" t="s">
        <v>6003</v>
      </c>
      <c r="F81" t="s">
        <v>309</v>
      </c>
      <c r="G81" t="s">
        <v>6004</v>
      </c>
      <c r="H81">
        <v>74239</v>
      </c>
      <c r="I81" t="s">
        <v>312</v>
      </c>
      <c r="J81" t="s">
        <v>1212</v>
      </c>
      <c r="K81" s="153">
        <v>44741</v>
      </c>
      <c r="L81" s="157">
        <v>40000000</v>
      </c>
      <c r="M81" s="158">
        <v>40000</v>
      </c>
      <c r="N81" s="157">
        <v>2826343</v>
      </c>
      <c r="O81" s="158">
        <v>2826.3429999999998</v>
      </c>
      <c r="P81" s="173">
        <f t="shared" si="7"/>
        <v>7.0658575000000001E-2</v>
      </c>
      <c r="Q81" s="160">
        <v>46202</v>
      </c>
    </row>
    <row r="82" spans="1:17" ht="14.25">
      <c r="A82" t="s">
        <v>1213</v>
      </c>
      <c r="B82" t="s">
        <v>1247</v>
      </c>
      <c r="C82" s="110" t="s">
        <v>1068</v>
      </c>
      <c r="E82" t="s">
        <v>6040</v>
      </c>
      <c r="F82" t="s">
        <v>309</v>
      </c>
      <c r="G82" t="s">
        <v>6041</v>
      </c>
      <c r="H82">
        <v>74240</v>
      </c>
      <c r="I82" t="s">
        <v>312</v>
      </c>
      <c r="J82" t="s">
        <v>1217</v>
      </c>
      <c r="K82" s="153">
        <v>44748</v>
      </c>
      <c r="L82" s="157">
        <v>10000000</v>
      </c>
      <c r="M82" s="158">
        <v>39791</v>
      </c>
      <c r="N82" s="157">
        <v>172731.26126511017</v>
      </c>
      <c r="O82" s="158">
        <v>687.31496169999991</v>
      </c>
      <c r="P82" s="173">
        <f t="shared" si="7"/>
        <v>1.7273126126511017E-2</v>
      </c>
      <c r="Q82" s="161">
        <v>45844</v>
      </c>
    </row>
    <row r="83" spans="1:17" ht="14.25">
      <c r="A83" t="s">
        <v>1213</v>
      </c>
      <c r="B83" t="s">
        <v>1247</v>
      </c>
      <c r="C83" s="110" t="s">
        <v>1068</v>
      </c>
      <c r="D83" t="s">
        <v>5994</v>
      </c>
      <c r="E83" t="s">
        <v>5995</v>
      </c>
      <c r="F83" t="s">
        <v>309</v>
      </c>
      <c r="G83" t="s">
        <v>5996</v>
      </c>
      <c r="H83">
        <v>74241</v>
      </c>
      <c r="I83" t="s">
        <v>312</v>
      </c>
      <c r="J83" t="s">
        <v>1212</v>
      </c>
      <c r="K83" s="153">
        <v>44752</v>
      </c>
      <c r="L83" s="157">
        <v>50000000</v>
      </c>
      <c r="M83" s="158">
        <v>50000</v>
      </c>
      <c r="N83" s="157">
        <v>1599502</v>
      </c>
      <c r="O83" s="158">
        <v>1599.502</v>
      </c>
      <c r="P83" s="173">
        <f t="shared" si="7"/>
        <v>3.1990039999999997E-2</v>
      </c>
      <c r="Q83" s="160">
        <v>46213</v>
      </c>
    </row>
    <row r="84" spans="1:17" ht="14.25">
      <c r="A84" t="s">
        <v>1213</v>
      </c>
      <c r="B84" t="s">
        <v>1247</v>
      </c>
      <c r="C84" s="110" t="s">
        <v>1068</v>
      </c>
      <c r="E84" t="s">
        <v>4498</v>
      </c>
      <c r="F84" t="s">
        <v>311</v>
      </c>
      <c r="G84" t="s">
        <v>4497</v>
      </c>
      <c r="H84">
        <v>74242</v>
      </c>
      <c r="I84" t="s">
        <v>312</v>
      </c>
      <c r="J84" t="s">
        <v>1217</v>
      </c>
      <c r="K84" s="153">
        <v>44812</v>
      </c>
      <c r="L84" s="157">
        <v>5410840</v>
      </c>
      <c r="M84" s="158">
        <v>21530.273443999999</v>
      </c>
      <c r="N84" s="157"/>
      <c r="O84" s="158">
        <v>0</v>
      </c>
    </row>
    <row r="85" spans="1:17" ht="14.25">
      <c r="A85" t="s">
        <v>1213</v>
      </c>
      <c r="B85" t="s">
        <v>1247</v>
      </c>
      <c r="C85" s="110" t="s">
        <v>1068</v>
      </c>
      <c r="D85" t="s">
        <v>5969</v>
      </c>
      <c r="E85" t="s">
        <v>5970</v>
      </c>
      <c r="F85" t="s">
        <v>311</v>
      </c>
      <c r="G85" t="s">
        <v>5971</v>
      </c>
      <c r="H85">
        <v>74243</v>
      </c>
      <c r="I85" t="s">
        <v>312</v>
      </c>
      <c r="J85" t="s">
        <v>1215</v>
      </c>
      <c r="K85" s="153">
        <v>44823</v>
      </c>
      <c r="L85" s="157">
        <v>6000000</v>
      </c>
      <c r="M85" s="158">
        <v>22086</v>
      </c>
      <c r="N85" s="157">
        <v>306948.99999999994</v>
      </c>
      <c r="O85" s="158">
        <v>1129.8792689999998</v>
      </c>
      <c r="P85" s="173">
        <f t="shared" ref="P85:P86" si="8">O85/M85</f>
        <v>5.1158166666666657E-2</v>
      </c>
      <c r="Q85" s="160">
        <v>46284</v>
      </c>
    </row>
    <row r="86" spans="1:17" ht="14.25">
      <c r="A86" t="s">
        <v>1213</v>
      </c>
      <c r="B86" t="s">
        <v>1247</v>
      </c>
      <c r="C86" s="110" t="s">
        <v>1068</v>
      </c>
      <c r="E86" t="s">
        <v>6028</v>
      </c>
      <c r="F86" t="s">
        <v>311</v>
      </c>
      <c r="G86" t="s">
        <v>6029</v>
      </c>
      <c r="H86">
        <v>74247</v>
      </c>
      <c r="I86" t="s">
        <v>312</v>
      </c>
      <c r="J86" t="s">
        <v>1224</v>
      </c>
      <c r="K86" s="153">
        <v>44938</v>
      </c>
      <c r="L86" s="157">
        <v>7500000</v>
      </c>
      <c r="M86" s="158">
        <v>34901.25</v>
      </c>
      <c r="N86" s="157">
        <v>844740</v>
      </c>
      <c r="O86" s="158">
        <v>3930.9975900000004</v>
      </c>
      <c r="P86" s="173">
        <f t="shared" si="8"/>
        <v>0.11263200000000001</v>
      </c>
      <c r="Q86" s="162">
        <v>46022</v>
      </c>
    </row>
    <row r="87" spans="1:17" ht="14.25">
      <c r="A87" t="s">
        <v>1213</v>
      </c>
      <c r="B87" t="s">
        <v>1247</v>
      </c>
      <c r="C87" s="110" t="s">
        <v>1068</v>
      </c>
      <c r="E87" t="s">
        <v>6036</v>
      </c>
      <c r="F87" t="s">
        <v>309</v>
      </c>
      <c r="G87" t="s">
        <v>6037</v>
      </c>
      <c r="H87">
        <v>74249</v>
      </c>
      <c r="I87" t="s">
        <v>312</v>
      </c>
      <c r="J87" t="s">
        <v>1212</v>
      </c>
      <c r="K87" s="153">
        <v>45006</v>
      </c>
      <c r="L87" s="157">
        <v>70000000</v>
      </c>
      <c r="M87" s="158">
        <v>70000</v>
      </c>
      <c r="N87" s="157"/>
      <c r="O87" s="158">
        <v>0</v>
      </c>
    </row>
    <row r="88" spans="1:17" ht="14.25">
      <c r="A88" t="s">
        <v>1213</v>
      </c>
      <c r="B88" t="s">
        <v>1247</v>
      </c>
      <c r="C88" s="110" t="s">
        <v>1068</v>
      </c>
      <c r="D88" t="s">
        <v>5882</v>
      </c>
      <c r="E88" t="s">
        <v>5883</v>
      </c>
      <c r="F88" t="s">
        <v>309</v>
      </c>
      <c r="G88" t="s">
        <v>5884</v>
      </c>
      <c r="H88">
        <v>74252</v>
      </c>
      <c r="I88" t="s">
        <v>312</v>
      </c>
      <c r="J88" t="s">
        <v>1212</v>
      </c>
      <c r="K88" s="153">
        <v>45036</v>
      </c>
      <c r="L88" s="157">
        <v>47500000</v>
      </c>
      <c r="M88" s="158">
        <v>47500</v>
      </c>
      <c r="N88" s="157">
        <v>3484979</v>
      </c>
      <c r="O88" s="158">
        <v>3484.9789999999998</v>
      </c>
      <c r="P88" s="173">
        <f t="shared" ref="P88:P91" si="9">O88/M88</f>
        <v>7.336797894736842E-2</v>
      </c>
      <c r="Q88" s="160">
        <v>48689</v>
      </c>
    </row>
    <row r="89" spans="1:17" ht="14.25">
      <c r="A89" t="s">
        <v>1213</v>
      </c>
      <c r="B89" t="s">
        <v>1247</v>
      </c>
      <c r="C89" s="110" t="s">
        <v>1068</v>
      </c>
      <c r="E89" t="s">
        <v>5885</v>
      </c>
      <c r="F89" t="s">
        <v>309</v>
      </c>
      <c r="G89" t="s">
        <v>5886</v>
      </c>
      <c r="H89">
        <v>74254</v>
      </c>
      <c r="I89" t="s">
        <v>312</v>
      </c>
      <c r="J89" t="s">
        <v>1215</v>
      </c>
      <c r="K89" s="153">
        <v>45124</v>
      </c>
      <c r="L89" s="157">
        <v>3500000</v>
      </c>
      <c r="M89" s="158">
        <v>12883.5</v>
      </c>
      <c r="N89" s="157">
        <v>404754.99999999994</v>
      </c>
      <c r="O89" s="158">
        <v>1489.9031549999997</v>
      </c>
      <c r="P89" s="173">
        <f t="shared" si="9"/>
        <v>0.1156442857142857</v>
      </c>
      <c r="Q89" s="160">
        <v>46220</v>
      </c>
    </row>
    <row r="90" spans="1:17" ht="14.25">
      <c r="A90" t="s">
        <v>1213</v>
      </c>
      <c r="B90" t="s">
        <v>1247</v>
      </c>
      <c r="C90" s="110" t="s">
        <v>1068</v>
      </c>
      <c r="D90" t="s">
        <v>5919</v>
      </c>
      <c r="E90" t="s">
        <v>5920</v>
      </c>
      <c r="F90" t="s">
        <v>309</v>
      </c>
      <c r="G90" t="s">
        <v>5921</v>
      </c>
      <c r="H90">
        <v>74255</v>
      </c>
      <c r="I90" t="s">
        <v>312</v>
      </c>
      <c r="J90" t="s">
        <v>1224</v>
      </c>
      <c r="K90" s="153">
        <v>45208</v>
      </c>
      <c r="L90" s="157">
        <v>5000000</v>
      </c>
      <c r="M90" s="158">
        <v>23267.5</v>
      </c>
      <c r="N90" s="157">
        <v>273160</v>
      </c>
      <c r="O90" s="158">
        <v>1271.1500600000002</v>
      </c>
      <c r="P90" s="173">
        <f t="shared" si="9"/>
        <v>5.4632000000000007E-2</v>
      </c>
      <c r="Q90" s="161">
        <v>46235</v>
      </c>
    </row>
    <row r="91" spans="1:17" ht="14.25">
      <c r="A91" t="s">
        <v>1213</v>
      </c>
      <c r="B91" t="s">
        <v>1247</v>
      </c>
      <c r="C91" s="110" t="s">
        <v>1068</v>
      </c>
      <c r="D91" t="s">
        <v>6022</v>
      </c>
      <c r="E91" t="s">
        <v>6023</v>
      </c>
      <c r="F91" t="s">
        <v>310</v>
      </c>
      <c r="G91" t="s">
        <v>6024</v>
      </c>
      <c r="H91">
        <v>74256</v>
      </c>
      <c r="I91" t="s">
        <v>312</v>
      </c>
      <c r="J91" t="s">
        <v>1217</v>
      </c>
      <c r="K91" s="153">
        <v>45166</v>
      </c>
      <c r="L91" s="157">
        <v>8000000</v>
      </c>
      <c r="M91" s="158">
        <v>31832.799999999999</v>
      </c>
      <c r="N91" s="157">
        <v>249622.00000000003</v>
      </c>
      <c r="O91" s="158">
        <v>993.27090020000003</v>
      </c>
      <c r="P91" s="173">
        <f t="shared" si="9"/>
        <v>3.1202750000000001E-2</v>
      </c>
      <c r="Q91" s="162">
        <v>48092</v>
      </c>
    </row>
    <row r="92" spans="1:17" ht="14.25">
      <c r="A92" t="s">
        <v>1213</v>
      </c>
      <c r="B92" t="s">
        <v>1250</v>
      </c>
      <c r="C92" s="110" t="s">
        <v>1068</v>
      </c>
      <c r="D92" t="s">
        <v>6025</v>
      </c>
      <c r="E92" t="s">
        <v>6026</v>
      </c>
      <c r="F92" t="s">
        <v>309</v>
      </c>
      <c r="G92" t="s">
        <v>6027</v>
      </c>
      <c r="H92">
        <v>74192</v>
      </c>
      <c r="I92" t="s">
        <v>312</v>
      </c>
      <c r="J92" t="s">
        <v>1215</v>
      </c>
      <c r="K92" s="153">
        <v>43761</v>
      </c>
      <c r="L92" s="157">
        <v>5000000</v>
      </c>
      <c r="M92" s="158">
        <v>18405</v>
      </c>
      <c r="N92" s="157"/>
      <c r="O92" s="158">
        <v>0</v>
      </c>
    </row>
    <row r="93" spans="1:17" ht="14.25">
      <c r="A93" t="s">
        <v>1213</v>
      </c>
      <c r="B93" t="s">
        <v>1250</v>
      </c>
      <c r="C93" s="110" t="s">
        <v>1068</v>
      </c>
      <c r="E93" t="s">
        <v>6011</v>
      </c>
      <c r="F93" t="s">
        <v>311</v>
      </c>
      <c r="G93" t="s">
        <v>6012</v>
      </c>
      <c r="H93">
        <v>74193</v>
      </c>
      <c r="I93" t="s">
        <v>312</v>
      </c>
      <c r="J93" t="s">
        <v>1215</v>
      </c>
      <c r="K93" s="153">
        <v>43790</v>
      </c>
      <c r="L93" s="157">
        <v>5000000</v>
      </c>
      <c r="M93" s="158">
        <v>18405</v>
      </c>
      <c r="N93" s="157">
        <v>143012</v>
      </c>
      <c r="O93" s="158">
        <v>526.42717200000004</v>
      </c>
      <c r="P93" s="173">
        <f>O93/M93</f>
        <v>2.8602400000000004E-2</v>
      </c>
      <c r="Q93" s="161">
        <v>46347</v>
      </c>
    </row>
    <row r="94" spans="1:17" ht="14.25">
      <c r="A94" t="s">
        <v>1213</v>
      </c>
      <c r="B94" t="s">
        <v>1250</v>
      </c>
      <c r="C94" s="110" t="s">
        <v>1068</v>
      </c>
      <c r="D94" t="s">
        <v>6030</v>
      </c>
      <c r="E94" t="s">
        <v>6031</v>
      </c>
      <c r="F94" t="s">
        <v>309</v>
      </c>
      <c r="G94" t="s">
        <v>6032</v>
      </c>
      <c r="H94">
        <v>74196</v>
      </c>
      <c r="I94" t="s">
        <v>312</v>
      </c>
      <c r="J94" t="s">
        <v>1212</v>
      </c>
      <c r="K94" s="153">
        <v>43831</v>
      </c>
      <c r="L94" s="157">
        <v>46366453</v>
      </c>
      <c r="M94" s="158">
        <v>46366.453000000001</v>
      </c>
      <c r="N94" s="157"/>
      <c r="O94" s="158">
        <v>0</v>
      </c>
    </row>
    <row r="95" spans="1:17" ht="14.25">
      <c r="A95" t="s">
        <v>1213</v>
      </c>
      <c r="B95" t="s">
        <v>1250</v>
      </c>
      <c r="C95" s="110" t="s">
        <v>1068</v>
      </c>
      <c r="E95" t="s">
        <v>5945</v>
      </c>
      <c r="F95" t="s">
        <v>311</v>
      </c>
      <c r="G95" t="s">
        <v>5946</v>
      </c>
      <c r="H95">
        <v>74197</v>
      </c>
      <c r="I95" t="s">
        <v>312</v>
      </c>
      <c r="J95" t="s">
        <v>1215</v>
      </c>
      <c r="K95" s="153">
        <v>43857</v>
      </c>
      <c r="L95" s="157">
        <v>5000000</v>
      </c>
      <c r="M95" s="158">
        <v>18405</v>
      </c>
      <c r="N95" s="157">
        <v>28343.999999999989</v>
      </c>
      <c r="O95" s="158">
        <v>104.33426399999996</v>
      </c>
      <c r="P95" s="173">
        <f t="shared" ref="P95:P96" si="10">O95/M95</f>
        <v>5.6687999999999981E-3</v>
      </c>
      <c r="Q95" s="161">
        <v>46414</v>
      </c>
    </row>
    <row r="96" spans="1:17" ht="14.25">
      <c r="A96" t="s">
        <v>1213</v>
      </c>
      <c r="B96" t="s">
        <v>1250</v>
      </c>
      <c r="C96" s="110" t="s">
        <v>1068</v>
      </c>
      <c r="D96" t="s">
        <v>5950</v>
      </c>
      <c r="E96" t="s">
        <v>5951</v>
      </c>
      <c r="F96" t="s">
        <v>310</v>
      </c>
      <c r="G96" t="s">
        <v>6013</v>
      </c>
      <c r="H96">
        <v>74204</v>
      </c>
      <c r="I96" t="s">
        <v>312</v>
      </c>
      <c r="J96" t="s">
        <v>1212</v>
      </c>
      <c r="K96" s="153">
        <v>44084</v>
      </c>
      <c r="L96" s="157">
        <v>24960000</v>
      </c>
      <c r="M96" s="158">
        <v>24960</v>
      </c>
      <c r="N96" s="157">
        <v>199183</v>
      </c>
      <c r="O96" s="158">
        <v>199.18299999999999</v>
      </c>
      <c r="P96" s="173">
        <f t="shared" si="10"/>
        <v>7.9800881410256406E-3</v>
      </c>
      <c r="Q96" s="160">
        <v>46462</v>
      </c>
    </row>
    <row r="97" spans="1:17" ht="14.25">
      <c r="A97" t="s">
        <v>1213</v>
      </c>
      <c r="B97" t="s">
        <v>1250</v>
      </c>
      <c r="C97" s="110" t="s">
        <v>1068</v>
      </c>
      <c r="D97" t="s">
        <v>5979</v>
      </c>
      <c r="E97" t="s">
        <v>5980</v>
      </c>
      <c r="F97" t="s">
        <v>310</v>
      </c>
      <c r="G97" t="s">
        <v>5981</v>
      </c>
      <c r="H97">
        <v>74205</v>
      </c>
      <c r="I97" t="s">
        <v>312</v>
      </c>
      <c r="J97" t="s">
        <v>1217</v>
      </c>
      <c r="K97" s="153">
        <v>44159</v>
      </c>
      <c r="L97" s="157">
        <v>4060000</v>
      </c>
      <c r="M97" s="158">
        <v>16155.146000000001</v>
      </c>
      <c r="N97" s="157"/>
      <c r="O97" s="158">
        <v>0</v>
      </c>
    </row>
    <row r="98" spans="1:17" ht="14.25">
      <c r="A98" t="s">
        <v>1213</v>
      </c>
      <c r="B98" t="s">
        <v>1250</v>
      </c>
      <c r="C98" s="110" t="s">
        <v>1068</v>
      </c>
      <c r="E98" t="s">
        <v>6042</v>
      </c>
      <c r="F98" t="s">
        <v>311</v>
      </c>
      <c r="G98" t="s">
        <v>6043</v>
      </c>
      <c r="H98">
        <v>74207</v>
      </c>
      <c r="I98" t="s">
        <v>312</v>
      </c>
      <c r="J98" t="s">
        <v>1215</v>
      </c>
      <c r="K98" s="153">
        <v>44166</v>
      </c>
      <c r="L98" s="157">
        <v>10000000</v>
      </c>
      <c r="M98" s="158">
        <v>36810</v>
      </c>
      <c r="N98" s="157">
        <v>246794.83</v>
      </c>
      <c r="O98" s="158">
        <v>908.45176922999997</v>
      </c>
      <c r="P98" s="173">
        <f>O98/M98</f>
        <v>2.4679482999999999E-2</v>
      </c>
      <c r="Q98" s="161">
        <v>45748</v>
      </c>
    </row>
    <row r="99" spans="1:17" ht="14.25">
      <c r="A99" t="s">
        <v>1213</v>
      </c>
      <c r="B99" t="s">
        <v>1250</v>
      </c>
      <c r="C99" s="110" t="s">
        <v>1068</v>
      </c>
      <c r="E99" t="s">
        <v>5925</v>
      </c>
      <c r="F99" t="s">
        <v>311</v>
      </c>
      <c r="G99" t="s">
        <v>5973</v>
      </c>
      <c r="H99">
        <v>74215</v>
      </c>
      <c r="I99" t="s">
        <v>312</v>
      </c>
      <c r="J99" t="s">
        <v>1215</v>
      </c>
      <c r="K99" s="153">
        <v>44308</v>
      </c>
      <c r="L99" s="157">
        <v>7000000</v>
      </c>
      <c r="M99" s="158">
        <v>25767</v>
      </c>
      <c r="N99" s="157"/>
      <c r="O99" s="158">
        <v>0</v>
      </c>
    </row>
    <row r="100" spans="1:17" ht="14.25">
      <c r="A100" t="s">
        <v>1213</v>
      </c>
      <c r="B100" t="s">
        <v>1250</v>
      </c>
      <c r="C100" s="110" t="s">
        <v>1068</v>
      </c>
      <c r="D100" t="s">
        <v>5988</v>
      </c>
      <c r="E100" t="s">
        <v>5989</v>
      </c>
      <c r="F100" t="s">
        <v>309</v>
      </c>
      <c r="G100" t="s">
        <v>5990</v>
      </c>
      <c r="H100">
        <v>74217</v>
      </c>
      <c r="I100" t="s">
        <v>312</v>
      </c>
      <c r="J100" t="s">
        <v>1212</v>
      </c>
      <c r="K100" s="153">
        <v>44370</v>
      </c>
      <c r="L100" s="157">
        <v>80000000</v>
      </c>
      <c r="M100" s="158">
        <v>80000</v>
      </c>
      <c r="N100" s="157">
        <v>1322396</v>
      </c>
      <c r="O100" s="158">
        <v>1322.396</v>
      </c>
      <c r="P100" s="173">
        <f t="shared" ref="P100:P101" si="11">O100/M100</f>
        <v>1.6529949999999998E-2</v>
      </c>
      <c r="Q100" s="160">
        <v>46196</v>
      </c>
    </row>
    <row r="101" spans="1:17" ht="14.25">
      <c r="A101" t="s">
        <v>1213</v>
      </c>
      <c r="B101" t="s">
        <v>1250</v>
      </c>
      <c r="C101" s="110" t="s">
        <v>1068</v>
      </c>
      <c r="D101" t="s">
        <v>5997</v>
      </c>
      <c r="E101" t="s">
        <v>5986</v>
      </c>
      <c r="F101" t="s">
        <v>309</v>
      </c>
      <c r="G101" t="s">
        <v>5998</v>
      </c>
      <c r="H101">
        <v>74231</v>
      </c>
      <c r="I101" t="s">
        <v>312</v>
      </c>
      <c r="J101" t="s">
        <v>1212</v>
      </c>
      <c r="K101" s="153">
        <v>44591</v>
      </c>
      <c r="L101" s="157">
        <v>50000000</v>
      </c>
      <c r="M101" s="158">
        <v>50000</v>
      </c>
      <c r="N101" s="157">
        <v>1729630.6099999999</v>
      </c>
      <c r="O101" s="158">
        <v>1729.6306099999999</v>
      </c>
      <c r="P101" s="173">
        <f t="shared" si="11"/>
        <v>3.4592612199999997E-2</v>
      </c>
      <c r="Q101" s="160">
        <v>46204</v>
      </c>
    </row>
    <row r="102" spans="1:17" ht="14.25">
      <c r="A102" t="s">
        <v>1213</v>
      </c>
      <c r="B102" t="s">
        <v>1250</v>
      </c>
      <c r="C102" s="110" t="s">
        <v>1068</v>
      </c>
      <c r="D102" t="s">
        <v>5982</v>
      </c>
      <c r="E102" t="s">
        <v>5983</v>
      </c>
      <c r="F102" t="s">
        <v>309</v>
      </c>
      <c r="G102" t="s">
        <v>5984</v>
      </c>
      <c r="H102">
        <v>74233</v>
      </c>
      <c r="I102" t="s">
        <v>312</v>
      </c>
      <c r="J102" t="s">
        <v>1212</v>
      </c>
      <c r="K102" s="153">
        <v>44622</v>
      </c>
      <c r="L102" s="157">
        <v>45000000</v>
      </c>
      <c r="M102" s="158">
        <v>45000</v>
      </c>
      <c r="N102" s="157"/>
      <c r="O102" s="158">
        <v>0</v>
      </c>
    </row>
    <row r="103" spans="1:17" ht="14.25">
      <c r="A103" t="s">
        <v>1213</v>
      </c>
      <c r="B103" t="s">
        <v>1250</v>
      </c>
      <c r="C103" s="110" t="s">
        <v>1068</v>
      </c>
      <c r="D103" t="s">
        <v>6002</v>
      </c>
      <c r="E103" t="s">
        <v>6003</v>
      </c>
      <c r="F103" t="s">
        <v>309</v>
      </c>
      <c r="G103" t="s">
        <v>6004</v>
      </c>
      <c r="H103">
        <v>74239</v>
      </c>
      <c r="I103" t="s">
        <v>312</v>
      </c>
      <c r="J103" t="s">
        <v>1212</v>
      </c>
      <c r="K103" s="153">
        <v>44741</v>
      </c>
      <c r="L103" s="157">
        <v>40000000</v>
      </c>
      <c r="M103" s="158">
        <v>40000</v>
      </c>
      <c r="N103" s="157">
        <v>1494478</v>
      </c>
      <c r="O103" s="158">
        <v>1494.4780000000001</v>
      </c>
      <c r="P103" s="173">
        <f t="shared" ref="P103:P104" si="12">O103/M103</f>
        <v>3.7361950000000005E-2</v>
      </c>
      <c r="Q103" s="160">
        <v>46202</v>
      </c>
    </row>
    <row r="104" spans="1:17" ht="14.25">
      <c r="A104" t="s">
        <v>1213</v>
      </c>
      <c r="B104" t="s">
        <v>1250</v>
      </c>
      <c r="C104" s="110" t="s">
        <v>1068</v>
      </c>
      <c r="D104" t="s">
        <v>5994</v>
      </c>
      <c r="E104" t="s">
        <v>5995</v>
      </c>
      <c r="F104" t="s">
        <v>309</v>
      </c>
      <c r="G104" t="s">
        <v>5996</v>
      </c>
      <c r="H104">
        <v>74241</v>
      </c>
      <c r="I104" t="s">
        <v>312</v>
      </c>
      <c r="J104" t="s">
        <v>1212</v>
      </c>
      <c r="K104" s="153">
        <v>44752</v>
      </c>
      <c r="L104" s="157">
        <v>50000000</v>
      </c>
      <c r="M104" s="158">
        <v>50000</v>
      </c>
      <c r="N104" s="157">
        <v>851958</v>
      </c>
      <c r="O104" s="158">
        <v>851.95799999999997</v>
      </c>
      <c r="P104" s="173">
        <f t="shared" si="12"/>
        <v>1.7039160000000001E-2</v>
      </c>
      <c r="Q104" s="160">
        <v>46213</v>
      </c>
    </row>
    <row r="105" spans="1:17" ht="14.25">
      <c r="A105" t="s">
        <v>1213</v>
      </c>
      <c r="B105" t="s">
        <v>1250</v>
      </c>
      <c r="C105" s="110" t="s">
        <v>1068</v>
      </c>
      <c r="E105" t="s">
        <v>4498</v>
      </c>
      <c r="F105" t="s">
        <v>311</v>
      </c>
      <c r="G105" t="s">
        <v>4497</v>
      </c>
      <c r="H105">
        <v>74242</v>
      </c>
      <c r="I105" t="s">
        <v>312</v>
      </c>
      <c r="J105" t="s">
        <v>1217</v>
      </c>
      <c r="K105" s="153">
        <v>44812</v>
      </c>
      <c r="L105" s="157">
        <v>5410840</v>
      </c>
      <c r="M105" s="158">
        <v>21530.273443999999</v>
      </c>
      <c r="N105" s="157"/>
      <c r="O105" s="158">
        <v>0</v>
      </c>
    </row>
    <row r="106" spans="1:17" ht="14.25">
      <c r="A106" t="s">
        <v>1213</v>
      </c>
      <c r="B106" t="s">
        <v>1250</v>
      </c>
      <c r="C106" s="110" t="s">
        <v>1068</v>
      </c>
      <c r="E106" t="s">
        <v>6028</v>
      </c>
      <c r="F106" t="s">
        <v>311</v>
      </c>
      <c r="G106" t="s">
        <v>6029</v>
      </c>
      <c r="H106">
        <v>74247</v>
      </c>
      <c r="I106" t="s">
        <v>312</v>
      </c>
      <c r="J106" t="s">
        <v>1224</v>
      </c>
      <c r="K106" s="153">
        <v>44938</v>
      </c>
      <c r="L106" s="157">
        <v>7500000</v>
      </c>
      <c r="M106" s="158">
        <v>34901.25</v>
      </c>
      <c r="N106" s="157">
        <v>455084.99999999994</v>
      </c>
      <c r="O106" s="158">
        <v>2117.7380475</v>
      </c>
      <c r="P106" s="173">
        <f t="shared" ref="P106:P108" si="13">O106/M106</f>
        <v>6.0678000000000003E-2</v>
      </c>
      <c r="Q106" s="162">
        <v>46022</v>
      </c>
    </row>
    <row r="107" spans="1:17" ht="14.25">
      <c r="A107" t="s">
        <v>1213</v>
      </c>
      <c r="B107" t="s">
        <v>1250</v>
      </c>
      <c r="C107" s="110" t="s">
        <v>1068</v>
      </c>
      <c r="D107" t="s">
        <v>5882</v>
      </c>
      <c r="E107" t="s">
        <v>5883</v>
      </c>
      <c r="F107" t="s">
        <v>309</v>
      </c>
      <c r="G107" t="s">
        <v>5884</v>
      </c>
      <c r="H107">
        <v>74252</v>
      </c>
      <c r="I107" t="s">
        <v>312</v>
      </c>
      <c r="J107" t="s">
        <v>1212</v>
      </c>
      <c r="K107" s="153">
        <v>45036</v>
      </c>
      <c r="L107" s="157">
        <v>47500000</v>
      </c>
      <c r="M107" s="158">
        <v>47500</v>
      </c>
      <c r="N107" s="157">
        <v>1342607</v>
      </c>
      <c r="O107" s="158">
        <v>1342.607</v>
      </c>
      <c r="P107" s="173">
        <f t="shared" si="13"/>
        <v>2.8265410526315787E-2</v>
      </c>
      <c r="Q107" s="160">
        <v>48689</v>
      </c>
    </row>
    <row r="108" spans="1:17" ht="14.25">
      <c r="A108" t="s">
        <v>1213</v>
      </c>
      <c r="B108" t="s">
        <v>1251</v>
      </c>
      <c r="C108" s="110" t="s">
        <v>1068</v>
      </c>
      <c r="D108" t="s">
        <v>5922</v>
      </c>
      <c r="E108" t="s">
        <v>5923</v>
      </c>
      <c r="F108" t="s">
        <v>309</v>
      </c>
      <c r="G108" t="s">
        <v>5924</v>
      </c>
      <c r="H108">
        <v>74173</v>
      </c>
      <c r="I108" t="s">
        <v>312</v>
      </c>
      <c r="J108" t="s">
        <v>1215</v>
      </c>
      <c r="K108" s="153">
        <v>43157</v>
      </c>
      <c r="L108" s="157">
        <v>5100000</v>
      </c>
      <c r="M108" s="158">
        <v>18773.099999999999</v>
      </c>
      <c r="N108" s="157">
        <v>2229.9999999999932</v>
      </c>
      <c r="O108" s="158">
        <v>8.2086299999999763</v>
      </c>
      <c r="P108" s="173">
        <f t="shared" si="13"/>
        <v>4.3725490196078306E-4</v>
      </c>
      <c r="Q108" s="160">
        <v>45347</v>
      </c>
    </row>
    <row r="109" spans="1:17" ht="14.25">
      <c r="A109" t="s">
        <v>1213</v>
      </c>
      <c r="B109" t="s">
        <v>1251</v>
      </c>
      <c r="C109" s="110" t="s">
        <v>1068</v>
      </c>
      <c r="D109" t="s">
        <v>5937</v>
      </c>
      <c r="E109" t="s">
        <v>5938</v>
      </c>
      <c r="F109" t="s">
        <v>309</v>
      </c>
      <c r="G109" t="s">
        <v>5939</v>
      </c>
      <c r="H109">
        <v>74177</v>
      </c>
      <c r="I109" t="s">
        <v>312</v>
      </c>
      <c r="J109" t="s">
        <v>1212</v>
      </c>
      <c r="K109" s="153">
        <v>43312</v>
      </c>
      <c r="L109" s="157">
        <v>20000000</v>
      </c>
      <c r="M109" s="158">
        <v>20000</v>
      </c>
      <c r="N109" s="157"/>
      <c r="O109" s="158">
        <v>0</v>
      </c>
    </row>
    <row r="110" spans="1:17" ht="14.25">
      <c r="A110" t="s">
        <v>1213</v>
      </c>
      <c r="B110" t="s">
        <v>1251</v>
      </c>
      <c r="C110" s="110" t="s">
        <v>1068</v>
      </c>
      <c r="E110" t="s">
        <v>5943</v>
      </c>
      <c r="F110" t="s">
        <v>311</v>
      </c>
      <c r="G110" t="s">
        <v>5944</v>
      </c>
      <c r="H110">
        <v>74188</v>
      </c>
      <c r="I110" t="s">
        <v>312</v>
      </c>
      <c r="J110" t="s">
        <v>1215</v>
      </c>
      <c r="K110" s="153">
        <v>43578</v>
      </c>
      <c r="L110" s="157">
        <v>6000000</v>
      </c>
      <c r="M110" s="158">
        <v>22086</v>
      </c>
      <c r="N110" s="157"/>
      <c r="O110" s="158">
        <v>0</v>
      </c>
    </row>
    <row r="111" spans="1:17" ht="14.25">
      <c r="A111" t="s">
        <v>1213</v>
      </c>
      <c r="B111" t="s">
        <v>1251</v>
      </c>
      <c r="C111" s="110" t="s">
        <v>1068</v>
      </c>
      <c r="D111" t="s">
        <v>5940</v>
      </c>
      <c r="E111" t="s">
        <v>5941</v>
      </c>
      <c r="F111" t="s">
        <v>309</v>
      </c>
      <c r="G111" t="s">
        <v>5942</v>
      </c>
      <c r="H111">
        <v>74189</v>
      </c>
      <c r="I111" t="s">
        <v>312</v>
      </c>
      <c r="J111" t="s">
        <v>1215</v>
      </c>
      <c r="K111" s="153">
        <v>43586</v>
      </c>
      <c r="L111" s="157">
        <v>6415000</v>
      </c>
      <c r="M111" s="158">
        <v>23613.615000000002</v>
      </c>
      <c r="N111" s="157"/>
      <c r="O111" s="158">
        <v>0</v>
      </c>
    </row>
    <row r="112" spans="1:17" ht="14.25">
      <c r="A112" t="s">
        <v>1213</v>
      </c>
      <c r="B112" t="s">
        <v>1251</v>
      </c>
      <c r="C112" s="110" t="s">
        <v>1068</v>
      </c>
      <c r="D112" t="s">
        <v>6030</v>
      </c>
      <c r="E112" t="s">
        <v>6031</v>
      </c>
      <c r="F112" t="s">
        <v>309</v>
      </c>
      <c r="G112" t="s">
        <v>6032</v>
      </c>
      <c r="H112">
        <v>74196</v>
      </c>
      <c r="I112" t="s">
        <v>312</v>
      </c>
      <c r="J112" t="s">
        <v>1212</v>
      </c>
      <c r="K112" s="153">
        <v>43831</v>
      </c>
      <c r="L112" s="157">
        <v>46366453</v>
      </c>
      <c r="M112" s="158">
        <v>46366.453000000001</v>
      </c>
      <c r="N112" s="157"/>
      <c r="O112" s="158">
        <v>0</v>
      </c>
    </row>
    <row r="113" spans="1:17" ht="14.25">
      <c r="A113" t="s">
        <v>1213</v>
      </c>
      <c r="B113" t="s">
        <v>1251</v>
      </c>
      <c r="C113" s="110" t="s">
        <v>1068</v>
      </c>
      <c r="D113" t="s">
        <v>5950</v>
      </c>
      <c r="E113" t="s">
        <v>5951</v>
      </c>
      <c r="F113" t="s">
        <v>310</v>
      </c>
      <c r="G113" t="s">
        <v>6013</v>
      </c>
      <c r="H113">
        <v>74204</v>
      </c>
      <c r="I113" t="s">
        <v>312</v>
      </c>
      <c r="J113" t="s">
        <v>1212</v>
      </c>
      <c r="K113" s="153">
        <v>44084</v>
      </c>
      <c r="L113" s="157">
        <v>24960000</v>
      </c>
      <c r="M113" s="158">
        <v>24960</v>
      </c>
      <c r="N113" s="157">
        <v>60170</v>
      </c>
      <c r="O113" s="158">
        <v>60.17</v>
      </c>
      <c r="P113" s="173">
        <f>O113/M113</f>
        <v>2.4106570512820512E-3</v>
      </c>
      <c r="Q113" s="160">
        <v>46462</v>
      </c>
    </row>
    <row r="114" spans="1:17" ht="14.25">
      <c r="A114" t="s">
        <v>1213</v>
      </c>
      <c r="B114" t="s">
        <v>1251</v>
      </c>
      <c r="C114" s="110" t="s">
        <v>1068</v>
      </c>
      <c r="D114" t="s">
        <v>5979</v>
      </c>
      <c r="E114" t="s">
        <v>5980</v>
      </c>
      <c r="F114" t="s">
        <v>310</v>
      </c>
      <c r="G114" t="s">
        <v>5981</v>
      </c>
      <c r="H114">
        <v>74205</v>
      </c>
      <c r="I114" t="s">
        <v>312</v>
      </c>
      <c r="J114" t="s">
        <v>1217</v>
      </c>
      <c r="K114" s="153">
        <v>44159</v>
      </c>
      <c r="L114" s="157">
        <v>4060000</v>
      </c>
      <c r="M114" s="158">
        <v>16155.146000000001</v>
      </c>
      <c r="N114" s="157"/>
      <c r="O114" s="158">
        <v>0</v>
      </c>
    </row>
    <row r="115" spans="1:17" ht="14.25">
      <c r="A115" t="s">
        <v>1213</v>
      </c>
      <c r="B115" t="s">
        <v>1251</v>
      </c>
      <c r="C115" s="110" t="s">
        <v>1068</v>
      </c>
      <c r="E115" t="s">
        <v>6042</v>
      </c>
      <c r="F115" t="s">
        <v>311</v>
      </c>
      <c r="G115" t="s">
        <v>6043</v>
      </c>
      <c r="H115">
        <v>74207</v>
      </c>
      <c r="I115" t="s">
        <v>312</v>
      </c>
      <c r="J115" t="s">
        <v>1215</v>
      </c>
      <c r="K115" s="153">
        <v>44166</v>
      </c>
      <c r="L115" s="157">
        <v>10000000</v>
      </c>
      <c r="M115" s="158">
        <v>36810</v>
      </c>
      <c r="N115" s="157">
        <v>88914.4</v>
      </c>
      <c r="O115" s="158">
        <v>327.29390639999997</v>
      </c>
      <c r="P115" s="173">
        <f>O115/M115</f>
        <v>8.8914399999999987E-3</v>
      </c>
      <c r="Q115" s="161">
        <v>45748</v>
      </c>
    </row>
    <row r="116" spans="1:17" ht="14.25">
      <c r="A116" t="s">
        <v>1213</v>
      </c>
      <c r="B116" t="s">
        <v>1251</v>
      </c>
      <c r="C116" s="110" t="s">
        <v>1068</v>
      </c>
      <c r="E116" t="s">
        <v>5925</v>
      </c>
      <c r="F116" t="s">
        <v>311</v>
      </c>
      <c r="G116" t="s">
        <v>5973</v>
      </c>
      <c r="H116">
        <v>74215</v>
      </c>
      <c r="I116" t="s">
        <v>312</v>
      </c>
      <c r="J116" t="s">
        <v>1215</v>
      </c>
      <c r="K116" s="153">
        <v>44308</v>
      </c>
      <c r="L116" s="157">
        <v>7000000</v>
      </c>
      <c r="M116" s="158">
        <v>25767</v>
      </c>
      <c r="N116" s="157"/>
      <c r="O116" s="158">
        <v>0</v>
      </c>
    </row>
    <row r="117" spans="1:17" ht="14.25">
      <c r="A117" t="s">
        <v>1213</v>
      </c>
      <c r="B117" t="s">
        <v>1251</v>
      </c>
      <c r="C117" s="110" t="s">
        <v>1068</v>
      </c>
      <c r="E117" t="s">
        <v>5927</v>
      </c>
      <c r="F117" t="s">
        <v>311</v>
      </c>
      <c r="G117" t="s">
        <v>5974</v>
      </c>
      <c r="H117">
        <v>74216</v>
      </c>
      <c r="I117" t="s">
        <v>312</v>
      </c>
      <c r="J117" t="s">
        <v>1215</v>
      </c>
      <c r="K117" s="153">
        <v>44371</v>
      </c>
      <c r="L117" s="157">
        <v>8000000</v>
      </c>
      <c r="M117" s="158">
        <v>29448</v>
      </c>
      <c r="N117" s="157">
        <v>128613.99999999999</v>
      </c>
      <c r="O117" s="158">
        <v>473.42813399999994</v>
      </c>
      <c r="P117" s="173">
        <f t="shared" ref="P117:P119" si="14">O117/M117</f>
        <v>1.6076749999999997E-2</v>
      </c>
      <c r="Q117" s="160">
        <v>46197</v>
      </c>
    </row>
    <row r="118" spans="1:17" ht="14.25">
      <c r="A118" t="s">
        <v>1213</v>
      </c>
      <c r="B118" t="s">
        <v>1251</v>
      </c>
      <c r="C118" s="110" t="s">
        <v>1068</v>
      </c>
      <c r="D118" t="s">
        <v>5966</v>
      </c>
      <c r="E118" t="s">
        <v>5967</v>
      </c>
      <c r="F118" t="s">
        <v>309</v>
      </c>
      <c r="G118" t="s">
        <v>5968</v>
      </c>
      <c r="H118">
        <v>74221</v>
      </c>
      <c r="I118" t="s">
        <v>312</v>
      </c>
      <c r="J118" t="s">
        <v>1215</v>
      </c>
      <c r="K118" s="153">
        <v>44409</v>
      </c>
      <c r="L118" s="157">
        <v>8000000</v>
      </c>
      <c r="M118" s="158">
        <v>29448</v>
      </c>
      <c r="N118" s="157">
        <v>150352</v>
      </c>
      <c r="O118" s="158">
        <v>553.44571200000007</v>
      </c>
      <c r="P118" s="173">
        <f t="shared" si="14"/>
        <v>1.8794000000000002E-2</v>
      </c>
      <c r="Q118" s="160">
        <v>47150</v>
      </c>
    </row>
    <row r="119" spans="1:17" ht="14.25">
      <c r="A119" t="s">
        <v>1213</v>
      </c>
      <c r="B119" t="s">
        <v>1251</v>
      </c>
      <c r="C119" s="110" t="s">
        <v>1068</v>
      </c>
      <c r="D119" t="s">
        <v>5963</v>
      </c>
      <c r="E119" t="s">
        <v>5964</v>
      </c>
      <c r="F119" t="s">
        <v>309</v>
      </c>
      <c r="G119" t="s">
        <v>5965</v>
      </c>
      <c r="H119">
        <v>74228</v>
      </c>
      <c r="I119" t="s">
        <v>312</v>
      </c>
      <c r="J119" t="s">
        <v>1215</v>
      </c>
      <c r="K119" s="153">
        <v>44560</v>
      </c>
      <c r="L119" s="157">
        <v>10000000</v>
      </c>
      <c r="M119" s="158">
        <v>36810</v>
      </c>
      <c r="N119" s="157">
        <v>154396</v>
      </c>
      <c r="O119" s="158">
        <v>568.33167600000002</v>
      </c>
      <c r="P119" s="173">
        <f t="shared" si="14"/>
        <v>1.5439600000000001E-2</v>
      </c>
      <c r="Q119" s="162">
        <v>46751</v>
      </c>
    </row>
    <row r="120" spans="1:17" ht="14.25">
      <c r="A120" t="s">
        <v>1213</v>
      </c>
      <c r="B120" t="s">
        <v>1251</v>
      </c>
      <c r="C120" s="110" t="s">
        <v>1068</v>
      </c>
      <c r="D120" t="s">
        <v>5982</v>
      </c>
      <c r="E120" t="s">
        <v>5983</v>
      </c>
      <c r="F120" t="s">
        <v>309</v>
      </c>
      <c r="G120" t="s">
        <v>5984</v>
      </c>
      <c r="H120">
        <v>74233</v>
      </c>
      <c r="I120" t="s">
        <v>312</v>
      </c>
      <c r="J120" t="s">
        <v>1212</v>
      </c>
      <c r="K120" s="153">
        <v>44622</v>
      </c>
      <c r="L120" s="157">
        <v>45000000</v>
      </c>
      <c r="M120" s="158">
        <v>45000</v>
      </c>
      <c r="N120" s="157"/>
      <c r="O120" s="158">
        <v>0</v>
      </c>
    </row>
    <row r="121" spans="1:17" ht="14.25">
      <c r="A121" t="s">
        <v>1213</v>
      </c>
      <c r="B121" t="s">
        <v>1251</v>
      </c>
      <c r="C121" s="110" t="s">
        <v>1068</v>
      </c>
      <c r="E121" t="s">
        <v>5925</v>
      </c>
      <c r="F121" t="s">
        <v>311</v>
      </c>
      <c r="G121" t="s">
        <v>5975</v>
      </c>
      <c r="H121">
        <v>74235</v>
      </c>
      <c r="I121" t="s">
        <v>312</v>
      </c>
      <c r="J121" t="s">
        <v>1215</v>
      </c>
      <c r="K121" s="153">
        <v>44712</v>
      </c>
      <c r="L121" s="157">
        <v>5000000</v>
      </c>
      <c r="M121" s="158">
        <v>18405</v>
      </c>
      <c r="N121" s="157">
        <v>17520.999999999993</v>
      </c>
      <c r="O121" s="158">
        <v>64.494800999999981</v>
      </c>
      <c r="P121" s="173">
        <f t="shared" ref="P121:P126" si="15">O121/M121</f>
        <v>3.504199999999999E-3</v>
      </c>
      <c r="Q121" s="161">
        <v>47269</v>
      </c>
    </row>
    <row r="122" spans="1:17" ht="14.25">
      <c r="A122" t="s">
        <v>1213</v>
      </c>
      <c r="B122" t="s">
        <v>1251</v>
      </c>
      <c r="C122" s="110" t="s">
        <v>1068</v>
      </c>
      <c r="D122" t="s">
        <v>6019</v>
      </c>
      <c r="E122" t="s">
        <v>6020</v>
      </c>
      <c r="F122" t="s">
        <v>311</v>
      </c>
      <c r="G122" t="s">
        <v>6021</v>
      </c>
      <c r="H122">
        <v>74237</v>
      </c>
      <c r="I122" t="s">
        <v>312</v>
      </c>
      <c r="J122" t="s">
        <v>1224</v>
      </c>
      <c r="K122" s="153">
        <v>44721</v>
      </c>
      <c r="L122" s="157">
        <v>7000000</v>
      </c>
      <c r="M122" s="158">
        <v>32574.5</v>
      </c>
      <c r="N122" s="157">
        <v>674.00000000000682</v>
      </c>
      <c r="O122" s="158">
        <v>3.1364590000000319</v>
      </c>
      <c r="P122" s="173">
        <f t="shared" si="15"/>
        <v>9.6285714285715269E-5</v>
      </c>
      <c r="Q122" s="161">
        <v>11110</v>
      </c>
    </row>
    <row r="123" spans="1:17" ht="14.25">
      <c r="A123" t="s">
        <v>1213</v>
      </c>
      <c r="B123" t="s">
        <v>1251</v>
      </c>
      <c r="C123" s="110" t="s">
        <v>1068</v>
      </c>
      <c r="D123" t="s">
        <v>6014</v>
      </c>
      <c r="E123" t="s">
        <v>6015</v>
      </c>
      <c r="F123" t="s">
        <v>310</v>
      </c>
      <c r="G123" t="s">
        <v>6016</v>
      </c>
      <c r="H123">
        <v>74238</v>
      </c>
      <c r="I123" t="s">
        <v>312</v>
      </c>
      <c r="J123" t="s">
        <v>1212</v>
      </c>
      <c r="K123" s="153">
        <v>44721</v>
      </c>
      <c r="L123" s="157">
        <v>40000000</v>
      </c>
      <c r="M123" s="158">
        <v>40000</v>
      </c>
      <c r="N123" s="157">
        <v>951064</v>
      </c>
      <c r="O123" s="158">
        <v>951.06399999999996</v>
      </c>
      <c r="P123" s="173">
        <f t="shared" si="15"/>
        <v>2.3776599999999998E-2</v>
      </c>
      <c r="Q123" s="160">
        <v>46182</v>
      </c>
    </row>
    <row r="124" spans="1:17" ht="14.25">
      <c r="A124" t="s">
        <v>1213</v>
      </c>
      <c r="B124" t="s">
        <v>1251</v>
      </c>
      <c r="C124" s="110" t="s">
        <v>1068</v>
      </c>
      <c r="D124" t="s">
        <v>6002</v>
      </c>
      <c r="E124" t="s">
        <v>6003</v>
      </c>
      <c r="F124" t="s">
        <v>309</v>
      </c>
      <c r="G124" t="s">
        <v>6004</v>
      </c>
      <c r="H124">
        <v>74239</v>
      </c>
      <c r="I124" t="s">
        <v>312</v>
      </c>
      <c r="J124" t="s">
        <v>1212</v>
      </c>
      <c r="K124" s="153">
        <v>44741</v>
      </c>
      <c r="L124" s="157">
        <v>40000000</v>
      </c>
      <c r="M124" s="158">
        <v>40000</v>
      </c>
      <c r="N124" s="157">
        <v>1065821</v>
      </c>
      <c r="O124" s="158">
        <v>1065.8209999999999</v>
      </c>
      <c r="P124" s="173">
        <f t="shared" si="15"/>
        <v>2.6645524999999996E-2</v>
      </c>
      <c r="Q124" s="160">
        <v>46202</v>
      </c>
    </row>
    <row r="125" spans="1:17" ht="14.25">
      <c r="A125" t="s">
        <v>1213</v>
      </c>
      <c r="B125" t="s">
        <v>1251</v>
      </c>
      <c r="C125" s="110" t="s">
        <v>1068</v>
      </c>
      <c r="E125" t="s">
        <v>6040</v>
      </c>
      <c r="F125" t="s">
        <v>309</v>
      </c>
      <c r="G125" t="s">
        <v>6041</v>
      </c>
      <c r="H125">
        <v>74240</v>
      </c>
      <c r="I125" t="s">
        <v>312</v>
      </c>
      <c r="J125" t="s">
        <v>1217</v>
      </c>
      <c r="K125" s="153">
        <v>44748</v>
      </c>
      <c r="L125" s="157">
        <v>10000000</v>
      </c>
      <c r="M125" s="158">
        <v>39791</v>
      </c>
      <c r="N125" s="157">
        <v>30775.502048201841</v>
      </c>
      <c r="O125" s="158">
        <v>122.45880019999994</v>
      </c>
      <c r="P125" s="173">
        <f t="shared" si="15"/>
        <v>3.0775502048201839E-3</v>
      </c>
      <c r="Q125" s="161">
        <v>45844</v>
      </c>
    </row>
    <row r="126" spans="1:17" ht="14.25">
      <c r="A126" t="s">
        <v>1213</v>
      </c>
      <c r="B126" t="s">
        <v>1251</v>
      </c>
      <c r="C126" s="110" t="s">
        <v>1068</v>
      </c>
      <c r="D126" t="s">
        <v>5994</v>
      </c>
      <c r="E126" t="s">
        <v>5995</v>
      </c>
      <c r="F126" t="s">
        <v>309</v>
      </c>
      <c r="G126" t="s">
        <v>5996</v>
      </c>
      <c r="H126">
        <v>74241</v>
      </c>
      <c r="I126" t="s">
        <v>312</v>
      </c>
      <c r="J126" t="s">
        <v>1212</v>
      </c>
      <c r="K126" s="153">
        <v>44752</v>
      </c>
      <c r="L126" s="157">
        <v>50000000</v>
      </c>
      <c r="M126" s="158">
        <v>50000</v>
      </c>
      <c r="N126" s="157">
        <v>606663</v>
      </c>
      <c r="O126" s="158">
        <v>606.66300000000001</v>
      </c>
      <c r="P126" s="173">
        <f t="shared" si="15"/>
        <v>1.213326E-2</v>
      </c>
      <c r="Q126" s="160">
        <v>46213</v>
      </c>
    </row>
    <row r="127" spans="1:17" ht="14.25">
      <c r="A127" t="s">
        <v>1213</v>
      </c>
      <c r="B127" t="s">
        <v>1251</v>
      </c>
      <c r="C127" s="110" t="s">
        <v>1068</v>
      </c>
      <c r="E127" t="s">
        <v>4498</v>
      </c>
      <c r="F127" t="s">
        <v>311</v>
      </c>
      <c r="G127" t="s">
        <v>4497</v>
      </c>
      <c r="H127">
        <v>74242</v>
      </c>
      <c r="I127" t="s">
        <v>312</v>
      </c>
      <c r="J127" t="s">
        <v>1217</v>
      </c>
      <c r="K127" s="153">
        <v>44812</v>
      </c>
      <c r="L127" s="157">
        <v>5410840</v>
      </c>
      <c r="M127" s="158">
        <v>21530.273443999999</v>
      </c>
      <c r="N127" s="157"/>
      <c r="O127" s="158">
        <v>0</v>
      </c>
    </row>
    <row r="128" spans="1:17" ht="14.25">
      <c r="A128" t="s">
        <v>1213</v>
      </c>
      <c r="B128" t="s">
        <v>1251</v>
      </c>
      <c r="C128" s="110" t="s">
        <v>1068</v>
      </c>
      <c r="D128" t="s">
        <v>5969</v>
      </c>
      <c r="E128" t="s">
        <v>5970</v>
      </c>
      <c r="F128" t="s">
        <v>311</v>
      </c>
      <c r="G128" t="s">
        <v>5971</v>
      </c>
      <c r="H128">
        <v>74243</v>
      </c>
      <c r="I128" t="s">
        <v>312</v>
      </c>
      <c r="J128" t="s">
        <v>1215</v>
      </c>
      <c r="K128" s="153">
        <v>44823</v>
      </c>
      <c r="L128" s="157">
        <v>6000000</v>
      </c>
      <c r="M128" s="158">
        <v>22086</v>
      </c>
      <c r="N128" s="157">
        <v>115106</v>
      </c>
      <c r="O128" s="158">
        <v>423.70518599999997</v>
      </c>
      <c r="P128" s="173">
        <f t="shared" ref="P128:P129" si="16">O128/M128</f>
        <v>1.9184333333333331E-2</v>
      </c>
      <c r="Q128" s="160">
        <v>46284</v>
      </c>
    </row>
    <row r="129" spans="1:17" ht="14.25">
      <c r="A129" t="s">
        <v>1213</v>
      </c>
      <c r="B129" t="s">
        <v>1251</v>
      </c>
      <c r="C129" s="110" t="s">
        <v>1068</v>
      </c>
      <c r="E129" t="s">
        <v>6028</v>
      </c>
      <c r="F129" t="s">
        <v>311</v>
      </c>
      <c r="G129" t="s">
        <v>6029</v>
      </c>
      <c r="H129">
        <v>74247</v>
      </c>
      <c r="I129" t="s">
        <v>312</v>
      </c>
      <c r="J129" t="s">
        <v>1224</v>
      </c>
      <c r="K129" s="153">
        <v>44938</v>
      </c>
      <c r="L129" s="157">
        <v>7500000</v>
      </c>
      <c r="M129" s="158">
        <v>34901.25</v>
      </c>
      <c r="N129" s="157">
        <v>330083</v>
      </c>
      <c r="O129" s="158">
        <v>1536.0412405000002</v>
      </c>
      <c r="P129" s="173">
        <f t="shared" si="16"/>
        <v>4.4011066666666675E-2</v>
      </c>
      <c r="Q129" s="162">
        <v>46022</v>
      </c>
    </row>
    <row r="130" spans="1:17" ht="14.25">
      <c r="A130" t="s">
        <v>1213</v>
      </c>
      <c r="B130" t="s">
        <v>1251</v>
      </c>
      <c r="C130" s="110" t="s">
        <v>1068</v>
      </c>
      <c r="E130" t="s">
        <v>6036</v>
      </c>
      <c r="F130" t="s">
        <v>309</v>
      </c>
      <c r="G130" t="s">
        <v>6037</v>
      </c>
      <c r="H130">
        <v>74249</v>
      </c>
      <c r="I130" t="s">
        <v>312</v>
      </c>
      <c r="J130" t="s">
        <v>1212</v>
      </c>
      <c r="K130" s="153">
        <v>45006</v>
      </c>
      <c r="L130" s="157">
        <v>70000000</v>
      </c>
      <c r="M130" s="158">
        <v>70000</v>
      </c>
      <c r="N130" s="157"/>
      <c r="O130" s="158">
        <v>0</v>
      </c>
    </row>
    <row r="131" spans="1:17" ht="14.25">
      <c r="A131" t="s">
        <v>1213</v>
      </c>
      <c r="B131" t="s">
        <v>1251</v>
      </c>
      <c r="C131" s="110" t="s">
        <v>1068</v>
      </c>
      <c r="D131" t="s">
        <v>5882</v>
      </c>
      <c r="E131" t="s">
        <v>5883</v>
      </c>
      <c r="F131" t="s">
        <v>309</v>
      </c>
      <c r="G131" t="s">
        <v>5884</v>
      </c>
      <c r="H131">
        <v>74252</v>
      </c>
      <c r="I131" t="s">
        <v>312</v>
      </c>
      <c r="J131" t="s">
        <v>1212</v>
      </c>
      <c r="K131" s="153">
        <v>45036</v>
      </c>
      <c r="L131" s="157">
        <v>47500000</v>
      </c>
      <c r="M131" s="158">
        <v>47500</v>
      </c>
      <c r="N131" s="157">
        <v>1338464</v>
      </c>
      <c r="O131" s="158">
        <v>1338.4639999999999</v>
      </c>
      <c r="P131" s="173">
        <f t="shared" ref="P131:P134" si="17">O131/M131</f>
        <v>2.8178189473684209E-2</v>
      </c>
      <c r="Q131" s="160">
        <v>48689</v>
      </c>
    </row>
    <row r="132" spans="1:17" ht="14.25">
      <c r="A132" t="s">
        <v>1213</v>
      </c>
      <c r="B132" t="s">
        <v>1251</v>
      </c>
      <c r="C132" s="110" t="s">
        <v>1068</v>
      </c>
      <c r="E132" t="s">
        <v>5885</v>
      </c>
      <c r="F132" t="s">
        <v>309</v>
      </c>
      <c r="G132" t="s">
        <v>5886</v>
      </c>
      <c r="H132">
        <v>74254</v>
      </c>
      <c r="I132" t="s">
        <v>312</v>
      </c>
      <c r="J132" t="s">
        <v>1215</v>
      </c>
      <c r="K132" s="153">
        <v>45124</v>
      </c>
      <c r="L132" s="157">
        <v>3500000</v>
      </c>
      <c r="M132" s="158">
        <v>12883.5</v>
      </c>
      <c r="N132" s="157">
        <v>158875</v>
      </c>
      <c r="O132" s="158">
        <v>584.81887500000005</v>
      </c>
      <c r="P132" s="173">
        <f t="shared" si="17"/>
        <v>4.5392857142857145E-2</v>
      </c>
      <c r="Q132" s="160">
        <v>46220</v>
      </c>
    </row>
    <row r="133" spans="1:17" ht="14.25">
      <c r="A133" t="s">
        <v>1213</v>
      </c>
      <c r="B133" t="s">
        <v>1251</v>
      </c>
      <c r="C133" s="110" t="s">
        <v>1068</v>
      </c>
      <c r="D133" t="s">
        <v>5919</v>
      </c>
      <c r="E133" t="s">
        <v>5920</v>
      </c>
      <c r="F133" t="s">
        <v>309</v>
      </c>
      <c r="G133" t="s">
        <v>5921</v>
      </c>
      <c r="H133">
        <v>74255</v>
      </c>
      <c r="I133" t="s">
        <v>312</v>
      </c>
      <c r="J133" t="s">
        <v>1224</v>
      </c>
      <c r="K133" s="153">
        <v>45208</v>
      </c>
      <c r="L133" s="157">
        <v>5000000</v>
      </c>
      <c r="M133" s="158">
        <v>23267.5</v>
      </c>
      <c r="N133" s="157">
        <v>109907.00000000003</v>
      </c>
      <c r="O133" s="158">
        <v>511.45222450000011</v>
      </c>
      <c r="P133" s="173">
        <f t="shared" si="17"/>
        <v>2.1981400000000005E-2</v>
      </c>
      <c r="Q133" s="161">
        <v>46235</v>
      </c>
    </row>
    <row r="134" spans="1:17" ht="14.25">
      <c r="A134" t="s">
        <v>1213</v>
      </c>
      <c r="B134" t="s">
        <v>1251</v>
      </c>
      <c r="C134" s="110" t="s">
        <v>1068</v>
      </c>
      <c r="D134" t="s">
        <v>6022</v>
      </c>
      <c r="E134" t="s">
        <v>6023</v>
      </c>
      <c r="F134" t="s">
        <v>310</v>
      </c>
      <c r="G134" t="s">
        <v>6024</v>
      </c>
      <c r="H134">
        <v>74256</v>
      </c>
      <c r="I134" t="s">
        <v>312</v>
      </c>
      <c r="J134" t="s">
        <v>1217</v>
      </c>
      <c r="K134" s="153">
        <v>45166</v>
      </c>
      <c r="L134" s="157">
        <v>8000000</v>
      </c>
      <c r="M134" s="158">
        <v>31832.799999999999</v>
      </c>
      <c r="N134" s="157">
        <v>95505.000000000044</v>
      </c>
      <c r="O134" s="158">
        <v>380.02394550000014</v>
      </c>
      <c r="P134" s="173">
        <f t="shared" si="17"/>
        <v>1.1938125000000004E-2</v>
      </c>
      <c r="Q134" s="162">
        <v>48092</v>
      </c>
    </row>
    <row r="135" spans="1:17" ht="14.25">
      <c r="A135" t="s">
        <v>1213</v>
      </c>
      <c r="B135" t="s">
        <v>1252</v>
      </c>
      <c r="C135" s="110" t="s">
        <v>1068</v>
      </c>
      <c r="D135" t="s">
        <v>6005</v>
      </c>
      <c r="E135" t="s">
        <v>6006</v>
      </c>
      <c r="F135" t="s">
        <v>309</v>
      </c>
      <c r="G135" t="s">
        <v>6007</v>
      </c>
      <c r="H135">
        <v>74166</v>
      </c>
      <c r="I135" t="s">
        <v>312</v>
      </c>
      <c r="J135" t="s">
        <v>1212</v>
      </c>
      <c r="K135" s="153">
        <v>41334</v>
      </c>
      <c r="L135" s="157">
        <v>20000000</v>
      </c>
      <c r="M135" s="158">
        <v>20000</v>
      </c>
      <c r="N135" s="157"/>
      <c r="O135" s="158">
        <v>0</v>
      </c>
    </row>
    <row r="136" spans="1:17" ht="14.25">
      <c r="A136" t="s">
        <v>1213</v>
      </c>
      <c r="B136" t="s">
        <v>1252</v>
      </c>
      <c r="C136" s="110" t="s">
        <v>1068</v>
      </c>
      <c r="D136" t="s">
        <v>5991</v>
      </c>
      <c r="E136" t="s">
        <v>5992</v>
      </c>
      <c r="F136" t="s">
        <v>309</v>
      </c>
      <c r="G136" t="s">
        <v>5993</v>
      </c>
      <c r="H136">
        <v>74167</v>
      </c>
      <c r="I136" t="s">
        <v>312</v>
      </c>
      <c r="J136" t="s">
        <v>1212</v>
      </c>
      <c r="K136" s="153">
        <v>42125</v>
      </c>
      <c r="L136" s="157">
        <v>100000000</v>
      </c>
      <c r="M136" s="158">
        <v>100000</v>
      </c>
      <c r="N136" s="157"/>
      <c r="O136" s="158">
        <v>0</v>
      </c>
    </row>
    <row r="137" spans="1:17" ht="14.25">
      <c r="A137" t="s">
        <v>1213</v>
      </c>
      <c r="B137" t="s">
        <v>1252</v>
      </c>
      <c r="C137" s="110" t="s">
        <v>1068</v>
      </c>
      <c r="D137" t="s">
        <v>6033</v>
      </c>
      <c r="E137" t="s">
        <v>6034</v>
      </c>
      <c r="F137" t="s">
        <v>309</v>
      </c>
      <c r="G137" t="s">
        <v>6035</v>
      </c>
      <c r="H137">
        <v>74168</v>
      </c>
      <c r="I137" t="s">
        <v>312</v>
      </c>
      <c r="J137" t="s">
        <v>1215</v>
      </c>
      <c r="K137" s="153">
        <v>42565</v>
      </c>
      <c r="L137" s="157">
        <v>12000000</v>
      </c>
      <c r="M137" s="158">
        <v>44172</v>
      </c>
      <c r="N137" s="157">
        <v>643636.50000000035</v>
      </c>
      <c r="O137" s="158">
        <v>2369.2259565000013</v>
      </c>
      <c r="P137" s="173">
        <f t="shared" ref="P137:P141" si="18">O137/M137</f>
        <v>5.3636375000000028E-2</v>
      </c>
      <c r="Q137" s="160">
        <v>45959</v>
      </c>
    </row>
    <row r="138" spans="1:17" ht="14.25">
      <c r="A138" t="s">
        <v>1213</v>
      </c>
      <c r="B138" t="s">
        <v>1252</v>
      </c>
      <c r="C138" s="110" t="s">
        <v>1068</v>
      </c>
      <c r="E138" t="s">
        <v>6017</v>
      </c>
      <c r="F138" t="s">
        <v>311</v>
      </c>
      <c r="G138" t="s">
        <v>6018</v>
      </c>
      <c r="H138">
        <v>74169</v>
      </c>
      <c r="I138" t="s">
        <v>312</v>
      </c>
      <c r="J138" t="s">
        <v>1215</v>
      </c>
      <c r="K138" s="153">
        <v>42583</v>
      </c>
      <c r="L138" s="157">
        <v>7000000</v>
      </c>
      <c r="M138" s="158">
        <v>25767</v>
      </c>
      <c r="N138" s="157">
        <v>76652.000000000029</v>
      </c>
      <c r="O138" s="158">
        <v>282.15601200000009</v>
      </c>
      <c r="P138" s="173">
        <f t="shared" si="18"/>
        <v>1.0950285714285718E-2</v>
      </c>
      <c r="Q138" s="161">
        <v>45503</v>
      </c>
    </row>
    <row r="139" spans="1:17" ht="14.25">
      <c r="A139" t="s">
        <v>1213</v>
      </c>
      <c r="B139" t="s">
        <v>1252</v>
      </c>
      <c r="C139" s="110" t="s">
        <v>1068</v>
      </c>
      <c r="D139" t="s">
        <v>5999</v>
      </c>
      <c r="E139" t="s">
        <v>6000</v>
      </c>
      <c r="F139" t="s">
        <v>309</v>
      </c>
      <c r="G139" t="s">
        <v>6001</v>
      </c>
      <c r="H139">
        <v>74170</v>
      </c>
      <c r="I139" t="s">
        <v>312</v>
      </c>
      <c r="J139" t="s">
        <v>1212</v>
      </c>
      <c r="K139" s="153">
        <v>42583</v>
      </c>
      <c r="L139" s="157">
        <v>25000000</v>
      </c>
      <c r="M139" s="158">
        <v>25000</v>
      </c>
      <c r="N139" s="157">
        <v>937744</v>
      </c>
      <c r="O139" s="158">
        <v>937.74400000000003</v>
      </c>
      <c r="P139" s="173">
        <f t="shared" si="18"/>
        <v>3.7509760000000003E-2</v>
      </c>
      <c r="Q139" s="160">
        <v>46054</v>
      </c>
    </row>
    <row r="140" spans="1:17" ht="14.25">
      <c r="A140" t="s">
        <v>1213</v>
      </c>
      <c r="B140" t="s">
        <v>1252</v>
      </c>
      <c r="C140" s="110" t="s">
        <v>1068</v>
      </c>
      <c r="D140" t="s">
        <v>5985</v>
      </c>
      <c r="E140" t="s">
        <v>5986</v>
      </c>
      <c r="F140" t="s">
        <v>310</v>
      </c>
      <c r="G140" t="s">
        <v>5987</v>
      </c>
      <c r="H140">
        <v>74171</v>
      </c>
      <c r="I140" t="s">
        <v>312</v>
      </c>
      <c r="J140" t="s">
        <v>1212</v>
      </c>
      <c r="K140" s="153">
        <v>42736</v>
      </c>
      <c r="L140" s="157">
        <v>30000000</v>
      </c>
      <c r="M140" s="158">
        <v>30000</v>
      </c>
      <c r="N140" s="157">
        <v>11160009</v>
      </c>
      <c r="O140" s="158">
        <v>11160.009</v>
      </c>
      <c r="P140" s="173">
        <f t="shared" si="18"/>
        <v>0.37200030000000001</v>
      </c>
      <c r="Q140" s="160">
        <v>46760</v>
      </c>
    </row>
    <row r="141" spans="1:17" ht="14.25">
      <c r="A141" t="s">
        <v>1213</v>
      </c>
      <c r="B141" t="s">
        <v>1252</v>
      </c>
      <c r="C141" s="110" t="s">
        <v>1068</v>
      </c>
      <c r="D141" t="s">
        <v>5922</v>
      </c>
      <c r="E141" t="s">
        <v>5923</v>
      </c>
      <c r="F141" t="s">
        <v>309</v>
      </c>
      <c r="G141" t="s">
        <v>5924</v>
      </c>
      <c r="H141">
        <v>74173</v>
      </c>
      <c r="I141" t="s">
        <v>312</v>
      </c>
      <c r="J141" t="s">
        <v>1215</v>
      </c>
      <c r="K141" s="153">
        <v>43157</v>
      </c>
      <c r="L141" s="157">
        <v>5100000</v>
      </c>
      <c r="M141" s="158">
        <v>18773.099999999999</v>
      </c>
      <c r="N141" s="157">
        <v>91614.999999999854</v>
      </c>
      <c r="O141" s="158">
        <v>337.23481499999946</v>
      </c>
      <c r="P141" s="173">
        <f t="shared" si="18"/>
        <v>1.796372549019605E-2</v>
      </c>
      <c r="Q141" s="160">
        <v>45347</v>
      </c>
    </row>
    <row r="142" spans="1:17" ht="14.25">
      <c r="A142" t="s">
        <v>1213</v>
      </c>
      <c r="B142" t="s">
        <v>1252</v>
      </c>
      <c r="C142" s="110" t="s">
        <v>1068</v>
      </c>
      <c r="D142" t="s">
        <v>5934</v>
      </c>
      <c r="E142" t="s">
        <v>5935</v>
      </c>
      <c r="F142" t="s">
        <v>309</v>
      </c>
      <c r="G142" t="s">
        <v>5936</v>
      </c>
      <c r="H142">
        <v>74176</v>
      </c>
      <c r="I142" t="s">
        <v>312</v>
      </c>
      <c r="J142" t="s">
        <v>1212</v>
      </c>
      <c r="K142" s="153">
        <v>43306</v>
      </c>
      <c r="L142" s="157">
        <v>15000000</v>
      </c>
      <c r="M142" s="158">
        <v>15000</v>
      </c>
      <c r="N142" s="157"/>
      <c r="O142" s="158">
        <v>0</v>
      </c>
    </row>
    <row r="143" spans="1:17" ht="14.25">
      <c r="A143" t="s">
        <v>1213</v>
      </c>
      <c r="B143" t="s">
        <v>1252</v>
      </c>
      <c r="C143" s="110" t="s">
        <v>1068</v>
      </c>
      <c r="D143" t="s">
        <v>5937</v>
      </c>
      <c r="E143" t="s">
        <v>5938</v>
      </c>
      <c r="F143" t="s">
        <v>309</v>
      </c>
      <c r="G143" t="s">
        <v>5939</v>
      </c>
      <c r="H143">
        <v>74177</v>
      </c>
      <c r="I143" t="s">
        <v>312</v>
      </c>
      <c r="J143" t="s">
        <v>1212</v>
      </c>
      <c r="K143" s="153">
        <v>43312</v>
      </c>
      <c r="L143" s="157">
        <v>20000000</v>
      </c>
      <c r="M143" s="158">
        <v>20000</v>
      </c>
      <c r="N143" s="157"/>
      <c r="O143" s="158">
        <v>0</v>
      </c>
    </row>
    <row r="144" spans="1:17" ht="14.25">
      <c r="A144" t="s">
        <v>1213</v>
      </c>
      <c r="B144" t="s">
        <v>1252</v>
      </c>
      <c r="C144" s="110" t="s">
        <v>1068</v>
      </c>
      <c r="D144" t="s">
        <v>5953</v>
      </c>
      <c r="E144" t="s">
        <v>5954</v>
      </c>
      <c r="F144" t="s">
        <v>311</v>
      </c>
      <c r="G144" t="s">
        <v>5955</v>
      </c>
      <c r="H144">
        <v>74178</v>
      </c>
      <c r="I144" t="s">
        <v>312</v>
      </c>
      <c r="J144" t="s">
        <v>1215</v>
      </c>
      <c r="K144" s="153">
        <v>43321</v>
      </c>
      <c r="L144" s="157">
        <v>16000000</v>
      </c>
      <c r="M144" s="158">
        <v>58896</v>
      </c>
      <c r="N144" s="157"/>
      <c r="O144" s="158">
        <v>0</v>
      </c>
    </row>
    <row r="145" spans="1:17" ht="14.25">
      <c r="A145" t="s">
        <v>1213</v>
      </c>
      <c r="B145" t="s">
        <v>1252</v>
      </c>
      <c r="C145" s="110" t="s">
        <v>1068</v>
      </c>
      <c r="D145" t="s">
        <v>5976</v>
      </c>
      <c r="E145" t="s">
        <v>5977</v>
      </c>
      <c r="F145" t="s">
        <v>309</v>
      </c>
      <c r="G145" t="s">
        <v>5978</v>
      </c>
      <c r="H145">
        <v>74179</v>
      </c>
      <c r="I145" t="s">
        <v>312</v>
      </c>
      <c r="J145" t="s">
        <v>1212</v>
      </c>
      <c r="K145" s="153">
        <v>43394</v>
      </c>
      <c r="L145" s="157">
        <v>50000000</v>
      </c>
      <c r="M145" s="158">
        <v>50000</v>
      </c>
      <c r="N145" s="157">
        <v>4078373</v>
      </c>
      <c r="O145" s="158">
        <v>4078.373</v>
      </c>
      <c r="P145" s="173">
        <f>O145/M145</f>
        <v>8.1567459999999994E-2</v>
      </c>
      <c r="Q145" s="160">
        <v>47044</v>
      </c>
    </row>
    <row r="146" spans="1:17" ht="14.25">
      <c r="A146" t="s">
        <v>1213</v>
      </c>
      <c r="B146" t="s">
        <v>1252</v>
      </c>
      <c r="C146" s="110" t="s">
        <v>1068</v>
      </c>
      <c r="E146" t="s">
        <v>5925</v>
      </c>
      <c r="F146" t="s">
        <v>311</v>
      </c>
      <c r="G146" t="s">
        <v>5926</v>
      </c>
      <c r="H146">
        <v>74180</v>
      </c>
      <c r="I146" t="s">
        <v>312</v>
      </c>
      <c r="J146" t="s">
        <v>1215</v>
      </c>
      <c r="K146" s="153">
        <v>43411</v>
      </c>
      <c r="L146" s="157">
        <v>4000000</v>
      </c>
      <c r="M146" s="158">
        <v>14724</v>
      </c>
      <c r="N146" s="157"/>
      <c r="O146" s="158">
        <v>0</v>
      </c>
    </row>
    <row r="147" spans="1:17" ht="14.25">
      <c r="A147" t="s">
        <v>1213</v>
      </c>
      <c r="B147" t="s">
        <v>1252</v>
      </c>
      <c r="C147" s="110" t="s">
        <v>1068</v>
      </c>
      <c r="E147" t="s">
        <v>5956</v>
      </c>
      <c r="F147" t="s">
        <v>309</v>
      </c>
      <c r="G147" t="s">
        <v>5957</v>
      </c>
      <c r="H147">
        <v>74181</v>
      </c>
      <c r="I147" t="s">
        <v>312</v>
      </c>
      <c r="J147" t="s">
        <v>1215</v>
      </c>
      <c r="K147" s="153">
        <v>43412</v>
      </c>
      <c r="L147" s="157">
        <v>9000000</v>
      </c>
      <c r="M147" s="158">
        <v>33129</v>
      </c>
      <c r="N147" s="157"/>
      <c r="O147" s="158">
        <v>0</v>
      </c>
    </row>
    <row r="148" spans="1:17" ht="14.25">
      <c r="A148" t="s">
        <v>1213</v>
      </c>
      <c r="B148" t="s">
        <v>1252</v>
      </c>
      <c r="C148" s="110" t="s">
        <v>1068</v>
      </c>
      <c r="E148" t="s">
        <v>5927</v>
      </c>
      <c r="F148" t="s">
        <v>311</v>
      </c>
      <c r="G148" t="s">
        <v>5928</v>
      </c>
      <c r="H148">
        <v>74183</v>
      </c>
      <c r="I148" t="s">
        <v>312</v>
      </c>
      <c r="J148" t="s">
        <v>1215</v>
      </c>
      <c r="K148" s="153">
        <v>43482</v>
      </c>
      <c r="L148" s="157">
        <v>8000000</v>
      </c>
      <c r="M148" s="158">
        <v>29448</v>
      </c>
      <c r="N148" s="157"/>
      <c r="O148" s="158">
        <v>0</v>
      </c>
    </row>
    <row r="149" spans="1:17" ht="14.25">
      <c r="A149" t="s">
        <v>1213</v>
      </c>
      <c r="B149" t="s">
        <v>1252</v>
      </c>
      <c r="C149" s="110" t="s">
        <v>1068</v>
      </c>
      <c r="D149" t="s">
        <v>5929</v>
      </c>
      <c r="E149" t="s">
        <v>5930</v>
      </c>
      <c r="F149" t="s">
        <v>309</v>
      </c>
      <c r="G149" t="s">
        <v>5931</v>
      </c>
      <c r="H149">
        <v>74185</v>
      </c>
      <c r="I149" t="s">
        <v>312</v>
      </c>
      <c r="J149" t="s">
        <v>1212</v>
      </c>
      <c r="K149" s="153">
        <v>43524</v>
      </c>
      <c r="L149" s="157">
        <v>53887168</v>
      </c>
      <c r="M149" s="158">
        <v>53887.167999999998</v>
      </c>
      <c r="N149" s="157"/>
      <c r="O149" s="158">
        <v>0</v>
      </c>
    </row>
    <row r="150" spans="1:17" ht="14.25">
      <c r="A150" t="s">
        <v>1213</v>
      </c>
      <c r="B150" t="s">
        <v>1252</v>
      </c>
      <c r="C150" s="110" t="s">
        <v>1068</v>
      </c>
      <c r="D150" t="s">
        <v>5950</v>
      </c>
      <c r="E150" t="s">
        <v>5951</v>
      </c>
      <c r="F150" t="s">
        <v>310</v>
      </c>
      <c r="G150" t="s">
        <v>5952</v>
      </c>
      <c r="H150">
        <v>74186</v>
      </c>
      <c r="I150" t="s">
        <v>312</v>
      </c>
      <c r="J150" t="s">
        <v>1212</v>
      </c>
      <c r="K150" s="153">
        <v>43542</v>
      </c>
      <c r="L150" s="157">
        <v>80000000</v>
      </c>
      <c r="M150" s="158">
        <v>80000</v>
      </c>
      <c r="N150" s="157">
        <v>5929716</v>
      </c>
      <c r="O150" s="158">
        <v>5929.7160000000003</v>
      </c>
      <c r="P150" s="173">
        <f t="shared" ref="P150:P151" si="19">O150/M150</f>
        <v>7.4121450000000005E-2</v>
      </c>
      <c r="Q150" s="160">
        <v>46462</v>
      </c>
    </row>
    <row r="151" spans="1:17" ht="14.25">
      <c r="A151" t="s">
        <v>1213</v>
      </c>
      <c r="B151" t="s">
        <v>1252</v>
      </c>
      <c r="C151" s="110" t="s">
        <v>1068</v>
      </c>
      <c r="D151" t="s">
        <v>5947</v>
      </c>
      <c r="E151" t="s">
        <v>5948</v>
      </c>
      <c r="F151" t="s">
        <v>310</v>
      </c>
      <c r="G151" t="s">
        <v>5949</v>
      </c>
      <c r="H151">
        <v>74187</v>
      </c>
      <c r="I151" t="s">
        <v>312</v>
      </c>
      <c r="J151" t="s">
        <v>1215</v>
      </c>
      <c r="K151" s="153">
        <v>43571</v>
      </c>
      <c r="L151" s="157">
        <v>5000000</v>
      </c>
      <c r="M151" s="158">
        <v>18405</v>
      </c>
      <c r="N151" s="157">
        <v>1096418.0000000002</v>
      </c>
      <c r="O151" s="158">
        <v>4035.9146580000006</v>
      </c>
      <c r="P151" s="173">
        <f t="shared" si="19"/>
        <v>0.21928360000000002</v>
      </c>
      <c r="Q151" s="161">
        <v>46126</v>
      </c>
    </row>
    <row r="152" spans="1:17" ht="14.25">
      <c r="A152" t="s">
        <v>1213</v>
      </c>
      <c r="B152" t="s">
        <v>1252</v>
      </c>
      <c r="C152" s="110" t="s">
        <v>1068</v>
      </c>
      <c r="E152" t="s">
        <v>5943</v>
      </c>
      <c r="F152" t="s">
        <v>311</v>
      </c>
      <c r="G152" t="s">
        <v>5944</v>
      </c>
      <c r="H152">
        <v>74188</v>
      </c>
      <c r="I152" t="s">
        <v>312</v>
      </c>
      <c r="J152" t="s">
        <v>1215</v>
      </c>
      <c r="K152" s="153">
        <v>43578</v>
      </c>
      <c r="L152" s="157">
        <v>6000000</v>
      </c>
      <c r="M152" s="158">
        <v>22086</v>
      </c>
      <c r="N152" s="157"/>
      <c r="O152" s="158">
        <v>0</v>
      </c>
    </row>
    <row r="153" spans="1:17" ht="14.25">
      <c r="A153" t="s">
        <v>1213</v>
      </c>
      <c r="B153" t="s">
        <v>1252</v>
      </c>
      <c r="C153" s="110" t="s">
        <v>1068</v>
      </c>
      <c r="D153" t="s">
        <v>5940</v>
      </c>
      <c r="E153" t="s">
        <v>5941</v>
      </c>
      <c r="F153" t="s">
        <v>309</v>
      </c>
      <c r="G153" t="s">
        <v>5942</v>
      </c>
      <c r="H153">
        <v>74189</v>
      </c>
      <c r="I153" t="s">
        <v>312</v>
      </c>
      <c r="J153" t="s">
        <v>1215</v>
      </c>
      <c r="K153" s="153">
        <v>43586</v>
      </c>
      <c r="L153" s="157">
        <v>6415000</v>
      </c>
      <c r="M153" s="158">
        <v>23613.615000000002</v>
      </c>
      <c r="N153" s="157"/>
      <c r="O153" s="158">
        <v>0</v>
      </c>
    </row>
    <row r="154" spans="1:17" ht="14.25">
      <c r="A154" t="s">
        <v>1213</v>
      </c>
      <c r="B154" t="s">
        <v>1252</v>
      </c>
      <c r="C154" s="110" t="s">
        <v>1068</v>
      </c>
      <c r="D154" t="s">
        <v>5961</v>
      </c>
      <c r="E154" t="s">
        <v>2331</v>
      </c>
      <c r="F154" t="s">
        <v>309</v>
      </c>
      <c r="G154" t="s">
        <v>5962</v>
      </c>
      <c r="H154">
        <v>74190</v>
      </c>
      <c r="I154" t="s">
        <v>312</v>
      </c>
      <c r="J154" t="s">
        <v>1215</v>
      </c>
      <c r="K154" s="153">
        <v>43691</v>
      </c>
      <c r="L154" s="157">
        <v>10700001</v>
      </c>
      <c r="M154" s="158">
        <v>39386.703680999999</v>
      </c>
      <c r="N154" s="157">
        <v>838630.99999999977</v>
      </c>
      <c r="O154" s="158">
        <v>3087.0007109999992</v>
      </c>
      <c r="P154" s="173">
        <f>O154/M154</f>
        <v>7.8376721647035338E-2</v>
      </c>
      <c r="Q154" s="161">
        <v>46248</v>
      </c>
    </row>
    <row r="155" spans="1:17" ht="14.25">
      <c r="A155" t="s">
        <v>1213</v>
      </c>
      <c r="B155" t="s">
        <v>1252</v>
      </c>
      <c r="C155" s="110" t="s">
        <v>1068</v>
      </c>
      <c r="D155" t="s">
        <v>6025</v>
      </c>
      <c r="E155" t="s">
        <v>6026</v>
      </c>
      <c r="F155" t="s">
        <v>309</v>
      </c>
      <c r="G155" t="s">
        <v>6027</v>
      </c>
      <c r="H155">
        <v>74192</v>
      </c>
      <c r="I155" t="s">
        <v>312</v>
      </c>
      <c r="J155" t="s">
        <v>1215</v>
      </c>
      <c r="K155" s="153">
        <v>43761</v>
      </c>
      <c r="L155" s="157">
        <v>5000000</v>
      </c>
      <c r="M155" s="158">
        <v>18405</v>
      </c>
      <c r="N155" s="157"/>
      <c r="O155" s="158">
        <v>0</v>
      </c>
    </row>
    <row r="156" spans="1:17" ht="14.25">
      <c r="A156" t="s">
        <v>1213</v>
      </c>
      <c r="B156" t="s">
        <v>1252</v>
      </c>
      <c r="C156" s="110" t="s">
        <v>1068</v>
      </c>
      <c r="E156" t="s">
        <v>6011</v>
      </c>
      <c r="F156" t="s">
        <v>311</v>
      </c>
      <c r="G156" t="s">
        <v>6012</v>
      </c>
      <c r="H156">
        <v>74193</v>
      </c>
      <c r="I156" t="s">
        <v>312</v>
      </c>
      <c r="J156" t="s">
        <v>1215</v>
      </c>
      <c r="K156" s="153">
        <v>43790</v>
      </c>
      <c r="L156" s="157">
        <v>5000000</v>
      </c>
      <c r="M156" s="158">
        <v>18405</v>
      </c>
      <c r="N156" s="157">
        <v>1147045.9999999998</v>
      </c>
      <c r="O156" s="158">
        <v>4222.2763259999992</v>
      </c>
      <c r="P156" s="173">
        <f>O156/M156</f>
        <v>0.22940919999999995</v>
      </c>
      <c r="Q156" s="161">
        <v>46347</v>
      </c>
    </row>
    <row r="157" spans="1:17" ht="14.25">
      <c r="A157" t="s">
        <v>1213</v>
      </c>
      <c r="B157" t="s">
        <v>1252</v>
      </c>
      <c r="C157" s="110" t="s">
        <v>1068</v>
      </c>
      <c r="D157" t="s">
        <v>6030</v>
      </c>
      <c r="E157" t="s">
        <v>6031</v>
      </c>
      <c r="F157" t="s">
        <v>309</v>
      </c>
      <c r="G157" t="s">
        <v>6032</v>
      </c>
      <c r="H157">
        <v>74196</v>
      </c>
      <c r="I157" t="s">
        <v>312</v>
      </c>
      <c r="J157" t="s">
        <v>1212</v>
      </c>
      <c r="K157" s="153">
        <v>43831</v>
      </c>
      <c r="L157" s="157">
        <v>46366453</v>
      </c>
      <c r="M157" s="158">
        <v>46366.453000000001</v>
      </c>
      <c r="N157" s="157"/>
      <c r="O157" s="158">
        <v>0</v>
      </c>
    </row>
    <row r="158" spans="1:17" ht="14.25">
      <c r="A158" t="s">
        <v>1213</v>
      </c>
      <c r="B158" t="s">
        <v>1252</v>
      </c>
      <c r="C158" s="110" t="s">
        <v>1068</v>
      </c>
      <c r="E158" t="s">
        <v>5945</v>
      </c>
      <c r="F158" t="s">
        <v>311</v>
      </c>
      <c r="G158" t="s">
        <v>5946</v>
      </c>
      <c r="H158">
        <v>74197</v>
      </c>
      <c r="I158" t="s">
        <v>312</v>
      </c>
      <c r="J158" t="s">
        <v>1215</v>
      </c>
      <c r="K158" s="153">
        <v>43857</v>
      </c>
      <c r="L158" s="157">
        <v>5000000</v>
      </c>
      <c r="M158" s="158">
        <v>18405</v>
      </c>
      <c r="N158" s="157">
        <v>224847.99999999997</v>
      </c>
      <c r="O158" s="158">
        <v>827.66548799999987</v>
      </c>
      <c r="P158" s="173">
        <f>O158/M158</f>
        <v>4.4969599999999992E-2</v>
      </c>
      <c r="Q158" s="161">
        <v>46414</v>
      </c>
    </row>
    <row r="159" spans="1:17" ht="14.25">
      <c r="A159" t="s">
        <v>1213</v>
      </c>
      <c r="B159" t="s">
        <v>1252</v>
      </c>
      <c r="C159" s="110" t="s">
        <v>1068</v>
      </c>
      <c r="D159" t="s">
        <v>6008</v>
      </c>
      <c r="E159" t="s">
        <v>6009</v>
      </c>
      <c r="F159" t="s">
        <v>311</v>
      </c>
      <c r="G159" t="s">
        <v>6010</v>
      </c>
      <c r="H159">
        <v>74199</v>
      </c>
      <c r="I159" t="s">
        <v>312</v>
      </c>
      <c r="J159" t="s">
        <v>1215</v>
      </c>
      <c r="K159" s="153">
        <v>43881</v>
      </c>
      <c r="L159" s="157">
        <v>7500000</v>
      </c>
      <c r="M159" s="158">
        <v>27607.5</v>
      </c>
      <c r="N159" s="157"/>
      <c r="O159" s="158">
        <v>0</v>
      </c>
    </row>
    <row r="160" spans="1:17" ht="14.25">
      <c r="A160" t="s">
        <v>1213</v>
      </c>
      <c r="B160" t="s">
        <v>1252</v>
      </c>
      <c r="C160" s="110" t="s">
        <v>1068</v>
      </c>
      <c r="E160" t="s">
        <v>5925</v>
      </c>
      <c r="F160" t="s">
        <v>311</v>
      </c>
      <c r="G160" t="s">
        <v>5972</v>
      </c>
      <c r="H160">
        <v>74200</v>
      </c>
      <c r="I160" t="s">
        <v>312</v>
      </c>
      <c r="J160" t="s">
        <v>1215</v>
      </c>
      <c r="K160" s="153">
        <v>43891</v>
      </c>
      <c r="L160" s="157">
        <v>11000000</v>
      </c>
      <c r="M160" s="158">
        <v>40491</v>
      </c>
      <c r="N160" s="157"/>
      <c r="O160" s="158">
        <v>0</v>
      </c>
    </row>
    <row r="161" spans="1:17" ht="14.25">
      <c r="A161" t="s">
        <v>1213</v>
      </c>
      <c r="B161" t="s">
        <v>1252</v>
      </c>
      <c r="C161" s="110" t="s">
        <v>1068</v>
      </c>
      <c r="D161" t="s">
        <v>5929</v>
      </c>
      <c r="E161" t="s">
        <v>5932</v>
      </c>
      <c r="F161" t="s">
        <v>309</v>
      </c>
      <c r="G161" t="s">
        <v>5933</v>
      </c>
      <c r="H161">
        <v>74202</v>
      </c>
      <c r="I161" t="s">
        <v>312</v>
      </c>
      <c r="J161" t="s">
        <v>1212</v>
      </c>
      <c r="K161" s="153">
        <v>43913</v>
      </c>
      <c r="L161" s="157">
        <v>22160611</v>
      </c>
      <c r="M161" s="158">
        <v>22160.611000000001</v>
      </c>
      <c r="N161" s="157"/>
      <c r="O161" s="158">
        <v>0</v>
      </c>
    </row>
    <row r="162" spans="1:17" ht="14.25">
      <c r="A162" t="s">
        <v>1213</v>
      </c>
      <c r="B162" t="s">
        <v>1252</v>
      </c>
      <c r="C162" s="110" t="s">
        <v>1068</v>
      </c>
      <c r="E162" t="s">
        <v>5917</v>
      </c>
      <c r="F162" t="s">
        <v>311</v>
      </c>
      <c r="G162" t="s">
        <v>5918</v>
      </c>
      <c r="H162">
        <v>74203</v>
      </c>
      <c r="I162" t="s">
        <v>312</v>
      </c>
      <c r="J162" t="s">
        <v>1215</v>
      </c>
      <c r="K162" s="153">
        <v>43770</v>
      </c>
      <c r="L162" s="157">
        <v>11500000</v>
      </c>
      <c r="M162" s="158">
        <v>42331.5</v>
      </c>
      <c r="N162" s="157"/>
      <c r="O162" s="158">
        <v>0</v>
      </c>
    </row>
    <row r="163" spans="1:17" ht="14.25">
      <c r="A163" t="s">
        <v>1213</v>
      </c>
      <c r="B163" t="s">
        <v>1252</v>
      </c>
      <c r="C163" s="110" t="s">
        <v>1068</v>
      </c>
      <c r="D163" t="s">
        <v>5950</v>
      </c>
      <c r="E163" t="s">
        <v>5951</v>
      </c>
      <c r="F163" t="s">
        <v>310</v>
      </c>
      <c r="G163" t="s">
        <v>6013</v>
      </c>
      <c r="H163">
        <v>74204</v>
      </c>
      <c r="I163" t="s">
        <v>312</v>
      </c>
      <c r="J163" t="s">
        <v>1212</v>
      </c>
      <c r="K163" s="153">
        <v>44084</v>
      </c>
      <c r="L163" s="157">
        <v>24960000</v>
      </c>
      <c r="M163" s="158">
        <v>24960</v>
      </c>
      <c r="N163" s="157">
        <v>1621818</v>
      </c>
      <c r="O163" s="158">
        <v>1621.818</v>
      </c>
      <c r="P163" s="173">
        <f>O163/M163</f>
        <v>6.4976682692307691E-2</v>
      </c>
      <c r="Q163" s="160">
        <v>46462</v>
      </c>
    </row>
    <row r="164" spans="1:17" ht="14.25">
      <c r="A164" t="s">
        <v>1213</v>
      </c>
      <c r="B164" t="s">
        <v>1252</v>
      </c>
      <c r="C164" s="110" t="s">
        <v>1068</v>
      </c>
      <c r="D164" t="s">
        <v>5979</v>
      </c>
      <c r="E164" t="s">
        <v>5980</v>
      </c>
      <c r="F164" t="s">
        <v>310</v>
      </c>
      <c r="G164" t="s">
        <v>5981</v>
      </c>
      <c r="H164">
        <v>74205</v>
      </c>
      <c r="I164" t="s">
        <v>312</v>
      </c>
      <c r="J164" t="s">
        <v>1217</v>
      </c>
      <c r="K164" s="153">
        <v>44159</v>
      </c>
      <c r="L164" s="157">
        <v>4060000</v>
      </c>
      <c r="M164" s="158">
        <v>16155.146000000001</v>
      </c>
      <c r="N164" s="157"/>
      <c r="O164" s="158">
        <v>0</v>
      </c>
    </row>
    <row r="165" spans="1:17" ht="14.25">
      <c r="A165" t="s">
        <v>1213</v>
      </c>
      <c r="B165" t="s">
        <v>1252</v>
      </c>
      <c r="C165" s="110" t="s">
        <v>1068</v>
      </c>
      <c r="E165" t="s">
        <v>6042</v>
      </c>
      <c r="F165" t="s">
        <v>311</v>
      </c>
      <c r="G165" t="s">
        <v>6043</v>
      </c>
      <c r="H165">
        <v>74207</v>
      </c>
      <c r="I165" t="s">
        <v>312</v>
      </c>
      <c r="J165" t="s">
        <v>1215</v>
      </c>
      <c r="K165" s="153">
        <v>44166</v>
      </c>
      <c r="L165" s="157">
        <v>10000000</v>
      </c>
      <c r="M165" s="158">
        <v>36810</v>
      </c>
      <c r="N165" s="157">
        <v>2167961.3200000008</v>
      </c>
      <c r="O165" s="158">
        <v>7980.2656189200025</v>
      </c>
      <c r="P165" s="173">
        <f>O165/M165</f>
        <v>0.21679613200000006</v>
      </c>
      <c r="Q165" s="161">
        <v>45748</v>
      </c>
    </row>
    <row r="166" spans="1:17" ht="14.25">
      <c r="A166" t="s">
        <v>1213</v>
      </c>
      <c r="B166" t="s">
        <v>1252</v>
      </c>
      <c r="C166" s="110" t="s">
        <v>1068</v>
      </c>
      <c r="D166" t="s">
        <v>5958</v>
      </c>
      <c r="E166" t="s">
        <v>5959</v>
      </c>
      <c r="F166" t="s">
        <v>311</v>
      </c>
      <c r="G166" t="s">
        <v>5960</v>
      </c>
      <c r="H166">
        <v>74208</v>
      </c>
      <c r="I166" t="s">
        <v>312</v>
      </c>
      <c r="J166" t="s">
        <v>1215</v>
      </c>
      <c r="K166" s="153">
        <v>44186</v>
      </c>
      <c r="L166" s="157">
        <v>4600000</v>
      </c>
      <c r="M166" s="158">
        <v>16932.599999999999</v>
      </c>
      <c r="N166" s="157"/>
      <c r="O166" s="158">
        <v>0</v>
      </c>
    </row>
    <row r="167" spans="1:17" ht="14.25">
      <c r="A167" t="s">
        <v>1213</v>
      </c>
      <c r="B167" t="s">
        <v>1252</v>
      </c>
      <c r="C167" s="110" t="s">
        <v>1068</v>
      </c>
      <c r="E167" t="s">
        <v>5925</v>
      </c>
      <c r="F167" t="s">
        <v>311</v>
      </c>
      <c r="G167" t="s">
        <v>5973</v>
      </c>
      <c r="H167">
        <v>74215</v>
      </c>
      <c r="I167" t="s">
        <v>312</v>
      </c>
      <c r="J167" t="s">
        <v>1215</v>
      </c>
      <c r="K167" s="153">
        <v>44308</v>
      </c>
      <c r="L167" s="157">
        <v>7000000</v>
      </c>
      <c r="M167" s="158">
        <v>25767</v>
      </c>
      <c r="N167" s="157"/>
      <c r="O167" s="158">
        <v>0</v>
      </c>
    </row>
    <row r="168" spans="1:17" ht="14.25">
      <c r="A168" t="s">
        <v>1213</v>
      </c>
      <c r="B168" t="s">
        <v>1252</v>
      </c>
      <c r="C168" s="110" t="s">
        <v>1068</v>
      </c>
      <c r="E168" t="s">
        <v>5927</v>
      </c>
      <c r="F168" t="s">
        <v>311</v>
      </c>
      <c r="G168" t="s">
        <v>5974</v>
      </c>
      <c r="H168">
        <v>74216</v>
      </c>
      <c r="I168" t="s">
        <v>312</v>
      </c>
      <c r="J168" t="s">
        <v>1215</v>
      </c>
      <c r="K168" s="153">
        <v>44371</v>
      </c>
      <c r="L168" s="157">
        <v>8000000</v>
      </c>
      <c r="M168" s="158">
        <v>29448</v>
      </c>
      <c r="N168" s="157">
        <v>2082263</v>
      </c>
      <c r="O168" s="158">
        <v>7664.8101029999998</v>
      </c>
      <c r="P168" s="173">
        <f t="shared" ref="P168:P172" si="20">O168/M168</f>
        <v>0.26028287499999997</v>
      </c>
      <c r="Q168" s="160">
        <v>46197</v>
      </c>
    </row>
    <row r="169" spans="1:17" ht="14.25">
      <c r="A169" t="s">
        <v>1213</v>
      </c>
      <c r="B169" t="s">
        <v>1252</v>
      </c>
      <c r="C169" s="110" t="s">
        <v>1068</v>
      </c>
      <c r="D169" t="s">
        <v>5988</v>
      </c>
      <c r="E169" t="s">
        <v>5989</v>
      </c>
      <c r="F169" t="s">
        <v>309</v>
      </c>
      <c r="G169" t="s">
        <v>5990</v>
      </c>
      <c r="H169">
        <v>74217</v>
      </c>
      <c r="I169" t="s">
        <v>312</v>
      </c>
      <c r="J169" t="s">
        <v>1212</v>
      </c>
      <c r="K169" s="153">
        <v>44370</v>
      </c>
      <c r="L169" s="157">
        <v>80000000</v>
      </c>
      <c r="M169" s="158">
        <v>80000</v>
      </c>
      <c r="N169" s="157">
        <v>13434890</v>
      </c>
      <c r="O169" s="158">
        <v>13434.89</v>
      </c>
      <c r="P169" s="173">
        <f t="shared" si="20"/>
        <v>0.16793612499999999</v>
      </c>
      <c r="Q169" s="160">
        <v>46196</v>
      </c>
    </row>
    <row r="170" spans="1:17" ht="14.25">
      <c r="A170" t="s">
        <v>1213</v>
      </c>
      <c r="B170" t="s">
        <v>1252</v>
      </c>
      <c r="C170" s="110" t="s">
        <v>1068</v>
      </c>
      <c r="D170" t="s">
        <v>5966</v>
      </c>
      <c r="E170" t="s">
        <v>5967</v>
      </c>
      <c r="F170" t="s">
        <v>309</v>
      </c>
      <c r="G170" t="s">
        <v>5968</v>
      </c>
      <c r="H170">
        <v>74221</v>
      </c>
      <c r="I170" t="s">
        <v>312</v>
      </c>
      <c r="J170" t="s">
        <v>1215</v>
      </c>
      <c r="K170" s="153">
        <v>44409</v>
      </c>
      <c r="L170" s="157">
        <v>8000000</v>
      </c>
      <c r="M170" s="158">
        <v>29448</v>
      </c>
      <c r="N170" s="157">
        <v>1952499</v>
      </c>
      <c r="O170" s="158">
        <v>7187.148819</v>
      </c>
      <c r="P170" s="173">
        <f t="shared" si="20"/>
        <v>0.244062375</v>
      </c>
      <c r="Q170" s="160">
        <v>47150</v>
      </c>
    </row>
    <row r="171" spans="1:17" ht="14.25">
      <c r="A171" t="s">
        <v>1213</v>
      </c>
      <c r="B171" t="s">
        <v>1252</v>
      </c>
      <c r="C171" s="110" t="s">
        <v>1068</v>
      </c>
      <c r="D171" t="s">
        <v>5963</v>
      </c>
      <c r="E171" t="s">
        <v>5964</v>
      </c>
      <c r="F171" t="s">
        <v>309</v>
      </c>
      <c r="G171" t="s">
        <v>5965</v>
      </c>
      <c r="H171">
        <v>74228</v>
      </c>
      <c r="I171" t="s">
        <v>312</v>
      </c>
      <c r="J171" t="s">
        <v>1215</v>
      </c>
      <c r="K171" s="153">
        <v>44560</v>
      </c>
      <c r="L171" s="157">
        <v>10000000</v>
      </c>
      <c r="M171" s="158">
        <v>36810</v>
      </c>
      <c r="N171" s="157">
        <v>1797716.9999999998</v>
      </c>
      <c r="O171" s="158">
        <v>6617.3962769999989</v>
      </c>
      <c r="P171" s="173">
        <f t="shared" si="20"/>
        <v>0.17977169999999998</v>
      </c>
      <c r="Q171" s="162">
        <v>46751</v>
      </c>
    </row>
    <row r="172" spans="1:17" ht="14.25">
      <c r="A172" t="s">
        <v>1213</v>
      </c>
      <c r="B172" t="s">
        <v>1252</v>
      </c>
      <c r="C172" s="110" t="s">
        <v>1068</v>
      </c>
      <c r="D172" t="s">
        <v>5997</v>
      </c>
      <c r="E172" t="s">
        <v>5986</v>
      </c>
      <c r="F172" t="s">
        <v>309</v>
      </c>
      <c r="G172" t="s">
        <v>5998</v>
      </c>
      <c r="H172">
        <v>74231</v>
      </c>
      <c r="I172" t="s">
        <v>312</v>
      </c>
      <c r="J172" t="s">
        <v>1212</v>
      </c>
      <c r="K172" s="153">
        <v>44591</v>
      </c>
      <c r="L172" s="157">
        <v>50000000</v>
      </c>
      <c r="M172" s="158">
        <v>50000</v>
      </c>
      <c r="N172" s="157">
        <v>18467396.609999999</v>
      </c>
      <c r="O172" s="158">
        <v>18467.39661</v>
      </c>
      <c r="P172" s="173">
        <f t="shared" si="20"/>
        <v>0.36934793220000001</v>
      </c>
      <c r="Q172" s="160">
        <v>46204</v>
      </c>
    </row>
    <row r="173" spans="1:17" ht="14.25">
      <c r="A173" t="s">
        <v>1213</v>
      </c>
      <c r="B173" t="s">
        <v>1252</v>
      </c>
      <c r="C173" s="110" t="s">
        <v>1068</v>
      </c>
      <c r="D173" t="s">
        <v>5982</v>
      </c>
      <c r="E173" t="s">
        <v>5983</v>
      </c>
      <c r="F173" t="s">
        <v>309</v>
      </c>
      <c r="G173" t="s">
        <v>5984</v>
      </c>
      <c r="H173">
        <v>74233</v>
      </c>
      <c r="I173" t="s">
        <v>312</v>
      </c>
      <c r="J173" t="s">
        <v>1212</v>
      </c>
      <c r="K173" s="153">
        <v>44622</v>
      </c>
      <c r="L173" s="157">
        <v>45000000</v>
      </c>
      <c r="M173" s="158">
        <v>45000</v>
      </c>
      <c r="N173" s="157"/>
      <c r="O173" s="158">
        <v>0</v>
      </c>
    </row>
    <row r="174" spans="1:17" ht="14.25">
      <c r="A174" t="s">
        <v>1213</v>
      </c>
      <c r="B174" t="s">
        <v>1252</v>
      </c>
      <c r="C174" s="110" t="s">
        <v>1068</v>
      </c>
      <c r="E174" t="s">
        <v>5925</v>
      </c>
      <c r="F174" t="s">
        <v>311</v>
      </c>
      <c r="G174" t="s">
        <v>5975</v>
      </c>
      <c r="H174">
        <v>74235</v>
      </c>
      <c r="I174" t="s">
        <v>312</v>
      </c>
      <c r="J174" t="s">
        <v>1215</v>
      </c>
      <c r="K174" s="153">
        <v>44712</v>
      </c>
      <c r="L174" s="157">
        <v>5000000</v>
      </c>
      <c r="M174" s="158">
        <v>18405</v>
      </c>
      <c r="N174" s="157">
        <v>180562.99999999974</v>
      </c>
      <c r="O174" s="158">
        <v>664.65240299999903</v>
      </c>
      <c r="P174" s="173">
        <f t="shared" ref="P174:P179" si="21">O174/M174</f>
        <v>3.6112599999999946E-2</v>
      </c>
      <c r="Q174" s="161">
        <v>47269</v>
      </c>
    </row>
    <row r="175" spans="1:17" ht="14.25">
      <c r="A175" t="s">
        <v>1213</v>
      </c>
      <c r="B175" t="s">
        <v>1252</v>
      </c>
      <c r="C175" s="110" t="s">
        <v>1068</v>
      </c>
      <c r="D175" t="s">
        <v>6019</v>
      </c>
      <c r="E175" t="s">
        <v>6020</v>
      </c>
      <c r="F175" t="s">
        <v>311</v>
      </c>
      <c r="G175" t="s">
        <v>6021</v>
      </c>
      <c r="H175">
        <v>74237</v>
      </c>
      <c r="I175" t="s">
        <v>312</v>
      </c>
      <c r="J175" t="s">
        <v>1224</v>
      </c>
      <c r="K175" s="153">
        <v>44721</v>
      </c>
      <c r="L175" s="157">
        <v>7000000</v>
      </c>
      <c r="M175" s="158">
        <v>32574.5</v>
      </c>
      <c r="N175" s="157">
        <v>7784.9999999997117</v>
      </c>
      <c r="O175" s="158">
        <v>36.227497499998655</v>
      </c>
      <c r="P175" s="173">
        <f t="shared" si="21"/>
        <v>1.1121428571428159E-3</v>
      </c>
      <c r="Q175" s="161">
        <v>11110</v>
      </c>
    </row>
    <row r="176" spans="1:17" ht="14.25">
      <c r="A176" t="s">
        <v>1213</v>
      </c>
      <c r="B176" t="s">
        <v>1252</v>
      </c>
      <c r="C176" s="110" t="s">
        <v>1068</v>
      </c>
      <c r="D176" t="s">
        <v>6014</v>
      </c>
      <c r="E176" t="s">
        <v>6015</v>
      </c>
      <c r="F176" t="s">
        <v>310</v>
      </c>
      <c r="G176" t="s">
        <v>6016</v>
      </c>
      <c r="H176">
        <v>74238</v>
      </c>
      <c r="I176" t="s">
        <v>312</v>
      </c>
      <c r="J176" t="s">
        <v>1212</v>
      </c>
      <c r="K176" s="153">
        <v>44721</v>
      </c>
      <c r="L176" s="157">
        <v>40000000</v>
      </c>
      <c r="M176" s="158">
        <v>40000</v>
      </c>
      <c r="N176" s="157">
        <v>11164283</v>
      </c>
      <c r="O176" s="158">
        <v>11164.282999999999</v>
      </c>
      <c r="P176" s="173">
        <f t="shared" si="21"/>
        <v>0.27910707499999998</v>
      </c>
      <c r="Q176" s="160">
        <v>46182</v>
      </c>
    </row>
    <row r="177" spans="1:17" ht="14.25">
      <c r="A177" t="s">
        <v>1213</v>
      </c>
      <c r="B177" t="s">
        <v>1252</v>
      </c>
      <c r="C177" s="110" t="s">
        <v>1068</v>
      </c>
      <c r="D177" t="s">
        <v>6002</v>
      </c>
      <c r="E177" t="s">
        <v>6003</v>
      </c>
      <c r="F177" t="s">
        <v>309</v>
      </c>
      <c r="G177" t="s">
        <v>6004</v>
      </c>
      <c r="H177">
        <v>74239</v>
      </c>
      <c r="I177" t="s">
        <v>312</v>
      </c>
      <c r="J177" t="s">
        <v>1212</v>
      </c>
      <c r="K177" s="153">
        <v>44741</v>
      </c>
      <c r="L177" s="157">
        <v>40000000</v>
      </c>
      <c r="M177" s="158">
        <v>40000</v>
      </c>
      <c r="N177" s="157">
        <v>13789551</v>
      </c>
      <c r="O177" s="158">
        <v>13789.550999999999</v>
      </c>
      <c r="P177" s="173">
        <f t="shared" si="21"/>
        <v>0.344738775</v>
      </c>
      <c r="Q177" s="160">
        <v>46202</v>
      </c>
    </row>
    <row r="178" spans="1:17" ht="14.25">
      <c r="A178" t="s">
        <v>1213</v>
      </c>
      <c r="B178" t="s">
        <v>1252</v>
      </c>
      <c r="C178" s="110" t="s">
        <v>1068</v>
      </c>
      <c r="E178" t="s">
        <v>6040</v>
      </c>
      <c r="F178" t="s">
        <v>309</v>
      </c>
      <c r="G178" t="s">
        <v>6041</v>
      </c>
      <c r="H178">
        <v>74240</v>
      </c>
      <c r="I178" t="s">
        <v>312</v>
      </c>
      <c r="J178" t="s">
        <v>1217</v>
      </c>
      <c r="K178" s="153">
        <v>44748</v>
      </c>
      <c r="L178" s="157">
        <v>10000000</v>
      </c>
      <c r="M178" s="158">
        <v>39791</v>
      </c>
      <c r="N178" s="157">
        <v>416565.21323917486</v>
      </c>
      <c r="O178" s="158">
        <v>1657.5546400000005</v>
      </c>
      <c r="P178" s="173">
        <f t="shared" si="21"/>
        <v>4.1656521323917485E-2</v>
      </c>
      <c r="Q178" s="161">
        <v>45844</v>
      </c>
    </row>
    <row r="179" spans="1:17" ht="14.25">
      <c r="A179" t="s">
        <v>1213</v>
      </c>
      <c r="B179" t="s">
        <v>1252</v>
      </c>
      <c r="C179" s="110" t="s">
        <v>1068</v>
      </c>
      <c r="D179" t="s">
        <v>5994</v>
      </c>
      <c r="E179" t="s">
        <v>5995</v>
      </c>
      <c r="F179" t="s">
        <v>309</v>
      </c>
      <c r="G179" t="s">
        <v>5996</v>
      </c>
      <c r="H179">
        <v>74241</v>
      </c>
      <c r="I179" t="s">
        <v>312</v>
      </c>
      <c r="J179" t="s">
        <v>1212</v>
      </c>
      <c r="K179" s="153">
        <v>44752</v>
      </c>
      <c r="L179" s="157">
        <v>50000000</v>
      </c>
      <c r="M179" s="158">
        <v>50000</v>
      </c>
      <c r="N179" s="157">
        <v>7814671</v>
      </c>
      <c r="O179" s="158">
        <v>7814.6710000000003</v>
      </c>
      <c r="P179" s="173">
        <f t="shared" si="21"/>
        <v>0.15629342000000002</v>
      </c>
      <c r="Q179" s="160">
        <v>46213</v>
      </c>
    </row>
    <row r="180" spans="1:17" ht="14.25">
      <c r="A180" t="s">
        <v>1213</v>
      </c>
      <c r="B180" t="s">
        <v>1252</v>
      </c>
      <c r="C180" s="110" t="s">
        <v>1068</v>
      </c>
      <c r="E180" t="s">
        <v>4498</v>
      </c>
      <c r="F180" t="s">
        <v>311</v>
      </c>
      <c r="G180" t="s">
        <v>4497</v>
      </c>
      <c r="H180">
        <v>74242</v>
      </c>
      <c r="I180" t="s">
        <v>312</v>
      </c>
      <c r="J180" t="s">
        <v>1217</v>
      </c>
      <c r="K180" s="153">
        <v>44812</v>
      </c>
      <c r="L180" s="157">
        <v>5410840</v>
      </c>
      <c r="M180" s="158">
        <v>21530.273443999999</v>
      </c>
      <c r="N180" s="157"/>
      <c r="O180" s="158">
        <v>0</v>
      </c>
    </row>
    <row r="181" spans="1:17" ht="14.25">
      <c r="A181" t="s">
        <v>1213</v>
      </c>
      <c r="B181" t="s">
        <v>1252</v>
      </c>
      <c r="C181" s="110" t="s">
        <v>1068</v>
      </c>
      <c r="D181" t="s">
        <v>5969</v>
      </c>
      <c r="E181" t="s">
        <v>5970</v>
      </c>
      <c r="F181" t="s">
        <v>311</v>
      </c>
      <c r="G181" t="s">
        <v>5971</v>
      </c>
      <c r="H181">
        <v>74243</v>
      </c>
      <c r="I181" t="s">
        <v>312</v>
      </c>
      <c r="J181" t="s">
        <v>1215</v>
      </c>
      <c r="K181" s="153">
        <v>44823</v>
      </c>
      <c r="L181" s="157">
        <v>6000000</v>
      </c>
      <c r="M181" s="158">
        <v>22086</v>
      </c>
      <c r="N181" s="157">
        <v>1548012</v>
      </c>
      <c r="O181" s="158">
        <v>5698.232172</v>
      </c>
      <c r="P181" s="173">
        <f t="shared" ref="P181:P183" si="22">O181/M181</f>
        <v>0.25800200000000001</v>
      </c>
      <c r="Q181" s="160">
        <v>46284</v>
      </c>
    </row>
    <row r="182" spans="1:17" ht="14.25">
      <c r="A182" t="s">
        <v>1213</v>
      </c>
      <c r="B182" t="s">
        <v>1252</v>
      </c>
      <c r="C182" s="110" t="s">
        <v>1068</v>
      </c>
      <c r="D182" t="s">
        <v>6045</v>
      </c>
      <c r="E182" t="s">
        <v>6046</v>
      </c>
      <c r="F182" t="s">
        <v>311</v>
      </c>
      <c r="G182" t="s">
        <v>6047</v>
      </c>
      <c r="H182">
        <v>74244</v>
      </c>
      <c r="I182" t="s">
        <v>312</v>
      </c>
      <c r="J182" t="s">
        <v>1215</v>
      </c>
      <c r="K182" s="153">
        <v>44881</v>
      </c>
      <c r="L182" s="157">
        <v>12465101</v>
      </c>
      <c r="M182" s="158">
        <v>45884.036781000003</v>
      </c>
      <c r="N182" s="157">
        <v>2856604</v>
      </c>
      <c r="O182" s="158">
        <v>10515.159324</v>
      </c>
      <c r="P182" s="173">
        <f t="shared" si="22"/>
        <v>0.22916813911094663</v>
      </c>
      <c r="Q182" s="162">
        <v>46707</v>
      </c>
    </row>
    <row r="183" spans="1:17" ht="14.25">
      <c r="A183" t="s">
        <v>1213</v>
      </c>
      <c r="B183" t="s">
        <v>1252</v>
      </c>
      <c r="C183" s="110" t="s">
        <v>1068</v>
      </c>
      <c r="E183" t="s">
        <v>6028</v>
      </c>
      <c r="F183" t="s">
        <v>311</v>
      </c>
      <c r="G183" t="s">
        <v>6029</v>
      </c>
      <c r="H183">
        <v>74247</v>
      </c>
      <c r="I183" t="s">
        <v>312</v>
      </c>
      <c r="J183" t="s">
        <v>1224</v>
      </c>
      <c r="K183" s="153">
        <v>44938</v>
      </c>
      <c r="L183" s="157">
        <v>7500000</v>
      </c>
      <c r="M183" s="158">
        <v>34901.25</v>
      </c>
      <c r="N183" s="157">
        <v>4322330</v>
      </c>
      <c r="O183" s="158">
        <v>20113.962655000003</v>
      </c>
      <c r="P183" s="173">
        <f t="shared" si="22"/>
        <v>0.57631066666666675</v>
      </c>
      <c r="Q183" s="162">
        <v>46022</v>
      </c>
    </row>
    <row r="184" spans="1:17" ht="14.25">
      <c r="A184" t="s">
        <v>1213</v>
      </c>
      <c r="B184" t="s">
        <v>1252</v>
      </c>
      <c r="C184" s="110" t="s">
        <v>1068</v>
      </c>
      <c r="E184" t="s">
        <v>6036</v>
      </c>
      <c r="F184" t="s">
        <v>309</v>
      </c>
      <c r="G184" t="s">
        <v>6037</v>
      </c>
      <c r="H184">
        <v>74249</v>
      </c>
      <c r="I184" t="s">
        <v>312</v>
      </c>
      <c r="J184" t="s">
        <v>1212</v>
      </c>
      <c r="K184" s="153">
        <v>45006</v>
      </c>
      <c r="L184" s="157">
        <v>70000000</v>
      </c>
      <c r="M184" s="158">
        <v>70000</v>
      </c>
      <c r="N184" s="157"/>
      <c r="O184" s="158">
        <v>0</v>
      </c>
    </row>
    <row r="185" spans="1:17" ht="14.25">
      <c r="A185" t="s">
        <v>1213</v>
      </c>
      <c r="B185" t="s">
        <v>1252</v>
      </c>
      <c r="C185" s="110" t="s">
        <v>1068</v>
      </c>
      <c r="D185" t="s">
        <v>5882</v>
      </c>
      <c r="E185" t="s">
        <v>5883</v>
      </c>
      <c r="F185" t="s">
        <v>309</v>
      </c>
      <c r="G185" t="s">
        <v>5884</v>
      </c>
      <c r="H185">
        <v>74252</v>
      </c>
      <c r="I185" t="s">
        <v>312</v>
      </c>
      <c r="J185" t="s">
        <v>1212</v>
      </c>
      <c r="K185" s="153">
        <v>45036</v>
      </c>
      <c r="L185" s="157">
        <v>47500000</v>
      </c>
      <c r="M185" s="158">
        <v>47500</v>
      </c>
      <c r="N185" s="157">
        <v>18726062</v>
      </c>
      <c r="O185" s="158">
        <v>18726.062000000002</v>
      </c>
      <c r="P185" s="173">
        <f t="shared" ref="P185:P191" si="23">O185/M185</f>
        <v>0.39423288421052632</v>
      </c>
      <c r="Q185" s="160">
        <v>48689</v>
      </c>
    </row>
    <row r="186" spans="1:17" ht="14.25">
      <c r="A186" t="s">
        <v>1213</v>
      </c>
      <c r="B186" t="s">
        <v>1252</v>
      </c>
      <c r="C186" s="110" t="s">
        <v>1068</v>
      </c>
      <c r="E186" t="s">
        <v>5885</v>
      </c>
      <c r="F186" t="s">
        <v>309</v>
      </c>
      <c r="G186" t="s">
        <v>5886</v>
      </c>
      <c r="H186">
        <v>74254</v>
      </c>
      <c r="I186" t="s">
        <v>312</v>
      </c>
      <c r="J186" t="s">
        <v>1215</v>
      </c>
      <c r="K186" s="153">
        <v>45124</v>
      </c>
      <c r="L186" s="157">
        <v>3500000</v>
      </c>
      <c r="M186" s="158">
        <v>12883.5</v>
      </c>
      <c r="N186" s="157">
        <v>2119289</v>
      </c>
      <c r="O186" s="158">
        <v>7801.1028089999991</v>
      </c>
      <c r="P186" s="173">
        <f t="shared" si="23"/>
        <v>0.6055111428571428</v>
      </c>
      <c r="Q186" s="160">
        <v>46220</v>
      </c>
    </row>
    <row r="187" spans="1:17" ht="14.25">
      <c r="A187" t="s">
        <v>1213</v>
      </c>
      <c r="B187" t="s">
        <v>1252</v>
      </c>
      <c r="C187" s="110" t="s">
        <v>1068</v>
      </c>
      <c r="D187" t="s">
        <v>5919</v>
      </c>
      <c r="E187" t="s">
        <v>5920</v>
      </c>
      <c r="F187" t="s">
        <v>309</v>
      </c>
      <c r="G187" t="s">
        <v>5921</v>
      </c>
      <c r="H187">
        <v>74255</v>
      </c>
      <c r="I187" t="s">
        <v>312</v>
      </c>
      <c r="J187" t="s">
        <v>1224</v>
      </c>
      <c r="K187" s="153">
        <v>45208</v>
      </c>
      <c r="L187" s="157">
        <v>5000000</v>
      </c>
      <c r="M187" s="158">
        <v>23267.5</v>
      </c>
      <c r="N187" s="157">
        <v>1449676</v>
      </c>
      <c r="O187" s="158">
        <v>6746.067266</v>
      </c>
      <c r="P187" s="173">
        <f t="shared" si="23"/>
        <v>0.2899352</v>
      </c>
      <c r="Q187" s="161">
        <v>46235</v>
      </c>
    </row>
    <row r="188" spans="1:17" ht="14.25">
      <c r="A188" t="s">
        <v>1213</v>
      </c>
      <c r="B188" t="s">
        <v>1252</v>
      </c>
      <c r="C188" s="110" t="s">
        <v>1068</v>
      </c>
      <c r="D188" t="s">
        <v>6022</v>
      </c>
      <c r="E188" t="s">
        <v>6023</v>
      </c>
      <c r="F188" t="s">
        <v>310</v>
      </c>
      <c r="G188" t="s">
        <v>6024</v>
      </c>
      <c r="H188">
        <v>74256</v>
      </c>
      <c r="I188" t="s">
        <v>312</v>
      </c>
      <c r="J188" t="s">
        <v>1217</v>
      </c>
      <c r="K188" s="153">
        <v>45166</v>
      </c>
      <c r="L188" s="157">
        <v>8000000</v>
      </c>
      <c r="M188" s="158">
        <v>31832.799999999999</v>
      </c>
      <c r="N188" s="157">
        <v>1312675.0000000002</v>
      </c>
      <c r="O188" s="158">
        <v>5223.2650925000016</v>
      </c>
      <c r="P188" s="173">
        <f t="shared" si="23"/>
        <v>0.16408437500000006</v>
      </c>
      <c r="Q188" s="162">
        <v>48092</v>
      </c>
    </row>
    <row r="189" spans="1:17" ht="14.25">
      <c r="A189" t="s">
        <v>1213</v>
      </c>
      <c r="B189" t="s">
        <v>1257</v>
      </c>
      <c r="C189" s="110" t="s">
        <v>1068</v>
      </c>
      <c r="E189" t="s">
        <v>6048</v>
      </c>
      <c r="F189" t="s">
        <v>309</v>
      </c>
      <c r="G189" t="s">
        <v>6049</v>
      </c>
      <c r="H189">
        <v>74201</v>
      </c>
      <c r="I189" t="s">
        <v>312</v>
      </c>
      <c r="J189" t="s">
        <v>1212</v>
      </c>
      <c r="K189" s="153">
        <v>43858</v>
      </c>
      <c r="L189" s="156">
        <v>1800000</v>
      </c>
      <c r="M189" s="156">
        <f>L189/1000</f>
        <v>1800</v>
      </c>
      <c r="N189" s="156">
        <v>770409</v>
      </c>
      <c r="O189" s="156">
        <f>N189/1000</f>
        <v>770.40899999999999</v>
      </c>
      <c r="P189" s="173">
        <f t="shared" si="23"/>
        <v>0.42800499999999997</v>
      </c>
      <c r="Q189" s="162">
        <v>46415</v>
      </c>
    </row>
    <row r="190" spans="1:17" ht="14.25">
      <c r="A190" t="s">
        <v>1213</v>
      </c>
      <c r="B190" t="s">
        <v>1261</v>
      </c>
      <c r="C190" s="110" t="s">
        <v>1068</v>
      </c>
      <c r="E190" t="s">
        <v>6048</v>
      </c>
      <c r="F190" t="s">
        <v>309</v>
      </c>
      <c r="G190" t="s">
        <v>6049</v>
      </c>
      <c r="H190">
        <v>74201</v>
      </c>
      <c r="I190" t="s">
        <v>312</v>
      </c>
      <c r="J190" t="s">
        <v>1212</v>
      </c>
      <c r="K190" s="153">
        <v>43858</v>
      </c>
      <c r="L190" s="156">
        <v>18200000</v>
      </c>
      <c r="M190" s="156">
        <f>L190/1000</f>
        <v>18200</v>
      </c>
      <c r="N190" s="156">
        <v>7789693</v>
      </c>
      <c r="O190" s="156">
        <f>N190/1000</f>
        <v>7789.6930000000002</v>
      </c>
      <c r="P190" s="173">
        <f t="shared" si="23"/>
        <v>0.42800510989010992</v>
      </c>
      <c r="Q190" s="162">
        <v>46415</v>
      </c>
    </row>
    <row r="191" spans="1:17" ht="14.25">
      <c r="A191" t="s">
        <v>1213</v>
      </c>
      <c r="B191" t="s">
        <v>1262</v>
      </c>
      <c r="C191" s="110" t="s">
        <v>1068</v>
      </c>
      <c r="D191" t="s">
        <v>5922</v>
      </c>
      <c r="E191" t="s">
        <v>5923</v>
      </c>
      <c r="F191" t="s">
        <v>309</v>
      </c>
      <c r="G191" t="s">
        <v>5924</v>
      </c>
      <c r="H191">
        <v>74173</v>
      </c>
      <c r="I191" t="s">
        <v>312</v>
      </c>
      <c r="J191" t="s">
        <v>1215</v>
      </c>
      <c r="K191" s="153">
        <v>43157</v>
      </c>
      <c r="L191" s="157">
        <v>5100000</v>
      </c>
      <c r="M191" s="158">
        <v>18773.099999999999</v>
      </c>
      <c r="N191" s="157">
        <v>9735.0000000000091</v>
      </c>
      <c r="O191" s="158">
        <v>35.834535000000031</v>
      </c>
      <c r="P191" s="173">
        <f t="shared" si="23"/>
        <v>1.9088235294117664E-3</v>
      </c>
      <c r="Q191" s="160">
        <v>45347</v>
      </c>
    </row>
    <row r="192" spans="1:17" ht="14.25">
      <c r="A192" t="s">
        <v>1213</v>
      </c>
      <c r="B192" t="s">
        <v>1262</v>
      </c>
      <c r="C192" s="110" t="s">
        <v>1068</v>
      </c>
      <c r="D192" t="s">
        <v>5934</v>
      </c>
      <c r="E192" t="s">
        <v>5935</v>
      </c>
      <c r="F192" t="s">
        <v>309</v>
      </c>
      <c r="G192" t="s">
        <v>5936</v>
      </c>
      <c r="H192">
        <v>74176</v>
      </c>
      <c r="I192" t="s">
        <v>312</v>
      </c>
      <c r="J192" t="s">
        <v>1212</v>
      </c>
      <c r="K192" s="153">
        <v>43306</v>
      </c>
      <c r="L192" s="157">
        <v>15000000</v>
      </c>
      <c r="M192" s="158">
        <v>15000</v>
      </c>
      <c r="N192" s="157"/>
      <c r="O192" s="158">
        <v>0</v>
      </c>
    </row>
    <row r="193" spans="1:17" ht="14.25">
      <c r="A193" t="s">
        <v>1213</v>
      </c>
      <c r="B193" t="s">
        <v>1262</v>
      </c>
      <c r="C193" s="110" t="s">
        <v>1068</v>
      </c>
      <c r="D193" t="s">
        <v>5937</v>
      </c>
      <c r="E193" t="s">
        <v>5938</v>
      </c>
      <c r="F193" t="s">
        <v>309</v>
      </c>
      <c r="G193" t="s">
        <v>5939</v>
      </c>
      <c r="H193">
        <v>74177</v>
      </c>
      <c r="I193" t="s">
        <v>312</v>
      </c>
      <c r="J193" t="s">
        <v>1212</v>
      </c>
      <c r="K193" s="153">
        <v>43312</v>
      </c>
      <c r="L193" s="157">
        <v>20000000</v>
      </c>
      <c r="M193" s="158">
        <v>20000</v>
      </c>
      <c r="N193" s="157"/>
      <c r="O193" s="158">
        <v>0</v>
      </c>
    </row>
    <row r="194" spans="1:17" ht="14.25">
      <c r="A194" t="s">
        <v>1213</v>
      </c>
      <c r="B194" t="s">
        <v>1262</v>
      </c>
      <c r="C194" s="110" t="s">
        <v>1068</v>
      </c>
      <c r="D194" t="s">
        <v>5953</v>
      </c>
      <c r="E194" t="s">
        <v>5954</v>
      </c>
      <c r="F194" t="s">
        <v>311</v>
      </c>
      <c r="G194" t="s">
        <v>5955</v>
      </c>
      <c r="H194">
        <v>74178</v>
      </c>
      <c r="I194" t="s">
        <v>312</v>
      </c>
      <c r="J194" t="s">
        <v>1215</v>
      </c>
      <c r="K194" s="153">
        <v>43321</v>
      </c>
      <c r="L194" s="157">
        <v>16000000</v>
      </c>
      <c r="M194" s="158">
        <v>58896</v>
      </c>
      <c r="N194" s="157"/>
      <c r="O194" s="158">
        <v>0</v>
      </c>
    </row>
    <row r="195" spans="1:17" ht="14.25">
      <c r="A195" t="s">
        <v>1213</v>
      </c>
      <c r="B195" t="s">
        <v>1262</v>
      </c>
      <c r="C195" s="110" t="s">
        <v>1068</v>
      </c>
      <c r="D195" t="s">
        <v>5976</v>
      </c>
      <c r="E195" t="s">
        <v>5977</v>
      </c>
      <c r="F195" t="s">
        <v>309</v>
      </c>
      <c r="G195" t="s">
        <v>5978</v>
      </c>
      <c r="H195">
        <v>74179</v>
      </c>
      <c r="I195" t="s">
        <v>312</v>
      </c>
      <c r="J195" t="s">
        <v>1212</v>
      </c>
      <c r="K195" s="153">
        <v>43394</v>
      </c>
      <c r="L195" s="157">
        <v>50000000</v>
      </c>
      <c r="M195" s="158">
        <v>50000</v>
      </c>
      <c r="N195" s="157">
        <v>471613</v>
      </c>
      <c r="O195" s="158">
        <v>471.613</v>
      </c>
      <c r="P195" s="173">
        <f>O195/M195</f>
        <v>9.4322599999999996E-3</v>
      </c>
      <c r="Q195" s="160">
        <v>47044</v>
      </c>
    </row>
    <row r="196" spans="1:17" ht="14.25">
      <c r="A196" t="s">
        <v>1213</v>
      </c>
      <c r="B196" t="s">
        <v>1262</v>
      </c>
      <c r="C196" s="110" t="s">
        <v>1068</v>
      </c>
      <c r="E196" t="s">
        <v>5925</v>
      </c>
      <c r="F196" t="s">
        <v>311</v>
      </c>
      <c r="G196" t="s">
        <v>5926</v>
      </c>
      <c r="H196">
        <v>74180</v>
      </c>
      <c r="I196" t="s">
        <v>312</v>
      </c>
      <c r="J196" t="s">
        <v>1215</v>
      </c>
      <c r="K196" s="153">
        <v>43411</v>
      </c>
      <c r="L196" s="157">
        <v>4000000</v>
      </c>
      <c r="M196" s="158">
        <v>14724</v>
      </c>
      <c r="N196" s="157"/>
      <c r="O196" s="158">
        <v>0</v>
      </c>
    </row>
    <row r="197" spans="1:17" ht="14.25">
      <c r="A197" t="s">
        <v>1213</v>
      </c>
      <c r="B197" t="s">
        <v>1262</v>
      </c>
      <c r="C197" s="110" t="s">
        <v>1068</v>
      </c>
      <c r="E197" t="s">
        <v>5956</v>
      </c>
      <c r="F197" t="s">
        <v>309</v>
      </c>
      <c r="G197" t="s">
        <v>5957</v>
      </c>
      <c r="H197">
        <v>74181</v>
      </c>
      <c r="I197" t="s">
        <v>312</v>
      </c>
      <c r="J197" t="s">
        <v>1215</v>
      </c>
      <c r="K197" s="153">
        <v>43412</v>
      </c>
      <c r="L197" s="157">
        <v>9000000</v>
      </c>
      <c r="M197" s="158">
        <v>33129</v>
      </c>
      <c r="N197" s="157"/>
      <c r="O197" s="158">
        <v>0</v>
      </c>
    </row>
    <row r="198" spans="1:17" ht="14.25">
      <c r="A198" t="s">
        <v>1213</v>
      </c>
      <c r="B198" t="s">
        <v>1262</v>
      </c>
      <c r="C198" s="110" t="s">
        <v>1068</v>
      </c>
      <c r="E198" t="s">
        <v>5927</v>
      </c>
      <c r="F198" t="s">
        <v>311</v>
      </c>
      <c r="G198" t="s">
        <v>5928</v>
      </c>
      <c r="H198">
        <v>74183</v>
      </c>
      <c r="I198" t="s">
        <v>312</v>
      </c>
      <c r="J198" t="s">
        <v>1215</v>
      </c>
      <c r="K198" s="153">
        <v>43482</v>
      </c>
      <c r="L198" s="157">
        <v>8000000</v>
      </c>
      <c r="M198" s="158">
        <v>29448</v>
      </c>
      <c r="N198" s="157"/>
      <c r="O198" s="158">
        <v>0</v>
      </c>
    </row>
    <row r="199" spans="1:17" ht="14.25">
      <c r="A199" t="s">
        <v>1213</v>
      </c>
      <c r="B199" t="s">
        <v>1262</v>
      </c>
      <c r="C199" s="110" t="s">
        <v>1068</v>
      </c>
      <c r="D199" t="s">
        <v>5929</v>
      </c>
      <c r="E199" t="s">
        <v>5930</v>
      </c>
      <c r="F199" t="s">
        <v>309</v>
      </c>
      <c r="G199" t="s">
        <v>5931</v>
      </c>
      <c r="H199">
        <v>74185</v>
      </c>
      <c r="I199" t="s">
        <v>312</v>
      </c>
      <c r="J199" t="s">
        <v>1212</v>
      </c>
      <c r="K199" s="153">
        <v>43524</v>
      </c>
      <c r="L199" s="157">
        <v>53887168</v>
      </c>
      <c r="M199" s="158">
        <v>53887.167999999998</v>
      </c>
      <c r="N199" s="157"/>
      <c r="O199" s="158">
        <v>0</v>
      </c>
    </row>
    <row r="200" spans="1:17" ht="14.25">
      <c r="A200" t="s">
        <v>1213</v>
      </c>
      <c r="B200" t="s">
        <v>1262</v>
      </c>
      <c r="C200" s="110" t="s">
        <v>1068</v>
      </c>
      <c r="D200" t="s">
        <v>5950</v>
      </c>
      <c r="E200" t="s">
        <v>5951</v>
      </c>
      <c r="F200" t="s">
        <v>310</v>
      </c>
      <c r="G200" t="s">
        <v>5952</v>
      </c>
      <c r="H200">
        <v>74186</v>
      </c>
      <c r="I200" t="s">
        <v>312</v>
      </c>
      <c r="J200" t="s">
        <v>1212</v>
      </c>
      <c r="K200" s="153">
        <v>43542</v>
      </c>
      <c r="L200" s="157">
        <v>80000000</v>
      </c>
      <c r="M200" s="158">
        <v>80000</v>
      </c>
      <c r="N200" s="157">
        <v>712725</v>
      </c>
      <c r="O200" s="158">
        <v>712.72500000000002</v>
      </c>
      <c r="P200" s="173">
        <f t="shared" ref="P200:P201" si="24">O200/M200</f>
        <v>8.9090625000000003E-3</v>
      </c>
      <c r="Q200" s="160">
        <v>46462</v>
      </c>
    </row>
    <row r="201" spans="1:17" ht="14.25">
      <c r="A201" t="s">
        <v>1213</v>
      </c>
      <c r="B201" t="s">
        <v>1262</v>
      </c>
      <c r="C201" s="110" t="s">
        <v>1068</v>
      </c>
      <c r="D201" t="s">
        <v>5947</v>
      </c>
      <c r="E201" t="s">
        <v>5948</v>
      </c>
      <c r="F201" t="s">
        <v>310</v>
      </c>
      <c r="G201" t="s">
        <v>5949</v>
      </c>
      <c r="H201">
        <v>74187</v>
      </c>
      <c r="I201" t="s">
        <v>312</v>
      </c>
      <c r="J201" t="s">
        <v>1215</v>
      </c>
      <c r="K201" s="153">
        <v>43571</v>
      </c>
      <c r="L201" s="157">
        <v>5000000</v>
      </c>
      <c r="M201" s="158">
        <v>18405</v>
      </c>
      <c r="N201" s="157">
        <v>135878.99999999997</v>
      </c>
      <c r="O201" s="158">
        <v>500.17059899999992</v>
      </c>
      <c r="P201" s="173">
        <f t="shared" si="24"/>
        <v>2.7175799999999996E-2</v>
      </c>
      <c r="Q201" s="161">
        <v>46126</v>
      </c>
    </row>
    <row r="202" spans="1:17" ht="14.25">
      <c r="A202" t="s">
        <v>1213</v>
      </c>
      <c r="B202" t="s">
        <v>1262</v>
      </c>
      <c r="C202" s="110" t="s">
        <v>1068</v>
      </c>
      <c r="E202" t="s">
        <v>5943</v>
      </c>
      <c r="F202" t="s">
        <v>311</v>
      </c>
      <c r="G202" t="s">
        <v>5944</v>
      </c>
      <c r="H202">
        <v>74188</v>
      </c>
      <c r="I202" t="s">
        <v>312</v>
      </c>
      <c r="J202" t="s">
        <v>1215</v>
      </c>
      <c r="K202" s="153">
        <v>43578</v>
      </c>
      <c r="L202" s="157">
        <v>6000000</v>
      </c>
      <c r="M202" s="158">
        <v>22086</v>
      </c>
      <c r="N202" s="157"/>
      <c r="O202" s="158">
        <v>0</v>
      </c>
    </row>
    <row r="203" spans="1:17" ht="14.25">
      <c r="A203" t="s">
        <v>1213</v>
      </c>
      <c r="B203" t="s">
        <v>1262</v>
      </c>
      <c r="C203" s="110" t="s">
        <v>1068</v>
      </c>
      <c r="D203" t="s">
        <v>5940</v>
      </c>
      <c r="E203" t="s">
        <v>5941</v>
      </c>
      <c r="F203" t="s">
        <v>309</v>
      </c>
      <c r="G203" t="s">
        <v>5942</v>
      </c>
      <c r="H203">
        <v>74189</v>
      </c>
      <c r="I203" t="s">
        <v>312</v>
      </c>
      <c r="J203" t="s">
        <v>1215</v>
      </c>
      <c r="K203" s="153">
        <v>43586</v>
      </c>
      <c r="L203" s="157">
        <v>6415000</v>
      </c>
      <c r="M203" s="158">
        <v>23613.615000000002</v>
      </c>
      <c r="N203" s="157"/>
      <c r="O203" s="158">
        <v>0</v>
      </c>
    </row>
    <row r="204" spans="1:17" ht="14.25">
      <c r="A204" t="s">
        <v>1213</v>
      </c>
      <c r="B204" t="s">
        <v>1262</v>
      </c>
      <c r="C204" s="110" t="s">
        <v>1068</v>
      </c>
      <c r="D204" t="s">
        <v>5961</v>
      </c>
      <c r="E204" t="s">
        <v>2331</v>
      </c>
      <c r="F204" t="s">
        <v>309</v>
      </c>
      <c r="G204" t="s">
        <v>5962</v>
      </c>
      <c r="H204">
        <v>74190</v>
      </c>
      <c r="I204" t="s">
        <v>312</v>
      </c>
      <c r="J204" t="s">
        <v>1215</v>
      </c>
      <c r="K204" s="153">
        <v>43691</v>
      </c>
      <c r="L204" s="157">
        <v>10700001</v>
      </c>
      <c r="M204" s="158">
        <v>39386.703680999999</v>
      </c>
      <c r="N204" s="157">
        <v>104555.00000000001</v>
      </c>
      <c r="O204" s="158">
        <v>384.86695500000008</v>
      </c>
      <c r="P204" s="173">
        <f>O204/M204</f>
        <v>9.7714944138790286E-3</v>
      </c>
      <c r="Q204" s="161">
        <v>46248</v>
      </c>
    </row>
    <row r="205" spans="1:17" ht="14.25">
      <c r="A205" t="s">
        <v>1213</v>
      </c>
      <c r="B205" t="s">
        <v>1262</v>
      </c>
      <c r="C205" s="110" t="s">
        <v>1068</v>
      </c>
      <c r="D205" t="s">
        <v>6025</v>
      </c>
      <c r="E205" t="s">
        <v>6026</v>
      </c>
      <c r="F205" t="s">
        <v>309</v>
      </c>
      <c r="G205" t="s">
        <v>6027</v>
      </c>
      <c r="H205">
        <v>74192</v>
      </c>
      <c r="I205" t="s">
        <v>312</v>
      </c>
      <c r="J205" t="s">
        <v>1215</v>
      </c>
      <c r="K205" s="153">
        <v>43761</v>
      </c>
      <c r="L205" s="157">
        <v>5000000</v>
      </c>
      <c r="M205" s="158">
        <v>18405</v>
      </c>
      <c r="N205" s="157"/>
      <c r="O205" s="158">
        <v>0</v>
      </c>
    </row>
    <row r="206" spans="1:17" ht="14.25">
      <c r="A206" t="s">
        <v>1213</v>
      </c>
      <c r="B206" t="s">
        <v>1262</v>
      </c>
      <c r="C206" s="110" t="s">
        <v>1068</v>
      </c>
      <c r="E206" t="s">
        <v>6011</v>
      </c>
      <c r="F206" t="s">
        <v>311</v>
      </c>
      <c r="G206" t="s">
        <v>6012</v>
      </c>
      <c r="H206">
        <v>74193</v>
      </c>
      <c r="I206" t="s">
        <v>312</v>
      </c>
      <c r="J206" t="s">
        <v>1215</v>
      </c>
      <c r="K206" s="153">
        <v>43790</v>
      </c>
      <c r="L206" s="157">
        <v>5000000</v>
      </c>
      <c r="M206" s="158">
        <v>18405</v>
      </c>
      <c r="N206" s="157">
        <v>141946.00000000003</v>
      </c>
      <c r="O206" s="158">
        <v>522.50322600000004</v>
      </c>
      <c r="P206" s="173">
        <f>O206/M206</f>
        <v>2.8389200000000003E-2</v>
      </c>
      <c r="Q206" s="161">
        <v>46347</v>
      </c>
    </row>
    <row r="207" spans="1:17" ht="14.25">
      <c r="A207" t="s">
        <v>1213</v>
      </c>
      <c r="B207" t="s">
        <v>1262</v>
      </c>
      <c r="C207" s="110" t="s">
        <v>1068</v>
      </c>
      <c r="D207" t="s">
        <v>6030</v>
      </c>
      <c r="E207" t="s">
        <v>6031</v>
      </c>
      <c r="F207" t="s">
        <v>309</v>
      </c>
      <c r="G207" t="s">
        <v>6032</v>
      </c>
      <c r="H207">
        <v>74196</v>
      </c>
      <c r="I207" t="s">
        <v>312</v>
      </c>
      <c r="J207" t="s">
        <v>1212</v>
      </c>
      <c r="K207" s="153">
        <v>43831</v>
      </c>
      <c r="L207" s="157">
        <v>46366453</v>
      </c>
      <c r="M207" s="158">
        <v>46366.453000000001</v>
      </c>
      <c r="N207" s="157"/>
      <c r="O207" s="158">
        <v>0</v>
      </c>
    </row>
    <row r="208" spans="1:17" ht="14.25">
      <c r="A208" t="s">
        <v>1213</v>
      </c>
      <c r="B208" t="s">
        <v>1262</v>
      </c>
      <c r="C208" s="110" t="s">
        <v>1068</v>
      </c>
      <c r="E208" t="s">
        <v>5945</v>
      </c>
      <c r="F208" t="s">
        <v>311</v>
      </c>
      <c r="G208" t="s">
        <v>5946</v>
      </c>
      <c r="H208">
        <v>74197</v>
      </c>
      <c r="I208" t="s">
        <v>312</v>
      </c>
      <c r="J208" t="s">
        <v>1215</v>
      </c>
      <c r="K208" s="153">
        <v>43857</v>
      </c>
      <c r="L208" s="157">
        <v>5000000</v>
      </c>
      <c r="M208" s="158">
        <v>18405</v>
      </c>
      <c r="N208" s="157">
        <v>28343.999999999989</v>
      </c>
      <c r="O208" s="158">
        <v>104.33426399999996</v>
      </c>
      <c r="P208" s="173">
        <f>O208/M208</f>
        <v>5.6687999999999981E-3</v>
      </c>
      <c r="Q208" s="161">
        <v>46414</v>
      </c>
    </row>
    <row r="209" spans="1:17" ht="14.25">
      <c r="A209" t="s">
        <v>1213</v>
      </c>
      <c r="B209" t="s">
        <v>1262</v>
      </c>
      <c r="C209" s="110" t="s">
        <v>1068</v>
      </c>
      <c r="D209" t="s">
        <v>6008</v>
      </c>
      <c r="E209" t="s">
        <v>6009</v>
      </c>
      <c r="F209" t="s">
        <v>311</v>
      </c>
      <c r="G209" t="s">
        <v>6010</v>
      </c>
      <c r="H209">
        <v>74199</v>
      </c>
      <c r="I209" t="s">
        <v>312</v>
      </c>
      <c r="J209" t="s">
        <v>1215</v>
      </c>
      <c r="K209" s="153">
        <v>43881</v>
      </c>
      <c r="L209" s="157">
        <v>7500000</v>
      </c>
      <c r="M209" s="158">
        <v>27607.5</v>
      </c>
      <c r="N209" s="157"/>
      <c r="O209" s="158">
        <v>0</v>
      </c>
    </row>
    <row r="210" spans="1:17" ht="14.25">
      <c r="A210" t="s">
        <v>1213</v>
      </c>
      <c r="B210" t="s">
        <v>1262</v>
      </c>
      <c r="C210" s="110" t="s">
        <v>1068</v>
      </c>
      <c r="E210" t="s">
        <v>5925</v>
      </c>
      <c r="F210" t="s">
        <v>311</v>
      </c>
      <c r="G210" t="s">
        <v>5972</v>
      </c>
      <c r="H210">
        <v>74200</v>
      </c>
      <c r="I210" t="s">
        <v>312</v>
      </c>
      <c r="J210" t="s">
        <v>1215</v>
      </c>
      <c r="K210" s="153">
        <v>43891</v>
      </c>
      <c r="L210" s="157">
        <v>11000000</v>
      </c>
      <c r="M210" s="158">
        <v>40491</v>
      </c>
      <c r="N210" s="157"/>
      <c r="O210" s="158">
        <v>0</v>
      </c>
    </row>
    <row r="211" spans="1:17" ht="14.25">
      <c r="A211" t="s">
        <v>1213</v>
      </c>
      <c r="B211" t="s">
        <v>1262</v>
      </c>
      <c r="C211" s="110" t="s">
        <v>1068</v>
      </c>
      <c r="D211" t="s">
        <v>5929</v>
      </c>
      <c r="E211" t="s">
        <v>5932</v>
      </c>
      <c r="F211" t="s">
        <v>309</v>
      </c>
      <c r="G211" t="s">
        <v>5933</v>
      </c>
      <c r="H211">
        <v>74202</v>
      </c>
      <c r="I211" t="s">
        <v>312</v>
      </c>
      <c r="J211" t="s">
        <v>1212</v>
      </c>
      <c r="K211" s="153">
        <v>43913</v>
      </c>
      <c r="L211" s="157">
        <v>22160611</v>
      </c>
      <c r="M211" s="158">
        <v>22160.611000000001</v>
      </c>
      <c r="N211" s="157"/>
      <c r="O211" s="158">
        <v>0</v>
      </c>
    </row>
    <row r="212" spans="1:17" ht="14.25">
      <c r="A212" t="s">
        <v>1213</v>
      </c>
      <c r="B212" t="s">
        <v>1262</v>
      </c>
      <c r="C212" s="110" t="s">
        <v>1068</v>
      </c>
      <c r="E212" t="s">
        <v>5917</v>
      </c>
      <c r="F212" t="s">
        <v>311</v>
      </c>
      <c r="G212" t="s">
        <v>5918</v>
      </c>
      <c r="H212">
        <v>74203</v>
      </c>
      <c r="I212" t="s">
        <v>312</v>
      </c>
      <c r="J212" t="s">
        <v>1215</v>
      </c>
      <c r="K212" s="153">
        <v>43770</v>
      </c>
      <c r="L212" s="157">
        <v>11500000</v>
      </c>
      <c r="M212" s="158">
        <v>42331.5</v>
      </c>
      <c r="N212" s="157"/>
      <c r="O212" s="158">
        <v>0</v>
      </c>
    </row>
    <row r="213" spans="1:17" ht="14.25">
      <c r="A213" t="s">
        <v>1213</v>
      </c>
      <c r="B213" t="s">
        <v>1262</v>
      </c>
      <c r="C213" s="110" t="s">
        <v>1068</v>
      </c>
      <c r="D213" t="s">
        <v>5950</v>
      </c>
      <c r="E213" t="s">
        <v>5951</v>
      </c>
      <c r="F213" t="s">
        <v>310</v>
      </c>
      <c r="G213" t="s">
        <v>6013</v>
      </c>
      <c r="H213">
        <v>74204</v>
      </c>
      <c r="I213" t="s">
        <v>312</v>
      </c>
      <c r="J213" t="s">
        <v>1212</v>
      </c>
      <c r="K213" s="153">
        <v>44084</v>
      </c>
      <c r="L213" s="157">
        <v>24960000</v>
      </c>
      <c r="M213" s="158">
        <v>24960</v>
      </c>
      <c r="N213" s="157">
        <v>185351</v>
      </c>
      <c r="O213" s="158">
        <v>185.351</v>
      </c>
      <c r="P213" s="173">
        <f>O213/M213</f>
        <v>7.4259214743589742E-3</v>
      </c>
      <c r="Q213" s="160">
        <v>46462</v>
      </c>
    </row>
    <row r="214" spans="1:17" ht="14.25">
      <c r="A214" t="s">
        <v>1213</v>
      </c>
      <c r="B214" t="s">
        <v>1262</v>
      </c>
      <c r="C214" s="110" t="s">
        <v>1068</v>
      </c>
      <c r="D214" t="s">
        <v>5979</v>
      </c>
      <c r="E214" t="s">
        <v>5980</v>
      </c>
      <c r="F214" t="s">
        <v>310</v>
      </c>
      <c r="G214" t="s">
        <v>5981</v>
      </c>
      <c r="H214">
        <v>74205</v>
      </c>
      <c r="I214" t="s">
        <v>312</v>
      </c>
      <c r="J214" t="s">
        <v>1217</v>
      </c>
      <c r="K214" s="153">
        <v>44159</v>
      </c>
      <c r="L214" s="157">
        <v>4060000</v>
      </c>
      <c r="M214" s="158">
        <v>16155.146000000001</v>
      </c>
      <c r="N214" s="157"/>
      <c r="O214" s="158">
        <v>0</v>
      </c>
    </row>
    <row r="215" spans="1:17" ht="14.25">
      <c r="A215" t="s">
        <v>1213</v>
      </c>
      <c r="B215" t="s">
        <v>1262</v>
      </c>
      <c r="C215" s="110" t="s">
        <v>1068</v>
      </c>
      <c r="E215" t="s">
        <v>6042</v>
      </c>
      <c r="F215" t="s">
        <v>311</v>
      </c>
      <c r="G215" t="s">
        <v>6043</v>
      </c>
      <c r="H215">
        <v>74207</v>
      </c>
      <c r="I215" t="s">
        <v>312</v>
      </c>
      <c r="J215" t="s">
        <v>1215</v>
      </c>
      <c r="K215" s="153">
        <v>44166</v>
      </c>
      <c r="L215" s="157">
        <v>10000000</v>
      </c>
      <c r="M215" s="158">
        <v>36810</v>
      </c>
      <c r="N215" s="157">
        <v>226431.09999999995</v>
      </c>
      <c r="O215" s="158">
        <v>833.49287909999975</v>
      </c>
      <c r="P215" s="173">
        <f>O215/M215</f>
        <v>2.2643109999999994E-2</v>
      </c>
      <c r="Q215" s="161">
        <v>45748</v>
      </c>
    </row>
    <row r="216" spans="1:17" ht="14.25">
      <c r="A216" t="s">
        <v>1213</v>
      </c>
      <c r="B216" t="s">
        <v>1262</v>
      </c>
      <c r="C216" s="110" t="s">
        <v>1068</v>
      </c>
      <c r="D216" t="s">
        <v>5958</v>
      </c>
      <c r="E216" t="s">
        <v>5959</v>
      </c>
      <c r="F216" t="s">
        <v>311</v>
      </c>
      <c r="G216" t="s">
        <v>5960</v>
      </c>
      <c r="H216">
        <v>74208</v>
      </c>
      <c r="I216" t="s">
        <v>312</v>
      </c>
      <c r="J216" t="s">
        <v>1215</v>
      </c>
      <c r="K216" s="153">
        <v>44186</v>
      </c>
      <c r="L216" s="157">
        <v>4600000</v>
      </c>
      <c r="M216" s="158">
        <v>16932.599999999999</v>
      </c>
      <c r="N216" s="157"/>
      <c r="O216" s="158">
        <v>0</v>
      </c>
    </row>
    <row r="217" spans="1:17" ht="14.25">
      <c r="A217" t="s">
        <v>1213</v>
      </c>
      <c r="B217" t="s">
        <v>1262</v>
      </c>
      <c r="C217" s="110" t="s">
        <v>1068</v>
      </c>
      <c r="E217" t="s">
        <v>5925</v>
      </c>
      <c r="F217" t="s">
        <v>311</v>
      </c>
      <c r="G217" t="s">
        <v>5973</v>
      </c>
      <c r="H217">
        <v>74215</v>
      </c>
      <c r="I217" t="s">
        <v>312</v>
      </c>
      <c r="J217" t="s">
        <v>1215</v>
      </c>
      <c r="K217" s="153">
        <v>44308</v>
      </c>
      <c r="L217" s="157">
        <v>7000000</v>
      </c>
      <c r="M217" s="158">
        <v>25767</v>
      </c>
      <c r="N217" s="157"/>
      <c r="O217" s="158">
        <v>0</v>
      </c>
    </row>
    <row r="218" spans="1:17" ht="14.25">
      <c r="A218" t="s">
        <v>1213</v>
      </c>
      <c r="B218" t="s">
        <v>1262</v>
      </c>
      <c r="C218" s="110" t="s">
        <v>1068</v>
      </c>
      <c r="E218" t="s">
        <v>5927</v>
      </c>
      <c r="F218" t="s">
        <v>311</v>
      </c>
      <c r="G218" t="s">
        <v>5974</v>
      </c>
      <c r="H218">
        <v>74216</v>
      </c>
      <c r="I218" t="s">
        <v>312</v>
      </c>
      <c r="J218" t="s">
        <v>1215</v>
      </c>
      <c r="K218" s="153">
        <v>44371</v>
      </c>
      <c r="L218" s="157">
        <v>8000000</v>
      </c>
      <c r="M218" s="158">
        <v>29448</v>
      </c>
      <c r="N218" s="157">
        <v>173866</v>
      </c>
      <c r="O218" s="158">
        <v>640.00074600000005</v>
      </c>
      <c r="P218" s="173">
        <f t="shared" ref="P218:P222" si="25">O218/M218</f>
        <v>2.1733250000000003E-2</v>
      </c>
      <c r="Q218" s="160">
        <v>46197</v>
      </c>
    </row>
    <row r="219" spans="1:17" ht="14.25">
      <c r="A219" t="s">
        <v>1213</v>
      </c>
      <c r="B219" t="s">
        <v>1262</v>
      </c>
      <c r="C219" s="110" t="s">
        <v>1068</v>
      </c>
      <c r="D219" t="s">
        <v>5988</v>
      </c>
      <c r="E219" t="s">
        <v>5989</v>
      </c>
      <c r="F219" t="s">
        <v>309</v>
      </c>
      <c r="G219" t="s">
        <v>5990</v>
      </c>
      <c r="H219">
        <v>74217</v>
      </c>
      <c r="I219" t="s">
        <v>312</v>
      </c>
      <c r="J219" t="s">
        <v>1212</v>
      </c>
      <c r="K219" s="153">
        <v>44370</v>
      </c>
      <c r="L219" s="157">
        <v>80000000</v>
      </c>
      <c r="M219" s="158">
        <v>80000</v>
      </c>
      <c r="N219" s="157">
        <v>1176364</v>
      </c>
      <c r="O219" s="158">
        <v>1176.364</v>
      </c>
      <c r="P219" s="173">
        <f t="shared" si="25"/>
        <v>1.470455E-2</v>
      </c>
      <c r="Q219" s="160">
        <v>46196</v>
      </c>
    </row>
    <row r="220" spans="1:17" ht="14.25">
      <c r="A220" t="s">
        <v>1213</v>
      </c>
      <c r="B220" t="s">
        <v>1262</v>
      </c>
      <c r="C220" s="110" t="s">
        <v>1068</v>
      </c>
      <c r="D220" t="s">
        <v>5966</v>
      </c>
      <c r="E220" t="s">
        <v>5967</v>
      </c>
      <c r="F220" t="s">
        <v>309</v>
      </c>
      <c r="G220" t="s">
        <v>5968</v>
      </c>
      <c r="H220">
        <v>74221</v>
      </c>
      <c r="I220" t="s">
        <v>312</v>
      </c>
      <c r="J220" t="s">
        <v>1215</v>
      </c>
      <c r="K220" s="153">
        <v>44409</v>
      </c>
      <c r="L220" s="157">
        <v>8000000</v>
      </c>
      <c r="M220" s="158">
        <v>29448</v>
      </c>
      <c r="N220" s="157">
        <v>150868</v>
      </c>
      <c r="O220" s="158">
        <v>555.34510799999998</v>
      </c>
      <c r="P220" s="173">
        <f t="shared" si="25"/>
        <v>1.88585E-2</v>
      </c>
      <c r="Q220" s="160">
        <v>47150</v>
      </c>
    </row>
    <row r="221" spans="1:17" ht="14.25">
      <c r="A221" t="s">
        <v>1213</v>
      </c>
      <c r="B221" t="s">
        <v>1262</v>
      </c>
      <c r="C221" s="110" t="s">
        <v>1068</v>
      </c>
      <c r="D221" t="s">
        <v>5963</v>
      </c>
      <c r="E221" t="s">
        <v>5964</v>
      </c>
      <c r="F221" t="s">
        <v>309</v>
      </c>
      <c r="G221" t="s">
        <v>5965</v>
      </c>
      <c r="H221">
        <v>74228</v>
      </c>
      <c r="I221" t="s">
        <v>312</v>
      </c>
      <c r="J221" t="s">
        <v>1215</v>
      </c>
      <c r="K221" s="153">
        <v>44560</v>
      </c>
      <c r="L221" s="157">
        <v>10000000</v>
      </c>
      <c r="M221" s="158">
        <v>36810</v>
      </c>
      <c r="N221" s="157">
        <v>111639</v>
      </c>
      <c r="O221" s="158">
        <v>410.94315899999998</v>
      </c>
      <c r="P221" s="173">
        <f t="shared" si="25"/>
        <v>1.1163899999999999E-2</v>
      </c>
      <c r="Q221" s="162">
        <v>46751</v>
      </c>
    </row>
    <row r="222" spans="1:17" ht="14.25">
      <c r="A222" t="s">
        <v>1213</v>
      </c>
      <c r="B222" t="s">
        <v>1262</v>
      </c>
      <c r="C222" s="110" t="s">
        <v>1068</v>
      </c>
      <c r="D222" t="s">
        <v>5997</v>
      </c>
      <c r="E222" t="s">
        <v>5986</v>
      </c>
      <c r="F222" t="s">
        <v>309</v>
      </c>
      <c r="G222" t="s">
        <v>5998</v>
      </c>
      <c r="H222">
        <v>74231</v>
      </c>
      <c r="I222" t="s">
        <v>312</v>
      </c>
      <c r="J222" t="s">
        <v>1212</v>
      </c>
      <c r="K222" s="153">
        <v>44591</v>
      </c>
      <c r="L222" s="157">
        <v>50000000</v>
      </c>
      <c r="M222" s="158">
        <v>50000</v>
      </c>
      <c r="N222" s="157">
        <v>1306229.9100000001</v>
      </c>
      <c r="O222" s="158">
        <v>1306.2299100000002</v>
      </c>
      <c r="P222" s="173">
        <f t="shared" si="25"/>
        <v>2.6124598200000005E-2</v>
      </c>
      <c r="Q222" s="160">
        <v>46204</v>
      </c>
    </row>
    <row r="223" spans="1:17" ht="14.25">
      <c r="A223" t="s">
        <v>1213</v>
      </c>
      <c r="B223" t="s">
        <v>1262</v>
      </c>
      <c r="C223" s="110" t="s">
        <v>1068</v>
      </c>
      <c r="D223" t="s">
        <v>5982</v>
      </c>
      <c r="E223" t="s">
        <v>5983</v>
      </c>
      <c r="F223" t="s">
        <v>309</v>
      </c>
      <c r="G223" t="s">
        <v>5984</v>
      </c>
      <c r="H223">
        <v>74233</v>
      </c>
      <c r="I223" t="s">
        <v>312</v>
      </c>
      <c r="J223" t="s">
        <v>1212</v>
      </c>
      <c r="K223" s="153">
        <v>44622</v>
      </c>
      <c r="L223" s="157">
        <v>45000000</v>
      </c>
      <c r="M223" s="158">
        <v>45000</v>
      </c>
      <c r="N223" s="157"/>
      <c r="O223" s="158">
        <v>0</v>
      </c>
    </row>
    <row r="224" spans="1:17" ht="14.25">
      <c r="A224" t="s">
        <v>1213</v>
      </c>
      <c r="B224" t="s">
        <v>1262</v>
      </c>
      <c r="C224" s="110" t="s">
        <v>1068</v>
      </c>
      <c r="E224" t="s">
        <v>5925</v>
      </c>
      <c r="F224" t="s">
        <v>311</v>
      </c>
      <c r="G224" t="s">
        <v>5975</v>
      </c>
      <c r="H224">
        <v>74235</v>
      </c>
      <c r="I224" t="s">
        <v>312</v>
      </c>
      <c r="J224" t="s">
        <v>1215</v>
      </c>
      <c r="K224" s="153">
        <v>44712</v>
      </c>
      <c r="L224" s="157">
        <v>5000000</v>
      </c>
      <c r="M224" s="158">
        <v>18405</v>
      </c>
      <c r="N224" s="157">
        <v>3099.9999999999936</v>
      </c>
      <c r="O224" s="158">
        <v>11.411099999999976</v>
      </c>
      <c r="P224" s="173">
        <f t="shared" ref="P224:P229" si="26">O224/M224</f>
        <v>6.199999999999987E-4</v>
      </c>
      <c r="Q224" s="161">
        <v>47269</v>
      </c>
    </row>
    <row r="225" spans="1:17" ht="14.25">
      <c r="A225" t="s">
        <v>1213</v>
      </c>
      <c r="B225" t="s">
        <v>1262</v>
      </c>
      <c r="C225" s="110" t="s">
        <v>1068</v>
      </c>
      <c r="D225" t="s">
        <v>6019</v>
      </c>
      <c r="E225" t="s">
        <v>6020</v>
      </c>
      <c r="F225" t="s">
        <v>311</v>
      </c>
      <c r="G225" t="s">
        <v>6021</v>
      </c>
      <c r="H225">
        <v>74237</v>
      </c>
      <c r="I225" t="s">
        <v>312</v>
      </c>
      <c r="J225" t="s">
        <v>1224</v>
      </c>
      <c r="K225" s="153">
        <v>44721</v>
      </c>
      <c r="L225" s="157">
        <v>7000000</v>
      </c>
      <c r="M225" s="158">
        <v>32574.5</v>
      </c>
      <c r="N225" s="157">
        <v>483.99999999999881</v>
      </c>
      <c r="O225" s="158">
        <v>2.2522939999999942</v>
      </c>
      <c r="P225" s="173">
        <f t="shared" si="26"/>
        <v>6.9142857142856973E-5</v>
      </c>
      <c r="Q225" s="161">
        <v>11110</v>
      </c>
    </row>
    <row r="226" spans="1:17" ht="14.25">
      <c r="A226" t="s">
        <v>1213</v>
      </c>
      <c r="B226" t="s">
        <v>1262</v>
      </c>
      <c r="C226" s="110" t="s">
        <v>1068</v>
      </c>
      <c r="D226" t="s">
        <v>6014</v>
      </c>
      <c r="E226" t="s">
        <v>6015</v>
      </c>
      <c r="F226" t="s">
        <v>310</v>
      </c>
      <c r="G226" t="s">
        <v>6016</v>
      </c>
      <c r="H226">
        <v>74238</v>
      </c>
      <c r="I226" t="s">
        <v>312</v>
      </c>
      <c r="J226" t="s">
        <v>1212</v>
      </c>
      <c r="K226" s="153">
        <v>44721</v>
      </c>
      <c r="L226" s="157">
        <v>40000000</v>
      </c>
      <c r="M226" s="158">
        <v>40000</v>
      </c>
      <c r="N226" s="157">
        <v>665458</v>
      </c>
      <c r="O226" s="158">
        <v>665.45799999999997</v>
      </c>
      <c r="P226" s="173">
        <f t="shared" si="26"/>
        <v>1.6636450000000001E-2</v>
      </c>
      <c r="Q226" s="160">
        <v>46182</v>
      </c>
    </row>
    <row r="227" spans="1:17" ht="14.25">
      <c r="A227" t="s">
        <v>1213</v>
      </c>
      <c r="B227" t="s">
        <v>1262</v>
      </c>
      <c r="C227" s="110" t="s">
        <v>1068</v>
      </c>
      <c r="D227" t="s">
        <v>6002</v>
      </c>
      <c r="E227" t="s">
        <v>6003</v>
      </c>
      <c r="F227" t="s">
        <v>309</v>
      </c>
      <c r="G227" t="s">
        <v>6004</v>
      </c>
      <c r="H227">
        <v>74239</v>
      </c>
      <c r="I227" t="s">
        <v>312</v>
      </c>
      <c r="J227" t="s">
        <v>1212</v>
      </c>
      <c r="K227" s="153">
        <v>44741</v>
      </c>
      <c r="L227" s="157">
        <v>40000000</v>
      </c>
      <c r="M227" s="158">
        <v>40000</v>
      </c>
      <c r="N227" s="157">
        <v>409926</v>
      </c>
      <c r="O227" s="158">
        <v>409.92599999999999</v>
      </c>
      <c r="P227" s="173">
        <f t="shared" si="26"/>
        <v>1.0248149999999999E-2</v>
      </c>
      <c r="Q227" s="160">
        <v>46202</v>
      </c>
    </row>
    <row r="228" spans="1:17" ht="14.25">
      <c r="A228" t="s">
        <v>1213</v>
      </c>
      <c r="B228" t="s">
        <v>1262</v>
      </c>
      <c r="C228" s="110" t="s">
        <v>1068</v>
      </c>
      <c r="E228" t="s">
        <v>6040</v>
      </c>
      <c r="F228" t="s">
        <v>309</v>
      </c>
      <c r="G228" t="s">
        <v>6041</v>
      </c>
      <c r="H228">
        <v>74240</v>
      </c>
      <c r="I228" t="s">
        <v>312</v>
      </c>
      <c r="J228" t="s">
        <v>1217</v>
      </c>
      <c r="K228" s="153">
        <v>44748</v>
      </c>
      <c r="L228" s="157">
        <v>10000000</v>
      </c>
      <c r="M228" s="158">
        <v>39791</v>
      </c>
      <c r="N228" s="157">
        <v>23642.519866301423</v>
      </c>
      <c r="O228" s="158">
        <v>94.075950799999987</v>
      </c>
      <c r="P228" s="173">
        <f t="shared" si="26"/>
        <v>2.3642519866301421E-3</v>
      </c>
      <c r="Q228" s="161">
        <v>45844</v>
      </c>
    </row>
    <row r="229" spans="1:17" ht="14.25">
      <c r="A229" t="s">
        <v>1213</v>
      </c>
      <c r="B229" t="s">
        <v>1262</v>
      </c>
      <c r="C229" s="110" t="s">
        <v>1068</v>
      </c>
      <c r="D229" t="s">
        <v>5994</v>
      </c>
      <c r="E229" t="s">
        <v>5995</v>
      </c>
      <c r="F229" t="s">
        <v>309</v>
      </c>
      <c r="G229" t="s">
        <v>5996</v>
      </c>
      <c r="H229">
        <v>74241</v>
      </c>
      <c r="I229" t="s">
        <v>312</v>
      </c>
      <c r="J229" t="s">
        <v>1212</v>
      </c>
      <c r="K229" s="153">
        <v>44752</v>
      </c>
      <c r="L229" s="157">
        <v>50000000</v>
      </c>
      <c r="M229" s="158">
        <v>50000</v>
      </c>
      <c r="N229" s="157">
        <v>227941</v>
      </c>
      <c r="O229" s="158">
        <v>227.941</v>
      </c>
      <c r="P229" s="173">
        <f t="shared" si="26"/>
        <v>4.5588199999999999E-3</v>
      </c>
      <c r="Q229" s="160">
        <v>46213</v>
      </c>
    </row>
    <row r="230" spans="1:17" ht="14.25">
      <c r="A230" t="s">
        <v>1213</v>
      </c>
      <c r="B230" t="s">
        <v>1262</v>
      </c>
      <c r="C230" s="110" t="s">
        <v>1068</v>
      </c>
      <c r="E230" t="s">
        <v>4498</v>
      </c>
      <c r="F230" t="s">
        <v>311</v>
      </c>
      <c r="G230" t="s">
        <v>4497</v>
      </c>
      <c r="H230">
        <v>74242</v>
      </c>
      <c r="I230" t="s">
        <v>312</v>
      </c>
      <c r="J230" t="s">
        <v>1217</v>
      </c>
      <c r="K230" s="153">
        <v>44812</v>
      </c>
      <c r="L230" s="157">
        <v>5410840</v>
      </c>
      <c r="M230" s="158">
        <v>21530.273443999999</v>
      </c>
      <c r="N230" s="157"/>
      <c r="O230" s="158">
        <v>0</v>
      </c>
    </row>
    <row r="231" spans="1:17" ht="14.25">
      <c r="A231" t="s">
        <v>1213</v>
      </c>
      <c r="B231" t="s">
        <v>1262</v>
      </c>
      <c r="C231" s="110" t="s">
        <v>1068</v>
      </c>
      <c r="D231" t="s">
        <v>5969</v>
      </c>
      <c r="E231" t="s">
        <v>5970</v>
      </c>
      <c r="F231" t="s">
        <v>311</v>
      </c>
      <c r="G231" t="s">
        <v>5971</v>
      </c>
      <c r="H231">
        <v>74243</v>
      </c>
      <c r="I231" t="s">
        <v>312</v>
      </c>
      <c r="J231" t="s">
        <v>1215</v>
      </c>
      <c r="K231" s="153">
        <v>44823</v>
      </c>
      <c r="L231" s="157">
        <v>6000000</v>
      </c>
      <c r="M231" s="158">
        <v>22086</v>
      </c>
      <c r="N231" s="157">
        <v>87494.999999999985</v>
      </c>
      <c r="O231" s="158">
        <v>322.06909499999995</v>
      </c>
      <c r="P231" s="173">
        <f t="shared" ref="P231:P233" si="27">O231/M231</f>
        <v>1.4582499999999998E-2</v>
      </c>
      <c r="Q231" s="160">
        <v>46284</v>
      </c>
    </row>
    <row r="232" spans="1:17" ht="14.25">
      <c r="A232" t="s">
        <v>1213</v>
      </c>
      <c r="B232" t="s">
        <v>1262</v>
      </c>
      <c r="C232" s="110" t="s">
        <v>1068</v>
      </c>
      <c r="D232" t="s">
        <v>6045</v>
      </c>
      <c r="E232" t="s">
        <v>6046</v>
      </c>
      <c r="F232" t="s">
        <v>311</v>
      </c>
      <c r="G232" t="s">
        <v>6047</v>
      </c>
      <c r="H232">
        <v>74244</v>
      </c>
      <c r="I232" t="s">
        <v>312</v>
      </c>
      <c r="J232" t="s">
        <v>1215</v>
      </c>
      <c r="K232" s="153">
        <v>44881</v>
      </c>
      <c r="L232" s="157">
        <v>12465101</v>
      </c>
      <c r="M232" s="158">
        <v>45884.036781000003</v>
      </c>
      <c r="N232" s="157">
        <v>120951.00000000001</v>
      </c>
      <c r="O232" s="158">
        <v>445.22063100000003</v>
      </c>
      <c r="P232" s="173">
        <f t="shared" si="27"/>
        <v>9.7031704757145568E-3</v>
      </c>
      <c r="Q232" s="162">
        <v>46707</v>
      </c>
    </row>
    <row r="233" spans="1:17" ht="14.25">
      <c r="A233" t="s">
        <v>1213</v>
      </c>
      <c r="B233" t="s">
        <v>1262</v>
      </c>
      <c r="C233" s="110" t="s">
        <v>1068</v>
      </c>
      <c r="E233" t="s">
        <v>6028</v>
      </c>
      <c r="F233" t="s">
        <v>311</v>
      </c>
      <c r="G233" t="s">
        <v>6029</v>
      </c>
      <c r="H233">
        <v>74247</v>
      </c>
      <c r="I233" t="s">
        <v>312</v>
      </c>
      <c r="J233" t="s">
        <v>1224</v>
      </c>
      <c r="K233" s="153">
        <v>44938</v>
      </c>
      <c r="L233" s="157">
        <v>7500000</v>
      </c>
      <c r="M233" s="158">
        <v>34901.25</v>
      </c>
      <c r="N233" s="157">
        <v>122559.99999999999</v>
      </c>
      <c r="O233" s="158">
        <v>570.33295999999996</v>
      </c>
      <c r="P233" s="173">
        <f t="shared" si="27"/>
        <v>1.6341333333333333E-2</v>
      </c>
      <c r="Q233" s="162">
        <v>46022</v>
      </c>
    </row>
    <row r="234" spans="1:17" ht="14.25">
      <c r="A234" t="s">
        <v>1213</v>
      </c>
      <c r="B234" t="s">
        <v>1262</v>
      </c>
      <c r="C234" s="110" t="s">
        <v>1068</v>
      </c>
      <c r="E234" t="s">
        <v>6036</v>
      </c>
      <c r="F234" t="s">
        <v>309</v>
      </c>
      <c r="G234" t="s">
        <v>6037</v>
      </c>
      <c r="H234">
        <v>74249</v>
      </c>
      <c r="I234" t="s">
        <v>312</v>
      </c>
      <c r="J234" t="s">
        <v>1212</v>
      </c>
      <c r="K234" s="153">
        <v>45006</v>
      </c>
      <c r="L234" s="157">
        <v>70000000</v>
      </c>
      <c r="M234" s="158">
        <v>70000</v>
      </c>
      <c r="N234" s="157"/>
      <c r="O234" s="158">
        <v>0</v>
      </c>
    </row>
    <row r="235" spans="1:17" ht="14.25">
      <c r="A235" t="s">
        <v>1213</v>
      </c>
      <c r="B235" t="s">
        <v>1262</v>
      </c>
      <c r="C235" s="110" t="s">
        <v>1068</v>
      </c>
      <c r="D235" t="s">
        <v>5882</v>
      </c>
      <c r="E235" t="s">
        <v>5883</v>
      </c>
      <c r="F235" t="s">
        <v>309</v>
      </c>
      <c r="G235" t="s">
        <v>5884</v>
      </c>
      <c r="H235">
        <v>74252</v>
      </c>
      <c r="I235" t="s">
        <v>312</v>
      </c>
      <c r="J235" t="s">
        <v>1212</v>
      </c>
      <c r="K235" s="153">
        <v>45036</v>
      </c>
      <c r="L235" s="157">
        <v>47500000</v>
      </c>
      <c r="M235" s="158">
        <v>47500</v>
      </c>
      <c r="N235" s="157">
        <v>1060825</v>
      </c>
      <c r="O235" s="158">
        <v>1060.825</v>
      </c>
      <c r="P235" s="173">
        <f t="shared" ref="P235:P239" si="28">O235/M235</f>
        <v>2.2333157894736843E-2</v>
      </c>
      <c r="Q235" s="160">
        <v>48689</v>
      </c>
    </row>
    <row r="236" spans="1:17" ht="14.25">
      <c r="A236" t="s">
        <v>1213</v>
      </c>
      <c r="B236" t="s">
        <v>1262</v>
      </c>
      <c r="C236" s="110" t="s">
        <v>1068</v>
      </c>
      <c r="E236" t="s">
        <v>5885</v>
      </c>
      <c r="F236" t="s">
        <v>309</v>
      </c>
      <c r="G236" t="s">
        <v>5886</v>
      </c>
      <c r="H236">
        <v>74254</v>
      </c>
      <c r="I236" t="s">
        <v>312</v>
      </c>
      <c r="J236" t="s">
        <v>1215</v>
      </c>
      <c r="K236" s="153">
        <v>45124</v>
      </c>
      <c r="L236" s="157">
        <v>3500000</v>
      </c>
      <c r="M236" s="158">
        <v>12883.5</v>
      </c>
      <c r="N236" s="157">
        <v>125303</v>
      </c>
      <c r="O236" s="158">
        <v>461.240343</v>
      </c>
      <c r="P236" s="173">
        <f t="shared" si="28"/>
        <v>3.5800857142857141E-2</v>
      </c>
      <c r="Q236" s="160">
        <v>46220</v>
      </c>
    </row>
    <row r="237" spans="1:17" ht="14.25">
      <c r="A237" t="s">
        <v>1213</v>
      </c>
      <c r="B237" t="s">
        <v>1262</v>
      </c>
      <c r="C237" s="110" t="s">
        <v>1068</v>
      </c>
      <c r="D237" t="s">
        <v>5919</v>
      </c>
      <c r="E237" t="s">
        <v>5920</v>
      </c>
      <c r="F237" t="s">
        <v>309</v>
      </c>
      <c r="G237" t="s">
        <v>5921</v>
      </c>
      <c r="H237">
        <v>74255</v>
      </c>
      <c r="I237" t="s">
        <v>312</v>
      </c>
      <c r="J237" t="s">
        <v>1224</v>
      </c>
      <c r="K237" s="153">
        <v>45208</v>
      </c>
      <c r="L237" s="157">
        <v>5000000</v>
      </c>
      <c r="M237" s="158">
        <v>23267.5</v>
      </c>
      <c r="N237" s="157">
        <v>85804</v>
      </c>
      <c r="O237" s="158">
        <v>399.28891400000003</v>
      </c>
      <c r="P237" s="173">
        <f t="shared" si="28"/>
        <v>1.71608E-2</v>
      </c>
      <c r="Q237" s="161">
        <v>46235</v>
      </c>
    </row>
    <row r="238" spans="1:17" ht="14.25">
      <c r="A238" t="s">
        <v>1213</v>
      </c>
      <c r="B238" t="s">
        <v>1262</v>
      </c>
      <c r="C238" s="110" t="s">
        <v>1068</v>
      </c>
      <c r="D238" t="s">
        <v>6022</v>
      </c>
      <c r="E238" t="s">
        <v>6023</v>
      </c>
      <c r="F238" t="s">
        <v>310</v>
      </c>
      <c r="G238" t="s">
        <v>6024</v>
      </c>
      <c r="H238">
        <v>74256</v>
      </c>
      <c r="I238" t="s">
        <v>312</v>
      </c>
      <c r="J238" t="s">
        <v>1217</v>
      </c>
      <c r="K238" s="153">
        <v>45166</v>
      </c>
      <c r="L238" s="157">
        <v>8000000</v>
      </c>
      <c r="M238" s="158">
        <v>31832.799999999999</v>
      </c>
      <c r="N238" s="157">
        <v>77356</v>
      </c>
      <c r="O238" s="158">
        <v>307.80725960000001</v>
      </c>
      <c r="P238" s="173">
        <f t="shared" si="28"/>
        <v>9.669500000000001E-3</v>
      </c>
      <c r="Q238" s="162">
        <v>48092</v>
      </c>
    </row>
    <row r="239" spans="1:17" ht="14.25">
      <c r="A239" t="s">
        <v>1213</v>
      </c>
      <c r="B239" t="s">
        <v>1263</v>
      </c>
      <c r="C239" s="110" t="s">
        <v>1068</v>
      </c>
      <c r="D239" t="s">
        <v>5922</v>
      </c>
      <c r="E239" t="s">
        <v>5923</v>
      </c>
      <c r="F239" t="s">
        <v>309</v>
      </c>
      <c r="G239" t="s">
        <v>5924</v>
      </c>
      <c r="H239">
        <v>74173</v>
      </c>
      <c r="I239" t="s">
        <v>312</v>
      </c>
      <c r="J239" t="s">
        <v>1215</v>
      </c>
      <c r="K239" s="153">
        <v>43157</v>
      </c>
      <c r="L239" s="157">
        <v>5100000</v>
      </c>
      <c r="M239" s="158">
        <v>18773.099999999999</v>
      </c>
      <c r="N239" s="157">
        <v>2957.9999999999964</v>
      </c>
      <c r="O239" s="158">
        <v>10.888397999999986</v>
      </c>
      <c r="P239" s="173">
        <f t="shared" si="28"/>
        <v>5.7999999999999935E-4</v>
      </c>
      <c r="Q239" s="160">
        <v>45347</v>
      </c>
    </row>
    <row r="240" spans="1:17" ht="14.25">
      <c r="A240" t="s">
        <v>1213</v>
      </c>
      <c r="B240" t="s">
        <v>1263</v>
      </c>
      <c r="C240" s="110" t="s">
        <v>1068</v>
      </c>
      <c r="D240" t="s">
        <v>5934</v>
      </c>
      <c r="E240" t="s">
        <v>5935</v>
      </c>
      <c r="F240" t="s">
        <v>309</v>
      </c>
      <c r="G240" t="s">
        <v>5936</v>
      </c>
      <c r="H240">
        <v>74176</v>
      </c>
      <c r="I240" t="s">
        <v>312</v>
      </c>
      <c r="J240" t="s">
        <v>1212</v>
      </c>
      <c r="K240" s="153">
        <v>43306</v>
      </c>
      <c r="L240" s="157">
        <v>15000000</v>
      </c>
      <c r="M240" s="158">
        <v>15000</v>
      </c>
      <c r="N240" s="157"/>
      <c r="O240" s="158">
        <v>0</v>
      </c>
    </row>
    <row r="241" spans="1:17" ht="14.25">
      <c r="A241" t="s">
        <v>1213</v>
      </c>
      <c r="B241" t="s">
        <v>1263</v>
      </c>
      <c r="C241" s="110" t="s">
        <v>1068</v>
      </c>
      <c r="D241" t="s">
        <v>5937</v>
      </c>
      <c r="E241" t="s">
        <v>5938</v>
      </c>
      <c r="F241" t="s">
        <v>309</v>
      </c>
      <c r="G241" t="s">
        <v>5939</v>
      </c>
      <c r="H241">
        <v>74177</v>
      </c>
      <c r="I241" t="s">
        <v>312</v>
      </c>
      <c r="J241" t="s">
        <v>1212</v>
      </c>
      <c r="K241" s="153">
        <v>43312</v>
      </c>
      <c r="L241" s="157">
        <v>20000000</v>
      </c>
      <c r="M241" s="158">
        <v>20000</v>
      </c>
      <c r="N241" s="157"/>
      <c r="O241" s="158">
        <v>0</v>
      </c>
    </row>
    <row r="242" spans="1:17" ht="14.25">
      <c r="A242" t="s">
        <v>1213</v>
      </c>
      <c r="B242" t="s">
        <v>1263</v>
      </c>
      <c r="C242" s="110" t="s">
        <v>1068</v>
      </c>
      <c r="D242" t="s">
        <v>5953</v>
      </c>
      <c r="E242" t="s">
        <v>5954</v>
      </c>
      <c r="F242" t="s">
        <v>311</v>
      </c>
      <c r="G242" t="s">
        <v>5955</v>
      </c>
      <c r="H242">
        <v>74178</v>
      </c>
      <c r="I242" t="s">
        <v>312</v>
      </c>
      <c r="J242" t="s">
        <v>1215</v>
      </c>
      <c r="K242" s="153">
        <v>43321</v>
      </c>
      <c r="L242" s="157">
        <v>16000000</v>
      </c>
      <c r="M242" s="158">
        <v>58896</v>
      </c>
      <c r="N242" s="157"/>
      <c r="O242" s="158">
        <v>0</v>
      </c>
    </row>
    <row r="243" spans="1:17" ht="14.25">
      <c r="A243" t="s">
        <v>1213</v>
      </c>
      <c r="B243" t="s">
        <v>1263</v>
      </c>
      <c r="C243" s="110" t="s">
        <v>1068</v>
      </c>
      <c r="D243" t="s">
        <v>5976</v>
      </c>
      <c r="E243" t="s">
        <v>5977</v>
      </c>
      <c r="F243" t="s">
        <v>309</v>
      </c>
      <c r="G243" t="s">
        <v>5978</v>
      </c>
      <c r="H243">
        <v>74179</v>
      </c>
      <c r="I243" t="s">
        <v>312</v>
      </c>
      <c r="J243" t="s">
        <v>1212</v>
      </c>
      <c r="K243" s="153">
        <v>43394</v>
      </c>
      <c r="L243" s="157">
        <v>50000000</v>
      </c>
      <c r="M243" s="158">
        <v>50000</v>
      </c>
      <c r="N243" s="157">
        <v>134770</v>
      </c>
      <c r="O243" s="158">
        <v>134.77000000000001</v>
      </c>
      <c r="P243" s="173">
        <f>O243/M243</f>
        <v>2.6954000000000001E-3</v>
      </c>
      <c r="Q243" s="160">
        <v>47044</v>
      </c>
    </row>
    <row r="244" spans="1:17" ht="14.25">
      <c r="A244" t="s">
        <v>1213</v>
      </c>
      <c r="B244" t="s">
        <v>1263</v>
      </c>
      <c r="C244" s="110" t="s">
        <v>1068</v>
      </c>
      <c r="E244" t="s">
        <v>5925</v>
      </c>
      <c r="F244" t="s">
        <v>311</v>
      </c>
      <c r="G244" t="s">
        <v>5926</v>
      </c>
      <c r="H244">
        <v>74180</v>
      </c>
      <c r="I244" t="s">
        <v>312</v>
      </c>
      <c r="J244" t="s">
        <v>1215</v>
      </c>
      <c r="K244" s="153">
        <v>43411</v>
      </c>
      <c r="L244" s="157">
        <v>4000000</v>
      </c>
      <c r="M244" s="158">
        <v>14724</v>
      </c>
      <c r="N244" s="157"/>
      <c r="O244" s="158">
        <v>0</v>
      </c>
    </row>
    <row r="245" spans="1:17" ht="14.25">
      <c r="A245" t="s">
        <v>1213</v>
      </c>
      <c r="B245" t="s">
        <v>1263</v>
      </c>
      <c r="C245" s="110" t="s">
        <v>1068</v>
      </c>
      <c r="E245" t="s">
        <v>5956</v>
      </c>
      <c r="F245" t="s">
        <v>309</v>
      </c>
      <c r="G245" t="s">
        <v>5957</v>
      </c>
      <c r="H245">
        <v>74181</v>
      </c>
      <c r="I245" t="s">
        <v>312</v>
      </c>
      <c r="J245" t="s">
        <v>1215</v>
      </c>
      <c r="K245" s="153">
        <v>43412</v>
      </c>
      <c r="L245" s="157">
        <v>9000000</v>
      </c>
      <c r="M245" s="158">
        <v>33129</v>
      </c>
      <c r="N245" s="157"/>
      <c r="O245" s="158">
        <v>0</v>
      </c>
    </row>
    <row r="246" spans="1:17" ht="14.25">
      <c r="A246" t="s">
        <v>1213</v>
      </c>
      <c r="B246" t="s">
        <v>1263</v>
      </c>
      <c r="C246" s="110" t="s">
        <v>1068</v>
      </c>
      <c r="E246" t="s">
        <v>5927</v>
      </c>
      <c r="F246" t="s">
        <v>311</v>
      </c>
      <c r="G246" t="s">
        <v>5928</v>
      </c>
      <c r="H246">
        <v>74183</v>
      </c>
      <c r="I246" t="s">
        <v>312</v>
      </c>
      <c r="J246" t="s">
        <v>1215</v>
      </c>
      <c r="K246" s="153">
        <v>43482</v>
      </c>
      <c r="L246" s="157">
        <v>8000000</v>
      </c>
      <c r="M246" s="158">
        <v>29448</v>
      </c>
      <c r="N246" s="157"/>
      <c r="O246" s="158">
        <v>0</v>
      </c>
    </row>
    <row r="247" spans="1:17" ht="14.25">
      <c r="A247" t="s">
        <v>1213</v>
      </c>
      <c r="B247" t="s">
        <v>1263</v>
      </c>
      <c r="C247" s="110" t="s">
        <v>1068</v>
      </c>
      <c r="D247" t="s">
        <v>5929</v>
      </c>
      <c r="E247" t="s">
        <v>5930</v>
      </c>
      <c r="F247" t="s">
        <v>309</v>
      </c>
      <c r="G247" t="s">
        <v>5931</v>
      </c>
      <c r="H247">
        <v>74185</v>
      </c>
      <c r="I247" t="s">
        <v>312</v>
      </c>
      <c r="J247" t="s">
        <v>1212</v>
      </c>
      <c r="K247" s="153">
        <v>43524</v>
      </c>
      <c r="L247" s="157">
        <v>53887168</v>
      </c>
      <c r="M247" s="158">
        <v>53887.167999999998</v>
      </c>
      <c r="N247" s="157"/>
      <c r="O247" s="158">
        <v>0</v>
      </c>
    </row>
    <row r="248" spans="1:17" ht="14.25">
      <c r="A248" t="s">
        <v>1213</v>
      </c>
      <c r="B248" t="s">
        <v>1263</v>
      </c>
      <c r="C248" s="110" t="s">
        <v>1068</v>
      </c>
      <c r="D248" t="s">
        <v>5950</v>
      </c>
      <c r="E248" t="s">
        <v>5951</v>
      </c>
      <c r="F248" t="s">
        <v>310</v>
      </c>
      <c r="G248" t="s">
        <v>5952</v>
      </c>
      <c r="H248">
        <v>74186</v>
      </c>
      <c r="I248" t="s">
        <v>312</v>
      </c>
      <c r="J248" t="s">
        <v>1212</v>
      </c>
      <c r="K248" s="153">
        <v>43542</v>
      </c>
      <c r="L248" s="157">
        <v>80000000</v>
      </c>
      <c r="M248" s="158">
        <v>80000</v>
      </c>
      <c r="N248" s="157">
        <v>252226</v>
      </c>
      <c r="O248" s="158">
        <v>252.226</v>
      </c>
      <c r="P248" s="173">
        <f t="shared" ref="P248:P249" si="29">O248/M248</f>
        <v>3.1528250000000002E-3</v>
      </c>
      <c r="Q248" s="160">
        <v>46462</v>
      </c>
    </row>
    <row r="249" spans="1:17" ht="14.25">
      <c r="A249" t="s">
        <v>1213</v>
      </c>
      <c r="B249" t="s">
        <v>1263</v>
      </c>
      <c r="C249" s="110" t="s">
        <v>1068</v>
      </c>
      <c r="D249" t="s">
        <v>5947</v>
      </c>
      <c r="E249" t="s">
        <v>5948</v>
      </c>
      <c r="F249" t="s">
        <v>310</v>
      </c>
      <c r="G249" t="s">
        <v>5949</v>
      </c>
      <c r="H249">
        <v>74187</v>
      </c>
      <c r="I249" t="s">
        <v>312</v>
      </c>
      <c r="J249" t="s">
        <v>1215</v>
      </c>
      <c r="K249" s="153">
        <v>43571</v>
      </c>
      <c r="L249" s="157">
        <v>5000000</v>
      </c>
      <c r="M249" s="158">
        <v>18405</v>
      </c>
      <c r="N249" s="157">
        <v>43085</v>
      </c>
      <c r="O249" s="158">
        <v>158.59588500000001</v>
      </c>
      <c r="P249" s="173">
        <f t="shared" si="29"/>
        <v>8.6170000000000014E-3</v>
      </c>
      <c r="Q249" s="161">
        <v>46126</v>
      </c>
    </row>
    <row r="250" spans="1:17" ht="14.25">
      <c r="A250" t="s">
        <v>1213</v>
      </c>
      <c r="B250" t="s">
        <v>1263</v>
      </c>
      <c r="C250" s="110" t="s">
        <v>1068</v>
      </c>
      <c r="E250" t="s">
        <v>5943</v>
      </c>
      <c r="F250" t="s">
        <v>311</v>
      </c>
      <c r="G250" t="s">
        <v>5944</v>
      </c>
      <c r="H250">
        <v>74188</v>
      </c>
      <c r="I250" t="s">
        <v>312</v>
      </c>
      <c r="J250" t="s">
        <v>1215</v>
      </c>
      <c r="K250" s="153">
        <v>43578</v>
      </c>
      <c r="L250" s="157">
        <v>6000000</v>
      </c>
      <c r="M250" s="158">
        <v>22086</v>
      </c>
      <c r="N250" s="157"/>
      <c r="O250" s="158">
        <v>0</v>
      </c>
    </row>
    <row r="251" spans="1:17" ht="14.25">
      <c r="A251" t="s">
        <v>1213</v>
      </c>
      <c r="B251" t="s">
        <v>1263</v>
      </c>
      <c r="C251" s="110" t="s">
        <v>1068</v>
      </c>
      <c r="D251" t="s">
        <v>5940</v>
      </c>
      <c r="E251" t="s">
        <v>5941</v>
      </c>
      <c r="F251" t="s">
        <v>309</v>
      </c>
      <c r="G251" t="s">
        <v>5942</v>
      </c>
      <c r="H251">
        <v>74189</v>
      </c>
      <c r="I251" t="s">
        <v>312</v>
      </c>
      <c r="J251" t="s">
        <v>1215</v>
      </c>
      <c r="K251" s="153">
        <v>43586</v>
      </c>
      <c r="L251" s="157">
        <v>6415000</v>
      </c>
      <c r="M251" s="158">
        <v>23613.615000000002</v>
      </c>
      <c r="N251" s="157"/>
      <c r="O251" s="158">
        <v>0</v>
      </c>
    </row>
    <row r="252" spans="1:17" ht="14.25">
      <c r="A252" t="s">
        <v>1213</v>
      </c>
      <c r="B252" t="s">
        <v>1263</v>
      </c>
      <c r="C252" s="110" t="s">
        <v>1068</v>
      </c>
      <c r="D252" t="s">
        <v>5961</v>
      </c>
      <c r="E252" t="s">
        <v>2331</v>
      </c>
      <c r="F252" t="s">
        <v>309</v>
      </c>
      <c r="G252" t="s">
        <v>5962</v>
      </c>
      <c r="H252">
        <v>74190</v>
      </c>
      <c r="I252" t="s">
        <v>312</v>
      </c>
      <c r="J252" t="s">
        <v>1215</v>
      </c>
      <c r="K252" s="153">
        <v>43691</v>
      </c>
      <c r="L252" s="157">
        <v>10700001</v>
      </c>
      <c r="M252" s="158">
        <v>39386.703680999999</v>
      </c>
      <c r="N252" s="157">
        <v>33000.999999999993</v>
      </c>
      <c r="O252" s="158">
        <v>121.47668099999999</v>
      </c>
      <c r="P252" s="173">
        <f>O252/M252</f>
        <v>3.0842053192331473E-3</v>
      </c>
      <c r="Q252" s="161">
        <v>46248</v>
      </c>
    </row>
    <row r="253" spans="1:17" ht="14.25">
      <c r="A253" t="s">
        <v>1213</v>
      </c>
      <c r="B253" t="s">
        <v>1263</v>
      </c>
      <c r="C253" s="110" t="s">
        <v>1068</v>
      </c>
      <c r="D253" t="s">
        <v>6025</v>
      </c>
      <c r="E253" t="s">
        <v>6026</v>
      </c>
      <c r="F253" t="s">
        <v>309</v>
      </c>
      <c r="G253" t="s">
        <v>6027</v>
      </c>
      <c r="H253">
        <v>74192</v>
      </c>
      <c r="I253" t="s">
        <v>312</v>
      </c>
      <c r="J253" t="s">
        <v>1215</v>
      </c>
      <c r="K253" s="153">
        <v>43761</v>
      </c>
      <c r="L253" s="157">
        <v>5000000</v>
      </c>
      <c r="M253" s="158">
        <v>18405</v>
      </c>
      <c r="N253" s="157"/>
      <c r="O253" s="158">
        <v>0</v>
      </c>
    </row>
    <row r="254" spans="1:17" ht="14.25">
      <c r="A254" t="s">
        <v>1213</v>
      </c>
      <c r="B254" t="s">
        <v>1263</v>
      </c>
      <c r="C254" s="110" t="s">
        <v>1068</v>
      </c>
      <c r="E254" t="s">
        <v>6011</v>
      </c>
      <c r="F254" t="s">
        <v>311</v>
      </c>
      <c r="G254" t="s">
        <v>6012</v>
      </c>
      <c r="H254">
        <v>74193</v>
      </c>
      <c r="I254" t="s">
        <v>312</v>
      </c>
      <c r="J254" t="s">
        <v>1215</v>
      </c>
      <c r="K254" s="153">
        <v>43790</v>
      </c>
      <c r="L254" s="157">
        <v>5000000</v>
      </c>
      <c r="M254" s="158">
        <v>18405</v>
      </c>
      <c r="N254" s="157">
        <v>47107.000000000007</v>
      </c>
      <c r="O254" s="158">
        <v>173.40086700000003</v>
      </c>
      <c r="P254" s="173">
        <f>O254/M254</f>
        <v>9.4214000000000016E-3</v>
      </c>
      <c r="Q254" s="161">
        <v>46347</v>
      </c>
    </row>
    <row r="255" spans="1:17" ht="14.25">
      <c r="A255" t="s">
        <v>1213</v>
      </c>
      <c r="B255" t="s">
        <v>1263</v>
      </c>
      <c r="C255" s="110" t="s">
        <v>1068</v>
      </c>
      <c r="D255" t="s">
        <v>6030</v>
      </c>
      <c r="E255" t="s">
        <v>6031</v>
      </c>
      <c r="F255" t="s">
        <v>309</v>
      </c>
      <c r="G255" t="s">
        <v>6032</v>
      </c>
      <c r="H255">
        <v>74196</v>
      </c>
      <c r="I255" t="s">
        <v>312</v>
      </c>
      <c r="J255" t="s">
        <v>1212</v>
      </c>
      <c r="K255" s="153">
        <v>43831</v>
      </c>
      <c r="L255" s="157">
        <v>46366453</v>
      </c>
      <c r="M255" s="158">
        <v>46366.453000000001</v>
      </c>
      <c r="N255" s="157"/>
      <c r="O255" s="158">
        <v>0</v>
      </c>
    </row>
    <row r="256" spans="1:17" ht="14.25">
      <c r="A256" t="s">
        <v>1213</v>
      </c>
      <c r="B256" t="s">
        <v>1263</v>
      </c>
      <c r="C256" s="110" t="s">
        <v>1068</v>
      </c>
      <c r="E256" t="s">
        <v>5945</v>
      </c>
      <c r="F256" t="s">
        <v>311</v>
      </c>
      <c r="G256" t="s">
        <v>5946</v>
      </c>
      <c r="H256">
        <v>74197</v>
      </c>
      <c r="I256" t="s">
        <v>312</v>
      </c>
      <c r="J256" t="s">
        <v>1215</v>
      </c>
      <c r="K256" s="153">
        <v>43857</v>
      </c>
      <c r="L256" s="157">
        <v>5000000</v>
      </c>
      <c r="M256" s="158">
        <v>18405</v>
      </c>
      <c r="N256" s="157">
        <v>8962.9999999999873</v>
      </c>
      <c r="O256" s="158">
        <v>32.992802999999959</v>
      </c>
      <c r="P256" s="173">
        <f>O256/M256</f>
        <v>1.7925999999999977E-3</v>
      </c>
      <c r="Q256" s="161">
        <v>46414</v>
      </c>
    </row>
    <row r="257" spans="1:17" ht="14.25">
      <c r="A257" t="s">
        <v>1213</v>
      </c>
      <c r="B257" t="s">
        <v>1263</v>
      </c>
      <c r="C257" s="110" t="s">
        <v>1068</v>
      </c>
      <c r="D257" t="s">
        <v>6008</v>
      </c>
      <c r="E257" t="s">
        <v>6009</v>
      </c>
      <c r="F257" t="s">
        <v>311</v>
      </c>
      <c r="G257" t="s">
        <v>6010</v>
      </c>
      <c r="H257">
        <v>74199</v>
      </c>
      <c r="I257" t="s">
        <v>312</v>
      </c>
      <c r="J257" t="s">
        <v>1215</v>
      </c>
      <c r="K257" s="153">
        <v>43881</v>
      </c>
      <c r="L257" s="157">
        <v>7500000</v>
      </c>
      <c r="M257" s="158">
        <v>27607.5</v>
      </c>
      <c r="N257" s="157"/>
      <c r="O257" s="158">
        <v>0</v>
      </c>
    </row>
    <row r="258" spans="1:17" ht="14.25">
      <c r="A258" t="s">
        <v>1213</v>
      </c>
      <c r="B258" t="s">
        <v>1263</v>
      </c>
      <c r="C258" s="110" t="s">
        <v>1068</v>
      </c>
      <c r="E258" t="s">
        <v>5925</v>
      </c>
      <c r="F258" t="s">
        <v>311</v>
      </c>
      <c r="G258" t="s">
        <v>5972</v>
      </c>
      <c r="H258">
        <v>74200</v>
      </c>
      <c r="I258" t="s">
        <v>312</v>
      </c>
      <c r="J258" t="s">
        <v>1215</v>
      </c>
      <c r="K258" s="153">
        <v>43891</v>
      </c>
      <c r="L258" s="157">
        <v>11000000</v>
      </c>
      <c r="M258" s="158">
        <v>40491</v>
      </c>
      <c r="N258" s="157"/>
      <c r="O258" s="158">
        <v>0</v>
      </c>
    </row>
    <row r="259" spans="1:17" ht="14.25">
      <c r="A259" t="s">
        <v>1213</v>
      </c>
      <c r="B259" t="s">
        <v>1263</v>
      </c>
      <c r="C259" s="110" t="s">
        <v>1068</v>
      </c>
      <c r="D259" t="s">
        <v>5929</v>
      </c>
      <c r="E259" t="s">
        <v>5932</v>
      </c>
      <c r="F259" t="s">
        <v>309</v>
      </c>
      <c r="G259" t="s">
        <v>5933</v>
      </c>
      <c r="H259">
        <v>74202</v>
      </c>
      <c r="I259" t="s">
        <v>312</v>
      </c>
      <c r="J259" t="s">
        <v>1212</v>
      </c>
      <c r="K259" s="153">
        <v>43913</v>
      </c>
      <c r="L259" s="157">
        <v>22160611</v>
      </c>
      <c r="M259" s="158">
        <v>22160.611000000001</v>
      </c>
      <c r="N259" s="157"/>
      <c r="O259" s="158">
        <v>0</v>
      </c>
    </row>
    <row r="260" spans="1:17" ht="14.25">
      <c r="A260" t="s">
        <v>1213</v>
      </c>
      <c r="B260" t="s">
        <v>1263</v>
      </c>
      <c r="C260" s="110" t="s">
        <v>1068</v>
      </c>
      <c r="E260" t="s">
        <v>5917</v>
      </c>
      <c r="F260" t="s">
        <v>311</v>
      </c>
      <c r="G260" t="s">
        <v>5918</v>
      </c>
      <c r="H260">
        <v>74203</v>
      </c>
      <c r="I260" t="s">
        <v>312</v>
      </c>
      <c r="J260" t="s">
        <v>1215</v>
      </c>
      <c r="K260" s="153">
        <v>43770</v>
      </c>
      <c r="L260" s="157">
        <v>11500000</v>
      </c>
      <c r="M260" s="158">
        <v>42331.5</v>
      </c>
      <c r="N260" s="157"/>
      <c r="O260" s="158">
        <v>0</v>
      </c>
    </row>
    <row r="261" spans="1:17" ht="14.25">
      <c r="A261" t="s">
        <v>1213</v>
      </c>
      <c r="B261" t="s">
        <v>1263</v>
      </c>
      <c r="C261" s="110" t="s">
        <v>1068</v>
      </c>
      <c r="D261" t="s">
        <v>5950</v>
      </c>
      <c r="E261" t="s">
        <v>5951</v>
      </c>
      <c r="F261" t="s">
        <v>310</v>
      </c>
      <c r="G261" t="s">
        <v>6013</v>
      </c>
      <c r="H261">
        <v>74204</v>
      </c>
      <c r="I261" t="s">
        <v>312</v>
      </c>
      <c r="J261" t="s">
        <v>1212</v>
      </c>
      <c r="K261" s="153">
        <v>44084</v>
      </c>
      <c r="L261" s="157">
        <v>24960000</v>
      </c>
      <c r="M261" s="158">
        <v>24960</v>
      </c>
      <c r="N261" s="157">
        <v>69853</v>
      </c>
      <c r="O261" s="158">
        <v>69.852999999999994</v>
      </c>
      <c r="P261" s="173">
        <f>O261/M261</f>
        <v>2.7985977564102564E-3</v>
      </c>
      <c r="Q261" s="160">
        <v>46462</v>
      </c>
    </row>
    <row r="262" spans="1:17" ht="14.25">
      <c r="A262" t="s">
        <v>1213</v>
      </c>
      <c r="B262" t="s">
        <v>1263</v>
      </c>
      <c r="C262" s="110" t="s">
        <v>1068</v>
      </c>
      <c r="D262" t="s">
        <v>5979</v>
      </c>
      <c r="E262" t="s">
        <v>5980</v>
      </c>
      <c r="F262" t="s">
        <v>310</v>
      </c>
      <c r="G262" t="s">
        <v>5981</v>
      </c>
      <c r="H262">
        <v>74205</v>
      </c>
      <c r="I262" t="s">
        <v>312</v>
      </c>
      <c r="J262" t="s">
        <v>1217</v>
      </c>
      <c r="K262" s="153">
        <v>44159</v>
      </c>
      <c r="L262" s="157">
        <v>4060000</v>
      </c>
      <c r="M262" s="158">
        <v>16155.146000000001</v>
      </c>
      <c r="N262" s="157"/>
      <c r="O262" s="158">
        <v>0</v>
      </c>
    </row>
    <row r="263" spans="1:17" ht="14.25">
      <c r="A263" t="s">
        <v>1213</v>
      </c>
      <c r="B263" t="s">
        <v>1263</v>
      </c>
      <c r="C263" s="110" t="s">
        <v>1068</v>
      </c>
      <c r="E263" t="s">
        <v>6042</v>
      </c>
      <c r="F263" t="s">
        <v>311</v>
      </c>
      <c r="G263" t="s">
        <v>6043</v>
      </c>
      <c r="H263">
        <v>74207</v>
      </c>
      <c r="I263" t="s">
        <v>312</v>
      </c>
      <c r="J263" t="s">
        <v>1215</v>
      </c>
      <c r="K263" s="153">
        <v>44166</v>
      </c>
      <c r="L263" s="157">
        <v>10000000</v>
      </c>
      <c r="M263" s="158">
        <v>36810</v>
      </c>
      <c r="N263" s="157">
        <v>85587.499999999971</v>
      </c>
      <c r="O263" s="158">
        <v>315.04758749999991</v>
      </c>
      <c r="P263" s="173">
        <f>O263/M263</f>
        <v>8.5587499999999969E-3</v>
      </c>
      <c r="Q263" s="161">
        <v>45748</v>
      </c>
    </row>
    <row r="264" spans="1:17" ht="14.25">
      <c r="A264" t="s">
        <v>1213</v>
      </c>
      <c r="B264" t="s">
        <v>1263</v>
      </c>
      <c r="C264" s="110" t="s">
        <v>1068</v>
      </c>
      <c r="D264" t="s">
        <v>5958</v>
      </c>
      <c r="E264" t="s">
        <v>5959</v>
      </c>
      <c r="F264" t="s">
        <v>311</v>
      </c>
      <c r="G264" t="s">
        <v>5960</v>
      </c>
      <c r="H264">
        <v>74208</v>
      </c>
      <c r="I264" t="s">
        <v>312</v>
      </c>
      <c r="J264" t="s">
        <v>1215</v>
      </c>
      <c r="K264" s="153">
        <v>44186</v>
      </c>
      <c r="L264" s="157">
        <v>4600000</v>
      </c>
      <c r="M264" s="158">
        <v>16932.599999999999</v>
      </c>
      <c r="N264" s="157"/>
      <c r="O264" s="158">
        <v>0</v>
      </c>
    </row>
    <row r="265" spans="1:17" ht="14.25">
      <c r="A265" t="s">
        <v>1213</v>
      </c>
      <c r="B265" t="s">
        <v>1263</v>
      </c>
      <c r="C265" s="110" t="s">
        <v>1068</v>
      </c>
      <c r="E265" t="s">
        <v>5925</v>
      </c>
      <c r="F265" t="s">
        <v>311</v>
      </c>
      <c r="G265" t="s">
        <v>5973</v>
      </c>
      <c r="H265">
        <v>74215</v>
      </c>
      <c r="I265" t="s">
        <v>312</v>
      </c>
      <c r="J265" t="s">
        <v>1215</v>
      </c>
      <c r="K265" s="153">
        <v>44308</v>
      </c>
      <c r="L265" s="157">
        <v>7000000</v>
      </c>
      <c r="M265" s="158">
        <v>25767</v>
      </c>
      <c r="N265" s="157"/>
      <c r="O265" s="158">
        <v>0</v>
      </c>
    </row>
    <row r="266" spans="1:17" ht="14.25">
      <c r="A266" t="s">
        <v>1213</v>
      </c>
      <c r="B266" t="s">
        <v>1263</v>
      </c>
      <c r="C266" s="110" t="s">
        <v>1068</v>
      </c>
      <c r="E266" t="s">
        <v>5927</v>
      </c>
      <c r="F266" t="s">
        <v>311</v>
      </c>
      <c r="G266" t="s">
        <v>5974</v>
      </c>
      <c r="H266">
        <v>74216</v>
      </c>
      <c r="I266" t="s">
        <v>312</v>
      </c>
      <c r="J266" t="s">
        <v>1215</v>
      </c>
      <c r="K266" s="153">
        <v>44371</v>
      </c>
      <c r="L266" s="157">
        <v>8000000</v>
      </c>
      <c r="M266" s="158">
        <v>29448</v>
      </c>
      <c r="N266" s="157">
        <v>71132.999999999985</v>
      </c>
      <c r="O266" s="158">
        <v>261.84057299999995</v>
      </c>
      <c r="P266" s="173">
        <f t="shared" ref="P266:P270" si="30">O266/M266</f>
        <v>8.8916249999999985E-3</v>
      </c>
      <c r="Q266" s="160">
        <v>46197</v>
      </c>
    </row>
    <row r="267" spans="1:17" ht="14.25">
      <c r="A267" t="s">
        <v>1213</v>
      </c>
      <c r="B267" t="s">
        <v>1263</v>
      </c>
      <c r="C267" s="110" t="s">
        <v>1068</v>
      </c>
      <c r="D267" t="s">
        <v>5988</v>
      </c>
      <c r="E267" t="s">
        <v>5989</v>
      </c>
      <c r="F267" t="s">
        <v>309</v>
      </c>
      <c r="G267" t="s">
        <v>5990</v>
      </c>
      <c r="H267">
        <v>74217</v>
      </c>
      <c r="I267" t="s">
        <v>312</v>
      </c>
      <c r="J267" t="s">
        <v>1212</v>
      </c>
      <c r="K267" s="153">
        <v>44370</v>
      </c>
      <c r="L267" s="157">
        <v>80000000</v>
      </c>
      <c r="M267" s="158">
        <v>80000</v>
      </c>
      <c r="N267" s="157">
        <v>458376</v>
      </c>
      <c r="O267" s="158">
        <v>458.37599999999998</v>
      </c>
      <c r="P267" s="173">
        <f t="shared" si="30"/>
        <v>5.7296999999999999E-3</v>
      </c>
      <c r="Q267" s="160">
        <v>46196</v>
      </c>
    </row>
    <row r="268" spans="1:17" ht="14.25">
      <c r="A268" t="s">
        <v>1213</v>
      </c>
      <c r="B268" t="s">
        <v>1263</v>
      </c>
      <c r="C268" s="110" t="s">
        <v>1068</v>
      </c>
      <c r="D268" t="s">
        <v>5966</v>
      </c>
      <c r="E268" t="s">
        <v>5967</v>
      </c>
      <c r="F268" t="s">
        <v>309</v>
      </c>
      <c r="G268" t="s">
        <v>5968</v>
      </c>
      <c r="H268">
        <v>74221</v>
      </c>
      <c r="I268" t="s">
        <v>312</v>
      </c>
      <c r="J268" t="s">
        <v>1215</v>
      </c>
      <c r="K268" s="153">
        <v>44409</v>
      </c>
      <c r="L268" s="157">
        <v>8000000</v>
      </c>
      <c r="M268" s="158">
        <v>29448</v>
      </c>
      <c r="N268" s="157">
        <v>58899.999999999993</v>
      </c>
      <c r="O268" s="158">
        <v>216.81089999999998</v>
      </c>
      <c r="P268" s="173">
        <f t="shared" si="30"/>
        <v>7.3624999999999993E-3</v>
      </c>
      <c r="Q268" s="160">
        <v>47150</v>
      </c>
    </row>
    <row r="269" spans="1:17" ht="14.25">
      <c r="A269" t="s">
        <v>1213</v>
      </c>
      <c r="B269" t="s">
        <v>1263</v>
      </c>
      <c r="C269" s="110" t="s">
        <v>1068</v>
      </c>
      <c r="D269" t="s">
        <v>5963</v>
      </c>
      <c r="E269" t="s">
        <v>5964</v>
      </c>
      <c r="F269" t="s">
        <v>309</v>
      </c>
      <c r="G269" t="s">
        <v>5965</v>
      </c>
      <c r="H269">
        <v>74228</v>
      </c>
      <c r="I269" t="s">
        <v>312</v>
      </c>
      <c r="J269" t="s">
        <v>1215</v>
      </c>
      <c r="K269" s="153">
        <v>44560</v>
      </c>
      <c r="L269" s="157">
        <v>10000000</v>
      </c>
      <c r="M269" s="158">
        <v>36810</v>
      </c>
      <c r="N269" s="157">
        <v>45130.000000000007</v>
      </c>
      <c r="O269" s="158">
        <v>166.12353000000002</v>
      </c>
      <c r="P269" s="173">
        <f t="shared" si="30"/>
        <v>4.5130000000000005E-3</v>
      </c>
      <c r="Q269" s="162">
        <v>46751</v>
      </c>
    </row>
    <row r="270" spans="1:17" ht="14.25">
      <c r="A270" t="s">
        <v>1213</v>
      </c>
      <c r="B270" t="s">
        <v>1263</v>
      </c>
      <c r="C270" s="110" t="s">
        <v>1068</v>
      </c>
      <c r="D270" t="s">
        <v>5997</v>
      </c>
      <c r="E270" t="s">
        <v>5986</v>
      </c>
      <c r="F270" t="s">
        <v>309</v>
      </c>
      <c r="G270" t="s">
        <v>5998</v>
      </c>
      <c r="H270">
        <v>74231</v>
      </c>
      <c r="I270" t="s">
        <v>312</v>
      </c>
      <c r="J270" t="s">
        <v>1212</v>
      </c>
      <c r="K270" s="153">
        <v>44591</v>
      </c>
      <c r="L270" s="157">
        <v>50000000</v>
      </c>
      <c r="M270" s="158">
        <v>50000</v>
      </c>
      <c r="N270" s="157">
        <v>536003.90999999992</v>
      </c>
      <c r="O270" s="158">
        <v>536.00390999999991</v>
      </c>
      <c r="P270" s="173">
        <f t="shared" si="30"/>
        <v>1.0720078199999998E-2</v>
      </c>
      <c r="Q270" s="160">
        <v>46204</v>
      </c>
    </row>
    <row r="271" spans="1:17" ht="14.25">
      <c r="A271" t="s">
        <v>1213</v>
      </c>
      <c r="B271" t="s">
        <v>1263</v>
      </c>
      <c r="C271" s="110" t="s">
        <v>1068</v>
      </c>
      <c r="D271" t="s">
        <v>5982</v>
      </c>
      <c r="E271" t="s">
        <v>5983</v>
      </c>
      <c r="F271" t="s">
        <v>309</v>
      </c>
      <c r="G271" t="s">
        <v>5984</v>
      </c>
      <c r="H271">
        <v>74233</v>
      </c>
      <c r="I271" t="s">
        <v>312</v>
      </c>
      <c r="J271" t="s">
        <v>1212</v>
      </c>
      <c r="K271" s="153">
        <v>44622</v>
      </c>
      <c r="L271" s="157">
        <v>45000000</v>
      </c>
      <c r="M271" s="158">
        <v>45000</v>
      </c>
      <c r="N271" s="157"/>
      <c r="O271" s="158">
        <v>0</v>
      </c>
    </row>
    <row r="272" spans="1:17" ht="14.25">
      <c r="A272" t="s">
        <v>1213</v>
      </c>
      <c r="B272" t="s">
        <v>1263</v>
      </c>
      <c r="C272" s="110" t="s">
        <v>1068</v>
      </c>
      <c r="E272" t="s">
        <v>5925</v>
      </c>
      <c r="F272" t="s">
        <v>311</v>
      </c>
      <c r="G272" t="s">
        <v>5975</v>
      </c>
      <c r="H272">
        <v>74235</v>
      </c>
      <c r="I272" t="s">
        <v>312</v>
      </c>
      <c r="J272" t="s">
        <v>1215</v>
      </c>
      <c r="K272" s="153">
        <v>44712</v>
      </c>
      <c r="L272" s="157">
        <v>5000000</v>
      </c>
      <c r="M272" s="158">
        <v>18405</v>
      </c>
      <c r="N272" s="157">
        <v>2752.0000000000064</v>
      </c>
      <c r="O272" s="158">
        <v>10.130112000000024</v>
      </c>
      <c r="P272" s="173">
        <f t="shared" ref="P272:P277" si="31">O272/M272</f>
        <v>5.5040000000000124E-4</v>
      </c>
      <c r="Q272" s="161">
        <v>47269</v>
      </c>
    </row>
    <row r="273" spans="1:17" ht="14.25">
      <c r="A273" t="s">
        <v>1213</v>
      </c>
      <c r="B273" t="s">
        <v>1263</v>
      </c>
      <c r="C273" s="110" t="s">
        <v>1068</v>
      </c>
      <c r="D273" t="s">
        <v>6019</v>
      </c>
      <c r="E273" t="s">
        <v>6020</v>
      </c>
      <c r="F273" t="s">
        <v>311</v>
      </c>
      <c r="G273" t="s">
        <v>6021</v>
      </c>
      <c r="H273">
        <v>74237</v>
      </c>
      <c r="I273" t="s">
        <v>312</v>
      </c>
      <c r="J273" t="s">
        <v>1224</v>
      </c>
      <c r="K273" s="153">
        <v>44721</v>
      </c>
      <c r="L273" s="157">
        <v>7000000</v>
      </c>
      <c r="M273" s="158">
        <v>32574.5</v>
      </c>
      <c r="N273" s="157">
        <v>197.99999999998357</v>
      </c>
      <c r="O273" s="158">
        <v>0.92139299999992363</v>
      </c>
      <c r="P273" s="173">
        <f t="shared" si="31"/>
        <v>2.8285714285711942E-5</v>
      </c>
      <c r="Q273" s="161">
        <v>11110</v>
      </c>
    </row>
    <row r="274" spans="1:17" ht="14.25">
      <c r="A274" t="s">
        <v>1213</v>
      </c>
      <c r="B274" t="s">
        <v>1263</v>
      </c>
      <c r="C274" s="110" t="s">
        <v>1068</v>
      </c>
      <c r="D274" t="s">
        <v>6014</v>
      </c>
      <c r="E274" t="s">
        <v>6015</v>
      </c>
      <c r="F274" t="s">
        <v>310</v>
      </c>
      <c r="G274" t="s">
        <v>6016</v>
      </c>
      <c r="H274">
        <v>74238</v>
      </c>
      <c r="I274" t="s">
        <v>312</v>
      </c>
      <c r="J274" t="s">
        <v>1212</v>
      </c>
      <c r="K274" s="153">
        <v>44721</v>
      </c>
      <c r="L274" s="157">
        <v>40000000</v>
      </c>
      <c r="M274" s="158">
        <v>40000</v>
      </c>
      <c r="N274" s="157">
        <v>289764</v>
      </c>
      <c r="O274" s="158">
        <v>289.76400000000001</v>
      </c>
      <c r="P274" s="173">
        <f t="shared" si="31"/>
        <v>7.2440999999999998E-3</v>
      </c>
      <c r="Q274" s="160">
        <v>46182</v>
      </c>
    </row>
    <row r="275" spans="1:17" ht="14.25">
      <c r="A275" t="s">
        <v>1213</v>
      </c>
      <c r="B275" t="s">
        <v>1263</v>
      </c>
      <c r="C275" s="110" t="s">
        <v>1068</v>
      </c>
      <c r="D275" t="s">
        <v>6002</v>
      </c>
      <c r="E275" t="s">
        <v>6003</v>
      </c>
      <c r="F275" t="s">
        <v>309</v>
      </c>
      <c r="G275" t="s">
        <v>6004</v>
      </c>
      <c r="H275">
        <v>74239</v>
      </c>
      <c r="I275" t="s">
        <v>312</v>
      </c>
      <c r="J275" t="s">
        <v>1212</v>
      </c>
      <c r="K275" s="153">
        <v>44741</v>
      </c>
      <c r="L275" s="157">
        <v>40000000</v>
      </c>
      <c r="M275" s="158">
        <v>40000</v>
      </c>
      <c r="N275" s="157">
        <v>363881</v>
      </c>
      <c r="O275" s="158">
        <v>363.88099999999997</v>
      </c>
      <c r="P275" s="173">
        <f t="shared" si="31"/>
        <v>9.0970249999999999E-3</v>
      </c>
      <c r="Q275" s="160">
        <v>46202</v>
      </c>
    </row>
    <row r="276" spans="1:17" ht="14.25">
      <c r="A276" t="s">
        <v>1213</v>
      </c>
      <c r="B276" t="s">
        <v>1263</v>
      </c>
      <c r="C276" s="110" t="s">
        <v>1068</v>
      </c>
      <c r="E276" t="s">
        <v>6040</v>
      </c>
      <c r="F276" t="s">
        <v>309</v>
      </c>
      <c r="G276" t="s">
        <v>6041</v>
      </c>
      <c r="H276">
        <v>74240</v>
      </c>
      <c r="I276" t="s">
        <v>312</v>
      </c>
      <c r="J276" t="s">
        <v>1217</v>
      </c>
      <c r="K276" s="153">
        <v>44748</v>
      </c>
      <c r="L276" s="157">
        <v>10000000</v>
      </c>
      <c r="M276" s="158">
        <v>39791</v>
      </c>
      <c r="N276" s="157">
        <v>10696.473272850657</v>
      </c>
      <c r="O276" s="158">
        <v>42.562336800000047</v>
      </c>
      <c r="P276" s="173">
        <f t="shared" si="31"/>
        <v>1.0696473272850655E-3</v>
      </c>
      <c r="Q276" s="161">
        <v>45844</v>
      </c>
    </row>
    <row r="277" spans="1:17" ht="14.25">
      <c r="A277" t="s">
        <v>1213</v>
      </c>
      <c r="B277" t="s">
        <v>1263</v>
      </c>
      <c r="C277" s="110" t="s">
        <v>1068</v>
      </c>
      <c r="D277" t="s">
        <v>5994</v>
      </c>
      <c r="E277" t="s">
        <v>5995</v>
      </c>
      <c r="F277" t="s">
        <v>309</v>
      </c>
      <c r="G277" t="s">
        <v>5996</v>
      </c>
      <c r="H277">
        <v>74241</v>
      </c>
      <c r="I277" t="s">
        <v>312</v>
      </c>
      <c r="J277" t="s">
        <v>1212</v>
      </c>
      <c r="K277" s="153">
        <v>44752</v>
      </c>
      <c r="L277" s="157">
        <v>50000000</v>
      </c>
      <c r="M277" s="158">
        <v>50000</v>
      </c>
      <c r="N277" s="157">
        <v>206079</v>
      </c>
      <c r="O277" s="158">
        <v>206.07900000000001</v>
      </c>
      <c r="P277" s="173">
        <f t="shared" si="31"/>
        <v>4.1215800000000006E-3</v>
      </c>
      <c r="Q277" s="160">
        <v>46213</v>
      </c>
    </row>
    <row r="278" spans="1:17" ht="14.25">
      <c r="A278" t="s">
        <v>1213</v>
      </c>
      <c r="B278" t="s">
        <v>1263</v>
      </c>
      <c r="C278" s="110" t="s">
        <v>1068</v>
      </c>
      <c r="E278" t="s">
        <v>4498</v>
      </c>
      <c r="F278" t="s">
        <v>311</v>
      </c>
      <c r="G278" t="s">
        <v>4497</v>
      </c>
      <c r="H278">
        <v>74242</v>
      </c>
      <c r="I278" t="s">
        <v>312</v>
      </c>
      <c r="J278" t="s">
        <v>1217</v>
      </c>
      <c r="K278" s="153">
        <v>44812</v>
      </c>
      <c r="L278" s="157">
        <v>5410840</v>
      </c>
      <c r="M278" s="158">
        <v>21530.273443999999</v>
      </c>
      <c r="N278" s="157"/>
      <c r="O278" s="158">
        <v>0</v>
      </c>
    </row>
    <row r="279" spans="1:17" ht="14.25">
      <c r="A279" t="s">
        <v>1213</v>
      </c>
      <c r="B279" t="s">
        <v>1263</v>
      </c>
      <c r="C279" s="110" t="s">
        <v>1068</v>
      </c>
      <c r="D279" t="s">
        <v>5969</v>
      </c>
      <c r="E279" t="s">
        <v>5970</v>
      </c>
      <c r="F279" t="s">
        <v>311</v>
      </c>
      <c r="G279" t="s">
        <v>5971</v>
      </c>
      <c r="H279">
        <v>74243</v>
      </c>
      <c r="I279" t="s">
        <v>312</v>
      </c>
      <c r="J279" t="s">
        <v>1215</v>
      </c>
      <c r="K279" s="153">
        <v>44823</v>
      </c>
      <c r="L279" s="157">
        <v>6000000</v>
      </c>
      <c r="M279" s="158">
        <v>22086</v>
      </c>
      <c r="N279" s="157">
        <v>40878</v>
      </c>
      <c r="O279" s="158">
        <v>150.47191800000002</v>
      </c>
      <c r="P279" s="173">
        <f t="shared" ref="P279:P281" si="32">O279/M279</f>
        <v>6.8130000000000005E-3</v>
      </c>
      <c r="Q279" s="160">
        <v>46284</v>
      </c>
    </row>
    <row r="280" spans="1:17" ht="14.25">
      <c r="A280" t="s">
        <v>1213</v>
      </c>
      <c r="B280" t="s">
        <v>1263</v>
      </c>
      <c r="C280" s="110" t="s">
        <v>1068</v>
      </c>
      <c r="D280" t="s">
        <v>6045</v>
      </c>
      <c r="E280" t="s">
        <v>6046</v>
      </c>
      <c r="F280" t="s">
        <v>311</v>
      </c>
      <c r="G280" t="s">
        <v>6047</v>
      </c>
      <c r="H280">
        <v>74244</v>
      </c>
      <c r="I280" t="s">
        <v>312</v>
      </c>
      <c r="J280" t="s">
        <v>1215</v>
      </c>
      <c r="K280" s="153">
        <v>44881</v>
      </c>
      <c r="L280" s="157">
        <v>12465101</v>
      </c>
      <c r="M280" s="158">
        <v>45884.036781000003</v>
      </c>
      <c r="N280" s="157">
        <v>59000</v>
      </c>
      <c r="O280" s="158">
        <v>217.179</v>
      </c>
      <c r="P280" s="173">
        <f t="shared" si="32"/>
        <v>4.7332147569442073E-3</v>
      </c>
      <c r="Q280" s="162">
        <v>46707</v>
      </c>
    </row>
    <row r="281" spans="1:17" ht="14.25">
      <c r="A281" t="s">
        <v>1213</v>
      </c>
      <c r="B281" t="s">
        <v>1263</v>
      </c>
      <c r="C281" s="110" t="s">
        <v>1068</v>
      </c>
      <c r="E281" t="s">
        <v>6028</v>
      </c>
      <c r="F281" t="s">
        <v>311</v>
      </c>
      <c r="G281" t="s">
        <v>6029</v>
      </c>
      <c r="H281">
        <v>74247</v>
      </c>
      <c r="I281" t="s">
        <v>312</v>
      </c>
      <c r="J281" t="s">
        <v>1224</v>
      </c>
      <c r="K281" s="153">
        <v>44938</v>
      </c>
      <c r="L281" s="157">
        <v>7500000</v>
      </c>
      <c r="M281" s="158">
        <v>34901.25</v>
      </c>
      <c r="N281" s="157">
        <v>115236</v>
      </c>
      <c r="O281" s="158">
        <v>536.25072599999999</v>
      </c>
      <c r="P281" s="173">
        <f t="shared" si="32"/>
        <v>1.53648E-2</v>
      </c>
      <c r="Q281" s="162">
        <v>46022</v>
      </c>
    </row>
    <row r="282" spans="1:17" ht="14.25">
      <c r="A282" t="s">
        <v>1213</v>
      </c>
      <c r="B282" t="s">
        <v>1263</v>
      </c>
      <c r="C282" s="110" t="s">
        <v>1068</v>
      </c>
      <c r="E282" t="s">
        <v>6036</v>
      </c>
      <c r="F282" t="s">
        <v>309</v>
      </c>
      <c r="G282" t="s">
        <v>6037</v>
      </c>
      <c r="H282">
        <v>74249</v>
      </c>
      <c r="I282" t="s">
        <v>312</v>
      </c>
      <c r="J282" t="s">
        <v>1212</v>
      </c>
      <c r="K282" s="153">
        <v>45006</v>
      </c>
      <c r="L282" s="157">
        <v>70000000</v>
      </c>
      <c r="M282" s="158">
        <v>70000</v>
      </c>
      <c r="N282" s="157"/>
      <c r="O282" s="158">
        <v>0</v>
      </c>
    </row>
    <row r="283" spans="1:17" ht="14.25">
      <c r="A283" t="s">
        <v>1213</v>
      </c>
      <c r="B283" t="s">
        <v>1263</v>
      </c>
      <c r="C283" s="110" t="s">
        <v>1068</v>
      </c>
      <c r="D283" t="s">
        <v>5882</v>
      </c>
      <c r="E283" t="s">
        <v>5883</v>
      </c>
      <c r="F283" t="s">
        <v>309</v>
      </c>
      <c r="G283" t="s">
        <v>5884</v>
      </c>
      <c r="H283">
        <v>74252</v>
      </c>
      <c r="I283" t="s">
        <v>312</v>
      </c>
      <c r="J283" t="s">
        <v>1212</v>
      </c>
      <c r="K283" s="153">
        <v>45036</v>
      </c>
      <c r="L283" s="157">
        <v>47500000</v>
      </c>
      <c r="M283" s="158">
        <v>47500</v>
      </c>
      <c r="N283" s="157">
        <v>555276</v>
      </c>
      <c r="O283" s="158">
        <v>555.27599999999995</v>
      </c>
      <c r="P283" s="173">
        <f t="shared" ref="P283:P286" si="33">O283/M283</f>
        <v>1.1690021052631578E-2</v>
      </c>
      <c r="Q283" s="160">
        <v>48689</v>
      </c>
    </row>
    <row r="284" spans="1:17" ht="14.25">
      <c r="A284" t="s">
        <v>1213</v>
      </c>
      <c r="B284" t="s">
        <v>1263</v>
      </c>
      <c r="C284" s="110" t="s">
        <v>1068</v>
      </c>
      <c r="E284" t="s">
        <v>5885</v>
      </c>
      <c r="F284" t="s">
        <v>309</v>
      </c>
      <c r="G284" t="s">
        <v>5886</v>
      </c>
      <c r="H284">
        <v>74254</v>
      </c>
      <c r="I284" t="s">
        <v>312</v>
      </c>
      <c r="J284" t="s">
        <v>1215</v>
      </c>
      <c r="K284" s="153">
        <v>45124</v>
      </c>
      <c r="L284" s="157">
        <v>3500000</v>
      </c>
      <c r="M284" s="158">
        <v>12883.5</v>
      </c>
      <c r="N284" s="157">
        <v>73764</v>
      </c>
      <c r="O284" s="158">
        <v>271.525284</v>
      </c>
      <c r="P284" s="173">
        <f t="shared" si="33"/>
        <v>2.1075428571428571E-2</v>
      </c>
      <c r="Q284" s="160">
        <v>46220</v>
      </c>
    </row>
    <row r="285" spans="1:17" ht="14.25">
      <c r="A285" t="s">
        <v>1213</v>
      </c>
      <c r="B285" t="s">
        <v>1263</v>
      </c>
      <c r="C285" s="110" t="s">
        <v>1068</v>
      </c>
      <c r="D285" t="s">
        <v>5919</v>
      </c>
      <c r="E285" t="s">
        <v>5920</v>
      </c>
      <c r="F285" t="s">
        <v>309</v>
      </c>
      <c r="G285" t="s">
        <v>5921</v>
      </c>
      <c r="H285">
        <v>74255</v>
      </c>
      <c r="I285" t="s">
        <v>312</v>
      </c>
      <c r="J285" t="s">
        <v>1224</v>
      </c>
      <c r="K285" s="153">
        <v>45208</v>
      </c>
      <c r="L285" s="157">
        <v>5000000</v>
      </c>
      <c r="M285" s="158">
        <v>23267.5</v>
      </c>
      <c r="N285" s="157">
        <v>50775.999999999993</v>
      </c>
      <c r="O285" s="158">
        <v>236.28611599999999</v>
      </c>
      <c r="P285" s="173">
        <f t="shared" si="33"/>
        <v>1.01552E-2</v>
      </c>
      <c r="Q285" s="161">
        <v>46235</v>
      </c>
    </row>
    <row r="286" spans="1:17" ht="14.25">
      <c r="A286" t="s">
        <v>1213</v>
      </c>
      <c r="B286" t="s">
        <v>1263</v>
      </c>
      <c r="C286" s="110" t="s">
        <v>1068</v>
      </c>
      <c r="D286" t="s">
        <v>6022</v>
      </c>
      <c r="E286" t="s">
        <v>6023</v>
      </c>
      <c r="F286" t="s">
        <v>310</v>
      </c>
      <c r="G286" t="s">
        <v>6024</v>
      </c>
      <c r="H286">
        <v>74256</v>
      </c>
      <c r="I286" t="s">
        <v>312</v>
      </c>
      <c r="J286" t="s">
        <v>1217</v>
      </c>
      <c r="K286" s="153">
        <v>45166</v>
      </c>
      <c r="L286" s="157">
        <v>8000000</v>
      </c>
      <c r="M286" s="158">
        <v>31832.799999999999</v>
      </c>
      <c r="N286" s="157">
        <v>41653</v>
      </c>
      <c r="O286" s="158">
        <v>165.74145229999999</v>
      </c>
      <c r="P286" s="173">
        <f t="shared" si="33"/>
        <v>5.2066249999999994E-3</v>
      </c>
      <c r="Q286" s="162">
        <v>48092</v>
      </c>
    </row>
    <row r="287" spans="1:17" ht="14.25">
      <c r="A287" t="s">
        <v>1213</v>
      </c>
      <c r="B287" t="s">
        <v>1264</v>
      </c>
      <c r="C287" s="110" t="s">
        <v>1068</v>
      </c>
      <c r="D287" t="s">
        <v>5934</v>
      </c>
      <c r="E287" t="s">
        <v>5935</v>
      </c>
      <c r="F287" t="s">
        <v>309</v>
      </c>
      <c r="G287" t="s">
        <v>5936</v>
      </c>
      <c r="H287">
        <v>74176</v>
      </c>
      <c r="I287" t="s">
        <v>312</v>
      </c>
      <c r="J287" t="s">
        <v>1212</v>
      </c>
      <c r="K287" s="153">
        <v>43306</v>
      </c>
      <c r="L287" s="157">
        <v>15000000</v>
      </c>
      <c r="M287" s="158">
        <v>15000</v>
      </c>
      <c r="N287" s="157"/>
      <c r="O287" s="158">
        <v>0</v>
      </c>
    </row>
    <row r="288" spans="1:17" ht="14.25">
      <c r="A288" t="s">
        <v>1213</v>
      </c>
      <c r="B288" t="s">
        <v>1264</v>
      </c>
      <c r="C288" s="110" t="s">
        <v>1068</v>
      </c>
      <c r="D288" t="s">
        <v>5937</v>
      </c>
      <c r="E288" t="s">
        <v>5938</v>
      </c>
      <c r="F288" t="s">
        <v>309</v>
      </c>
      <c r="G288" t="s">
        <v>5939</v>
      </c>
      <c r="H288">
        <v>74177</v>
      </c>
      <c r="I288" t="s">
        <v>312</v>
      </c>
      <c r="J288" t="s">
        <v>1212</v>
      </c>
      <c r="K288" s="153">
        <v>43312</v>
      </c>
      <c r="L288" s="157">
        <v>20000000</v>
      </c>
      <c r="M288" s="158">
        <v>20000</v>
      </c>
      <c r="N288" s="157"/>
      <c r="O288" s="158">
        <v>0</v>
      </c>
    </row>
    <row r="289" spans="1:17" ht="14.25">
      <c r="A289" t="s">
        <v>1213</v>
      </c>
      <c r="B289" t="s">
        <v>1264</v>
      </c>
      <c r="C289" s="110" t="s">
        <v>1068</v>
      </c>
      <c r="D289" t="s">
        <v>5953</v>
      </c>
      <c r="E289" t="s">
        <v>5954</v>
      </c>
      <c r="F289" t="s">
        <v>311</v>
      </c>
      <c r="G289" t="s">
        <v>5955</v>
      </c>
      <c r="H289">
        <v>74178</v>
      </c>
      <c r="I289" t="s">
        <v>312</v>
      </c>
      <c r="J289" t="s">
        <v>1215</v>
      </c>
      <c r="K289" s="153">
        <v>43321</v>
      </c>
      <c r="L289" s="157">
        <v>16000000</v>
      </c>
      <c r="M289" s="158">
        <v>58896</v>
      </c>
      <c r="N289" s="157"/>
      <c r="O289" s="158">
        <v>0</v>
      </c>
    </row>
    <row r="290" spans="1:17" ht="14.25">
      <c r="A290" t="s">
        <v>1213</v>
      </c>
      <c r="B290" t="s">
        <v>1264</v>
      </c>
      <c r="C290" s="110" t="s">
        <v>1068</v>
      </c>
      <c r="D290" t="s">
        <v>5976</v>
      </c>
      <c r="E290" t="s">
        <v>5977</v>
      </c>
      <c r="F290" t="s">
        <v>309</v>
      </c>
      <c r="G290" t="s">
        <v>5978</v>
      </c>
      <c r="H290">
        <v>74179</v>
      </c>
      <c r="I290" t="s">
        <v>312</v>
      </c>
      <c r="J290" t="s">
        <v>1212</v>
      </c>
      <c r="K290" s="153">
        <v>43394</v>
      </c>
      <c r="L290" s="157">
        <v>50000000</v>
      </c>
      <c r="M290" s="158">
        <v>50000</v>
      </c>
      <c r="N290" s="157">
        <v>134770</v>
      </c>
      <c r="O290" s="158">
        <v>134.77000000000001</v>
      </c>
      <c r="P290" s="173">
        <f>O290/M290</f>
        <v>2.6954000000000001E-3</v>
      </c>
      <c r="Q290" s="160">
        <v>47044</v>
      </c>
    </row>
    <row r="291" spans="1:17" ht="14.25">
      <c r="A291" t="s">
        <v>1213</v>
      </c>
      <c r="B291" t="s">
        <v>1264</v>
      </c>
      <c r="C291" s="110" t="s">
        <v>1068</v>
      </c>
      <c r="E291" t="s">
        <v>5925</v>
      </c>
      <c r="F291" t="s">
        <v>311</v>
      </c>
      <c r="G291" t="s">
        <v>5926</v>
      </c>
      <c r="H291">
        <v>74180</v>
      </c>
      <c r="I291" t="s">
        <v>312</v>
      </c>
      <c r="J291" t="s">
        <v>1215</v>
      </c>
      <c r="K291" s="153">
        <v>43411</v>
      </c>
      <c r="L291" s="157">
        <v>4000000</v>
      </c>
      <c r="M291" s="158">
        <v>14724</v>
      </c>
      <c r="N291" s="157"/>
      <c r="O291" s="158">
        <v>0</v>
      </c>
    </row>
    <row r="292" spans="1:17" ht="14.25">
      <c r="A292" t="s">
        <v>1213</v>
      </c>
      <c r="B292" t="s">
        <v>1264</v>
      </c>
      <c r="C292" s="110" t="s">
        <v>1068</v>
      </c>
      <c r="E292" t="s">
        <v>5956</v>
      </c>
      <c r="F292" t="s">
        <v>309</v>
      </c>
      <c r="G292" t="s">
        <v>5957</v>
      </c>
      <c r="H292">
        <v>74181</v>
      </c>
      <c r="I292" t="s">
        <v>312</v>
      </c>
      <c r="J292" t="s">
        <v>1215</v>
      </c>
      <c r="K292" s="153">
        <v>43412</v>
      </c>
      <c r="L292" s="157">
        <v>9000000</v>
      </c>
      <c r="M292" s="158">
        <v>33129</v>
      </c>
      <c r="N292" s="157"/>
      <c r="O292" s="158">
        <v>0</v>
      </c>
    </row>
    <row r="293" spans="1:17" ht="14.25">
      <c r="A293" t="s">
        <v>1213</v>
      </c>
      <c r="B293" t="s">
        <v>1264</v>
      </c>
      <c r="C293" s="110" t="s">
        <v>1068</v>
      </c>
      <c r="E293" t="s">
        <v>5927</v>
      </c>
      <c r="F293" t="s">
        <v>311</v>
      </c>
      <c r="G293" t="s">
        <v>5928</v>
      </c>
      <c r="H293">
        <v>74183</v>
      </c>
      <c r="I293" t="s">
        <v>312</v>
      </c>
      <c r="J293" t="s">
        <v>1215</v>
      </c>
      <c r="K293" s="153">
        <v>43482</v>
      </c>
      <c r="L293" s="157">
        <v>8000000</v>
      </c>
      <c r="M293" s="158">
        <v>29448</v>
      </c>
      <c r="N293" s="157"/>
      <c r="O293" s="158">
        <v>0</v>
      </c>
    </row>
    <row r="294" spans="1:17" ht="14.25">
      <c r="A294" t="s">
        <v>1213</v>
      </c>
      <c r="B294" t="s">
        <v>1264</v>
      </c>
      <c r="C294" s="110" t="s">
        <v>1068</v>
      </c>
      <c r="D294" t="s">
        <v>5929</v>
      </c>
      <c r="E294" t="s">
        <v>5930</v>
      </c>
      <c r="F294" t="s">
        <v>309</v>
      </c>
      <c r="G294" t="s">
        <v>5931</v>
      </c>
      <c r="H294">
        <v>74185</v>
      </c>
      <c r="I294" t="s">
        <v>312</v>
      </c>
      <c r="J294" t="s">
        <v>1212</v>
      </c>
      <c r="K294" s="153">
        <v>43524</v>
      </c>
      <c r="L294" s="157">
        <v>53887168</v>
      </c>
      <c r="M294" s="158">
        <v>53887.167999999998</v>
      </c>
      <c r="N294" s="157"/>
      <c r="O294" s="158">
        <v>0</v>
      </c>
    </row>
    <row r="295" spans="1:17" ht="14.25">
      <c r="A295" t="s">
        <v>1213</v>
      </c>
      <c r="B295" t="s">
        <v>1264</v>
      </c>
      <c r="C295" s="110" t="s">
        <v>1068</v>
      </c>
      <c r="D295" t="s">
        <v>5950</v>
      </c>
      <c r="E295" t="s">
        <v>5951</v>
      </c>
      <c r="F295" t="s">
        <v>310</v>
      </c>
      <c r="G295" t="s">
        <v>5952</v>
      </c>
      <c r="H295">
        <v>74186</v>
      </c>
      <c r="I295" t="s">
        <v>312</v>
      </c>
      <c r="J295" t="s">
        <v>1212</v>
      </c>
      <c r="K295" s="153">
        <v>43542</v>
      </c>
      <c r="L295" s="157">
        <v>80000000</v>
      </c>
      <c r="M295" s="158">
        <v>80000</v>
      </c>
      <c r="N295" s="157">
        <v>109197</v>
      </c>
      <c r="O295" s="158">
        <v>109.197</v>
      </c>
      <c r="P295" s="173">
        <f t="shared" ref="P295:P296" si="34">O295/M295</f>
        <v>1.3649625000000001E-3</v>
      </c>
      <c r="Q295" s="160">
        <v>46462</v>
      </c>
    </row>
    <row r="296" spans="1:17" ht="14.25">
      <c r="A296" t="s">
        <v>1213</v>
      </c>
      <c r="B296" t="s">
        <v>1264</v>
      </c>
      <c r="C296" s="110" t="s">
        <v>1068</v>
      </c>
      <c r="D296" t="s">
        <v>5947</v>
      </c>
      <c r="E296" t="s">
        <v>5948</v>
      </c>
      <c r="F296" t="s">
        <v>310</v>
      </c>
      <c r="G296" t="s">
        <v>5949</v>
      </c>
      <c r="H296">
        <v>74187</v>
      </c>
      <c r="I296" t="s">
        <v>312</v>
      </c>
      <c r="J296" t="s">
        <v>1215</v>
      </c>
      <c r="K296" s="153">
        <v>43571</v>
      </c>
      <c r="L296" s="157">
        <v>5000000</v>
      </c>
      <c r="M296" s="158">
        <v>18405</v>
      </c>
      <c r="N296" s="157">
        <v>34243</v>
      </c>
      <c r="O296" s="158">
        <v>126.048483</v>
      </c>
      <c r="P296" s="173">
        <f t="shared" si="34"/>
        <v>6.8485999999999998E-3</v>
      </c>
      <c r="Q296" s="161">
        <v>46126</v>
      </c>
    </row>
    <row r="297" spans="1:17" ht="14.25">
      <c r="A297" t="s">
        <v>1213</v>
      </c>
      <c r="B297" t="s">
        <v>1264</v>
      </c>
      <c r="C297" s="110" t="s">
        <v>1068</v>
      </c>
      <c r="E297" t="s">
        <v>5943</v>
      </c>
      <c r="F297" t="s">
        <v>311</v>
      </c>
      <c r="G297" t="s">
        <v>5944</v>
      </c>
      <c r="H297">
        <v>74188</v>
      </c>
      <c r="I297" t="s">
        <v>312</v>
      </c>
      <c r="J297" t="s">
        <v>1215</v>
      </c>
      <c r="K297" s="153">
        <v>43578</v>
      </c>
      <c r="L297" s="157">
        <v>6000000</v>
      </c>
      <c r="M297" s="158">
        <v>22086</v>
      </c>
      <c r="N297" s="157"/>
      <c r="O297" s="158">
        <v>0</v>
      </c>
    </row>
    <row r="298" spans="1:17" ht="14.25">
      <c r="A298" t="s">
        <v>1213</v>
      </c>
      <c r="B298" t="s">
        <v>1264</v>
      </c>
      <c r="C298" s="110" t="s">
        <v>1068</v>
      </c>
      <c r="D298" t="s">
        <v>5940</v>
      </c>
      <c r="E298" t="s">
        <v>5941</v>
      </c>
      <c r="F298" t="s">
        <v>309</v>
      </c>
      <c r="G298" t="s">
        <v>5942</v>
      </c>
      <c r="H298">
        <v>74189</v>
      </c>
      <c r="I298" t="s">
        <v>312</v>
      </c>
      <c r="J298" t="s">
        <v>1215</v>
      </c>
      <c r="K298" s="153">
        <v>43586</v>
      </c>
      <c r="L298" s="157">
        <v>6415000</v>
      </c>
      <c r="M298" s="158">
        <v>23613.615000000002</v>
      </c>
      <c r="N298" s="157"/>
      <c r="O298" s="158">
        <v>0</v>
      </c>
    </row>
    <row r="299" spans="1:17" ht="14.25">
      <c r="A299" t="s">
        <v>1213</v>
      </c>
      <c r="B299" t="s">
        <v>1264</v>
      </c>
      <c r="C299" s="110" t="s">
        <v>1068</v>
      </c>
      <c r="D299" t="s">
        <v>5961</v>
      </c>
      <c r="E299" t="s">
        <v>2331</v>
      </c>
      <c r="F299" t="s">
        <v>309</v>
      </c>
      <c r="G299" t="s">
        <v>5962</v>
      </c>
      <c r="H299">
        <v>74190</v>
      </c>
      <c r="I299" t="s">
        <v>312</v>
      </c>
      <c r="J299" t="s">
        <v>1215</v>
      </c>
      <c r="K299" s="153">
        <v>43691</v>
      </c>
      <c r="L299" s="157">
        <v>10700001</v>
      </c>
      <c r="M299" s="158">
        <v>39386.703680999999</v>
      </c>
      <c r="N299" s="157">
        <v>27423.000000000007</v>
      </c>
      <c r="O299" s="158">
        <v>100.94406300000003</v>
      </c>
      <c r="P299" s="173">
        <f>O299/M299</f>
        <v>2.5628969567386031E-3</v>
      </c>
      <c r="Q299" s="161">
        <v>46248</v>
      </c>
    </row>
    <row r="300" spans="1:17" ht="14.25">
      <c r="A300" t="s">
        <v>1213</v>
      </c>
      <c r="B300" t="s">
        <v>1264</v>
      </c>
      <c r="C300" s="110" t="s">
        <v>1068</v>
      </c>
      <c r="D300" t="s">
        <v>6025</v>
      </c>
      <c r="E300" t="s">
        <v>6026</v>
      </c>
      <c r="F300" t="s">
        <v>309</v>
      </c>
      <c r="G300" t="s">
        <v>6027</v>
      </c>
      <c r="H300">
        <v>74192</v>
      </c>
      <c r="I300" t="s">
        <v>312</v>
      </c>
      <c r="J300" t="s">
        <v>1215</v>
      </c>
      <c r="K300" s="153">
        <v>43761</v>
      </c>
      <c r="L300" s="157">
        <v>5000000</v>
      </c>
      <c r="M300" s="158">
        <v>18405</v>
      </c>
      <c r="N300" s="157"/>
      <c r="O300" s="158">
        <v>0</v>
      </c>
    </row>
    <row r="301" spans="1:17" ht="14.25">
      <c r="A301" t="s">
        <v>1213</v>
      </c>
      <c r="B301" t="s">
        <v>1264</v>
      </c>
      <c r="C301" s="110" t="s">
        <v>1068</v>
      </c>
      <c r="E301" t="s">
        <v>6011</v>
      </c>
      <c r="F301" t="s">
        <v>311</v>
      </c>
      <c r="G301" t="s">
        <v>6012</v>
      </c>
      <c r="H301">
        <v>74193</v>
      </c>
      <c r="I301" t="s">
        <v>312</v>
      </c>
      <c r="J301" t="s">
        <v>1215</v>
      </c>
      <c r="K301" s="153">
        <v>43790</v>
      </c>
      <c r="L301" s="157">
        <v>5000000</v>
      </c>
      <c r="M301" s="158">
        <v>18405</v>
      </c>
      <c r="N301" s="157">
        <v>35922.999999999993</v>
      </c>
      <c r="O301" s="158">
        <v>132.23256299999997</v>
      </c>
      <c r="P301" s="173">
        <f>O301/M301</f>
        <v>7.1845999999999985E-3</v>
      </c>
      <c r="Q301" s="161">
        <v>46347</v>
      </c>
    </row>
    <row r="302" spans="1:17" ht="14.25">
      <c r="A302" t="s">
        <v>1213</v>
      </c>
      <c r="B302" t="s">
        <v>1264</v>
      </c>
      <c r="C302" s="110" t="s">
        <v>1068</v>
      </c>
      <c r="D302" t="s">
        <v>6030</v>
      </c>
      <c r="E302" t="s">
        <v>6031</v>
      </c>
      <c r="F302" t="s">
        <v>309</v>
      </c>
      <c r="G302" t="s">
        <v>6032</v>
      </c>
      <c r="H302">
        <v>74196</v>
      </c>
      <c r="I302" t="s">
        <v>312</v>
      </c>
      <c r="J302" t="s">
        <v>1212</v>
      </c>
      <c r="K302" s="153">
        <v>43831</v>
      </c>
      <c r="L302" s="157">
        <v>46366453</v>
      </c>
      <c r="M302" s="158">
        <v>46366.453000000001</v>
      </c>
      <c r="N302" s="157"/>
      <c r="O302" s="158">
        <v>0</v>
      </c>
    </row>
    <row r="303" spans="1:17" ht="14.25">
      <c r="A303" t="s">
        <v>1213</v>
      </c>
      <c r="B303" t="s">
        <v>1264</v>
      </c>
      <c r="C303" s="110" t="s">
        <v>1068</v>
      </c>
      <c r="E303" t="s">
        <v>5945</v>
      </c>
      <c r="F303" t="s">
        <v>311</v>
      </c>
      <c r="G303" t="s">
        <v>5946</v>
      </c>
      <c r="H303">
        <v>74197</v>
      </c>
      <c r="I303" t="s">
        <v>312</v>
      </c>
      <c r="J303" t="s">
        <v>1215</v>
      </c>
      <c r="K303" s="153">
        <v>43857</v>
      </c>
      <c r="L303" s="157">
        <v>5000000</v>
      </c>
      <c r="M303" s="158">
        <v>18405</v>
      </c>
      <c r="N303" s="157">
        <v>6722</v>
      </c>
      <c r="O303" s="158">
        <v>24.743682</v>
      </c>
      <c r="P303" s="173">
        <f>O303/M303</f>
        <v>1.3443999999999999E-3</v>
      </c>
      <c r="Q303" s="161">
        <v>46414</v>
      </c>
    </row>
    <row r="304" spans="1:17" ht="14.25">
      <c r="A304" t="s">
        <v>1213</v>
      </c>
      <c r="B304" t="s">
        <v>1264</v>
      </c>
      <c r="C304" s="110" t="s">
        <v>1068</v>
      </c>
      <c r="D304" t="s">
        <v>6008</v>
      </c>
      <c r="E304" t="s">
        <v>6009</v>
      </c>
      <c r="F304" t="s">
        <v>311</v>
      </c>
      <c r="G304" t="s">
        <v>6010</v>
      </c>
      <c r="H304">
        <v>74199</v>
      </c>
      <c r="I304" t="s">
        <v>312</v>
      </c>
      <c r="J304" t="s">
        <v>1215</v>
      </c>
      <c r="K304" s="153">
        <v>43881</v>
      </c>
      <c r="L304" s="157">
        <v>7500000</v>
      </c>
      <c r="M304" s="158">
        <v>27607.5</v>
      </c>
      <c r="N304" s="157"/>
      <c r="O304" s="158">
        <v>0</v>
      </c>
    </row>
    <row r="305" spans="1:17" ht="14.25">
      <c r="A305" t="s">
        <v>1213</v>
      </c>
      <c r="B305" t="s">
        <v>1264</v>
      </c>
      <c r="C305" s="110" t="s">
        <v>1068</v>
      </c>
      <c r="E305" t="s">
        <v>5925</v>
      </c>
      <c r="F305" t="s">
        <v>311</v>
      </c>
      <c r="G305" t="s">
        <v>5972</v>
      </c>
      <c r="H305">
        <v>74200</v>
      </c>
      <c r="I305" t="s">
        <v>312</v>
      </c>
      <c r="J305" t="s">
        <v>1215</v>
      </c>
      <c r="K305" s="153">
        <v>43891</v>
      </c>
      <c r="L305" s="157">
        <v>11000000</v>
      </c>
      <c r="M305" s="158">
        <v>40491</v>
      </c>
      <c r="N305" s="157"/>
      <c r="O305" s="158">
        <v>0</v>
      </c>
    </row>
    <row r="306" spans="1:17" ht="14.25">
      <c r="A306" t="s">
        <v>1213</v>
      </c>
      <c r="B306" t="s">
        <v>1264</v>
      </c>
      <c r="C306" s="110" t="s">
        <v>1068</v>
      </c>
      <c r="D306" t="s">
        <v>5929</v>
      </c>
      <c r="E306" t="s">
        <v>5932</v>
      </c>
      <c r="F306" t="s">
        <v>309</v>
      </c>
      <c r="G306" t="s">
        <v>5933</v>
      </c>
      <c r="H306">
        <v>74202</v>
      </c>
      <c r="I306" t="s">
        <v>312</v>
      </c>
      <c r="J306" t="s">
        <v>1212</v>
      </c>
      <c r="K306" s="153">
        <v>43913</v>
      </c>
      <c r="L306" s="157">
        <v>22160611</v>
      </c>
      <c r="M306" s="158">
        <v>22160.611000000001</v>
      </c>
      <c r="N306" s="157"/>
      <c r="O306" s="158">
        <v>0</v>
      </c>
    </row>
    <row r="307" spans="1:17" ht="14.25">
      <c r="A307" t="s">
        <v>1213</v>
      </c>
      <c r="B307" t="s">
        <v>1264</v>
      </c>
      <c r="C307" s="110" t="s">
        <v>1068</v>
      </c>
      <c r="E307" t="s">
        <v>5917</v>
      </c>
      <c r="F307" t="s">
        <v>311</v>
      </c>
      <c r="G307" t="s">
        <v>5918</v>
      </c>
      <c r="H307">
        <v>74203</v>
      </c>
      <c r="I307" t="s">
        <v>312</v>
      </c>
      <c r="J307" t="s">
        <v>1215</v>
      </c>
      <c r="K307" s="153">
        <v>43770</v>
      </c>
      <c r="L307" s="157">
        <v>11500000</v>
      </c>
      <c r="M307" s="158">
        <v>42331.5</v>
      </c>
      <c r="N307" s="157"/>
      <c r="O307" s="158">
        <v>0</v>
      </c>
    </row>
    <row r="308" spans="1:17" ht="14.25">
      <c r="A308" t="s">
        <v>1213</v>
      </c>
      <c r="B308" t="s">
        <v>1264</v>
      </c>
      <c r="C308" s="110" t="s">
        <v>1068</v>
      </c>
      <c r="D308" t="s">
        <v>5950</v>
      </c>
      <c r="E308" t="s">
        <v>5951</v>
      </c>
      <c r="F308" t="s">
        <v>310</v>
      </c>
      <c r="G308" t="s">
        <v>6013</v>
      </c>
      <c r="H308">
        <v>74204</v>
      </c>
      <c r="I308" t="s">
        <v>312</v>
      </c>
      <c r="J308" t="s">
        <v>1212</v>
      </c>
      <c r="K308" s="153">
        <v>44084</v>
      </c>
      <c r="L308" s="157">
        <v>24960000</v>
      </c>
      <c r="M308" s="158">
        <v>24960</v>
      </c>
      <c r="N308" s="157">
        <v>45646</v>
      </c>
      <c r="O308" s="158">
        <v>45.646000000000001</v>
      </c>
      <c r="P308" s="173">
        <f>O308/M308</f>
        <v>1.8287660256410257E-3</v>
      </c>
      <c r="Q308" s="160">
        <v>46462</v>
      </c>
    </row>
    <row r="309" spans="1:17" ht="14.25">
      <c r="A309" t="s">
        <v>1213</v>
      </c>
      <c r="B309" t="s">
        <v>1264</v>
      </c>
      <c r="C309" s="110" t="s">
        <v>1068</v>
      </c>
      <c r="D309" t="s">
        <v>5979</v>
      </c>
      <c r="E309" t="s">
        <v>5980</v>
      </c>
      <c r="F309" t="s">
        <v>310</v>
      </c>
      <c r="G309" t="s">
        <v>5981</v>
      </c>
      <c r="H309">
        <v>74205</v>
      </c>
      <c r="I309" t="s">
        <v>312</v>
      </c>
      <c r="J309" t="s">
        <v>1217</v>
      </c>
      <c r="K309" s="153">
        <v>44159</v>
      </c>
      <c r="L309" s="157">
        <v>4060000</v>
      </c>
      <c r="M309" s="158">
        <v>16155.146000000001</v>
      </c>
      <c r="N309" s="157"/>
      <c r="O309" s="158">
        <v>0</v>
      </c>
    </row>
    <row r="310" spans="1:17" ht="14.25">
      <c r="A310" t="s">
        <v>1213</v>
      </c>
      <c r="B310" t="s">
        <v>1264</v>
      </c>
      <c r="C310" s="110" t="s">
        <v>1068</v>
      </c>
      <c r="E310" t="s">
        <v>6042</v>
      </c>
      <c r="F310" t="s">
        <v>311</v>
      </c>
      <c r="G310" t="s">
        <v>6043</v>
      </c>
      <c r="H310">
        <v>74207</v>
      </c>
      <c r="I310" t="s">
        <v>312</v>
      </c>
      <c r="J310" t="s">
        <v>1215</v>
      </c>
      <c r="K310" s="153">
        <v>44166</v>
      </c>
      <c r="L310" s="157">
        <v>10000000</v>
      </c>
      <c r="M310" s="158">
        <v>36810</v>
      </c>
      <c r="N310" s="157">
        <v>61077.190000000017</v>
      </c>
      <c r="O310" s="158">
        <v>224.82513639000007</v>
      </c>
      <c r="P310" s="173">
        <f>O310/M310</f>
        <v>6.1077190000000019E-3</v>
      </c>
      <c r="Q310" s="161">
        <v>45748</v>
      </c>
    </row>
    <row r="311" spans="1:17" ht="14.25">
      <c r="A311" t="s">
        <v>1213</v>
      </c>
      <c r="B311" t="s">
        <v>1264</v>
      </c>
      <c r="C311" s="110" t="s">
        <v>1068</v>
      </c>
      <c r="D311" t="s">
        <v>5958</v>
      </c>
      <c r="E311" t="s">
        <v>5959</v>
      </c>
      <c r="F311" t="s">
        <v>311</v>
      </c>
      <c r="G311" t="s">
        <v>5960</v>
      </c>
      <c r="H311">
        <v>74208</v>
      </c>
      <c r="I311" t="s">
        <v>312</v>
      </c>
      <c r="J311" t="s">
        <v>1215</v>
      </c>
      <c r="K311" s="153">
        <v>44186</v>
      </c>
      <c r="L311" s="157">
        <v>4600000</v>
      </c>
      <c r="M311" s="158">
        <v>16932.599999999999</v>
      </c>
      <c r="N311" s="157"/>
      <c r="O311" s="158">
        <v>0</v>
      </c>
    </row>
    <row r="312" spans="1:17" ht="14.25">
      <c r="A312" t="s">
        <v>1213</v>
      </c>
      <c r="B312" t="s">
        <v>1264</v>
      </c>
      <c r="C312" s="110" t="s">
        <v>1068</v>
      </c>
      <c r="E312" t="s">
        <v>5925</v>
      </c>
      <c r="F312" t="s">
        <v>311</v>
      </c>
      <c r="G312" t="s">
        <v>5973</v>
      </c>
      <c r="H312">
        <v>74215</v>
      </c>
      <c r="I312" t="s">
        <v>312</v>
      </c>
      <c r="J312" t="s">
        <v>1215</v>
      </c>
      <c r="K312" s="153">
        <v>44308</v>
      </c>
      <c r="L312" s="157">
        <v>7000000</v>
      </c>
      <c r="M312" s="158">
        <v>25767</v>
      </c>
      <c r="N312" s="157"/>
      <c r="O312" s="158">
        <v>0</v>
      </c>
    </row>
    <row r="313" spans="1:17" ht="14.25">
      <c r="A313" t="s">
        <v>1213</v>
      </c>
      <c r="B313" t="s">
        <v>1264</v>
      </c>
      <c r="C313" s="110" t="s">
        <v>1068</v>
      </c>
      <c r="E313" t="s">
        <v>5927</v>
      </c>
      <c r="F313" t="s">
        <v>311</v>
      </c>
      <c r="G313" t="s">
        <v>5974</v>
      </c>
      <c r="H313">
        <v>74216</v>
      </c>
      <c r="I313" t="s">
        <v>312</v>
      </c>
      <c r="J313" t="s">
        <v>1215</v>
      </c>
      <c r="K313" s="153">
        <v>44371</v>
      </c>
      <c r="L313" s="157">
        <v>8000000</v>
      </c>
      <c r="M313" s="158">
        <v>29448</v>
      </c>
      <c r="N313" s="157">
        <v>48901.999999999993</v>
      </c>
      <c r="O313" s="158">
        <v>180.008262</v>
      </c>
      <c r="P313" s="173">
        <f t="shared" ref="P313:P317" si="35">O313/M313</f>
        <v>6.1127500000000001E-3</v>
      </c>
      <c r="Q313" s="160">
        <v>46197</v>
      </c>
    </row>
    <row r="314" spans="1:17" ht="14.25">
      <c r="A314" t="s">
        <v>1213</v>
      </c>
      <c r="B314" t="s">
        <v>1264</v>
      </c>
      <c r="C314" s="110" t="s">
        <v>1068</v>
      </c>
      <c r="D314" t="s">
        <v>5988</v>
      </c>
      <c r="E314" t="s">
        <v>5989</v>
      </c>
      <c r="F314" t="s">
        <v>309</v>
      </c>
      <c r="G314" t="s">
        <v>5990</v>
      </c>
      <c r="H314">
        <v>74217</v>
      </c>
      <c r="I314" t="s">
        <v>312</v>
      </c>
      <c r="J314" t="s">
        <v>1212</v>
      </c>
      <c r="K314" s="153">
        <v>44370</v>
      </c>
      <c r="L314" s="157">
        <v>80000000</v>
      </c>
      <c r="M314" s="158">
        <v>80000</v>
      </c>
      <c r="N314" s="157">
        <v>320457</v>
      </c>
      <c r="O314" s="158">
        <v>320.45699999999999</v>
      </c>
      <c r="P314" s="173">
        <f t="shared" si="35"/>
        <v>4.0057124999999996E-3</v>
      </c>
      <c r="Q314" s="160">
        <v>46196</v>
      </c>
    </row>
    <row r="315" spans="1:17" ht="14.25">
      <c r="A315" t="s">
        <v>1213</v>
      </c>
      <c r="B315" t="s">
        <v>1264</v>
      </c>
      <c r="C315" s="110" t="s">
        <v>1068</v>
      </c>
      <c r="D315" t="s">
        <v>5966</v>
      </c>
      <c r="E315" t="s">
        <v>5967</v>
      </c>
      <c r="F315" t="s">
        <v>309</v>
      </c>
      <c r="G315" t="s">
        <v>5968</v>
      </c>
      <c r="H315">
        <v>74221</v>
      </c>
      <c r="I315" t="s">
        <v>312</v>
      </c>
      <c r="J315" t="s">
        <v>1215</v>
      </c>
      <c r="K315" s="153">
        <v>44409</v>
      </c>
      <c r="L315" s="157">
        <v>8000000</v>
      </c>
      <c r="M315" s="158">
        <v>29448</v>
      </c>
      <c r="N315" s="157">
        <v>41333.000000000007</v>
      </c>
      <c r="O315" s="158">
        <v>152.14677300000002</v>
      </c>
      <c r="P315" s="173">
        <f t="shared" si="35"/>
        <v>5.1666250000000011E-3</v>
      </c>
      <c r="Q315" s="160">
        <v>47150</v>
      </c>
    </row>
    <row r="316" spans="1:17" ht="14.25">
      <c r="A316" t="s">
        <v>1213</v>
      </c>
      <c r="B316" t="s">
        <v>1264</v>
      </c>
      <c r="C316" s="110" t="s">
        <v>1068</v>
      </c>
      <c r="D316" t="s">
        <v>5963</v>
      </c>
      <c r="E316" t="s">
        <v>5964</v>
      </c>
      <c r="F316" t="s">
        <v>309</v>
      </c>
      <c r="G316" t="s">
        <v>5965</v>
      </c>
      <c r="H316">
        <v>74228</v>
      </c>
      <c r="I316" t="s">
        <v>312</v>
      </c>
      <c r="J316" t="s">
        <v>1215</v>
      </c>
      <c r="K316" s="153">
        <v>44560</v>
      </c>
      <c r="L316" s="157">
        <v>10000000</v>
      </c>
      <c r="M316" s="158">
        <v>36810</v>
      </c>
      <c r="N316" s="157">
        <v>33651</v>
      </c>
      <c r="O316" s="158">
        <v>123.869331</v>
      </c>
      <c r="P316" s="173">
        <f t="shared" si="35"/>
        <v>3.3651000000000002E-3</v>
      </c>
      <c r="Q316" s="162">
        <v>46751</v>
      </c>
    </row>
    <row r="317" spans="1:17" ht="14.25">
      <c r="A317" t="s">
        <v>1213</v>
      </c>
      <c r="B317" t="s">
        <v>1264</v>
      </c>
      <c r="C317" s="110" t="s">
        <v>1068</v>
      </c>
      <c r="D317" t="s">
        <v>5997</v>
      </c>
      <c r="E317" t="s">
        <v>5986</v>
      </c>
      <c r="F317" t="s">
        <v>309</v>
      </c>
      <c r="G317" t="s">
        <v>5998</v>
      </c>
      <c r="H317">
        <v>74231</v>
      </c>
      <c r="I317" t="s">
        <v>312</v>
      </c>
      <c r="J317" t="s">
        <v>1212</v>
      </c>
      <c r="K317" s="153">
        <v>44591</v>
      </c>
      <c r="L317" s="157">
        <v>50000000</v>
      </c>
      <c r="M317" s="158">
        <v>50000</v>
      </c>
      <c r="N317" s="157">
        <v>407086.88</v>
      </c>
      <c r="O317" s="158">
        <v>407.08688000000001</v>
      </c>
      <c r="P317" s="173">
        <f t="shared" si="35"/>
        <v>8.1417376000000007E-3</v>
      </c>
      <c r="Q317" s="160">
        <v>46204</v>
      </c>
    </row>
    <row r="318" spans="1:17" ht="14.25">
      <c r="A318" t="s">
        <v>1213</v>
      </c>
      <c r="B318" t="s">
        <v>1264</v>
      </c>
      <c r="C318" s="110" t="s">
        <v>1068</v>
      </c>
      <c r="D318" t="s">
        <v>5982</v>
      </c>
      <c r="E318" t="s">
        <v>5983</v>
      </c>
      <c r="F318" t="s">
        <v>309</v>
      </c>
      <c r="G318" t="s">
        <v>5984</v>
      </c>
      <c r="H318">
        <v>74233</v>
      </c>
      <c r="I318" t="s">
        <v>312</v>
      </c>
      <c r="J318" t="s">
        <v>1212</v>
      </c>
      <c r="K318" s="153">
        <v>44622</v>
      </c>
      <c r="L318" s="157">
        <v>45000000</v>
      </c>
      <c r="M318" s="158">
        <v>45000</v>
      </c>
      <c r="N318" s="157"/>
      <c r="O318" s="158">
        <v>0</v>
      </c>
    </row>
    <row r="319" spans="1:17" ht="14.25">
      <c r="A319" t="s">
        <v>1213</v>
      </c>
      <c r="B319" t="s">
        <v>1264</v>
      </c>
      <c r="C319" s="110" t="s">
        <v>1068</v>
      </c>
      <c r="E319" t="s">
        <v>5925</v>
      </c>
      <c r="F319" t="s">
        <v>311</v>
      </c>
      <c r="G319" t="s">
        <v>5975</v>
      </c>
      <c r="H319">
        <v>74235</v>
      </c>
      <c r="I319" t="s">
        <v>312</v>
      </c>
      <c r="J319" t="s">
        <v>1215</v>
      </c>
      <c r="K319" s="153">
        <v>44712</v>
      </c>
      <c r="L319" s="157">
        <v>5000000</v>
      </c>
      <c r="M319" s="158">
        <v>18405</v>
      </c>
      <c r="N319" s="157">
        <v>4373.0000000000018</v>
      </c>
      <c r="O319" s="158">
        <v>16.097013000000008</v>
      </c>
      <c r="P319" s="173">
        <f t="shared" ref="P319:P324" si="36">O319/M319</f>
        <v>8.7460000000000044E-4</v>
      </c>
      <c r="Q319" s="161">
        <v>47269</v>
      </c>
    </row>
    <row r="320" spans="1:17" ht="14.25">
      <c r="A320" t="s">
        <v>1213</v>
      </c>
      <c r="B320" t="s">
        <v>1264</v>
      </c>
      <c r="C320" s="110" t="s">
        <v>1068</v>
      </c>
      <c r="D320" t="s">
        <v>6019</v>
      </c>
      <c r="E320" t="s">
        <v>6020</v>
      </c>
      <c r="F320" t="s">
        <v>311</v>
      </c>
      <c r="G320" t="s">
        <v>6021</v>
      </c>
      <c r="H320">
        <v>74237</v>
      </c>
      <c r="I320" t="s">
        <v>312</v>
      </c>
      <c r="J320" t="s">
        <v>1224</v>
      </c>
      <c r="K320" s="153">
        <v>44721</v>
      </c>
      <c r="L320" s="157">
        <v>7000000</v>
      </c>
      <c r="M320" s="158">
        <v>32574.5</v>
      </c>
      <c r="N320" s="157">
        <v>145.00000000000151</v>
      </c>
      <c r="O320" s="158">
        <v>0.674757500000007</v>
      </c>
      <c r="P320" s="173">
        <f t="shared" si="36"/>
        <v>2.0714285714285928E-5</v>
      </c>
      <c r="Q320" s="161">
        <v>11110</v>
      </c>
    </row>
    <row r="321" spans="1:17" ht="14.25">
      <c r="A321" t="s">
        <v>1213</v>
      </c>
      <c r="B321" t="s">
        <v>1264</v>
      </c>
      <c r="C321" s="110" t="s">
        <v>1068</v>
      </c>
      <c r="D321" t="s">
        <v>6014</v>
      </c>
      <c r="E321" t="s">
        <v>6015</v>
      </c>
      <c r="F321" t="s">
        <v>310</v>
      </c>
      <c r="G321" t="s">
        <v>6016</v>
      </c>
      <c r="H321">
        <v>74238</v>
      </c>
      <c r="I321" t="s">
        <v>312</v>
      </c>
      <c r="J321" t="s">
        <v>1212</v>
      </c>
      <c r="K321" s="153">
        <v>44721</v>
      </c>
      <c r="L321" s="157">
        <v>40000000</v>
      </c>
      <c r="M321" s="158">
        <v>40000</v>
      </c>
      <c r="N321" s="157">
        <v>211160</v>
      </c>
      <c r="O321" s="158">
        <v>211.16</v>
      </c>
      <c r="P321" s="173">
        <f t="shared" si="36"/>
        <v>5.2789999999999998E-3</v>
      </c>
      <c r="Q321" s="160">
        <v>46182</v>
      </c>
    </row>
    <row r="322" spans="1:17" ht="14.25">
      <c r="A322" t="s">
        <v>1213</v>
      </c>
      <c r="B322" t="s">
        <v>1264</v>
      </c>
      <c r="C322" s="110" t="s">
        <v>1068</v>
      </c>
      <c r="D322" t="s">
        <v>6002</v>
      </c>
      <c r="E322" t="s">
        <v>6003</v>
      </c>
      <c r="F322" t="s">
        <v>309</v>
      </c>
      <c r="G322" t="s">
        <v>6004</v>
      </c>
      <c r="H322">
        <v>74239</v>
      </c>
      <c r="I322" t="s">
        <v>312</v>
      </c>
      <c r="J322" t="s">
        <v>1212</v>
      </c>
      <c r="K322" s="153">
        <v>44741</v>
      </c>
      <c r="L322" s="157">
        <v>40000000</v>
      </c>
      <c r="M322" s="158">
        <v>40000</v>
      </c>
      <c r="N322" s="157">
        <v>268953</v>
      </c>
      <c r="O322" s="158">
        <v>268.95299999999997</v>
      </c>
      <c r="P322" s="173">
        <f t="shared" si="36"/>
        <v>6.7238249999999992E-3</v>
      </c>
      <c r="Q322" s="160">
        <v>46202</v>
      </c>
    </row>
    <row r="323" spans="1:17" ht="14.25">
      <c r="A323" t="s">
        <v>1213</v>
      </c>
      <c r="B323" t="s">
        <v>1264</v>
      </c>
      <c r="C323" s="110" t="s">
        <v>1068</v>
      </c>
      <c r="E323" t="s">
        <v>6040</v>
      </c>
      <c r="F323" t="s">
        <v>309</v>
      </c>
      <c r="G323" t="s">
        <v>6041</v>
      </c>
      <c r="H323">
        <v>74240</v>
      </c>
      <c r="I323" t="s">
        <v>312</v>
      </c>
      <c r="J323" t="s">
        <v>1217</v>
      </c>
      <c r="K323" s="153">
        <v>44748</v>
      </c>
      <c r="L323" s="157">
        <v>10000000</v>
      </c>
      <c r="M323" s="158">
        <v>39791</v>
      </c>
      <c r="N323" s="157">
        <v>9234.6377321504915</v>
      </c>
      <c r="O323" s="158">
        <v>36.745547000000023</v>
      </c>
      <c r="P323" s="173">
        <f t="shared" si="36"/>
        <v>9.2346377321504919E-4</v>
      </c>
      <c r="Q323" s="161">
        <v>45844</v>
      </c>
    </row>
    <row r="324" spans="1:17" ht="14.25">
      <c r="A324" t="s">
        <v>1213</v>
      </c>
      <c r="B324" t="s">
        <v>1264</v>
      </c>
      <c r="C324" s="110" t="s">
        <v>1068</v>
      </c>
      <c r="D324" t="s">
        <v>5994</v>
      </c>
      <c r="E324" t="s">
        <v>5995</v>
      </c>
      <c r="F324" t="s">
        <v>309</v>
      </c>
      <c r="G324" t="s">
        <v>5996</v>
      </c>
      <c r="H324">
        <v>74241</v>
      </c>
      <c r="I324" t="s">
        <v>312</v>
      </c>
      <c r="J324" t="s">
        <v>1212</v>
      </c>
      <c r="K324" s="153">
        <v>44752</v>
      </c>
      <c r="L324" s="157">
        <v>50000000</v>
      </c>
      <c r="M324" s="158">
        <v>50000</v>
      </c>
      <c r="N324" s="157">
        <v>146665</v>
      </c>
      <c r="O324" s="158">
        <v>146.66499999999999</v>
      </c>
      <c r="P324" s="173">
        <f t="shared" si="36"/>
        <v>2.9332999999999998E-3</v>
      </c>
      <c r="Q324" s="160">
        <v>46213</v>
      </c>
    </row>
    <row r="325" spans="1:17" ht="14.25">
      <c r="A325" t="s">
        <v>1213</v>
      </c>
      <c r="B325" t="s">
        <v>1264</v>
      </c>
      <c r="C325" s="110" t="s">
        <v>1068</v>
      </c>
      <c r="E325" t="s">
        <v>4498</v>
      </c>
      <c r="F325" t="s">
        <v>311</v>
      </c>
      <c r="G325" t="s">
        <v>4497</v>
      </c>
      <c r="H325">
        <v>74242</v>
      </c>
      <c r="I325" t="s">
        <v>312</v>
      </c>
      <c r="J325" t="s">
        <v>1217</v>
      </c>
      <c r="K325" s="153">
        <v>44812</v>
      </c>
      <c r="L325" s="157">
        <v>5410840</v>
      </c>
      <c r="M325" s="158">
        <v>21530.273443999999</v>
      </c>
      <c r="N325" s="157"/>
      <c r="O325" s="158">
        <v>0</v>
      </c>
    </row>
    <row r="326" spans="1:17" ht="14.25">
      <c r="A326" t="s">
        <v>1213</v>
      </c>
      <c r="B326" t="s">
        <v>1264</v>
      </c>
      <c r="C326" s="110" t="s">
        <v>1068</v>
      </c>
      <c r="D326" t="s">
        <v>5969</v>
      </c>
      <c r="E326" t="s">
        <v>5970</v>
      </c>
      <c r="F326" t="s">
        <v>311</v>
      </c>
      <c r="G326" t="s">
        <v>5971</v>
      </c>
      <c r="H326">
        <v>74243</v>
      </c>
      <c r="I326" t="s">
        <v>312</v>
      </c>
      <c r="J326" t="s">
        <v>1215</v>
      </c>
      <c r="K326" s="153">
        <v>44823</v>
      </c>
      <c r="L326" s="157">
        <v>6000000</v>
      </c>
      <c r="M326" s="158">
        <v>22086</v>
      </c>
      <c r="N326" s="157">
        <v>31913.999999999993</v>
      </c>
      <c r="O326" s="158">
        <v>117.47543399999998</v>
      </c>
      <c r="P326" s="173">
        <f t="shared" ref="P326:P328" si="37">O326/M326</f>
        <v>5.3189999999999991E-3</v>
      </c>
      <c r="Q326" s="160">
        <v>46284</v>
      </c>
    </row>
    <row r="327" spans="1:17" ht="14.25">
      <c r="A327" t="s">
        <v>1213</v>
      </c>
      <c r="B327" t="s">
        <v>1264</v>
      </c>
      <c r="C327" s="110" t="s">
        <v>1068</v>
      </c>
      <c r="D327" t="s">
        <v>6045</v>
      </c>
      <c r="E327" t="s">
        <v>6046</v>
      </c>
      <c r="F327" t="s">
        <v>311</v>
      </c>
      <c r="G327" t="s">
        <v>6047</v>
      </c>
      <c r="H327">
        <v>74244</v>
      </c>
      <c r="I327" t="s">
        <v>312</v>
      </c>
      <c r="J327" t="s">
        <v>1215</v>
      </c>
      <c r="K327" s="153">
        <v>44881</v>
      </c>
      <c r="L327" s="157">
        <v>12465101</v>
      </c>
      <c r="M327" s="158">
        <v>45884.036781000003</v>
      </c>
      <c r="N327" s="157">
        <v>53380.000000000007</v>
      </c>
      <c r="O327" s="158">
        <v>196.49178000000003</v>
      </c>
      <c r="P327" s="173">
        <f t="shared" si="37"/>
        <v>4.2823559953505397E-3</v>
      </c>
      <c r="Q327" s="162">
        <v>46707</v>
      </c>
    </row>
    <row r="328" spans="1:17" ht="14.25">
      <c r="A328" t="s">
        <v>1213</v>
      </c>
      <c r="B328" t="s">
        <v>1264</v>
      </c>
      <c r="C328" s="110" t="s">
        <v>1068</v>
      </c>
      <c r="E328" t="s">
        <v>6028</v>
      </c>
      <c r="F328" t="s">
        <v>311</v>
      </c>
      <c r="G328" t="s">
        <v>6029</v>
      </c>
      <c r="H328">
        <v>74247</v>
      </c>
      <c r="I328" t="s">
        <v>312</v>
      </c>
      <c r="J328" t="s">
        <v>1224</v>
      </c>
      <c r="K328" s="153">
        <v>44938</v>
      </c>
      <c r="L328" s="157">
        <v>7500000</v>
      </c>
      <c r="M328" s="158">
        <v>34901.25</v>
      </c>
      <c r="N328" s="157">
        <v>90821</v>
      </c>
      <c r="O328" s="158">
        <v>422.63552350000003</v>
      </c>
      <c r="P328" s="173">
        <f t="shared" si="37"/>
        <v>1.2109466666666667E-2</v>
      </c>
      <c r="Q328" s="162">
        <v>46022</v>
      </c>
    </row>
    <row r="329" spans="1:17" ht="14.25">
      <c r="A329" t="s">
        <v>1213</v>
      </c>
      <c r="B329" t="s">
        <v>1264</v>
      </c>
      <c r="C329" s="110" t="s">
        <v>1068</v>
      </c>
      <c r="E329" t="s">
        <v>6036</v>
      </c>
      <c r="F329" t="s">
        <v>309</v>
      </c>
      <c r="G329" t="s">
        <v>6037</v>
      </c>
      <c r="H329">
        <v>74249</v>
      </c>
      <c r="I329" t="s">
        <v>312</v>
      </c>
      <c r="J329" t="s">
        <v>1212</v>
      </c>
      <c r="K329" s="153">
        <v>45006</v>
      </c>
      <c r="L329" s="157">
        <v>70000000</v>
      </c>
      <c r="M329" s="158">
        <v>70000</v>
      </c>
      <c r="N329" s="157"/>
      <c r="O329" s="158">
        <v>0</v>
      </c>
    </row>
    <row r="330" spans="1:17" ht="14.25">
      <c r="A330" t="s">
        <v>1213</v>
      </c>
      <c r="B330" t="s">
        <v>1264</v>
      </c>
      <c r="C330" s="110" t="s">
        <v>1068</v>
      </c>
      <c r="D330" t="s">
        <v>5882</v>
      </c>
      <c r="E330" t="s">
        <v>5883</v>
      </c>
      <c r="F330" t="s">
        <v>309</v>
      </c>
      <c r="G330" t="s">
        <v>5884</v>
      </c>
      <c r="H330">
        <v>74252</v>
      </c>
      <c r="I330" t="s">
        <v>312</v>
      </c>
      <c r="J330" t="s">
        <v>1212</v>
      </c>
      <c r="K330" s="153">
        <v>45036</v>
      </c>
      <c r="L330" s="157">
        <v>47500000</v>
      </c>
      <c r="M330" s="158">
        <v>47500</v>
      </c>
      <c r="N330" s="157">
        <v>455824</v>
      </c>
      <c r="O330" s="158">
        <v>455.82400000000001</v>
      </c>
      <c r="P330" s="173">
        <f t="shared" ref="P330:P334" si="38">O330/M330</f>
        <v>9.5962947368421047E-3</v>
      </c>
      <c r="Q330" s="160">
        <v>48689</v>
      </c>
    </row>
    <row r="331" spans="1:17" ht="14.25">
      <c r="A331" t="s">
        <v>1213</v>
      </c>
      <c r="B331" t="s">
        <v>1264</v>
      </c>
      <c r="C331" s="110" t="s">
        <v>1068</v>
      </c>
      <c r="E331" t="s">
        <v>5885</v>
      </c>
      <c r="F331" t="s">
        <v>309</v>
      </c>
      <c r="G331" t="s">
        <v>5886</v>
      </c>
      <c r="H331">
        <v>74254</v>
      </c>
      <c r="I331" t="s">
        <v>312</v>
      </c>
      <c r="J331" t="s">
        <v>1215</v>
      </c>
      <c r="K331" s="153">
        <v>45124</v>
      </c>
      <c r="L331" s="157">
        <v>3500000</v>
      </c>
      <c r="M331" s="158">
        <v>12883.5</v>
      </c>
      <c r="N331" s="157">
        <v>57688</v>
      </c>
      <c r="O331" s="158">
        <v>212.34952799999999</v>
      </c>
      <c r="P331" s="173">
        <f t="shared" si="38"/>
        <v>1.6482285714285713E-2</v>
      </c>
      <c r="Q331" s="160">
        <v>46220</v>
      </c>
    </row>
    <row r="332" spans="1:17" ht="14.25">
      <c r="A332" t="s">
        <v>1213</v>
      </c>
      <c r="B332" t="s">
        <v>1264</v>
      </c>
      <c r="C332" s="110" t="s">
        <v>1068</v>
      </c>
      <c r="D332" t="s">
        <v>5919</v>
      </c>
      <c r="E332" t="s">
        <v>5920</v>
      </c>
      <c r="F332" t="s">
        <v>309</v>
      </c>
      <c r="G332" t="s">
        <v>5921</v>
      </c>
      <c r="H332">
        <v>74255</v>
      </c>
      <c r="I332" t="s">
        <v>312</v>
      </c>
      <c r="J332" t="s">
        <v>1224</v>
      </c>
      <c r="K332" s="153">
        <v>45208</v>
      </c>
      <c r="L332" s="157">
        <v>5000000</v>
      </c>
      <c r="M332" s="158">
        <v>23267.5</v>
      </c>
      <c r="N332" s="157">
        <v>39527.999999999993</v>
      </c>
      <c r="O332" s="158">
        <v>183.94354799999999</v>
      </c>
      <c r="P332" s="173">
        <f t="shared" si="38"/>
        <v>7.9056000000000005E-3</v>
      </c>
      <c r="Q332" s="161">
        <v>46235</v>
      </c>
    </row>
    <row r="333" spans="1:17" ht="14.25">
      <c r="A333" t="s">
        <v>1213</v>
      </c>
      <c r="B333" t="s">
        <v>1264</v>
      </c>
      <c r="C333" s="110" t="s">
        <v>1068</v>
      </c>
      <c r="D333" t="s">
        <v>6022</v>
      </c>
      <c r="E333" t="s">
        <v>6023</v>
      </c>
      <c r="F333" t="s">
        <v>310</v>
      </c>
      <c r="G333" t="s">
        <v>6024</v>
      </c>
      <c r="H333">
        <v>74256</v>
      </c>
      <c r="I333" t="s">
        <v>312</v>
      </c>
      <c r="J333" t="s">
        <v>1217</v>
      </c>
      <c r="K333" s="153">
        <v>45166</v>
      </c>
      <c r="L333" s="157">
        <v>8000000</v>
      </c>
      <c r="M333" s="158">
        <v>31832.799999999999</v>
      </c>
      <c r="N333" s="157">
        <v>34215.000000000015</v>
      </c>
      <c r="O333" s="158">
        <v>136.14490650000005</v>
      </c>
      <c r="P333" s="173">
        <f t="shared" si="38"/>
        <v>4.2768750000000012E-3</v>
      </c>
      <c r="Q333" s="162">
        <v>48092</v>
      </c>
    </row>
    <row r="334" spans="1:17" ht="14.25">
      <c r="A334" t="s">
        <v>1213</v>
      </c>
      <c r="B334" t="s">
        <v>1268</v>
      </c>
      <c r="C334" s="110" t="s">
        <v>1068</v>
      </c>
      <c r="D334" t="s">
        <v>5922</v>
      </c>
      <c r="E334" t="s">
        <v>5923</v>
      </c>
      <c r="F334" t="s">
        <v>309</v>
      </c>
      <c r="G334" t="s">
        <v>5924</v>
      </c>
      <c r="H334">
        <v>74173</v>
      </c>
      <c r="I334" t="s">
        <v>312</v>
      </c>
      <c r="J334" t="s">
        <v>1215</v>
      </c>
      <c r="K334" s="153">
        <v>43157</v>
      </c>
      <c r="L334" s="157">
        <v>5100000</v>
      </c>
      <c r="M334" s="158">
        <v>18773.099999999999</v>
      </c>
      <c r="N334" s="157">
        <v>841.00000000000136</v>
      </c>
      <c r="O334" s="158">
        <v>3.0957210000000051</v>
      </c>
      <c r="P334" s="173">
        <f t="shared" si="38"/>
        <v>1.6490196078431402E-4</v>
      </c>
      <c r="Q334" s="160">
        <v>45347</v>
      </c>
    </row>
    <row r="335" spans="1:17" ht="14.25">
      <c r="A335" t="s">
        <v>1213</v>
      </c>
      <c r="B335" t="s">
        <v>1268</v>
      </c>
      <c r="C335" s="110" t="s">
        <v>1068</v>
      </c>
      <c r="D335" t="s">
        <v>5934</v>
      </c>
      <c r="E335" t="s">
        <v>5935</v>
      </c>
      <c r="F335" t="s">
        <v>309</v>
      </c>
      <c r="G335" t="s">
        <v>5936</v>
      </c>
      <c r="H335">
        <v>74176</v>
      </c>
      <c r="I335" t="s">
        <v>312</v>
      </c>
      <c r="J335" t="s">
        <v>1212</v>
      </c>
      <c r="K335" s="153">
        <v>43306</v>
      </c>
      <c r="L335" s="157">
        <v>15000000</v>
      </c>
      <c r="M335" s="158">
        <v>15000</v>
      </c>
      <c r="N335" s="157"/>
      <c r="O335" s="158">
        <v>0</v>
      </c>
    </row>
    <row r="336" spans="1:17" ht="14.25">
      <c r="A336" t="s">
        <v>1213</v>
      </c>
      <c r="B336" t="s">
        <v>1268</v>
      </c>
      <c r="C336" s="110" t="s">
        <v>1068</v>
      </c>
      <c r="D336" t="s">
        <v>5937</v>
      </c>
      <c r="E336" t="s">
        <v>5938</v>
      </c>
      <c r="F336" t="s">
        <v>309</v>
      </c>
      <c r="G336" t="s">
        <v>5939</v>
      </c>
      <c r="H336">
        <v>74177</v>
      </c>
      <c r="I336" t="s">
        <v>312</v>
      </c>
      <c r="J336" t="s">
        <v>1212</v>
      </c>
      <c r="K336" s="153">
        <v>43312</v>
      </c>
      <c r="L336" s="157">
        <v>20000000</v>
      </c>
      <c r="M336" s="158">
        <v>20000</v>
      </c>
      <c r="N336" s="157"/>
      <c r="O336" s="158">
        <v>0</v>
      </c>
    </row>
    <row r="337" spans="1:17" ht="14.25">
      <c r="A337" t="s">
        <v>1213</v>
      </c>
      <c r="B337" t="s">
        <v>1268</v>
      </c>
      <c r="C337" s="110" t="s">
        <v>1068</v>
      </c>
      <c r="D337" t="s">
        <v>5953</v>
      </c>
      <c r="E337" t="s">
        <v>5954</v>
      </c>
      <c r="F337" t="s">
        <v>311</v>
      </c>
      <c r="G337" t="s">
        <v>5955</v>
      </c>
      <c r="H337">
        <v>74178</v>
      </c>
      <c r="I337" t="s">
        <v>312</v>
      </c>
      <c r="J337" t="s">
        <v>1215</v>
      </c>
      <c r="K337" s="153">
        <v>43321</v>
      </c>
      <c r="L337" s="157">
        <v>16000000</v>
      </c>
      <c r="M337" s="158">
        <v>58896</v>
      </c>
      <c r="N337" s="157"/>
      <c r="O337" s="158">
        <v>0</v>
      </c>
    </row>
    <row r="338" spans="1:17" ht="14.25">
      <c r="A338" t="s">
        <v>1213</v>
      </c>
      <c r="B338" t="s">
        <v>1268</v>
      </c>
      <c r="C338" s="110" t="s">
        <v>1068</v>
      </c>
      <c r="D338" t="s">
        <v>5976</v>
      </c>
      <c r="E338" t="s">
        <v>5977</v>
      </c>
      <c r="F338" t="s">
        <v>309</v>
      </c>
      <c r="G338" t="s">
        <v>5978</v>
      </c>
      <c r="H338">
        <v>74179</v>
      </c>
      <c r="I338" t="s">
        <v>312</v>
      </c>
      <c r="J338" t="s">
        <v>1212</v>
      </c>
      <c r="K338" s="153">
        <v>43394</v>
      </c>
      <c r="L338" s="157">
        <v>50000000</v>
      </c>
      <c r="M338" s="158">
        <v>50000</v>
      </c>
      <c r="N338" s="157">
        <v>33565</v>
      </c>
      <c r="O338" s="158">
        <v>33.564999999999998</v>
      </c>
      <c r="P338" s="173">
        <f>O338/M338</f>
        <v>6.713E-4</v>
      </c>
      <c r="Q338" s="160">
        <v>47044</v>
      </c>
    </row>
    <row r="339" spans="1:17" ht="14.25">
      <c r="A339" t="s">
        <v>1213</v>
      </c>
      <c r="B339" t="s">
        <v>1268</v>
      </c>
      <c r="C339" s="110" t="s">
        <v>1068</v>
      </c>
      <c r="E339" t="s">
        <v>5925</v>
      </c>
      <c r="F339" t="s">
        <v>311</v>
      </c>
      <c r="G339" t="s">
        <v>5926</v>
      </c>
      <c r="H339">
        <v>74180</v>
      </c>
      <c r="I339" t="s">
        <v>312</v>
      </c>
      <c r="J339" t="s">
        <v>1215</v>
      </c>
      <c r="K339" s="153">
        <v>43411</v>
      </c>
      <c r="L339" s="157">
        <v>4000000</v>
      </c>
      <c r="M339" s="158">
        <v>14724</v>
      </c>
      <c r="N339" s="157"/>
      <c r="O339" s="158">
        <v>0</v>
      </c>
    </row>
    <row r="340" spans="1:17" ht="14.25">
      <c r="A340" t="s">
        <v>1213</v>
      </c>
      <c r="B340" t="s">
        <v>1268</v>
      </c>
      <c r="C340" s="110" t="s">
        <v>1068</v>
      </c>
      <c r="E340" t="s">
        <v>5956</v>
      </c>
      <c r="F340" t="s">
        <v>309</v>
      </c>
      <c r="G340" t="s">
        <v>5957</v>
      </c>
      <c r="H340">
        <v>74181</v>
      </c>
      <c r="I340" t="s">
        <v>312</v>
      </c>
      <c r="J340" t="s">
        <v>1215</v>
      </c>
      <c r="K340" s="153">
        <v>43412</v>
      </c>
      <c r="L340" s="157">
        <v>9000000</v>
      </c>
      <c r="M340" s="158">
        <v>33129</v>
      </c>
      <c r="N340" s="157"/>
      <c r="O340" s="158">
        <v>0</v>
      </c>
    </row>
    <row r="341" spans="1:17" ht="14.25">
      <c r="A341" t="s">
        <v>1213</v>
      </c>
      <c r="B341" t="s">
        <v>1268</v>
      </c>
      <c r="C341" s="110" t="s">
        <v>1068</v>
      </c>
      <c r="E341" t="s">
        <v>5927</v>
      </c>
      <c r="F341" t="s">
        <v>311</v>
      </c>
      <c r="G341" t="s">
        <v>5928</v>
      </c>
      <c r="H341">
        <v>74183</v>
      </c>
      <c r="I341" t="s">
        <v>312</v>
      </c>
      <c r="J341" t="s">
        <v>1215</v>
      </c>
      <c r="K341" s="153">
        <v>43482</v>
      </c>
      <c r="L341" s="157">
        <v>8000000</v>
      </c>
      <c r="M341" s="158">
        <v>29448</v>
      </c>
      <c r="N341" s="157"/>
      <c r="O341" s="158">
        <v>0</v>
      </c>
    </row>
    <row r="342" spans="1:17" ht="14.25">
      <c r="A342" t="s">
        <v>1213</v>
      </c>
      <c r="B342" t="s">
        <v>1268</v>
      </c>
      <c r="C342" s="110" t="s">
        <v>1068</v>
      </c>
      <c r="D342" t="s">
        <v>5929</v>
      </c>
      <c r="E342" t="s">
        <v>5930</v>
      </c>
      <c r="F342" t="s">
        <v>309</v>
      </c>
      <c r="G342" t="s">
        <v>5931</v>
      </c>
      <c r="H342">
        <v>74185</v>
      </c>
      <c r="I342" t="s">
        <v>312</v>
      </c>
      <c r="J342" t="s">
        <v>1212</v>
      </c>
      <c r="K342" s="153">
        <v>43524</v>
      </c>
      <c r="L342" s="157">
        <v>53887168</v>
      </c>
      <c r="M342" s="158">
        <v>53887.167999999998</v>
      </c>
      <c r="N342" s="157"/>
      <c r="O342" s="158">
        <v>0</v>
      </c>
    </row>
    <row r="343" spans="1:17" ht="14.25">
      <c r="A343" t="s">
        <v>1213</v>
      </c>
      <c r="B343" t="s">
        <v>1268</v>
      </c>
      <c r="C343" s="110" t="s">
        <v>1068</v>
      </c>
      <c r="D343" t="s">
        <v>5950</v>
      </c>
      <c r="E343" t="s">
        <v>5951</v>
      </c>
      <c r="F343" t="s">
        <v>310</v>
      </c>
      <c r="G343" t="s">
        <v>5952</v>
      </c>
      <c r="H343">
        <v>74186</v>
      </c>
      <c r="I343" t="s">
        <v>312</v>
      </c>
      <c r="J343" t="s">
        <v>1212</v>
      </c>
      <c r="K343" s="153">
        <v>43542</v>
      </c>
      <c r="L343" s="157">
        <v>80000000</v>
      </c>
      <c r="M343" s="158">
        <v>80000</v>
      </c>
      <c r="N343" s="157">
        <v>61909</v>
      </c>
      <c r="O343" s="158">
        <v>61.908999999999999</v>
      </c>
      <c r="P343" s="173">
        <f t="shared" ref="P343:P344" si="39">O343/M343</f>
        <v>7.7386250000000001E-4</v>
      </c>
      <c r="Q343" s="160">
        <v>46462</v>
      </c>
    </row>
    <row r="344" spans="1:17" ht="14.25">
      <c r="A344" t="s">
        <v>1213</v>
      </c>
      <c r="B344" t="s">
        <v>1268</v>
      </c>
      <c r="C344" s="110" t="s">
        <v>1068</v>
      </c>
      <c r="D344" t="s">
        <v>5947</v>
      </c>
      <c r="E344" t="s">
        <v>5948</v>
      </c>
      <c r="F344" t="s">
        <v>310</v>
      </c>
      <c r="G344" t="s">
        <v>5949</v>
      </c>
      <c r="H344">
        <v>74187</v>
      </c>
      <c r="I344" t="s">
        <v>312</v>
      </c>
      <c r="J344" t="s">
        <v>1215</v>
      </c>
      <c r="K344" s="153">
        <v>43571</v>
      </c>
      <c r="L344" s="157">
        <v>5000000</v>
      </c>
      <c r="M344" s="158">
        <v>18405</v>
      </c>
      <c r="N344" s="157">
        <v>14915</v>
      </c>
      <c r="O344" s="158">
        <v>54.902114999999995</v>
      </c>
      <c r="P344" s="173">
        <f t="shared" si="39"/>
        <v>2.9829999999999995E-3</v>
      </c>
      <c r="Q344" s="161">
        <v>46126</v>
      </c>
    </row>
    <row r="345" spans="1:17" ht="14.25">
      <c r="A345" t="s">
        <v>1213</v>
      </c>
      <c r="B345" t="s">
        <v>1268</v>
      </c>
      <c r="C345" s="110" t="s">
        <v>1068</v>
      </c>
      <c r="E345" t="s">
        <v>5943</v>
      </c>
      <c r="F345" t="s">
        <v>311</v>
      </c>
      <c r="G345" t="s">
        <v>5944</v>
      </c>
      <c r="H345">
        <v>74188</v>
      </c>
      <c r="I345" t="s">
        <v>312</v>
      </c>
      <c r="J345" t="s">
        <v>1215</v>
      </c>
      <c r="K345" s="153">
        <v>43578</v>
      </c>
      <c r="L345" s="157">
        <v>6000000</v>
      </c>
      <c r="M345" s="158">
        <v>22086</v>
      </c>
      <c r="N345" s="157"/>
      <c r="O345" s="158">
        <v>0</v>
      </c>
    </row>
    <row r="346" spans="1:17" ht="14.25">
      <c r="A346" t="s">
        <v>1213</v>
      </c>
      <c r="B346" t="s">
        <v>1268</v>
      </c>
      <c r="C346" s="110" t="s">
        <v>1068</v>
      </c>
      <c r="D346" t="s">
        <v>5940</v>
      </c>
      <c r="E346" t="s">
        <v>5941</v>
      </c>
      <c r="F346" t="s">
        <v>309</v>
      </c>
      <c r="G346" t="s">
        <v>5942</v>
      </c>
      <c r="H346">
        <v>74189</v>
      </c>
      <c r="I346" t="s">
        <v>312</v>
      </c>
      <c r="J346" t="s">
        <v>1215</v>
      </c>
      <c r="K346" s="153">
        <v>43586</v>
      </c>
      <c r="L346" s="157">
        <v>6415000</v>
      </c>
      <c r="M346" s="158">
        <v>23613.615000000002</v>
      </c>
      <c r="N346" s="157"/>
      <c r="O346" s="158">
        <v>0</v>
      </c>
    </row>
    <row r="347" spans="1:17" ht="14.25">
      <c r="A347" t="s">
        <v>1213</v>
      </c>
      <c r="B347" t="s">
        <v>1268</v>
      </c>
      <c r="C347" s="110" t="s">
        <v>1068</v>
      </c>
      <c r="D347" t="s">
        <v>5961</v>
      </c>
      <c r="E347" t="s">
        <v>2331</v>
      </c>
      <c r="F347" t="s">
        <v>309</v>
      </c>
      <c r="G347" t="s">
        <v>5962</v>
      </c>
      <c r="H347">
        <v>74190</v>
      </c>
      <c r="I347" t="s">
        <v>312</v>
      </c>
      <c r="J347" t="s">
        <v>1215</v>
      </c>
      <c r="K347" s="153">
        <v>43691</v>
      </c>
      <c r="L347" s="157">
        <v>10700001</v>
      </c>
      <c r="M347" s="158">
        <v>39386.703680999999</v>
      </c>
      <c r="N347" s="157">
        <v>10715.999999999996</v>
      </c>
      <c r="O347" s="158">
        <v>39.445595999999988</v>
      </c>
      <c r="P347" s="173">
        <f>O347/M347</f>
        <v>1.0014952335051181E-3</v>
      </c>
      <c r="Q347" s="161">
        <v>46248</v>
      </c>
    </row>
    <row r="348" spans="1:17" ht="14.25">
      <c r="A348" t="s">
        <v>1213</v>
      </c>
      <c r="B348" t="s">
        <v>1268</v>
      </c>
      <c r="C348" s="110" t="s">
        <v>1068</v>
      </c>
      <c r="D348" t="s">
        <v>6025</v>
      </c>
      <c r="E348" t="s">
        <v>6026</v>
      </c>
      <c r="F348" t="s">
        <v>309</v>
      </c>
      <c r="G348" t="s">
        <v>6027</v>
      </c>
      <c r="H348">
        <v>74192</v>
      </c>
      <c r="I348" t="s">
        <v>312</v>
      </c>
      <c r="J348" t="s">
        <v>1215</v>
      </c>
      <c r="K348" s="153">
        <v>43761</v>
      </c>
      <c r="L348" s="157">
        <v>5000000</v>
      </c>
      <c r="M348" s="158">
        <v>18405</v>
      </c>
      <c r="N348" s="157"/>
      <c r="O348" s="158">
        <v>0</v>
      </c>
    </row>
    <row r="349" spans="1:17" ht="14.25">
      <c r="A349" t="s">
        <v>1213</v>
      </c>
      <c r="B349" t="s">
        <v>1268</v>
      </c>
      <c r="C349" s="110" t="s">
        <v>1068</v>
      </c>
      <c r="E349" t="s">
        <v>6011</v>
      </c>
      <c r="F349" t="s">
        <v>311</v>
      </c>
      <c r="G349" t="s">
        <v>6012</v>
      </c>
      <c r="H349">
        <v>74193</v>
      </c>
      <c r="I349" t="s">
        <v>312</v>
      </c>
      <c r="J349" t="s">
        <v>1215</v>
      </c>
      <c r="K349" s="153">
        <v>43790</v>
      </c>
      <c r="L349" s="157">
        <v>5000000</v>
      </c>
      <c r="M349" s="158">
        <v>18405</v>
      </c>
      <c r="N349" s="157">
        <v>17948.999999999996</v>
      </c>
      <c r="O349" s="158">
        <v>66.070268999999982</v>
      </c>
      <c r="P349" s="173">
        <f>O349/M349</f>
        <v>3.5897999999999989E-3</v>
      </c>
      <c r="Q349" s="161">
        <v>46347</v>
      </c>
    </row>
    <row r="350" spans="1:17" ht="14.25">
      <c r="A350" t="s">
        <v>1213</v>
      </c>
      <c r="B350" t="s">
        <v>1268</v>
      </c>
      <c r="C350" s="110" t="s">
        <v>1068</v>
      </c>
      <c r="D350" t="s">
        <v>6030</v>
      </c>
      <c r="E350" t="s">
        <v>6031</v>
      </c>
      <c r="F350" t="s">
        <v>309</v>
      </c>
      <c r="G350" t="s">
        <v>6032</v>
      </c>
      <c r="H350">
        <v>74196</v>
      </c>
      <c r="I350" t="s">
        <v>312</v>
      </c>
      <c r="J350" t="s">
        <v>1212</v>
      </c>
      <c r="K350" s="153">
        <v>43831</v>
      </c>
      <c r="L350" s="157">
        <v>46366453</v>
      </c>
      <c r="M350" s="158">
        <v>46366.453000000001</v>
      </c>
      <c r="N350" s="157"/>
      <c r="O350" s="158">
        <v>0</v>
      </c>
    </row>
    <row r="351" spans="1:17" ht="14.25">
      <c r="A351" t="s">
        <v>1213</v>
      </c>
      <c r="B351" t="s">
        <v>1268</v>
      </c>
      <c r="C351" s="110" t="s">
        <v>1068</v>
      </c>
      <c r="E351" t="s">
        <v>5945</v>
      </c>
      <c r="F351" t="s">
        <v>311</v>
      </c>
      <c r="G351" t="s">
        <v>5946</v>
      </c>
      <c r="H351">
        <v>74197</v>
      </c>
      <c r="I351" t="s">
        <v>312</v>
      </c>
      <c r="J351" t="s">
        <v>1215</v>
      </c>
      <c r="K351" s="153">
        <v>43857</v>
      </c>
      <c r="L351" s="157">
        <v>5000000</v>
      </c>
      <c r="M351" s="158">
        <v>18405</v>
      </c>
      <c r="N351" s="157">
        <v>3137.0000000000014</v>
      </c>
      <c r="O351" s="158">
        <v>11.547297000000006</v>
      </c>
      <c r="P351" s="173">
        <f>O351/M351</f>
        <v>6.2740000000000029E-4</v>
      </c>
      <c r="Q351" s="161">
        <v>46414</v>
      </c>
    </row>
    <row r="352" spans="1:17" ht="14.25">
      <c r="A352" t="s">
        <v>1213</v>
      </c>
      <c r="B352" t="s">
        <v>1268</v>
      </c>
      <c r="C352" s="110" t="s">
        <v>1068</v>
      </c>
      <c r="D352" t="s">
        <v>6008</v>
      </c>
      <c r="E352" t="s">
        <v>6009</v>
      </c>
      <c r="F352" t="s">
        <v>311</v>
      </c>
      <c r="G352" t="s">
        <v>6010</v>
      </c>
      <c r="H352">
        <v>74199</v>
      </c>
      <c r="I352" t="s">
        <v>312</v>
      </c>
      <c r="J352" t="s">
        <v>1215</v>
      </c>
      <c r="K352" s="153">
        <v>43881</v>
      </c>
      <c r="L352" s="157">
        <v>7500000</v>
      </c>
      <c r="M352" s="158">
        <v>27607.5</v>
      </c>
      <c r="N352" s="157"/>
      <c r="O352" s="158">
        <v>0</v>
      </c>
    </row>
    <row r="353" spans="1:17" ht="14.25">
      <c r="A353" t="s">
        <v>1213</v>
      </c>
      <c r="B353" t="s">
        <v>1268</v>
      </c>
      <c r="C353" s="110" t="s">
        <v>1068</v>
      </c>
      <c r="E353" t="s">
        <v>5925</v>
      </c>
      <c r="F353" t="s">
        <v>311</v>
      </c>
      <c r="G353" t="s">
        <v>5972</v>
      </c>
      <c r="H353">
        <v>74200</v>
      </c>
      <c r="I353" t="s">
        <v>312</v>
      </c>
      <c r="J353" t="s">
        <v>1215</v>
      </c>
      <c r="K353" s="153">
        <v>43891</v>
      </c>
      <c r="L353" s="157">
        <v>11000000</v>
      </c>
      <c r="M353" s="158">
        <v>40491</v>
      </c>
      <c r="N353" s="157"/>
      <c r="O353" s="158">
        <v>0</v>
      </c>
    </row>
    <row r="354" spans="1:17" ht="14.25">
      <c r="A354" t="s">
        <v>1213</v>
      </c>
      <c r="B354" t="s">
        <v>1268</v>
      </c>
      <c r="C354" s="110" t="s">
        <v>1068</v>
      </c>
      <c r="D354" t="s">
        <v>5929</v>
      </c>
      <c r="E354" t="s">
        <v>5932</v>
      </c>
      <c r="F354" t="s">
        <v>309</v>
      </c>
      <c r="G354" t="s">
        <v>5933</v>
      </c>
      <c r="H354">
        <v>74202</v>
      </c>
      <c r="I354" t="s">
        <v>312</v>
      </c>
      <c r="J354" t="s">
        <v>1212</v>
      </c>
      <c r="K354" s="153">
        <v>43913</v>
      </c>
      <c r="L354" s="157">
        <v>22160611</v>
      </c>
      <c r="M354" s="158">
        <v>22160.611000000001</v>
      </c>
      <c r="N354" s="157"/>
      <c r="O354" s="158">
        <v>0</v>
      </c>
    </row>
    <row r="355" spans="1:17" ht="14.25">
      <c r="A355" t="s">
        <v>1213</v>
      </c>
      <c r="B355" t="s">
        <v>1268</v>
      </c>
      <c r="C355" s="110" t="s">
        <v>1068</v>
      </c>
      <c r="E355" t="s">
        <v>5917</v>
      </c>
      <c r="F355" t="s">
        <v>311</v>
      </c>
      <c r="G355" t="s">
        <v>5918</v>
      </c>
      <c r="H355">
        <v>74203</v>
      </c>
      <c r="I355" t="s">
        <v>312</v>
      </c>
      <c r="J355" t="s">
        <v>1215</v>
      </c>
      <c r="K355" s="153">
        <v>43770</v>
      </c>
      <c r="L355" s="157">
        <v>11500000</v>
      </c>
      <c r="M355" s="158">
        <v>42331.5</v>
      </c>
      <c r="N355" s="157"/>
      <c r="O355" s="158">
        <v>0</v>
      </c>
    </row>
    <row r="356" spans="1:17" ht="14.25">
      <c r="A356" t="s">
        <v>1213</v>
      </c>
      <c r="B356" t="s">
        <v>1268</v>
      </c>
      <c r="C356" s="110" t="s">
        <v>1068</v>
      </c>
      <c r="D356" t="s">
        <v>5950</v>
      </c>
      <c r="E356" t="s">
        <v>5951</v>
      </c>
      <c r="F356" t="s">
        <v>310</v>
      </c>
      <c r="G356" t="s">
        <v>6013</v>
      </c>
      <c r="H356">
        <v>74204</v>
      </c>
      <c r="I356" t="s">
        <v>312</v>
      </c>
      <c r="J356" t="s">
        <v>1212</v>
      </c>
      <c r="K356" s="153">
        <v>44084</v>
      </c>
      <c r="L356" s="157">
        <v>24960000</v>
      </c>
      <c r="M356" s="158">
        <v>24960</v>
      </c>
      <c r="N356" s="157">
        <v>71236</v>
      </c>
      <c r="O356" s="158">
        <v>71.236000000000004</v>
      </c>
      <c r="P356" s="173">
        <f>O356/M356</f>
        <v>2.8540064102564105E-3</v>
      </c>
      <c r="Q356" s="160">
        <v>46462</v>
      </c>
    </row>
    <row r="357" spans="1:17" ht="14.25">
      <c r="A357" t="s">
        <v>1213</v>
      </c>
      <c r="B357" t="s">
        <v>1268</v>
      </c>
      <c r="C357" s="110" t="s">
        <v>1068</v>
      </c>
      <c r="D357" t="s">
        <v>5979</v>
      </c>
      <c r="E357" t="s">
        <v>5980</v>
      </c>
      <c r="F357" t="s">
        <v>310</v>
      </c>
      <c r="G357" t="s">
        <v>5981</v>
      </c>
      <c r="H357">
        <v>74205</v>
      </c>
      <c r="I357" t="s">
        <v>312</v>
      </c>
      <c r="J357" t="s">
        <v>1217</v>
      </c>
      <c r="K357" s="153">
        <v>44159</v>
      </c>
      <c r="L357" s="157">
        <v>4060000</v>
      </c>
      <c r="M357" s="158">
        <v>16155.146000000001</v>
      </c>
      <c r="N357" s="157"/>
      <c r="O357" s="158">
        <v>0</v>
      </c>
    </row>
    <row r="358" spans="1:17" ht="14.25">
      <c r="A358" t="s">
        <v>1213</v>
      </c>
      <c r="B358" t="s">
        <v>1268</v>
      </c>
      <c r="C358" s="110" t="s">
        <v>1068</v>
      </c>
      <c r="E358" t="s">
        <v>6042</v>
      </c>
      <c r="F358" t="s">
        <v>311</v>
      </c>
      <c r="G358" t="s">
        <v>6043</v>
      </c>
      <c r="H358">
        <v>74207</v>
      </c>
      <c r="I358" t="s">
        <v>312</v>
      </c>
      <c r="J358" t="s">
        <v>1215</v>
      </c>
      <c r="K358" s="153">
        <v>44166</v>
      </c>
      <c r="L358" s="157">
        <v>10000000</v>
      </c>
      <c r="M358" s="158">
        <v>36810</v>
      </c>
      <c r="N358" s="157">
        <v>207737.83</v>
      </c>
      <c r="O358" s="158">
        <v>764.68295222999996</v>
      </c>
      <c r="P358" s="173">
        <f>O358/M358</f>
        <v>2.0773782999999997E-2</v>
      </c>
      <c r="Q358" s="161">
        <v>45748</v>
      </c>
    </row>
    <row r="359" spans="1:17" ht="14.25">
      <c r="A359" t="s">
        <v>1213</v>
      </c>
      <c r="B359" t="s">
        <v>1268</v>
      </c>
      <c r="C359" s="110" t="s">
        <v>1068</v>
      </c>
      <c r="D359" t="s">
        <v>5958</v>
      </c>
      <c r="E359" t="s">
        <v>5959</v>
      </c>
      <c r="F359" t="s">
        <v>311</v>
      </c>
      <c r="G359" t="s">
        <v>5960</v>
      </c>
      <c r="H359">
        <v>74208</v>
      </c>
      <c r="I359" t="s">
        <v>312</v>
      </c>
      <c r="J359" t="s">
        <v>1215</v>
      </c>
      <c r="K359" s="153">
        <v>44186</v>
      </c>
      <c r="L359" s="157">
        <v>4600000</v>
      </c>
      <c r="M359" s="158">
        <v>16932.599999999999</v>
      </c>
      <c r="N359" s="157"/>
      <c r="O359" s="158">
        <v>0</v>
      </c>
    </row>
    <row r="360" spans="1:17" ht="14.25">
      <c r="A360" t="s">
        <v>1213</v>
      </c>
      <c r="B360" t="s">
        <v>1268</v>
      </c>
      <c r="C360" s="110" t="s">
        <v>1068</v>
      </c>
      <c r="E360" t="s">
        <v>5925</v>
      </c>
      <c r="F360" t="s">
        <v>311</v>
      </c>
      <c r="G360" t="s">
        <v>5973</v>
      </c>
      <c r="H360">
        <v>74215</v>
      </c>
      <c r="I360" t="s">
        <v>312</v>
      </c>
      <c r="J360" t="s">
        <v>1215</v>
      </c>
      <c r="K360" s="153">
        <v>44308</v>
      </c>
      <c r="L360" s="157">
        <v>7000000</v>
      </c>
      <c r="M360" s="158">
        <v>25767</v>
      </c>
      <c r="N360" s="157"/>
      <c r="O360" s="158">
        <v>0</v>
      </c>
    </row>
    <row r="361" spans="1:17" ht="14.25">
      <c r="A361" t="s">
        <v>1213</v>
      </c>
      <c r="B361" t="s">
        <v>1268</v>
      </c>
      <c r="C361" s="110" t="s">
        <v>1068</v>
      </c>
      <c r="E361" t="s">
        <v>5927</v>
      </c>
      <c r="F361" t="s">
        <v>311</v>
      </c>
      <c r="G361" t="s">
        <v>5974</v>
      </c>
      <c r="H361">
        <v>74216</v>
      </c>
      <c r="I361" t="s">
        <v>312</v>
      </c>
      <c r="J361" t="s">
        <v>1215</v>
      </c>
      <c r="K361" s="153">
        <v>44371</v>
      </c>
      <c r="L361" s="157">
        <v>8000000</v>
      </c>
      <c r="M361" s="158">
        <v>29448</v>
      </c>
      <c r="N361" s="157">
        <v>151638</v>
      </c>
      <c r="O361" s="158">
        <v>558.17947800000002</v>
      </c>
      <c r="P361" s="173">
        <f t="shared" ref="P361:P365" si="40">O361/M361</f>
        <v>1.8954749999999999E-2</v>
      </c>
      <c r="Q361" s="160">
        <v>46197</v>
      </c>
    </row>
    <row r="362" spans="1:17" ht="14.25">
      <c r="A362" t="s">
        <v>1213</v>
      </c>
      <c r="B362" t="s">
        <v>1268</v>
      </c>
      <c r="C362" s="110" t="s">
        <v>1068</v>
      </c>
      <c r="D362" t="s">
        <v>5988</v>
      </c>
      <c r="E362" t="s">
        <v>5989</v>
      </c>
      <c r="F362" t="s">
        <v>309</v>
      </c>
      <c r="G362" t="s">
        <v>5990</v>
      </c>
      <c r="H362">
        <v>74217</v>
      </c>
      <c r="I362" t="s">
        <v>312</v>
      </c>
      <c r="J362" t="s">
        <v>1212</v>
      </c>
      <c r="K362" s="153">
        <v>44370</v>
      </c>
      <c r="L362" s="157">
        <v>80000000</v>
      </c>
      <c r="M362" s="158">
        <v>80000</v>
      </c>
      <c r="N362" s="157">
        <v>1014107</v>
      </c>
      <c r="O362" s="158">
        <v>1014.107</v>
      </c>
      <c r="P362" s="173">
        <f t="shared" si="40"/>
        <v>1.2676337499999999E-2</v>
      </c>
      <c r="Q362" s="160">
        <v>46196</v>
      </c>
    </row>
    <row r="363" spans="1:17" ht="14.25">
      <c r="A363" t="s">
        <v>1213</v>
      </c>
      <c r="B363" t="s">
        <v>1268</v>
      </c>
      <c r="C363" s="110" t="s">
        <v>1068</v>
      </c>
      <c r="D363" t="s">
        <v>5966</v>
      </c>
      <c r="E363" t="s">
        <v>5967</v>
      </c>
      <c r="F363" t="s">
        <v>309</v>
      </c>
      <c r="G363" t="s">
        <v>5968</v>
      </c>
      <c r="H363">
        <v>74221</v>
      </c>
      <c r="I363" t="s">
        <v>312</v>
      </c>
      <c r="J363" t="s">
        <v>1215</v>
      </c>
      <c r="K363" s="153">
        <v>44409</v>
      </c>
      <c r="L363" s="157">
        <v>8000000</v>
      </c>
      <c r="M363" s="158">
        <v>29448</v>
      </c>
      <c r="N363" s="157">
        <v>129166.99999999999</v>
      </c>
      <c r="O363" s="158">
        <v>475.46372699999995</v>
      </c>
      <c r="P363" s="173">
        <f t="shared" si="40"/>
        <v>1.6145874999999997E-2</v>
      </c>
      <c r="Q363" s="160">
        <v>47150</v>
      </c>
    </row>
    <row r="364" spans="1:17" ht="14.25">
      <c r="A364" t="s">
        <v>1213</v>
      </c>
      <c r="B364" t="s">
        <v>1268</v>
      </c>
      <c r="C364" s="110" t="s">
        <v>1068</v>
      </c>
      <c r="D364" t="s">
        <v>5963</v>
      </c>
      <c r="E364" t="s">
        <v>5964</v>
      </c>
      <c r="F364" t="s">
        <v>309</v>
      </c>
      <c r="G364" t="s">
        <v>5965</v>
      </c>
      <c r="H364">
        <v>74228</v>
      </c>
      <c r="I364" t="s">
        <v>312</v>
      </c>
      <c r="J364" t="s">
        <v>1215</v>
      </c>
      <c r="K364" s="153">
        <v>44560</v>
      </c>
      <c r="L364" s="157">
        <v>10000000</v>
      </c>
      <c r="M364" s="158">
        <v>36810</v>
      </c>
      <c r="N364" s="157">
        <v>98970.999999999985</v>
      </c>
      <c r="O364" s="158">
        <v>364.31225099999995</v>
      </c>
      <c r="P364" s="173">
        <f t="shared" si="40"/>
        <v>9.897099999999999E-3</v>
      </c>
      <c r="Q364" s="162">
        <v>46751</v>
      </c>
    </row>
    <row r="365" spans="1:17" ht="14.25">
      <c r="A365" t="s">
        <v>1213</v>
      </c>
      <c r="B365" t="s">
        <v>1268</v>
      </c>
      <c r="C365" s="110" t="s">
        <v>1068</v>
      </c>
      <c r="D365" t="s">
        <v>5997</v>
      </c>
      <c r="E365" t="s">
        <v>5986</v>
      </c>
      <c r="F365" t="s">
        <v>309</v>
      </c>
      <c r="G365" t="s">
        <v>5998</v>
      </c>
      <c r="H365">
        <v>74231</v>
      </c>
      <c r="I365" t="s">
        <v>312</v>
      </c>
      <c r="J365" t="s">
        <v>1212</v>
      </c>
      <c r="K365" s="153">
        <v>44591</v>
      </c>
      <c r="L365" s="157">
        <v>50000000</v>
      </c>
      <c r="M365" s="158">
        <v>50000</v>
      </c>
      <c r="N365" s="157">
        <v>1097331.33</v>
      </c>
      <c r="O365" s="158">
        <v>1097.33133</v>
      </c>
      <c r="P365" s="173">
        <f t="shared" si="40"/>
        <v>2.1946626599999998E-2</v>
      </c>
      <c r="Q365" s="160">
        <v>46204</v>
      </c>
    </row>
    <row r="366" spans="1:17" ht="14.25">
      <c r="A366" t="s">
        <v>1213</v>
      </c>
      <c r="B366" t="s">
        <v>1268</v>
      </c>
      <c r="C366" s="110" t="s">
        <v>1068</v>
      </c>
      <c r="D366" t="s">
        <v>5982</v>
      </c>
      <c r="E366" t="s">
        <v>5983</v>
      </c>
      <c r="F366" t="s">
        <v>309</v>
      </c>
      <c r="G366" t="s">
        <v>5984</v>
      </c>
      <c r="H366">
        <v>74233</v>
      </c>
      <c r="I366" t="s">
        <v>312</v>
      </c>
      <c r="J366" t="s">
        <v>1212</v>
      </c>
      <c r="K366" s="153">
        <v>44622</v>
      </c>
      <c r="L366" s="157">
        <v>45000000</v>
      </c>
      <c r="M366" s="158">
        <v>45000</v>
      </c>
      <c r="N366" s="157"/>
      <c r="O366" s="158">
        <v>0</v>
      </c>
    </row>
    <row r="367" spans="1:17" ht="14.25">
      <c r="A367" t="s">
        <v>1213</v>
      </c>
      <c r="B367" t="s">
        <v>1268</v>
      </c>
      <c r="C367" s="110" t="s">
        <v>1068</v>
      </c>
      <c r="E367" t="s">
        <v>5925</v>
      </c>
      <c r="F367" t="s">
        <v>311</v>
      </c>
      <c r="G367" t="s">
        <v>5975</v>
      </c>
      <c r="H367">
        <v>74235</v>
      </c>
      <c r="I367" t="s">
        <v>312</v>
      </c>
      <c r="J367" t="s">
        <v>1215</v>
      </c>
      <c r="K367" s="153">
        <v>44712</v>
      </c>
      <c r="L367" s="157">
        <v>5000000</v>
      </c>
      <c r="M367" s="158">
        <v>18405</v>
      </c>
      <c r="N367" s="157">
        <v>6973.9999999999982</v>
      </c>
      <c r="O367" s="158">
        <v>25.671293999999996</v>
      </c>
      <c r="P367" s="173">
        <f t="shared" ref="P367:P372" si="41">O367/M367</f>
        <v>1.3947999999999999E-3</v>
      </c>
      <c r="Q367" s="161">
        <v>47269</v>
      </c>
    </row>
    <row r="368" spans="1:17" ht="14.25">
      <c r="A368" t="s">
        <v>1213</v>
      </c>
      <c r="B368" t="s">
        <v>1268</v>
      </c>
      <c r="C368" s="110" t="s">
        <v>1068</v>
      </c>
      <c r="D368" t="s">
        <v>6019</v>
      </c>
      <c r="E368" t="s">
        <v>6020</v>
      </c>
      <c r="F368" t="s">
        <v>311</v>
      </c>
      <c r="G368" t="s">
        <v>6021</v>
      </c>
      <c r="H368">
        <v>74237</v>
      </c>
      <c r="I368" t="s">
        <v>312</v>
      </c>
      <c r="J368" t="s">
        <v>1224</v>
      </c>
      <c r="K368" s="153">
        <v>44721</v>
      </c>
      <c r="L368" s="157">
        <v>7000000</v>
      </c>
      <c r="M368" s="158">
        <v>32574.5</v>
      </c>
      <c r="N368" s="157">
        <v>428.99999999997277</v>
      </c>
      <c r="O368" s="158">
        <v>1.9963514999998733</v>
      </c>
      <c r="P368" s="173">
        <f t="shared" si="41"/>
        <v>6.1285714285710393E-5</v>
      </c>
      <c r="Q368" s="161">
        <v>11110</v>
      </c>
    </row>
    <row r="369" spans="1:17" ht="14.25">
      <c r="A369" t="s">
        <v>1213</v>
      </c>
      <c r="B369" t="s">
        <v>1268</v>
      </c>
      <c r="C369" s="110" t="s">
        <v>1068</v>
      </c>
      <c r="D369" t="s">
        <v>6014</v>
      </c>
      <c r="E369" t="s">
        <v>6015</v>
      </c>
      <c r="F369" t="s">
        <v>310</v>
      </c>
      <c r="G369" t="s">
        <v>6016</v>
      </c>
      <c r="H369">
        <v>74238</v>
      </c>
      <c r="I369" t="s">
        <v>312</v>
      </c>
      <c r="J369" t="s">
        <v>1212</v>
      </c>
      <c r="K369" s="153">
        <v>44721</v>
      </c>
      <c r="L369" s="157">
        <v>40000000</v>
      </c>
      <c r="M369" s="158">
        <v>40000</v>
      </c>
      <c r="N369" s="157">
        <v>607842</v>
      </c>
      <c r="O369" s="158">
        <v>607.84199999999998</v>
      </c>
      <c r="P369" s="173">
        <f t="shared" si="41"/>
        <v>1.5196049999999999E-2</v>
      </c>
      <c r="Q369" s="160">
        <v>46182</v>
      </c>
    </row>
    <row r="370" spans="1:17" ht="14.25">
      <c r="A370" t="s">
        <v>1213</v>
      </c>
      <c r="B370" t="s">
        <v>1268</v>
      </c>
      <c r="C370" s="110" t="s">
        <v>1068</v>
      </c>
      <c r="D370" t="s">
        <v>6002</v>
      </c>
      <c r="E370" t="s">
        <v>6003</v>
      </c>
      <c r="F370" t="s">
        <v>309</v>
      </c>
      <c r="G370" t="s">
        <v>6004</v>
      </c>
      <c r="H370">
        <v>74239</v>
      </c>
      <c r="I370" t="s">
        <v>312</v>
      </c>
      <c r="J370" t="s">
        <v>1212</v>
      </c>
      <c r="K370" s="153">
        <v>44741</v>
      </c>
      <c r="L370" s="157">
        <v>40000000</v>
      </c>
      <c r="M370" s="158">
        <v>40000</v>
      </c>
      <c r="N370" s="157">
        <v>781047</v>
      </c>
      <c r="O370" s="158">
        <v>781.04700000000003</v>
      </c>
      <c r="P370" s="173">
        <f t="shared" si="41"/>
        <v>1.9526175E-2</v>
      </c>
      <c r="Q370" s="160">
        <v>46202</v>
      </c>
    </row>
    <row r="371" spans="1:17" ht="14.25">
      <c r="A371" t="s">
        <v>1213</v>
      </c>
      <c r="B371" t="s">
        <v>1268</v>
      </c>
      <c r="C371" s="110" t="s">
        <v>1068</v>
      </c>
      <c r="E371" t="s">
        <v>6040</v>
      </c>
      <c r="F371" t="s">
        <v>309</v>
      </c>
      <c r="G371" t="s">
        <v>6041</v>
      </c>
      <c r="H371">
        <v>74240</v>
      </c>
      <c r="I371" t="s">
        <v>312</v>
      </c>
      <c r="J371" t="s">
        <v>1217</v>
      </c>
      <c r="K371" s="153">
        <v>44748</v>
      </c>
      <c r="L371" s="157">
        <v>10000000</v>
      </c>
      <c r="M371" s="158">
        <v>39791</v>
      </c>
      <c r="N371" s="157">
        <v>23457.388756251432</v>
      </c>
      <c r="O371" s="158">
        <v>93.339295600000071</v>
      </c>
      <c r="P371" s="173">
        <f t="shared" si="41"/>
        <v>2.3457388756251431E-3</v>
      </c>
      <c r="Q371" s="161">
        <v>45844</v>
      </c>
    </row>
    <row r="372" spans="1:17" ht="14.25">
      <c r="A372" t="s">
        <v>1213</v>
      </c>
      <c r="B372" t="s">
        <v>1268</v>
      </c>
      <c r="C372" s="110" t="s">
        <v>1068</v>
      </c>
      <c r="D372" t="s">
        <v>5994</v>
      </c>
      <c r="E372" t="s">
        <v>5995</v>
      </c>
      <c r="F372" t="s">
        <v>309</v>
      </c>
      <c r="G372" t="s">
        <v>5996</v>
      </c>
      <c r="H372">
        <v>74241</v>
      </c>
      <c r="I372" t="s">
        <v>312</v>
      </c>
      <c r="J372" t="s">
        <v>1212</v>
      </c>
      <c r="K372" s="153">
        <v>44752</v>
      </c>
      <c r="L372" s="157">
        <v>50000000</v>
      </c>
      <c r="M372" s="158">
        <v>50000</v>
      </c>
      <c r="N372" s="157">
        <v>448431</v>
      </c>
      <c r="O372" s="158">
        <v>448.43099999999998</v>
      </c>
      <c r="P372" s="173">
        <f t="shared" si="41"/>
        <v>8.9686200000000001E-3</v>
      </c>
      <c r="Q372" s="160">
        <v>46213</v>
      </c>
    </row>
    <row r="373" spans="1:17" ht="14.25">
      <c r="A373" t="s">
        <v>1213</v>
      </c>
      <c r="B373" t="s">
        <v>1268</v>
      </c>
      <c r="C373" s="110" t="s">
        <v>1068</v>
      </c>
      <c r="E373" t="s">
        <v>4498</v>
      </c>
      <c r="F373" t="s">
        <v>311</v>
      </c>
      <c r="G373" t="s">
        <v>4497</v>
      </c>
      <c r="H373">
        <v>74242</v>
      </c>
      <c r="I373" t="s">
        <v>312</v>
      </c>
      <c r="J373" t="s">
        <v>1217</v>
      </c>
      <c r="K373" s="153">
        <v>44812</v>
      </c>
      <c r="L373" s="157">
        <v>5410840</v>
      </c>
      <c r="M373" s="158">
        <v>21530.273443999999</v>
      </c>
      <c r="N373" s="157"/>
      <c r="O373" s="158">
        <v>0</v>
      </c>
    </row>
    <row r="374" spans="1:17" ht="14.25">
      <c r="A374" t="s">
        <v>1213</v>
      </c>
      <c r="B374" t="s">
        <v>1268</v>
      </c>
      <c r="C374" s="110" t="s">
        <v>1068</v>
      </c>
      <c r="D374" t="s">
        <v>5969</v>
      </c>
      <c r="E374" t="s">
        <v>5970</v>
      </c>
      <c r="F374" t="s">
        <v>311</v>
      </c>
      <c r="G374" t="s">
        <v>5971</v>
      </c>
      <c r="H374">
        <v>74243</v>
      </c>
      <c r="I374" t="s">
        <v>312</v>
      </c>
      <c r="J374" t="s">
        <v>1215</v>
      </c>
      <c r="K374" s="153">
        <v>44823</v>
      </c>
      <c r="L374" s="157">
        <v>6000000</v>
      </c>
      <c r="M374" s="158">
        <v>22086</v>
      </c>
      <c r="N374" s="157">
        <v>89646.000000000029</v>
      </c>
      <c r="O374" s="158">
        <v>329.9869260000001</v>
      </c>
      <c r="P374" s="173">
        <f t="shared" ref="P374:P376" si="42">O374/M374</f>
        <v>1.4941000000000005E-2</v>
      </c>
      <c r="Q374" s="160">
        <v>46284</v>
      </c>
    </row>
    <row r="375" spans="1:17" ht="14.25">
      <c r="A375" t="s">
        <v>1213</v>
      </c>
      <c r="B375" t="s">
        <v>1268</v>
      </c>
      <c r="C375" s="110" t="s">
        <v>1068</v>
      </c>
      <c r="D375" t="s">
        <v>6045</v>
      </c>
      <c r="E375" t="s">
        <v>6046</v>
      </c>
      <c r="F375" t="s">
        <v>311</v>
      </c>
      <c r="G375" t="s">
        <v>6047</v>
      </c>
      <c r="H375">
        <v>74244</v>
      </c>
      <c r="I375" t="s">
        <v>312</v>
      </c>
      <c r="J375" t="s">
        <v>1215</v>
      </c>
      <c r="K375" s="153">
        <v>44881</v>
      </c>
      <c r="L375" s="157">
        <v>12465101</v>
      </c>
      <c r="M375" s="158">
        <v>45884.036781000003</v>
      </c>
      <c r="N375" s="157">
        <v>26339.999999999993</v>
      </c>
      <c r="O375" s="158">
        <v>96.95753999999998</v>
      </c>
      <c r="P375" s="173">
        <f t="shared" si="42"/>
        <v>2.1130996050493286E-3</v>
      </c>
      <c r="Q375" s="162">
        <v>46707</v>
      </c>
    </row>
    <row r="376" spans="1:17" ht="14.25">
      <c r="A376" t="s">
        <v>1213</v>
      </c>
      <c r="B376" t="s">
        <v>1268</v>
      </c>
      <c r="C376" s="110" t="s">
        <v>1068</v>
      </c>
      <c r="E376" t="s">
        <v>6028</v>
      </c>
      <c r="F376" t="s">
        <v>311</v>
      </c>
      <c r="G376" t="s">
        <v>6029</v>
      </c>
      <c r="H376">
        <v>74247</v>
      </c>
      <c r="I376" t="s">
        <v>312</v>
      </c>
      <c r="J376" t="s">
        <v>1224</v>
      </c>
      <c r="K376" s="153">
        <v>44938</v>
      </c>
      <c r="L376" s="157">
        <v>7500000</v>
      </c>
      <c r="M376" s="158">
        <v>34901.25</v>
      </c>
      <c r="N376" s="157">
        <v>244145</v>
      </c>
      <c r="O376" s="158">
        <v>1136.1287575000001</v>
      </c>
      <c r="P376" s="173">
        <f t="shared" si="42"/>
        <v>3.2552666666666667E-2</v>
      </c>
      <c r="Q376" s="162">
        <v>46022</v>
      </c>
    </row>
    <row r="377" spans="1:17" ht="14.25">
      <c r="A377" t="s">
        <v>1213</v>
      </c>
      <c r="B377" t="s">
        <v>1268</v>
      </c>
      <c r="C377" s="110" t="s">
        <v>1068</v>
      </c>
      <c r="E377" t="s">
        <v>6036</v>
      </c>
      <c r="F377" t="s">
        <v>309</v>
      </c>
      <c r="G377" t="s">
        <v>6037</v>
      </c>
      <c r="H377">
        <v>74249</v>
      </c>
      <c r="I377" t="s">
        <v>312</v>
      </c>
      <c r="J377" t="s">
        <v>1212</v>
      </c>
      <c r="K377" s="153">
        <v>45006</v>
      </c>
      <c r="L377" s="157">
        <v>70000000</v>
      </c>
      <c r="M377" s="158">
        <v>70000</v>
      </c>
      <c r="N377" s="157"/>
      <c r="O377" s="158">
        <v>0</v>
      </c>
    </row>
    <row r="378" spans="1:17" ht="14.25">
      <c r="A378" t="s">
        <v>1213</v>
      </c>
      <c r="B378" t="s">
        <v>1268</v>
      </c>
      <c r="C378" s="110" t="s">
        <v>1068</v>
      </c>
      <c r="D378" t="s">
        <v>5882</v>
      </c>
      <c r="E378" t="s">
        <v>5883</v>
      </c>
      <c r="F378" t="s">
        <v>309</v>
      </c>
      <c r="G378" t="s">
        <v>5884</v>
      </c>
      <c r="H378">
        <v>74252</v>
      </c>
      <c r="I378" t="s">
        <v>312</v>
      </c>
      <c r="J378" t="s">
        <v>1212</v>
      </c>
      <c r="K378" s="153">
        <v>45036</v>
      </c>
      <c r="L378" s="157">
        <v>47500000</v>
      </c>
      <c r="M378" s="158">
        <v>47500</v>
      </c>
      <c r="N378" s="157">
        <v>1035963</v>
      </c>
      <c r="O378" s="158">
        <v>1035.963</v>
      </c>
      <c r="P378" s="173">
        <f t="shared" ref="P378:P381" si="43">O378/M378</f>
        <v>2.1809747368421051E-2</v>
      </c>
      <c r="Q378" s="160">
        <v>48689</v>
      </c>
    </row>
    <row r="379" spans="1:17" ht="14.25">
      <c r="A379" t="s">
        <v>1213</v>
      </c>
      <c r="B379" t="s">
        <v>1268</v>
      </c>
      <c r="C379" s="110" t="s">
        <v>1068</v>
      </c>
      <c r="E379" t="s">
        <v>5885</v>
      </c>
      <c r="F379" t="s">
        <v>309</v>
      </c>
      <c r="G379" t="s">
        <v>5886</v>
      </c>
      <c r="H379">
        <v>74254</v>
      </c>
      <c r="I379" t="s">
        <v>312</v>
      </c>
      <c r="J379" t="s">
        <v>1215</v>
      </c>
      <c r="K379" s="153">
        <v>45124</v>
      </c>
      <c r="L379" s="157">
        <v>3500000</v>
      </c>
      <c r="M379" s="158">
        <v>12883.5</v>
      </c>
      <c r="N379" s="157">
        <v>118211</v>
      </c>
      <c r="O379" s="158">
        <v>435.13469099999998</v>
      </c>
      <c r="P379" s="173">
        <f t="shared" si="43"/>
        <v>3.3774571428571425E-2</v>
      </c>
      <c r="Q379" s="160">
        <v>46220</v>
      </c>
    </row>
    <row r="380" spans="1:17" ht="14.25">
      <c r="A380" t="s">
        <v>1213</v>
      </c>
      <c r="B380" t="s">
        <v>1268</v>
      </c>
      <c r="C380" s="110" t="s">
        <v>1068</v>
      </c>
      <c r="D380" t="s">
        <v>5919</v>
      </c>
      <c r="E380" t="s">
        <v>5920</v>
      </c>
      <c r="F380" t="s">
        <v>309</v>
      </c>
      <c r="G380" t="s">
        <v>5921</v>
      </c>
      <c r="H380">
        <v>74255</v>
      </c>
      <c r="I380" t="s">
        <v>312</v>
      </c>
      <c r="J380" t="s">
        <v>1224</v>
      </c>
      <c r="K380" s="153">
        <v>45208</v>
      </c>
      <c r="L380" s="157">
        <v>5000000</v>
      </c>
      <c r="M380" s="158">
        <v>23267.5</v>
      </c>
      <c r="N380" s="157">
        <v>80340.999999999985</v>
      </c>
      <c r="O380" s="158">
        <v>373.86684349999996</v>
      </c>
      <c r="P380" s="173">
        <f t="shared" si="43"/>
        <v>1.6068199999999998E-2</v>
      </c>
      <c r="Q380" s="161">
        <v>46235</v>
      </c>
    </row>
    <row r="381" spans="1:17" ht="14.25">
      <c r="A381" t="s">
        <v>1213</v>
      </c>
      <c r="B381" t="s">
        <v>1268</v>
      </c>
      <c r="C381" s="110" t="s">
        <v>1068</v>
      </c>
      <c r="D381" t="s">
        <v>6022</v>
      </c>
      <c r="E381" t="s">
        <v>6023</v>
      </c>
      <c r="F381" t="s">
        <v>310</v>
      </c>
      <c r="G381" t="s">
        <v>6024</v>
      </c>
      <c r="H381">
        <v>74256</v>
      </c>
      <c r="I381" t="s">
        <v>312</v>
      </c>
      <c r="J381" t="s">
        <v>1217</v>
      </c>
      <c r="K381" s="153">
        <v>45166</v>
      </c>
      <c r="L381" s="157">
        <v>8000000</v>
      </c>
      <c r="M381" s="158">
        <v>31832.799999999999</v>
      </c>
      <c r="N381" s="157">
        <v>74381.000000000029</v>
      </c>
      <c r="O381" s="158">
        <v>295.96943710000011</v>
      </c>
      <c r="P381" s="173">
        <f t="shared" si="43"/>
        <v>9.2976250000000038E-3</v>
      </c>
      <c r="Q381" s="162">
        <v>48092</v>
      </c>
    </row>
  </sheetData>
  <sheetProtection formatColumns="0"/>
  <autoFilter ref="A1:T381"/>
  <dataConsolidate/>
  <dataValidations count="3">
    <dataValidation type="list" allowBlank="1" showInputMessage="1" showErrorMessage="1" sqref="F2:F20">
      <formula1>Issuer_Number_Fund</formula1>
    </dataValidation>
    <dataValidation type="list" allowBlank="1" showInputMessage="1" showErrorMessage="1" sqref="I2:I20">
      <formula1>Type_of_Security_ID_Fund</formula1>
    </dataValidation>
    <dataValidation allowBlank="1" showInputMessage="1" showErrorMessage="1" sqref="Q338 Q41:Q45 Q21 Q239 Q107:Q108 Q137:Q141 Q191 Q49 Q29:Q30 Q54:Q55 Q150:Q151 Q200:Q201 Q248:Q249 Q295:Q296 Q343:Q344 Q67 Q95:Q96 Q113 Q163 Q213 Q261 Q308 Q356 Q72:Q74 Q117:Q118 Q168:Q170 Q218:Q220 Q266:Q268 Q313:Q315 Q361:Q363 Q100:Q101 Q76 Q172 Q222 Q270 Q317 Q365 Q103:Q104 Q85 Q128 Q181 Q231 Q279 Q326 Q374 Q2:Q3 Q5:Q6 Q13:Q14 Q88:Q90 Q131:Q133 Q185:Q187 Q235:Q237 Q283:Q285 Q330:Q332 Q8 Q33:Q34 Q58 Q154 Q204 Q252 Q299 Q347 Q60 Q93 Q156 Q206 Q254 Q301 Q349 Q62 Q158 Q208 Q256 Q303 Q351 Q69 Q98 Q115 Q165 Q215 Q263 Q310 Q358 Q78:Q83 Q121:Q126 Q174:Q179 Q224:Q229 Q272:Q277 Q319:Q324 Q367:Q372 Q378:Q380 Q290 Q145 Q195 Q243 Q334"/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בחירה'!$C$1037:$C$1040</xm:f>
          </x14:formula1>
          <xm:sqref>C2:C381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1315"/>
  <sheetViews>
    <sheetView showGridLines="0" rightToLeft="1" zoomScale="85" zoomScaleNormal="85" workbookViewId="0">
      <pane ySplit="1" topLeftCell="A84" activePane="bottomLeft" state="frozen"/>
      <selection pane="bottomLeft" activeCell="C107" sqref="C107"/>
    </sheetView>
  </sheetViews>
  <sheetFormatPr defaultColWidth="9" defaultRowHeight="14.25"/>
  <cols>
    <col min="1" max="1" width="29.375" style="9" customWidth="1"/>
    <col min="2" max="2" width="30.375" customWidth="1"/>
    <col min="3" max="3" width="69.625" style="12" customWidth="1"/>
    <col min="4" max="4" width="72.75" style="9" bestFit="1" customWidth="1"/>
    <col min="5" max="5" width="17.375" customWidth="1"/>
    <col min="6" max="6" width="59.625" customWidth="1"/>
    <col min="7" max="7" width="63.375" customWidth="1"/>
    <col min="8" max="8" width="38.75" customWidth="1"/>
    <col min="9" max="9" width="9" customWidth="1"/>
  </cols>
  <sheetData>
    <row r="1" spans="1:8" s="44" customFormat="1" ht="45">
      <c r="A1" s="43" t="s">
        <v>198</v>
      </c>
      <c r="B1" s="43" t="s">
        <v>199</v>
      </c>
      <c r="C1" s="43" t="s">
        <v>200</v>
      </c>
      <c r="D1" s="43" t="s">
        <v>201</v>
      </c>
      <c r="E1" s="109" t="s">
        <v>202</v>
      </c>
      <c r="F1"/>
      <c r="G1"/>
      <c r="H1"/>
    </row>
    <row r="2" spans="1:8">
      <c r="A2" s="70"/>
      <c r="B2" s="70" t="s">
        <v>203</v>
      </c>
      <c r="C2" s="17" t="s">
        <v>204</v>
      </c>
      <c r="D2" s="17"/>
    </row>
    <row r="3" spans="1:8">
      <c r="A3" s="71"/>
      <c r="B3" s="71"/>
      <c r="C3" s="17" t="s">
        <v>205</v>
      </c>
      <c r="D3" s="17"/>
    </row>
    <row r="4" spans="1:8" ht="42.75">
      <c r="A4" s="114"/>
      <c r="B4" s="80" t="s">
        <v>206</v>
      </c>
      <c r="C4" s="18" t="s">
        <v>204</v>
      </c>
      <c r="D4" s="18"/>
    </row>
    <row r="5" spans="1:8">
      <c r="A5" s="115"/>
      <c r="B5" s="81"/>
      <c r="C5" s="18" t="s">
        <v>207</v>
      </c>
      <c r="D5" s="18"/>
    </row>
    <row r="6" spans="1:8">
      <c r="A6" s="115"/>
      <c r="B6" s="81"/>
      <c r="C6" s="18" t="s">
        <v>208</v>
      </c>
      <c r="D6" s="18"/>
    </row>
    <row r="7" spans="1:8">
      <c r="A7" s="115"/>
      <c r="B7" s="81"/>
      <c r="C7" s="18" t="s">
        <v>209</v>
      </c>
      <c r="D7" s="18"/>
    </row>
    <row r="8" spans="1:8">
      <c r="A8" s="115"/>
      <c r="B8" s="81"/>
      <c r="C8" s="18" t="s">
        <v>210</v>
      </c>
      <c r="D8" s="18"/>
    </row>
    <row r="9" spans="1:8">
      <c r="A9" s="115"/>
      <c r="B9" s="81"/>
      <c r="C9" s="18" t="s">
        <v>211</v>
      </c>
      <c r="D9" s="18"/>
    </row>
    <row r="10" spans="1:8">
      <c r="A10" s="115"/>
      <c r="B10" s="81"/>
      <c r="C10" s="18" t="s">
        <v>212</v>
      </c>
      <c r="D10" s="18"/>
    </row>
    <row r="11" spans="1:8">
      <c r="A11" s="115"/>
      <c r="B11" s="81"/>
      <c r="C11" s="18" t="s">
        <v>213</v>
      </c>
      <c r="D11" s="18"/>
      <c r="E11" t="s">
        <v>214</v>
      </c>
    </row>
    <row r="12" spans="1:8">
      <c r="A12" s="115"/>
      <c r="B12" s="81"/>
      <c r="C12" s="18" t="s">
        <v>215</v>
      </c>
      <c r="D12" s="18"/>
      <c r="E12" t="s">
        <v>214</v>
      </c>
    </row>
    <row r="13" spans="1:8">
      <c r="A13" s="115"/>
      <c r="B13" s="81"/>
      <c r="C13" s="18" t="s">
        <v>216</v>
      </c>
      <c r="D13" s="18"/>
    </row>
    <row r="14" spans="1:8">
      <c r="A14" s="115"/>
      <c r="B14" s="81"/>
      <c r="C14" s="18" t="s">
        <v>217</v>
      </c>
      <c r="D14" s="18"/>
    </row>
    <row r="15" spans="1:8">
      <c r="A15" s="115"/>
      <c r="B15" s="81"/>
      <c r="C15" s="18" t="s">
        <v>218</v>
      </c>
      <c r="D15" s="18"/>
    </row>
    <row r="16" spans="1:8">
      <c r="A16" s="115"/>
      <c r="B16" s="81"/>
      <c r="C16" s="18" t="s">
        <v>219</v>
      </c>
      <c r="D16" s="18"/>
    </row>
    <row r="17" spans="1:4">
      <c r="A17" s="115"/>
      <c r="B17" s="81"/>
      <c r="C17" s="18" t="s">
        <v>220</v>
      </c>
      <c r="D17" s="18"/>
    </row>
    <row r="18" spans="1:4">
      <c r="A18" s="115"/>
      <c r="B18" s="81"/>
      <c r="C18" s="18" t="s">
        <v>221</v>
      </c>
      <c r="D18" s="18"/>
    </row>
    <row r="19" spans="1:4">
      <c r="A19" s="115"/>
      <c r="B19" s="81"/>
      <c r="C19" s="18" t="s">
        <v>222</v>
      </c>
      <c r="D19" s="18"/>
    </row>
    <row r="20" spans="1:4">
      <c r="A20" s="115"/>
      <c r="B20" s="81"/>
      <c r="C20" s="18" t="s">
        <v>223</v>
      </c>
      <c r="D20" s="18"/>
    </row>
    <row r="21" spans="1:4">
      <c r="A21" s="115"/>
      <c r="B21" s="81"/>
      <c r="C21" s="18" t="s">
        <v>224</v>
      </c>
      <c r="D21" s="18"/>
    </row>
    <row r="22" spans="1:4">
      <c r="A22" s="115"/>
      <c r="B22" s="81"/>
      <c r="C22" s="18" t="s">
        <v>225</v>
      </c>
      <c r="D22" s="18"/>
    </row>
    <row r="23" spans="1:4">
      <c r="A23" s="115"/>
      <c r="B23" s="81"/>
      <c r="C23" s="18" t="s">
        <v>226</v>
      </c>
      <c r="D23" s="18"/>
    </row>
    <row r="24" spans="1:4">
      <c r="A24" s="115"/>
      <c r="B24" s="81"/>
      <c r="C24" s="18" t="s">
        <v>227</v>
      </c>
      <c r="D24" s="18"/>
    </row>
    <row r="25" spans="1:4">
      <c r="A25" s="115"/>
      <c r="B25" s="81"/>
      <c r="C25" s="18" t="s">
        <v>228</v>
      </c>
      <c r="D25" s="18"/>
    </row>
    <row r="26" spans="1:4">
      <c r="A26" s="115"/>
      <c r="B26" s="81"/>
      <c r="C26" s="18" t="s">
        <v>229</v>
      </c>
      <c r="D26" s="18"/>
    </row>
    <row r="27" spans="1:4">
      <c r="A27" s="115"/>
      <c r="B27" s="81"/>
      <c r="C27" s="18" t="s">
        <v>230</v>
      </c>
      <c r="D27" s="18"/>
    </row>
    <row r="28" spans="1:4">
      <c r="A28" s="115"/>
      <c r="B28" s="81"/>
      <c r="C28" s="18" t="s">
        <v>231</v>
      </c>
      <c r="D28" s="18"/>
    </row>
    <row r="29" spans="1:4">
      <c r="A29" s="115"/>
      <c r="B29" s="81"/>
      <c r="C29" s="18" t="s">
        <v>232</v>
      </c>
      <c r="D29" s="18"/>
    </row>
    <row r="30" spans="1:4">
      <c r="A30" s="115"/>
      <c r="B30" s="81"/>
      <c r="C30" s="18" t="s">
        <v>233</v>
      </c>
      <c r="D30" s="18"/>
    </row>
    <row r="31" spans="1:4">
      <c r="A31" s="115"/>
      <c r="B31" s="81"/>
      <c r="C31" s="18" t="s">
        <v>234</v>
      </c>
      <c r="D31" s="18"/>
    </row>
    <row r="32" spans="1:4">
      <c r="A32" s="115"/>
      <c r="B32" s="81"/>
      <c r="C32" s="18" t="s">
        <v>235</v>
      </c>
      <c r="D32" s="18"/>
    </row>
    <row r="33" spans="1:5">
      <c r="A33" s="115"/>
      <c r="B33" s="81"/>
      <c r="C33" s="18" t="s">
        <v>236</v>
      </c>
      <c r="D33" s="18"/>
    </row>
    <row r="34" spans="1:5">
      <c r="A34" s="115"/>
      <c r="B34" s="81"/>
      <c r="C34" s="18" t="s">
        <v>237</v>
      </c>
      <c r="D34" s="18"/>
    </row>
    <row r="35" spans="1:5">
      <c r="A35" s="115"/>
      <c r="B35" s="81"/>
      <c r="C35" s="18" t="s">
        <v>238</v>
      </c>
      <c r="D35" s="18"/>
    </row>
    <row r="36" spans="1:5">
      <c r="A36" s="115"/>
      <c r="B36" s="81"/>
      <c r="C36" s="18" t="s">
        <v>239</v>
      </c>
      <c r="D36" s="18"/>
      <c r="E36" t="s">
        <v>214</v>
      </c>
    </row>
    <row r="37" spans="1:5">
      <c r="A37" s="115"/>
      <c r="B37" s="81"/>
      <c r="C37" s="110" t="s">
        <v>240</v>
      </c>
      <c r="D37" s="18"/>
      <c r="E37" t="s">
        <v>214</v>
      </c>
    </row>
    <row r="38" spans="1:5">
      <c r="A38" s="115"/>
      <c r="B38" s="81"/>
      <c r="C38" s="18" t="s">
        <v>241</v>
      </c>
      <c r="D38" s="18"/>
    </row>
    <row r="39" spans="1:5">
      <c r="A39" s="115"/>
      <c r="B39" s="81"/>
      <c r="C39" s="18" t="s">
        <v>242</v>
      </c>
      <c r="D39" s="18"/>
    </row>
    <row r="40" spans="1:5">
      <c r="A40" s="115"/>
      <c r="B40" s="81"/>
      <c r="C40" s="18" t="s">
        <v>243</v>
      </c>
      <c r="D40" s="18"/>
      <c r="E40" t="s">
        <v>214</v>
      </c>
    </row>
    <row r="41" spans="1:5">
      <c r="A41" s="115"/>
      <c r="B41" s="81"/>
      <c r="C41" s="18" t="s">
        <v>244</v>
      </c>
      <c r="D41" s="18"/>
    </row>
    <row r="42" spans="1:5">
      <c r="A42" s="115"/>
      <c r="B42" s="81"/>
      <c r="C42" s="18" t="s">
        <v>245</v>
      </c>
      <c r="D42" s="18"/>
    </row>
    <row r="43" spans="1:5">
      <c r="A43" s="115"/>
      <c r="B43" s="81"/>
      <c r="C43" s="18" t="s">
        <v>246</v>
      </c>
      <c r="D43" s="18"/>
    </row>
    <row r="44" spans="1:5">
      <c r="A44" s="115"/>
      <c r="B44" s="81"/>
      <c r="C44" s="18" t="s">
        <v>247</v>
      </c>
      <c r="D44" s="18"/>
    </row>
    <row r="45" spans="1:5">
      <c r="A45" s="115"/>
      <c r="B45" s="81"/>
      <c r="C45" s="18" t="s">
        <v>248</v>
      </c>
      <c r="D45" s="18"/>
    </row>
    <row r="46" spans="1:5">
      <c r="A46" s="115"/>
      <c r="B46" s="81"/>
      <c r="C46" s="18" t="s">
        <v>249</v>
      </c>
      <c r="D46" s="18"/>
      <c r="E46" t="s">
        <v>214</v>
      </c>
    </row>
    <row r="47" spans="1:5">
      <c r="A47" s="115"/>
      <c r="B47" s="81"/>
      <c r="C47" s="18" t="s">
        <v>250</v>
      </c>
      <c r="D47" s="18"/>
    </row>
    <row r="48" spans="1:5">
      <c r="A48" s="115"/>
      <c r="B48" s="81"/>
      <c r="C48" s="18" t="s">
        <v>251</v>
      </c>
      <c r="D48" s="18"/>
    </row>
    <row r="49" spans="1:5">
      <c r="A49" s="115"/>
      <c r="B49" s="81"/>
      <c r="C49" s="18" t="s">
        <v>252</v>
      </c>
      <c r="D49" s="18"/>
    </row>
    <row r="50" spans="1:5">
      <c r="A50" s="115"/>
      <c r="B50" s="81"/>
      <c r="C50" s="18" t="s">
        <v>253</v>
      </c>
      <c r="D50" s="18"/>
    </row>
    <row r="51" spans="1:5">
      <c r="A51" s="115"/>
      <c r="B51" s="81"/>
      <c r="C51" s="18" t="s">
        <v>254</v>
      </c>
      <c r="D51" s="18"/>
    </row>
    <row r="52" spans="1:5">
      <c r="A52" s="115"/>
      <c r="B52" s="81"/>
      <c r="C52" s="18" t="s">
        <v>255</v>
      </c>
      <c r="D52" s="18"/>
    </row>
    <row r="53" spans="1:5">
      <c r="A53" s="115"/>
      <c r="B53" s="81"/>
      <c r="C53" s="18" t="s">
        <v>256</v>
      </c>
      <c r="D53" s="18"/>
    </row>
    <row r="54" spans="1:5">
      <c r="A54" s="115"/>
      <c r="B54" s="81"/>
      <c r="C54" s="18" t="s">
        <v>257</v>
      </c>
      <c r="D54" s="18"/>
    </row>
    <row r="55" spans="1:5">
      <c r="A55" s="115"/>
      <c r="B55" s="81"/>
      <c r="C55" s="18" t="s">
        <v>258</v>
      </c>
      <c r="D55" s="18"/>
    </row>
    <row r="56" spans="1:5">
      <c r="A56" s="115"/>
      <c r="B56" s="81"/>
      <c r="C56" s="18" t="s">
        <v>259</v>
      </c>
      <c r="D56" s="18"/>
    </row>
    <row r="57" spans="1:5">
      <c r="A57" s="115"/>
      <c r="B57" s="81"/>
      <c r="C57" s="18" t="s">
        <v>260</v>
      </c>
      <c r="D57" s="18"/>
    </row>
    <row r="58" spans="1:5">
      <c r="A58" s="115"/>
      <c r="B58" s="81"/>
      <c r="C58" s="18" t="s">
        <v>261</v>
      </c>
      <c r="D58" s="18"/>
    </row>
    <row r="59" spans="1:5">
      <c r="A59" s="115"/>
      <c r="B59" s="81"/>
      <c r="C59" s="18" t="s">
        <v>262</v>
      </c>
      <c r="D59" s="18"/>
    </row>
    <row r="60" spans="1:5">
      <c r="A60" s="115"/>
      <c r="B60" s="81"/>
      <c r="C60" s="18" t="s">
        <v>263</v>
      </c>
      <c r="D60" s="18"/>
    </row>
    <row r="61" spans="1:5">
      <c r="A61" s="115"/>
      <c r="B61" s="81"/>
      <c r="C61" s="18" t="s">
        <v>264</v>
      </c>
      <c r="D61" s="18"/>
    </row>
    <row r="62" spans="1:5">
      <c r="A62" s="115"/>
      <c r="B62" s="81"/>
      <c r="C62" s="18" t="s">
        <v>265</v>
      </c>
      <c r="D62" s="18"/>
    </row>
    <row r="63" spans="1:5">
      <c r="A63" s="115"/>
      <c r="B63" s="81"/>
      <c r="C63" s="18" t="s">
        <v>266</v>
      </c>
      <c r="D63" s="18"/>
      <c r="E63" t="s">
        <v>214</v>
      </c>
    </row>
    <row r="64" spans="1:5">
      <c r="A64" s="115"/>
      <c r="B64" s="81"/>
      <c r="C64" s="18" t="s">
        <v>267</v>
      </c>
      <c r="D64" s="18"/>
    </row>
    <row r="65" spans="1:4">
      <c r="A65" s="115"/>
      <c r="B65" s="81"/>
      <c r="C65" s="18" t="s">
        <v>268</v>
      </c>
      <c r="D65" s="18"/>
    </row>
    <row r="66" spans="1:4">
      <c r="A66" s="115"/>
      <c r="B66" s="81"/>
      <c r="C66" s="18" t="s">
        <v>269</v>
      </c>
      <c r="D66" s="18"/>
    </row>
    <row r="67" spans="1:4">
      <c r="A67" s="115"/>
      <c r="B67" s="81"/>
      <c r="C67" s="18" t="s">
        <v>270</v>
      </c>
      <c r="D67" s="18"/>
    </row>
    <row r="68" spans="1:4">
      <c r="A68" s="115"/>
      <c r="B68" s="81"/>
      <c r="C68" s="18" t="s">
        <v>271</v>
      </c>
      <c r="D68" s="18"/>
    </row>
    <row r="69" spans="1:4">
      <c r="A69" s="115"/>
      <c r="B69" s="81"/>
      <c r="C69" s="18" t="s">
        <v>272</v>
      </c>
      <c r="D69" s="18"/>
    </row>
    <row r="70" spans="1:4">
      <c r="A70" s="115"/>
      <c r="B70" s="81"/>
      <c r="C70" s="18" t="s">
        <v>273</v>
      </c>
      <c r="D70" s="18"/>
    </row>
    <row r="71" spans="1:4">
      <c r="A71" s="115"/>
      <c r="B71" s="81"/>
      <c r="C71" s="18" t="s">
        <v>274</v>
      </c>
      <c r="D71" s="18"/>
    </row>
    <row r="72" spans="1:4">
      <c r="A72" s="115"/>
      <c r="B72" s="81"/>
      <c r="C72" s="18" t="s">
        <v>275</v>
      </c>
      <c r="D72" s="18"/>
    </row>
    <row r="73" spans="1:4">
      <c r="A73" s="115"/>
      <c r="B73" s="81"/>
      <c r="C73" s="18" t="s">
        <v>276</v>
      </c>
      <c r="D73" s="18"/>
    </row>
    <row r="74" spans="1:4">
      <c r="A74" s="115"/>
      <c r="B74" s="81"/>
      <c r="C74" s="18" t="s">
        <v>277</v>
      </c>
      <c r="D74" s="18"/>
    </row>
    <row r="75" spans="1:4">
      <c r="A75" s="115"/>
      <c r="B75" s="81"/>
      <c r="C75" s="18" t="s">
        <v>278</v>
      </c>
      <c r="D75" s="18"/>
    </row>
    <row r="76" spans="1:4">
      <c r="A76" s="115"/>
      <c r="B76" s="81"/>
      <c r="C76" s="18" t="s">
        <v>279</v>
      </c>
      <c r="D76" s="18"/>
    </row>
    <row r="77" spans="1:4">
      <c r="A77" s="115"/>
      <c r="B77" s="81"/>
      <c r="C77" s="18" t="s">
        <v>280</v>
      </c>
      <c r="D77" s="18"/>
    </row>
    <row r="78" spans="1:4">
      <c r="A78" s="115"/>
      <c r="B78" s="81"/>
      <c r="C78" s="18" t="s">
        <v>281</v>
      </c>
      <c r="D78" s="18"/>
    </row>
    <row r="79" spans="1:4">
      <c r="A79" s="115"/>
      <c r="B79" s="81"/>
      <c r="C79" s="18" t="s">
        <v>282</v>
      </c>
      <c r="D79" s="18"/>
    </row>
    <row r="80" spans="1:4">
      <c r="A80" s="115"/>
      <c r="B80" s="81"/>
      <c r="C80" s="18" t="s">
        <v>283</v>
      </c>
      <c r="D80" s="18"/>
    </row>
    <row r="81" spans="1:5">
      <c r="A81" s="115"/>
      <c r="B81" s="81"/>
      <c r="C81" s="18" t="s">
        <v>284</v>
      </c>
      <c r="D81" s="18"/>
    </row>
    <row r="82" spans="1:5">
      <c r="A82" s="115"/>
      <c r="B82" s="81"/>
      <c r="C82" s="18" t="s">
        <v>285</v>
      </c>
      <c r="D82" s="18"/>
    </row>
    <row r="83" spans="1:5">
      <c r="A83" s="115"/>
      <c r="B83" s="81"/>
      <c r="C83" s="18" t="s">
        <v>286</v>
      </c>
      <c r="D83" s="18"/>
    </row>
    <row r="84" spans="1:5">
      <c r="A84" s="115"/>
      <c r="B84" s="81"/>
      <c r="C84" s="18" t="s">
        <v>287</v>
      </c>
      <c r="D84" s="18"/>
    </row>
    <row r="85" spans="1:5">
      <c r="A85" s="115"/>
      <c r="B85" s="81"/>
      <c r="C85" s="18" t="s">
        <v>288</v>
      </c>
      <c r="D85" s="18"/>
    </row>
    <row r="86" spans="1:5">
      <c r="A86" s="115"/>
      <c r="B86" s="81"/>
      <c r="C86" s="18" t="s">
        <v>289</v>
      </c>
      <c r="D86" s="18"/>
    </row>
    <row r="87" spans="1:5">
      <c r="A87" s="115"/>
      <c r="B87" s="81"/>
      <c r="C87" s="18" t="s">
        <v>290</v>
      </c>
      <c r="D87" s="18"/>
    </row>
    <row r="88" spans="1:5">
      <c r="A88" s="115"/>
      <c r="B88" s="81"/>
      <c r="C88" s="18" t="s">
        <v>291</v>
      </c>
      <c r="D88" s="18"/>
    </row>
    <row r="89" spans="1:5">
      <c r="A89" s="115"/>
      <c r="B89" s="81"/>
      <c r="C89" s="18" t="s">
        <v>292</v>
      </c>
      <c r="D89" s="18"/>
    </row>
    <row r="90" spans="1:5">
      <c r="A90" s="115"/>
      <c r="B90" s="81"/>
      <c r="C90" s="18" t="s">
        <v>293</v>
      </c>
      <c r="D90" s="18"/>
    </row>
    <row r="91" spans="1:5">
      <c r="A91" s="115"/>
      <c r="B91" s="81"/>
      <c r="C91" s="18" t="s">
        <v>294</v>
      </c>
      <c r="D91" s="18"/>
    </row>
    <row r="92" spans="1:5">
      <c r="A92" s="115"/>
      <c r="B92" s="81"/>
      <c r="C92" s="18" t="s">
        <v>295</v>
      </c>
      <c r="D92" s="18"/>
    </row>
    <row r="93" spans="1:5">
      <c r="A93" s="115"/>
      <c r="B93" s="81"/>
      <c r="C93" s="18" t="s">
        <v>296</v>
      </c>
      <c r="D93" s="18"/>
    </row>
    <row r="94" spans="1:5">
      <c r="A94" s="115"/>
      <c r="B94" s="81"/>
      <c r="C94" s="18" t="s">
        <v>297</v>
      </c>
      <c r="D94" s="18" t="s">
        <v>298</v>
      </c>
      <c r="E94" t="s">
        <v>214</v>
      </c>
    </row>
    <row r="95" spans="1:5">
      <c r="A95" s="115"/>
      <c r="B95" s="81"/>
      <c r="C95" s="18" t="s">
        <v>299</v>
      </c>
      <c r="D95" s="18" t="s">
        <v>300</v>
      </c>
      <c r="E95" t="s">
        <v>214</v>
      </c>
    </row>
    <row r="96" spans="1:5">
      <c r="A96" s="115"/>
      <c r="B96" s="81"/>
      <c r="C96" s="18" t="s">
        <v>301</v>
      </c>
      <c r="D96" s="18" t="s">
        <v>300</v>
      </c>
      <c r="E96" t="s">
        <v>214</v>
      </c>
    </row>
    <row r="97" spans="1:5">
      <c r="A97" s="115"/>
      <c r="B97" s="81"/>
      <c r="C97" s="18" t="s">
        <v>302</v>
      </c>
      <c r="D97" s="18" t="s">
        <v>300</v>
      </c>
      <c r="E97" t="s">
        <v>214</v>
      </c>
    </row>
    <row r="98" spans="1:5">
      <c r="A98" s="115"/>
      <c r="B98" s="81"/>
      <c r="C98" s="18" t="s">
        <v>303</v>
      </c>
      <c r="D98" s="18" t="s">
        <v>300</v>
      </c>
      <c r="E98" t="s">
        <v>214</v>
      </c>
    </row>
    <row r="99" spans="1:5">
      <c r="A99" s="115"/>
      <c r="B99" s="81"/>
      <c r="C99" s="18" t="s">
        <v>304</v>
      </c>
      <c r="D99" s="18" t="s">
        <v>300</v>
      </c>
      <c r="E99" t="s">
        <v>214</v>
      </c>
    </row>
    <row r="100" spans="1:5">
      <c r="A100" s="115"/>
      <c r="B100" s="81"/>
      <c r="C100" s="18" t="s">
        <v>305</v>
      </c>
      <c r="D100" s="18" t="s">
        <v>300</v>
      </c>
      <c r="E100" t="s">
        <v>214</v>
      </c>
    </row>
    <row r="101" spans="1:5">
      <c r="A101" s="115"/>
      <c r="B101" s="81"/>
      <c r="C101" s="18" t="s">
        <v>306</v>
      </c>
      <c r="D101" s="18" t="s">
        <v>300</v>
      </c>
      <c r="E101" t="s">
        <v>214</v>
      </c>
    </row>
    <row r="102" spans="1:5">
      <c r="A102" s="115"/>
      <c r="B102" s="81"/>
      <c r="C102" s="18" t="s">
        <v>307</v>
      </c>
      <c r="D102" s="18" t="s">
        <v>300</v>
      </c>
      <c r="E102" t="s">
        <v>214</v>
      </c>
    </row>
    <row r="103" spans="1:5">
      <c r="A103" s="115"/>
      <c r="B103" s="81"/>
      <c r="C103" s="18" t="s">
        <v>308</v>
      </c>
      <c r="D103" s="18" t="s">
        <v>300</v>
      </c>
      <c r="E103" t="s">
        <v>214</v>
      </c>
    </row>
    <row r="104" spans="1:5">
      <c r="A104" s="62"/>
      <c r="B104" s="62" t="s">
        <v>81</v>
      </c>
      <c r="C104" s="17" t="s">
        <v>309</v>
      </c>
      <c r="D104" s="17"/>
    </row>
    <row r="105" spans="1:5">
      <c r="A105" s="63"/>
      <c r="B105" s="63"/>
      <c r="C105" s="17" t="s">
        <v>80</v>
      </c>
      <c r="D105" s="17"/>
    </row>
    <row r="106" spans="1:5">
      <c r="A106" s="63"/>
      <c r="B106" s="63"/>
      <c r="C106" s="17" t="s">
        <v>310</v>
      </c>
      <c r="D106" s="17"/>
    </row>
    <row r="107" spans="1:5">
      <c r="A107" s="63"/>
      <c r="B107" s="63"/>
      <c r="C107" s="17" t="s">
        <v>311</v>
      </c>
      <c r="D107" s="17"/>
    </row>
    <row r="108" spans="1:5">
      <c r="A108" s="63"/>
      <c r="B108" s="63"/>
      <c r="C108" s="17" t="s">
        <v>312</v>
      </c>
      <c r="D108" s="17"/>
    </row>
    <row r="109" spans="1:5">
      <c r="A109" s="63"/>
      <c r="B109" s="63"/>
      <c r="C109" s="17" t="s">
        <v>313</v>
      </c>
      <c r="D109" s="17"/>
    </row>
    <row r="110" spans="1:5">
      <c r="A110" s="64"/>
      <c r="B110" s="64"/>
      <c r="C110" s="17" t="s">
        <v>314</v>
      </c>
      <c r="D110" s="17"/>
    </row>
    <row r="111" spans="1:5">
      <c r="A111" s="115"/>
      <c r="B111" s="56" t="s">
        <v>53</v>
      </c>
      <c r="C111" s="18" t="s">
        <v>309</v>
      </c>
      <c r="D111" s="18"/>
    </row>
    <row r="112" spans="1:5">
      <c r="A112" s="115"/>
      <c r="B112" s="57"/>
      <c r="C112" s="18" t="s">
        <v>315</v>
      </c>
      <c r="D112" s="18"/>
    </row>
    <row r="113" spans="1:4">
      <c r="A113" s="115"/>
      <c r="B113" s="58"/>
      <c r="C113" s="18" t="s">
        <v>316</v>
      </c>
      <c r="D113" s="18"/>
    </row>
    <row r="114" spans="1:4">
      <c r="A114" s="116"/>
      <c r="B114" s="116" t="s">
        <v>317</v>
      </c>
      <c r="C114" s="17" t="s">
        <v>309</v>
      </c>
      <c r="D114" s="17"/>
    </row>
    <row r="115" spans="1:4">
      <c r="A115" s="116"/>
      <c r="B115" s="116"/>
      <c r="C115" s="17" t="s">
        <v>310</v>
      </c>
      <c r="D115" s="17"/>
    </row>
    <row r="116" spans="1:4">
      <c r="A116" s="116"/>
      <c r="B116" s="116"/>
      <c r="C116" s="17" t="s">
        <v>311</v>
      </c>
      <c r="D116" s="17"/>
    </row>
    <row r="117" spans="1:4">
      <c r="A117" s="116"/>
      <c r="B117" s="116"/>
      <c r="C117" s="17" t="s">
        <v>313</v>
      </c>
      <c r="D117" s="17"/>
    </row>
    <row r="118" spans="1:4">
      <c r="A118" s="114"/>
      <c r="B118" s="74" t="s">
        <v>151</v>
      </c>
      <c r="C118" s="18" t="s">
        <v>309</v>
      </c>
      <c r="D118" s="18"/>
    </row>
    <row r="119" spans="1:4">
      <c r="A119" s="113"/>
      <c r="B119" s="94"/>
      <c r="C119" s="18" t="s">
        <v>318</v>
      </c>
      <c r="D119" s="18"/>
    </row>
    <row r="120" spans="1:4">
      <c r="A120" s="113"/>
      <c r="B120" s="94"/>
      <c r="C120" s="18" t="s">
        <v>311</v>
      </c>
      <c r="D120" s="18"/>
    </row>
    <row r="121" spans="1:4">
      <c r="A121" s="113"/>
      <c r="B121" s="94"/>
      <c r="C121" s="18" t="s">
        <v>312</v>
      </c>
      <c r="D121" s="18"/>
    </row>
    <row r="122" spans="1:4">
      <c r="A122" s="113"/>
      <c r="B122" s="94"/>
      <c r="C122" s="18" t="s">
        <v>310</v>
      </c>
      <c r="D122" s="18"/>
    </row>
    <row r="123" spans="1:4">
      <c r="A123" s="113"/>
      <c r="B123" s="94"/>
      <c r="C123" s="18" t="s">
        <v>319</v>
      </c>
      <c r="D123" s="18"/>
    </row>
    <row r="124" spans="1:4">
      <c r="A124" s="113"/>
      <c r="B124" s="94"/>
      <c r="C124" s="18" t="s">
        <v>320</v>
      </c>
      <c r="D124" s="18"/>
    </row>
    <row r="125" spans="1:4">
      <c r="A125" s="113"/>
      <c r="B125" s="94"/>
      <c r="C125" s="18" t="s">
        <v>313</v>
      </c>
      <c r="D125" s="18"/>
    </row>
    <row r="126" spans="1:4">
      <c r="A126" s="115"/>
      <c r="B126" s="75"/>
      <c r="C126" s="18" t="s">
        <v>314</v>
      </c>
      <c r="D126" s="18"/>
    </row>
    <row r="127" spans="1:4">
      <c r="A127" s="62"/>
      <c r="B127" s="62" t="s">
        <v>82</v>
      </c>
      <c r="C127" s="17" t="s">
        <v>321</v>
      </c>
      <c r="D127" s="17"/>
    </row>
    <row r="128" spans="1:4">
      <c r="A128" s="63"/>
      <c r="B128" s="63"/>
      <c r="C128" s="17" t="s">
        <v>322</v>
      </c>
      <c r="D128" s="17"/>
    </row>
    <row r="129" spans="1:5">
      <c r="A129" s="63"/>
      <c r="B129" s="63"/>
      <c r="C129" s="17" t="s">
        <v>323</v>
      </c>
      <c r="D129" s="17"/>
    </row>
    <row r="130" spans="1:5">
      <c r="A130" s="63"/>
      <c r="B130" s="63"/>
      <c r="C130" s="17" t="s">
        <v>136</v>
      </c>
      <c r="D130" s="17"/>
    </row>
    <row r="131" spans="1:5">
      <c r="A131" s="63"/>
      <c r="B131" s="63"/>
      <c r="C131" s="17" t="s">
        <v>312</v>
      </c>
      <c r="D131" s="17"/>
    </row>
    <row r="132" spans="1:5">
      <c r="A132" s="115"/>
      <c r="B132" s="57" t="s">
        <v>324</v>
      </c>
      <c r="C132" s="18" t="s">
        <v>321</v>
      </c>
      <c r="D132" s="18"/>
    </row>
    <row r="133" spans="1:5">
      <c r="A133" s="115"/>
      <c r="B133" s="57"/>
      <c r="C133" s="18" t="s">
        <v>312</v>
      </c>
      <c r="D133" s="18"/>
    </row>
    <row r="134" spans="1:5">
      <c r="A134" s="117"/>
      <c r="B134" s="58"/>
      <c r="C134" s="18" t="s">
        <v>314</v>
      </c>
      <c r="D134" s="18"/>
    </row>
    <row r="135" spans="1:5">
      <c r="A135" s="66"/>
      <c r="B135" s="66" t="s">
        <v>89</v>
      </c>
      <c r="C135" s="17" t="s">
        <v>325</v>
      </c>
      <c r="D135" s="17"/>
    </row>
    <row r="136" spans="1:5">
      <c r="A136" s="67"/>
      <c r="B136" s="67"/>
      <c r="C136" s="17" t="s">
        <v>326</v>
      </c>
      <c r="D136" s="17"/>
      <c r="E136" t="s">
        <v>214</v>
      </c>
    </row>
    <row r="137" spans="1:5">
      <c r="A137" s="67"/>
      <c r="B137" s="67"/>
      <c r="C137" s="17" t="s">
        <v>327</v>
      </c>
      <c r="D137" s="17" t="s">
        <v>328</v>
      </c>
    </row>
    <row r="138" spans="1:5">
      <c r="A138" s="67"/>
      <c r="B138" s="67"/>
      <c r="C138" s="17" t="s">
        <v>329</v>
      </c>
      <c r="D138" s="17" t="s">
        <v>330</v>
      </c>
    </row>
    <row r="139" spans="1:5">
      <c r="A139" s="67"/>
      <c r="B139" s="67"/>
      <c r="C139" s="17" t="s">
        <v>331</v>
      </c>
      <c r="D139" s="17"/>
    </row>
    <row r="140" spans="1:5">
      <c r="A140" s="67"/>
      <c r="B140" s="67"/>
      <c r="C140" s="17" t="s">
        <v>332</v>
      </c>
      <c r="D140" s="17"/>
    </row>
    <row r="141" spans="1:5">
      <c r="A141" s="67"/>
      <c r="B141" s="67"/>
      <c r="C141" s="17" t="s">
        <v>333</v>
      </c>
      <c r="D141" s="17"/>
    </row>
    <row r="142" spans="1:5">
      <c r="A142" s="67"/>
      <c r="B142" s="67"/>
      <c r="C142" s="17" t="s">
        <v>334</v>
      </c>
      <c r="D142" s="17"/>
    </row>
    <row r="143" spans="1:5">
      <c r="A143" s="67"/>
      <c r="B143" s="67"/>
      <c r="C143" s="17" t="s">
        <v>335</v>
      </c>
      <c r="D143" s="17"/>
    </row>
    <row r="144" spans="1:5">
      <c r="A144" s="67"/>
      <c r="B144" s="67"/>
      <c r="C144" s="17" t="s">
        <v>336</v>
      </c>
      <c r="D144" s="17"/>
    </row>
    <row r="145" spans="1:4">
      <c r="A145" s="67"/>
      <c r="B145" s="67"/>
      <c r="C145" s="17" t="s">
        <v>314</v>
      </c>
      <c r="D145" s="17"/>
    </row>
    <row r="146" spans="1:4">
      <c r="A146" s="114"/>
      <c r="B146" s="59" t="s">
        <v>337</v>
      </c>
      <c r="C146" s="18" t="s">
        <v>338</v>
      </c>
      <c r="D146" s="18"/>
    </row>
    <row r="147" spans="1:4">
      <c r="A147" s="117"/>
      <c r="B147" s="61"/>
      <c r="C147" s="18" t="s">
        <v>339</v>
      </c>
      <c r="D147" s="18"/>
    </row>
    <row r="148" spans="1:4">
      <c r="A148" s="118"/>
      <c r="B148" s="119" t="s">
        <v>70</v>
      </c>
      <c r="C148" s="17" t="s">
        <v>340</v>
      </c>
      <c r="D148" s="17" t="s">
        <v>341</v>
      </c>
    </row>
    <row r="149" spans="1:4">
      <c r="A149" s="120"/>
      <c r="B149" s="120"/>
      <c r="C149" s="17" t="s">
        <v>342</v>
      </c>
      <c r="D149" s="17" t="s">
        <v>343</v>
      </c>
    </row>
    <row r="150" spans="1:4">
      <c r="A150" s="120"/>
      <c r="B150" s="120"/>
      <c r="C150" s="17" t="s">
        <v>344</v>
      </c>
      <c r="D150" s="17" t="s">
        <v>345</v>
      </c>
    </row>
    <row r="151" spans="1:4">
      <c r="A151" s="120"/>
      <c r="B151" s="120"/>
      <c r="C151" s="17" t="s">
        <v>346</v>
      </c>
      <c r="D151" s="17" t="s">
        <v>347</v>
      </c>
    </row>
    <row r="152" spans="1:4">
      <c r="A152" s="120"/>
      <c r="B152" s="120"/>
      <c r="C152" s="17" t="s">
        <v>348</v>
      </c>
      <c r="D152" s="17" t="s">
        <v>349</v>
      </c>
    </row>
    <row r="153" spans="1:4">
      <c r="A153" s="120"/>
      <c r="B153" s="120"/>
      <c r="C153" s="17" t="s">
        <v>350</v>
      </c>
      <c r="D153" s="17" t="s">
        <v>351</v>
      </c>
    </row>
    <row r="154" spans="1:4">
      <c r="A154" s="120"/>
      <c r="B154" s="120"/>
      <c r="C154" s="17" t="s">
        <v>352</v>
      </c>
      <c r="D154" s="17" t="s">
        <v>353</v>
      </c>
    </row>
    <row r="155" spans="1:4">
      <c r="A155" s="120"/>
      <c r="B155" s="120"/>
      <c r="C155" s="17" t="s">
        <v>354</v>
      </c>
      <c r="D155" s="17" t="s">
        <v>355</v>
      </c>
    </row>
    <row r="156" spans="1:4">
      <c r="A156" s="120"/>
      <c r="B156" s="120"/>
      <c r="C156" s="17" t="s">
        <v>356</v>
      </c>
      <c r="D156" s="17" t="s">
        <v>357</v>
      </c>
    </row>
    <row r="157" spans="1:4">
      <c r="A157" s="120"/>
      <c r="B157" s="120"/>
      <c r="C157" s="17" t="s">
        <v>358</v>
      </c>
      <c r="D157" s="17" t="s">
        <v>359</v>
      </c>
    </row>
    <row r="158" spans="1:4">
      <c r="A158" s="120"/>
      <c r="B158" s="120"/>
      <c r="C158" s="17" t="s">
        <v>360</v>
      </c>
      <c r="D158" s="17" t="s">
        <v>361</v>
      </c>
    </row>
    <row r="159" spans="1:4">
      <c r="A159" s="120"/>
      <c r="B159" s="120"/>
      <c r="C159" s="17" t="s">
        <v>362</v>
      </c>
      <c r="D159" s="17" t="s">
        <v>363</v>
      </c>
    </row>
    <row r="160" spans="1:4">
      <c r="A160" s="120"/>
      <c r="B160" s="120"/>
      <c r="C160" s="17" t="s">
        <v>364</v>
      </c>
      <c r="D160" s="17" t="s">
        <v>365</v>
      </c>
    </row>
    <row r="161" spans="1:4">
      <c r="A161" s="120"/>
      <c r="B161" s="120"/>
      <c r="C161" s="17" t="s">
        <v>366</v>
      </c>
      <c r="D161" s="17" t="s">
        <v>367</v>
      </c>
    </row>
    <row r="162" spans="1:4">
      <c r="A162" s="120"/>
      <c r="B162" s="120"/>
      <c r="C162" s="17" t="s">
        <v>368</v>
      </c>
      <c r="D162" s="17" t="s">
        <v>369</v>
      </c>
    </row>
    <row r="163" spans="1:4">
      <c r="A163" s="120"/>
      <c r="B163" s="120"/>
      <c r="C163" s="17" t="s">
        <v>370</v>
      </c>
      <c r="D163" s="17" t="s">
        <v>371</v>
      </c>
    </row>
    <row r="164" spans="1:4">
      <c r="A164" s="120"/>
      <c r="B164" s="120"/>
      <c r="C164" s="17" t="s">
        <v>372</v>
      </c>
      <c r="D164" s="17" t="s">
        <v>373</v>
      </c>
    </row>
    <row r="165" spans="1:4">
      <c r="A165" s="120"/>
      <c r="B165" s="120"/>
      <c r="C165" s="17" t="s">
        <v>374</v>
      </c>
      <c r="D165" s="17" t="s">
        <v>375</v>
      </c>
    </row>
    <row r="166" spans="1:4">
      <c r="A166" s="120"/>
      <c r="B166" s="120"/>
      <c r="C166" s="17" t="s">
        <v>376</v>
      </c>
      <c r="D166" s="17" t="s">
        <v>377</v>
      </c>
    </row>
    <row r="167" spans="1:4">
      <c r="A167" s="120"/>
      <c r="B167" s="120"/>
      <c r="C167" s="17" t="s">
        <v>378</v>
      </c>
      <c r="D167" s="17" t="s">
        <v>379</v>
      </c>
    </row>
    <row r="168" spans="1:4">
      <c r="A168" s="120"/>
      <c r="B168" s="120"/>
      <c r="C168" s="17" t="s">
        <v>380</v>
      </c>
      <c r="D168" s="17" t="s">
        <v>381</v>
      </c>
    </row>
    <row r="169" spans="1:4">
      <c r="A169" s="120"/>
      <c r="B169" s="120"/>
      <c r="C169" s="17" t="s">
        <v>382</v>
      </c>
      <c r="D169" s="17" t="s">
        <v>383</v>
      </c>
    </row>
    <row r="170" spans="1:4">
      <c r="A170" s="120"/>
      <c r="B170" s="120"/>
      <c r="C170" s="17" t="s">
        <v>384</v>
      </c>
      <c r="D170" s="17" t="s">
        <v>385</v>
      </c>
    </row>
    <row r="171" spans="1:4">
      <c r="A171" s="120"/>
      <c r="B171" s="120"/>
      <c r="C171" s="17" t="s">
        <v>386</v>
      </c>
      <c r="D171" s="17" t="s">
        <v>387</v>
      </c>
    </row>
    <row r="172" spans="1:4">
      <c r="A172" s="120"/>
      <c r="B172" s="120"/>
      <c r="C172" s="17" t="s">
        <v>388</v>
      </c>
      <c r="D172" s="17" t="s">
        <v>389</v>
      </c>
    </row>
    <row r="173" spans="1:4">
      <c r="A173" s="120"/>
      <c r="B173" s="120"/>
      <c r="C173" s="17" t="s">
        <v>390</v>
      </c>
      <c r="D173" s="17" t="s">
        <v>391</v>
      </c>
    </row>
    <row r="174" spans="1:4">
      <c r="A174" s="120"/>
      <c r="B174" s="120"/>
      <c r="C174" s="17" t="s">
        <v>392</v>
      </c>
      <c r="D174" s="17" t="s">
        <v>393</v>
      </c>
    </row>
    <row r="175" spans="1:4">
      <c r="A175" s="120"/>
      <c r="B175" s="120"/>
      <c r="C175" s="17" t="s">
        <v>394</v>
      </c>
      <c r="D175" s="17" t="s">
        <v>395</v>
      </c>
    </row>
    <row r="176" spans="1:4">
      <c r="A176" s="120"/>
      <c r="B176" s="120"/>
      <c r="C176" s="17" t="s">
        <v>396</v>
      </c>
      <c r="D176" s="17" t="s">
        <v>397</v>
      </c>
    </row>
    <row r="177" spans="1:5">
      <c r="A177" s="120"/>
      <c r="B177" s="120"/>
      <c r="C177" s="17" t="s">
        <v>398</v>
      </c>
      <c r="D177" s="17" t="s">
        <v>399</v>
      </c>
    </row>
    <row r="178" spans="1:5">
      <c r="A178" s="120"/>
      <c r="B178" s="120"/>
      <c r="C178" s="17" t="s">
        <v>400</v>
      </c>
      <c r="D178" s="17" t="s">
        <v>401</v>
      </c>
    </row>
    <row r="179" spans="1:5">
      <c r="A179" s="120"/>
      <c r="B179" s="120"/>
      <c r="C179" s="17" t="s">
        <v>402</v>
      </c>
      <c r="D179" s="17" t="s">
        <v>403</v>
      </c>
    </row>
    <row r="180" spans="1:5">
      <c r="A180" s="120"/>
      <c r="B180" s="120"/>
      <c r="C180" s="17" t="s">
        <v>404</v>
      </c>
      <c r="D180" s="17" t="s">
        <v>405</v>
      </c>
      <c r="E180" t="s">
        <v>214</v>
      </c>
    </row>
    <row r="181" spans="1:5">
      <c r="A181" s="120"/>
      <c r="B181" s="120"/>
      <c r="C181" s="17" t="s">
        <v>314</v>
      </c>
      <c r="D181" s="17" t="s">
        <v>314</v>
      </c>
    </row>
    <row r="182" spans="1:5">
      <c r="A182" s="114"/>
      <c r="B182" s="59" t="s">
        <v>406</v>
      </c>
      <c r="C182" s="46" t="s">
        <v>407</v>
      </c>
      <c r="D182" s="46"/>
    </row>
    <row r="183" spans="1:5">
      <c r="A183" s="115"/>
      <c r="B183" s="60"/>
      <c r="C183" s="46" t="s">
        <v>408</v>
      </c>
      <c r="D183" s="46"/>
    </row>
    <row r="184" spans="1:5">
      <c r="A184" s="115"/>
      <c r="B184" s="60"/>
      <c r="C184" s="46" t="s">
        <v>409</v>
      </c>
      <c r="D184" s="46"/>
    </row>
    <row r="185" spans="1:5">
      <c r="A185" s="117"/>
      <c r="B185" s="61"/>
      <c r="C185" s="47" t="s">
        <v>410</v>
      </c>
      <c r="D185" s="47"/>
    </row>
    <row r="186" spans="1:5">
      <c r="A186" s="62"/>
      <c r="B186" s="62" t="s">
        <v>86</v>
      </c>
      <c r="C186" s="45" t="s">
        <v>411</v>
      </c>
      <c r="D186" s="45"/>
    </row>
    <row r="187" spans="1:5">
      <c r="A187" s="63"/>
      <c r="B187" s="63"/>
      <c r="C187" s="45" t="s">
        <v>412</v>
      </c>
      <c r="D187" s="45"/>
    </row>
    <row r="188" spans="1:5">
      <c r="A188" s="114"/>
      <c r="B188" s="59" t="s">
        <v>58</v>
      </c>
      <c r="C188" s="47" t="s">
        <v>413</v>
      </c>
      <c r="D188" s="47" t="s">
        <v>414</v>
      </c>
    </row>
    <row r="189" spans="1:5">
      <c r="A189" s="115"/>
      <c r="B189" s="60"/>
      <c r="C189" s="47" t="s">
        <v>415</v>
      </c>
      <c r="D189" s="47" t="s">
        <v>416</v>
      </c>
    </row>
    <row r="190" spans="1:5">
      <c r="A190" s="115"/>
      <c r="B190" s="60"/>
      <c r="C190" s="47" t="s">
        <v>312</v>
      </c>
      <c r="D190" s="47" t="s">
        <v>312</v>
      </c>
    </row>
    <row r="191" spans="1:5">
      <c r="A191" s="115"/>
      <c r="B191" s="60"/>
      <c r="C191" s="47" t="s">
        <v>417</v>
      </c>
      <c r="D191" s="47" t="s">
        <v>418</v>
      </c>
    </row>
    <row r="192" spans="1:5">
      <c r="A192" s="115"/>
      <c r="B192" s="60"/>
      <c r="C192" s="47" t="s">
        <v>419</v>
      </c>
      <c r="D192" s="47" t="s">
        <v>420</v>
      </c>
    </row>
    <row r="193" spans="1:4">
      <c r="A193" s="115"/>
      <c r="B193" s="60"/>
      <c r="C193" s="47" t="s">
        <v>421</v>
      </c>
      <c r="D193" s="47" t="s">
        <v>422</v>
      </c>
    </row>
    <row r="194" spans="1:4">
      <c r="A194" s="115"/>
      <c r="B194" s="60"/>
      <c r="C194" s="47" t="s">
        <v>423</v>
      </c>
      <c r="D194" s="47" t="s">
        <v>424</v>
      </c>
    </row>
    <row r="195" spans="1:4">
      <c r="A195" s="115"/>
      <c r="B195" s="60"/>
      <c r="C195" s="47" t="s">
        <v>425</v>
      </c>
      <c r="D195" s="47" t="s">
        <v>426</v>
      </c>
    </row>
    <row r="196" spans="1:4">
      <c r="A196" s="115"/>
      <c r="B196" s="60"/>
      <c r="C196" s="47" t="s">
        <v>427</v>
      </c>
      <c r="D196" s="47" t="s">
        <v>428</v>
      </c>
    </row>
    <row r="197" spans="1:4">
      <c r="A197" s="115"/>
      <c r="B197" s="60"/>
      <c r="C197" s="47" t="s">
        <v>429</v>
      </c>
      <c r="D197" s="47" t="s">
        <v>430</v>
      </c>
    </row>
    <row r="198" spans="1:4">
      <c r="A198" s="115"/>
      <c r="B198" s="60"/>
      <c r="C198" s="47" t="s">
        <v>431</v>
      </c>
      <c r="D198" s="47" t="s">
        <v>432</v>
      </c>
    </row>
    <row r="199" spans="1:4">
      <c r="A199" s="115"/>
      <c r="B199" s="60"/>
      <c r="C199" s="47" t="s">
        <v>433</v>
      </c>
      <c r="D199" s="47" t="s">
        <v>434</v>
      </c>
    </row>
    <row r="200" spans="1:4">
      <c r="A200" s="115"/>
      <c r="B200" s="60"/>
      <c r="C200" s="47" t="s">
        <v>314</v>
      </c>
      <c r="D200" s="47" t="s">
        <v>314</v>
      </c>
    </row>
    <row r="201" spans="1:4">
      <c r="A201" s="117"/>
      <c r="B201" s="61"/>
      <c r="C201" s="47" t="s">
        <v>410</v>
      </c>
      <c r="D201" s="47" t="s">
        <v>435</v>
      </c>
    </row>
    <row r="202" spans="1:4">
      <c r="A202" s="119"/>
      <c r="B202" s="119" t="s">
        <v>83</v>
      </c>
      <c r="C202" s="17" t="s">
        <v>436</v>
      </c>
      <c r="D202" s="17"/>
    </row>
    <row r="203" spans="1:4">
      <c r="A203" s="120"/>
      <c r="B203" s="120"/>
      <c r="C203" s="17" t="s">
        <v>437</v>
      </c>
      <c r="D203" s="17"/>
    </row>
    <row r="204" spans="1:4">
      <c r="A204" s="120"/>
      <c r="B204" s="120"/>
      <c r="C204" s="17" t="s">
        <v>438</v>
      </c>
      <c r="D204" s="17"/>
    </row>
    <row r="205" spans="1:4">
      <c r="A205" s="120"/>
      <c r="B205" s="120"/>
      <c r="C205" s="17" t="s">
        <v>439</v>
      </c>
      <c r="D205" s="17"/>
    </row>
    <row r="206" spans="1:4">
      <c r="A206" s="120"/>
      <c r="B206" s="120"/>
      <c r="C206" s="17" t="s">
        <v>440</v>
      </c>
      <c r="D206" s="17"/>
    </row>
    <row r="207" spans="1:4">
      <c r="A207" s="120"/>
      <c r="B207" s="120"/>
      <c r="C207" s="17" t="s">
        <v>441</v>
      </c>
      <c r="D207" s="17"/>
    </row>
    <row r="208" spans="1:4">
      <c r="A208" s="120"/>
      <c r="B208" s="120"/>
      <c r="C208" s="17" t="s">
        <v>442</v>
      </c>
      <c r="D208" s="17"/>
    </row>
    <row r="209" spans="1:5">
      <c r="A209" s="120"/>
      <c r="B209" s="120"/>
      <c r="C209" s="17" t="s">
        <v>443</v>
      </c>
      <c r="D209" s="17"/>
    </row>
    <row r="210" spans="1:5">
      <c r="A210" s="120"/>
      <c r="B210" s="120"/>
      <c r="C210" s="17" t="s">
        <v>444</v>
      </c>
      <c r="D210" s="17"/>
    </row>
    <row r="211" spans="1:5">
      <c r="A211" s="120"/>
      <c r="B211" s="120"/>
      <c r="C211" s="17" t="s">
        <v>445</v>
      </c>
      <c r="D211" s="17"/>
    </row>
    <row r="212" spans="1:5">
      <c r="A212" s="120"/>
      <c r="B212" s="120"/>
      <c r="C212" s="17" t="s">
        <v>446</v>
      </c>
      <c r="D212" s="17"/>
    </row>
    <row r="213" spans="1:5">
      <c r="A213" s="120"/>
      <c r="B213" s="120"/>
      <c r="C213" s="17" t="s">
        <v>447</v>
      </c>
      <c r="D213" s="17"/>
    </row>
    <row r="214" spans="1:5">
      <c r="A214" s="120"/>
      <c r="B214" s="120"/>
      <c r="C214" s="17" t="s">
        <v>448</v>
      </c>
      <c r="D214" s="17"/>
    </row>
    <row r="215" spans="1:5">
      <c r="A215" s="120"/>
      <c r="B215" s="120"/>
      <c r="C215" s="17" t="s">
        <v>449</v>
      </c>
      <c r="D215" s="17"/>
    </row>
    <row r="216" spans="1:5">
      <c r="A216" s="120"/>
      <c r="B216" s="120"/>
      <c r="C216" s="17" t="s">
        <v>450</v>
      </c>
      <c r="D216" s="17"/>
    </row>
    <row r="217" spans="1:5">
      <c r="A217" s="120"/>
      <c r="B217" s="120"/>
      <c r="C217" s="17" t="s">
        <v>451</v>
      </c>
      <c r="D217" s="17"/>
    </row>
    <row r="218" spans="1:5">
      <c r="A218" s="120"/>
      <c r="B218" s="120"/>
      <c r="C218" s="17" t="s">
        <v>452</v>
      </c>
      <c r="D218" s="17" t="s">
        <v>453</v>
      </c>
      <c r="E218" t="s">
        <v>214</v>
      </c>
    </row>
    <row r="219" spans="1:5">
      <c r="A219" s="120"/>
      <c r="B219" s="120"/>
      <c r="C219" s="17" t="s">
        <v>454</v>
      </c>
      <c r="D219" s="17"/>
    </row>
    <row r="220" spans="1:5">
      <c r="A220" s="120"/>
      <c r="B220" s="120"/>
      <c r="C220" s="17" t="s">
        <v>455</v>
      </c>
      <c r="D220" s="17"/>
    </row>
    <row r="221" spans="1:5">
      <c r="A221" s="120"/>
      <c r="B221" s="120"/>
      <c r="C221" s="17" t="s">
        <v>456</v>
      </c>
      <c r="D221" s="17"/>
    </row>
    <row r="222" spans="1:5">
      <c r="A222" s="120"/>
      <c r="B222" s="120"/>
      <c r="C222" s="17" t="s">
        <v>457</v>
      </c>
      <c r="D222" s="17"/>
    </row>
    <row r="223" spans="1:5">
      <c r="A223" s="120"/>
      <c r="B223" s="120"/>
      <c r="C223" s="17" t="s">
        <v>458</v>
      </c>
      <c r="D223" s="17"/>
    </row>
    <row r="224" spans="1:5">
      <c r="A224" s="120"/>
      <c r="B224" s="120"/>
      <c r="C224" s="17" t="s">
        <v>459</v>
      </c>
      <c r="D224" s="17"/>
    </row>
    <row r="225" spans="1:4">
      <c r="A225" s="120"/>
      <c r="B225" s="120"/>
      <c r="C225" s="17" t="s">
        <v>460</v>
      </c>
      <c r="D225" s="17"/>
    </row>
    <row r="226" spans="1:4">
      <c r="A226" s="120"/>
      <c r="B226" s="120"/>
      <c r="C226" s="17" t="s">
        <v>461</v>
      </c>
      <c r="D226" s="17"/>
    </row>
    <row r="227" spans="1:4">
      <c r="A227" s="120"/>
      <c r="B227" s="120"/>
      <c r="C227" s="17" t="s">
        <v>462</v>
      </c>
      <c r="D227" s="17"/>
    </row>
    <row r="228" spans="1:4">
      <c r="A228" s="120"/>
      <c r="B228" s="120"/>
      <c r="C228" s="17" t="s">
        <v>463</v>
      </c>
      <c r="D228" s="17"/>
    </row>
    <row r="229" spans="1:4">
      <c r="A229" s="120"/>
      <c r="B229" s="120"/>
      <c r="C229" s="17" t="s">
        <v>464</v>
      </c>
      <c r="D229" s="17"/>
    </row>
    <row r="230" spans="1:4">
      <c r="A230" s="120"/>
      <c r="B230" s="120"/>
      <c r="C230" s="17" t="s">
        <v>465</v>
      </c>
      <c r="D230" s="17"/>
    </row>
    <row r="231" spans="1:4">
      <c r="A231" s="120"/>
      <c r="B231" s="120"/>
      <c r="C231" s="17" t="s">
        <v>466</v>
      </c>
      <c r="D231" s="17"/>
    </row>
    <row r="232" spans="1:4">
      <c r="A232" s="120"/>
      <c r="B232" s="120"/>
      <c r="C232" s="17" t="s">
        <v>467</v>
      </c>
      <c r="D232" s="17"/>
    </row>
    <row r="233" spans="1:4">
      <c r="A233" s="120"/>
      <c r="B233" s="120"/>
      <c r="C233" s="17" t="s">
        <v>468</v>
      </c>
      <c r="D233" s="17"/>
    </row>
    <row r="234" spans="1:4">
      <c r="A234" s="120"/>
      <c r="B234" s="120"/>
      <c r="C234" s="17" t="s">
        <v>469</v>
      </c>
      <c r="D234" s="17"/>
    </row>
    <row r="235" spans="1:4">
      <c r="A235" s="120"/>
      <c r="B235" s="120"/>
      <c r="C235" s="17" t="s">
        <v>470</v>
      </c>
      <c r="D235" s="17"/>
    </row>
    <row r="236" spans="1:4">
      <c r="A236" s="120"/>
      <c r="B236" s="120"/>
      <c r="C236" s="17" t="s">
        <v>471</v>
      </c>
      <c r="D236" s="17"/>
    </row>
    <row r="237" spans="1:4">
      <c r="A237" s="120"/>
      <c r="B237" s="120"/>
      <c r="C237" s="17" t="s">
        <v>472</v>
      </c>
      <c r="D237" s="17"/>
    </row>
    <row r="238" spans="1:4">
      <c r="A238" s="120"/>
      <c r="B238" s="120"/>
      <c r="C238" s="17" t="s">
        <v>24</v>
      </c>
      <c r="D238" s="17"/>
    </row>
    <row r="239" spans="1:4">
      <c r="A239" s="120"/>
      <c r="B239" s="120"/>
      <c r="C239" s="17" t="s">
        <v>473</v>
      </c>
      <c r="D239" s="17"/>
    </row>
    <row r="240" spans="1:4">
      <c r="A240" s="120"/>
      <c r="B240" s="120"/>
      <c r="C240" s="17" t="s">
        <v>474</v>
      </c>
      <c r="D240" s="17"/>
    </row>
    <row r="241" spans="1:4">
      <c r="A241" s="120"/>
      <c r="B241" s="120"/>
      <c r="C241" s="17" t="s">
        <v>475</v>
      </c>
      <c r="D241" s="17"/>
    </row>
    <row r="242" spans="1:4">
      <c r="A242" s="120"/>
      <c r="B242" s="120"/>
      <c r="C242" s="17" t="s">
        <v>476</v>
      </c>
      <c r="D242" s="17"/>
    </row>
    <row r="243" spans="1:4">
      <c r="A243" s="120"/>
      <c r="B243" s="120"/>
      <c r="C243" s="17" t="s">
        <v>477</v>
      </c>
      <c r="D243" s="17"/>
    </row>
    <row r="244" spans="1:4">
      <c r="A244" s="120"/>
      <c r="B244" s="120"/>
      <c r="C244" s="17" t="s">
        <v>478</v>
      </c>
      <c r="D244" s="17"/>
    </row>
    <row r="245" spans="1:4">
      <c r="A245" s="120"/>
      <c r="B245" s="120"/>
      <c r="C245" s="17" t="s">
        <v>479</v>
      </c>
      <c r="D245" s="17"/>
    </row>
    <row r="246" spans="1:4">
      <c r="A246" s="120"/>
      <c r="B246" s="120"/>
      <c r="C246" s="17" t="s">
        <v>480</v>
      </c>
      <c r="D246" s="17"/>
    </row>
    <row r="247" spans="1:4">
      <c r="A247" s="120"/>
      <c r="B247" s="120"/>
      <c r="C247" s="17" t="s">
        <v>481</v>
      </c>
      <c r="D247" s="17"/>
    </row>
    <row r="248" spans="1:4">
      <c r="A248" s="120"/>
      <c r="B248" s="120"/>
      <c r="C248" s="17" t="s">
        <v>482</v>
      </c>
      <c r="D248" s="17"/>
    </row>
    <row r="249" spans="1:4">
      <c r="A249" s="120"/>
      <c r="B249" s="120"/>
      <c r="C249" s="17" t="s">
        <v>483</v>
      </c>
      <c r="D249" s="17"/>
    </row>
    <row r="250" spans="1:4">
      <c r="A250" s="120"/>
      <c r="B250" s="120"/>
      <c r="C250" s="17" t="s">
        <v>484</v>
      </c>
      <c r="D250" s="17"/>
    </row>
    <row r="251" spans="1:4">
      <c r="A251" s="120"/>
      <c r="B251" s="120"/>
      <c r="C251" s="17" t="s">
        <v>485</v>
      </c>
      <c r="D251" s="17"/>
    </row>
    <row r="252" spans="1:4">
      <c r="A252" s="120"/>
      <c r="B252" s="120"/>
      <c r="C252" s="17" t="s">
        <v>314</v>
      </c>
      <c r="D252" s="17"/>
    </row>
    <row r="253" spans="1:4">
      <c r="A253" s="120"/>
      <c r="B253" s="120"/>
      <c r="C253" s="17" t="s">
        <v>486</v>
      </c>
      <c r="D253" s="17"/>
    </row>
    <row r="254" spans="1:4">
      <c r="A254" s="120"/>
      <c r="B254" s="120"/>
      <c r="C254" s="17" t="s">
        <v>487</v>
      </c>
      <c r="D254" s="17"/>
    </row>
    <row r="255" spans="1:4">
      <c r="A255" s="120"/>
      <c r="B255" s="120"/>
      <c r="C255" s="17" t="s">
        <v>488</v>
      </c>
      <c r="D255" s="17"/>
    </row>
    <row r="256" spans="1:4">
      <c r="A256" s="120"/>
      <c r="B256" s="120"/>
      <c r="C256" s="17" t="s">
        <v>489</v>
      </c>
      <c r="D256" s="17"/>
    </row>
    <row r="257" spans="1:5">
      <c r="A257" s="120"/>
      <c r="B257" s="120"/>
      <c r="C257" s="17" t="s">
        <v>490</v>
      </c>
      <c r="D257" s="17"/>
    </row>
    <row r="258" spans="1:5">
      <c r="A258" s="120"/>
      <c r="B258" s="120"/>
      <c r="C258" s="17" t="s">
        <v>491</v>
      </c>
      <c r="D258" s="17"/>
    </row>
    <row r="259" spans="1:5">
      <c r="A259" s="120"/>
      <c r="B259" s="120"/>
      <c r="C259" s="17" t="s">
        <v>492</v>
      </c>
      <c r="D259" s="17"/>
    </row>
    <row r="260" spans="1:5">
      <c r="A260" s="120"/>
      <c r="B260" s="120"/>
      <c r="C260" s="17" t="s">
        <v>493</v>
      </c>
      <c r="D260" s="17"/>
    </row>
    <row r="261" spans="1:5">
      <c r="A261" s="120"/>
      <c r="B261" s="120"/>
      <c r="C261" s="17" t="s">
        <v>494</v>
      </c>
      <c r="D261" s="17"/>
    </row>
    <row r="262" spans="1:5">
      <c r="A262" s="120"/>
      <c r="B262" s="120"/>
      <c r="C262" s="17" t="s">
        <v>495</v>
      </c>
      <c r="D262" s="17"/>
    </row>
    <row r="263" spans="1:5">
      <c r="A263" s="120"/>
      <c r="B263" s="120"/>
      <c r="C263" s="17" t="s">
        <v>496</v>
      </c>
      <c r="D263" s="17"/>
    </row>
    <row r="264" spans="1:5">
      <c r="A264" s="120"/>
      <c r="B264" s="120"/>
      <c r="C264" s="17" t="s">
        <v>497</v>
      </c>
      <c r="D264" s="17"/>
    </row>
    <row r="265" spans="1:5">
      <c r="A265" s="120"/>
      <c r="B265" s="120"/>
      <c r="C265" s="17" t="s">
        <v>498</v>
      </c>
      <c r="D265" s="17"/>
    </row>
    <row r="266" spans="1:5">
      <c r="A266" s="120"/>
      <c r="B266" s="120"/>
      <c r="C266" s="17" t="s">
        <v>499</v>
      </c>
      <c r="D266" s="17"/>
    </row>
    <row r="267" spans="1:5">
      <c r="A267" s="120"/>
      <c r="B267" s="120"/>
      <c r="C267" s="17" t="s">
        <v>500</v>
      </c>
      <c r="D267" s="17"/>
    </row>
    <row r="268" spans="1:5">
      <c r="A268" s="120"/>
      <c r="B268" s="120"/>
      <c r="C268" s="17" t="s">
        <v>501</v>
      </c>
      <c r="D268" s="17"/>
    </row>
    <row r="269" spans="1:5">
      <c r="A269" s="120"/>
      <c r="B269" s="120"/>
      <c r="C269" s="17" t="s">
        <v>502</v>
      </c>
      <c r="D269" s="17"/>
    </row>
    <row r="270" spans="1:5">
      <c r="A270" s="120"/>
      <c r="B270" s="120"/>
      <c r="C270" s="17" t="s">
        <v>503</v>
      </c>
      <c r="D270" s="17" t="s">
        <v>504</v>
      </c>
      <c r="E270" t="s">
        <v>214</v>
      </c>
    </row>
    <row r="271" spans="1:5">
      <c r="A271" s="120"/>
      <c r="B271" s="120"/>
      <c r="C271" s="17" t="s">
        <v>505</v>
      </c>
      <c r="D271" s="17" t="s">
        <v>506</v>
      </c>
      <c r="E271" t="s">
        <v>214</v>
      </c>
    </row>
    <row r="272" spans="1:5">
      <c r="A272" s="120"/>
      <c r="B272" s="120"/>
      <c r="C272" s="17" t="s">
        <v>507</v>
      </c>
      <c r="D272" s="17" t="s">
        <v>508</v>
      </c>
      <c r="E272" t="s">
        <v>214</v>
      </c>
    </row>
    <row r="273" spans="1:5">
      <c r="A273" s="120"/>
      <c r="B273" s="120"/>
      <c r="C273" s="17" t="s">
        <v>509</v>
      </c>
      <c r="D273" s="17"/>
    </row>
    <row r="274" spans="1:5">
      <c r="A274" s="120"/>
      <c r="B274" s="120"/>
      <c r="C274" s="17" t="s">
        <v>510</v>
      </c>
      <c r="D274" s="17" t="s">
        <v>511</v>
      </c>
      <c r="E274" t="s">
        <v>214</v>
      </c>
    </row>
    <row r="275" spans="1:5">
      <c r="A275" s="120"/>
      <c r="B275" s="120"/>
      <c r="C275" s="17" t="s">
        <v>512</v>
      </c>
      <c r="D275" s="17"/>
    </row>
    <row r="276" spans="1:5">
      <c r="A276" s="120"/>
      <c r="B276" s="120"/>
      <c r="C276" s="17" t="s">
        <v>513</v>
      </c>
      <c r="D276" s="17"/>
    </row>
    <row r="277" spans="1:5">
      <c r="A277" s="120"/>
      <c r="B277" s="120"/>
      <c r="C277" s="17" t="s">
        <v>514</v>
      </c>
      <c r="D277" s="17"/>
    </row>
    <row r="278" spans="1:5">
      <c r="A278" s="120"/>
      <c r="B278" s="120"/>
      <c r="C278" s="17" t="s">
        <v>515</v>
      </c>
      <c r="D278" s="17"/>
    </row>
    <row r="279" spans="1:5">
      <c r="A279" s="120"/>
      <c r="B279" s="120"/>
      <c r="C279" s="17" t="s">
        <v>516</v>
      </c>
      <c r="D279" s="17"/>
    </row>
    <row r="280" spans="1:5">
      <c r="A280" s="120"/>
      <c r="B280" s="120"/>
      <c r="C280" s="17" t="s">
        <v>517</v>
      </c>
      <c r="D280" s="17"/>
    </row>
    <row r="281" spans="1:5">
      <c r="A281" s="120"/>
      <c r="B281" s="120"/>
      <c r="C281" s="17" t="s">
        <v>518</v>
      </c>
      <c r="D281" s="17"/>
    </row>
    <row r="282" spans="1:5">
      <c r="A282" s="120"/>
      <c r="B282" s="120"/>
      <c r="C282" s="17" t="s">
        <v>519</v>
      </c>
      <c r="D282" s="17" t="s">
        <v>520</v>
      </c>
      <c r="E282" t="s">
        <v>214</v>
      </c>
    </row>
    <row r="283" spans="1:5">
      <c r="A283" s="120"/>
      <c r="B283" s="120"/>
      <c r="C283" s="17" t="s">
        <v>521</v>
      </c>
      <c r="D283" s="17"/>
    </row>
    <row r="284" spans="1:5">
      <c r="A284" s="120"/>
      <c r="B284" s="120"/>
      <c r="C284" s="17" t="s">
        <v>522</v>
      </c>
      <c r="D284" s="17" t="s">
        <v>523</v>
      </c>
      <c r="E284" t="s">
        <v>214</v>
      </c>
    </row>
    <row r="285" spans="1:5">
      <c r="A285" s="120"/>
      <c r="B285" s="120"/>
      <c r="C285" s="17" t="s">
        <v>524</v>
      </c>
      <c r="D285" s="17"/>
    </row>
    <row r="286" spans="1:5">
      <c r="A286" s="120"/>
      <c r="B286" s="120"/>
      <c r="C286" s="17" t="s">
        <v>525</v>
      </c>
      <c r="D286" s="17"/>
    </row>
    <row r="287" spans="1:5">
      <c r="A287" s="120"/>
      <c r="B287" s="120"/>
      <c r="C287" s="17" t="s">
        <v>526</v>
      </c>
      <c r="D287" s="17"/>
    </row>
    <row r="288" spans="1:5">
      <c r="A288" s="120"/>
      <c r="B288" s="120"/>
      <c r="C288" s="17" t="s">
        <v>527</v>
      </c>
      <c r="D288" s="17"/>
    </row>
    <row r="289" spans="1:5">
      <c r="A289" s="120"/>
      <c r="B289" s="120"/>
      <c r="C289" s="17" t="s">
        <v>528</v>
      </c>
      <c r="D289" s="17" t="s">
        <v>529</v>
      </c>
      <c r="E289" t="s">
        <v>214</v>
      </c>
    </row>
    <row r="290" spans="1:5">
      <c r="A290" s="120"/>
      <c r="B290" s="120"/>
      <c r="C290" s="17" t="s">
        <v>530</v>
      </c>
      <c r="D290" s="17"/>
    </row>
    <row r="291" spans="1:5">
      <c r="A291" s="120"/>
      <c r="B291" s="120"/>
      <c r="C291" s="17" t="s">
        <v>531</v>
      </c>
      <c r="D291" s="17"/>
    </row>
    <row r="292" spans="1:5">
      <c r="A292" s="120"/>
      <c r="B292" s="120"/>
      <c r="C292" s="17" t="s">
        <v>532</v>
      </c>
      <c r="D292" s="17"/>
    </row>
    <row r="293" spans="1:5">
      <c r="A293" s="120"/>
      <c r="B293" s="120"/>
      <c r="C293" s="17" t="s">
        <v>533</v>
      </c>
      <c r="D293" s="17"/>
    </row>
    <row r="294" spans="1:5">
      <c r="A294" s="120"/>
      <c r="B294" s="120"/>
      <c r="C294" s="17" t="s">
        <v>534</v>
      </c>
      <c r="D294" s="17"/>
    </row>
    <row r="295" spans="1:5">
      <c r="A295" s="120"/>
      <c r="B295" s="120"/>
      <c r="C295" s="17" t="s">
        <v>535</v>
      </c>
      <c r="D295" s="17"/>
    </row>
    <row r="296" spans="1:5">
      <c r="A296" s="120"/>
      <c r="B296" s="120"/>
      <c r="C296" s="17" t="s">
        <v>536</v>
      </c>
      <c r="D296" s="17"/>
    </row>
    <row r="297" spans="1:5">
      <c r="A297" s="120"/>
      <c r="B297" s="120"/>
      <c r="C297" s="17" t="s">
        <v>537</v>
      </c>
      <c r="D297" s="17" t="s">
        <v>538</v>
      </c>
      <c r="E297" t="s">
        <v>214</v>
      </c>
    </row>
    <row r="298" spans="1:5">
      <c r="A298" s="120"/>
      <c r="B298" s="120"/>
      <c r="C298" s="17" t="s">
        <v>539</v>
      </c>
      <c r="D298" s="17"/>
    </row>
    <row r="299" spans="1:5">
      <c r="A299" s="120"/>
      <c r="B299" s="120"/>
      <c r="C299" s="17" t="s">
        <v>540</v>
      </c>
      <c r="D299" s="17"/>
    </row>
    <row r="300" spans="1:5">
      <c r="A300" s="120"/>
      <c r="B300" s="120"/>
      <c r="C300" s="17" t="s">
        <v>541</v>
      </c>
      <c r="D300" s="17"/>
      <c r="E300" t="s">
        <v>214</v>
      </c>
    </row>
    <row r="301" spans="1:5">
      <c r="A301" s="120"/>
      <c r="B301" s="120"/>
      <c r="C301" s="17" t="s">
        <v>542</v>
      </c>
      <c r="D301" s="17"/>
    </row>
    <row r="302" spans="1:5">
      <c r="A302" s="120"/>
      <c r="B302" s="120"/>
      <c r="C302" s="17" t="s">
        <v>543</v>
      </c>
      <c r="D302" s="17"/>
    </row>
    <row r="303" spans="1:5">
      <c r="A303" s="120"/>
      <c r="B303" s="120"/>
      <c r="C303" s="17" t="s">
        <v>544</v>
      </c>
      <c r="D303" s="17"/>
    </row>
    <row r="304" spans="1:5">
      <c r="A304" s="120"/>
      <c r="B304" s="120"/>
      <c r="C304" s="17" t="s">
        <v>545</v>
      </c>
      <c r="D304" s="17"/>
    </row>
    <row r="305" spans="1:5">
      <c r="A305" s="120"/>
      <c r="B305" s="120"/>
      <c r="C305" s="17" t="s">
        <v>546</v>
      </c>
      <c r="D305" s="17"/>
    </row>
    <row r="306" spans="1:5">
      <c r="A306" s="120"/>
      <c r="B306" s="120"/>
      <c r="C306" s="17" t="s">
        <v>547</v>
      </c>
      <c r="D306" s="17"/>
    </row>
    <row r="307" spans="1:5">
      <c r="A307" s="120"/>
      <c r="B307" s="120"/>
      <c r="C307" s="17" t="s">
        <v>548</v>
      </c>
      <c r="D307" s="17"/>
    </row>
    <row r="308" spans="1:5">
      <c r="A308" s="120"/>
      <c r="B308" s="120"/>
      <c r="C308" s="17" t="s">
        <v>549</v>
      </c>
      <c r="D308" s="17"/>
    </row>
    <row r="309" spans="1:5">
      <c r="A309" s="120"/>
      <c r="B309" s="120"/>
      <c r="C309" s="17" t="s">
        <v>550</v>
      </c>
      <c r="D309" s="17"/>
    </row>
    <row r="310" spans="1:5">
      <c r="A310" s="120"/>
      <c r="B310" s="120"/>
      <c r="C310" s="17" t="s">
        <v>551</v>
      </c>
      <c r="D310" s="17"/>
      <c r="E310" t="s">
        <v>214</v>
      </c>
    </row>
    <row r="311" spans="1:5">
      <c r="A311" s="120"/>
      <c r="B311" s="120"/>
      <c r="C311" s="17" t="s">
        <v>552</v>
      </c>
      <c r="D311" s="17"/>
      <c r="E311" t="s">
        <v>214</v>
      </c>
    </row>
    <row r="312" spans="1:5">
      <c r="A312" s="120"/>
      <c r="B312" s="120"/>
      <c r="C312" s="17" t="s">
        <v>553</v>
      </c>
      <c r="D312" s="17"/>
      <c r="E312" t="s">
        <v>214</v>
      </c>
    </row>
    <row r="313" spans="1:5">
      <c r="A313" s="120"/>
      <c r="B313" s="120"/>
      <c r="C313" s="17" t="s">
        <v>554</v>
      </c>
      <c r="D313" s="17"/>
    </row>
    <row r="314" spans="1:5">
      <c r="A314" s="120"/>
      <c r="B314" s="120"/>
      <c r="C314" s="17" t="s">
        <v>555</v>
      </c>
      <c r="D314" s="17"/>
    </row>
    <row r="315" spans="1:5">
      <c r="A315" s="120"/>
      <c r="B315" s="120"/>
      <c r="C315" s="17" t="s">
        <v>556</v>
      </c>
      <c r="D315" s="17"/>
    </row>
    <row r="316" spans="1:5">
      <c r="A316" s="120"/>
      <c r="B316" s="120"/>
      <c r="C316" s="17" t="s">
        <v>557</v>
      </c>
      <c r="D316" s="17"/>
    </row>
    <row r="317" spans="1:5">
      <c r="A317" s="120"/>
      <c r="B317" s="120"/>
      <c r="C317" s="17" t="s">
        <v>558</v>
      </c>
      <c r="D317" s="17"/>
    </row>
    <row r="318" spans="1:5">
      <c r="A318" s="120"/>
      <c r="B318" s="120"/>
      <c r="C318" s="17" t="s">
        <v>559</v>
      </c>
      <c r="D318" s="105" t="s">
        <v>560</v>
      </c>
      <c r="E318" t="s">
        <v>214</v>
      </c>
    </row>
    <row r="319" spans="1:5">
      <c r="A319" s="120"/>
      <c r="B319" s="120"/>
      <c r="C319" s="17" t="s">
        <v>561</v>
      </c>
      <c r="D319" s="17"/>
    </row>
    <row r="320" spans="1:5">
      <c r="A320" s="120"/>
      <c r="B320" s="120"/>
      <c r="C320" s="17" t="s">
        <v>562</v>
      </c>
      <c r="D320" s="17"/>
    </row>
    <row r="321" spans="1:5">
      <c r="A321" s="120"/>
      <c r="B321" s="120"/>
      <c r="C321" s="17" t="s">
        <v>563</v>
      </c>
      <c r="D321" s="17"/>
    </row>
    <row r="322" spans="1:5">
      <c r="A322" s="120"/>
      <c r="B322" s="120"/>
      <c r="C322" s="17" t="s">
        <v>564</v>
      </c>
      <c r="D322" s="17"/>
    </row>
    <row r="323" spans="1:5">
      <c r="A323" s="120"/>
      <c r="B323" s="120"/>
      <c r="C323" s="17" t="s">
        <v>565</v>
      </c>
      <c r="D323" s="17"/>
    </row>
    <row r="324" spans="1:5">
      <c r="A324" s="120"/>
      <c r="B324" s="120"/>
      <c r="C324" s="17" t="s">
        <v>566</v>
      </c>
      <c r="D324" s="17"/>
    </row>
    <row r="325" spans="1:5">
      <c r="A325" s="120"/>
      <c r="B325" s="120"/>
      <c r="C325" s="17" t="s">
        <v>567</v>
      </c>
      <c r="D325" s="17"/>
    </row>
    <row r="326" spans="1:5">
      <c r="A326" s="120"/>
      <c r="B326" s="120"/>
      <c r="C326" s="17" t="s">
        <v>568</v>
      </c>
      <c r="D326" s="17"/>
    </row>
    <row r="327" spans="1:5">
      <c r="A327" s="120"/>
      <c r="B327" s="120"/>
      <c r="C327" s="17" t="s">
        <v>569</v>
      </c>
      <c r="D327" s="17"/>
    </row>
    <row r="328" spans="1:5">
      <c r="A328" s="114"/>
      <c r="B328" s="121" t="s">
        <v>90</v>
      </c>
      <c r="C328" s="47" t="s">
        <v>570</v>
      </c>
      <c r="D328" s="47"/>
      <c r="E328" t="s">
        <v>214</v>
      </c>
    </row>
    <row r="329" spans="1:5">
      <c r="A329" s="115"/>
      <c r="B329" s="122"/>
      <c r="C329" s="47" t="s">
        <v>571</v>
      </c>
      <c r="D329" s="47"/>
      <c r="E329" t="s">
        <v>214</v>
      </c>
    </row>
    <row r="330" spans="1:5">
      <c r="A330" s="115"/>
      <c r="B330" s="122"/>
      <c r="C330" s="107" t="s">
        <v>572</v>
      </c>
      <c r="D330" s="47"/>
      <c r="E330" t="s">
        <v>214</v>
      </c>
    </row>
    <row r="331" spans="1:5">
      <c r="A331" s="115"/>
      <c r="B331" s="122"/>
      <c r="C331" s="106" t="s">
        <v>573</v>
      </c>
      <c r="D331" s="47"/>
      <c r="E331" t="s">
        <v>214</v>
      </c>
    </row>
    <row r="332" spans="1:5">
      <c r="A332" s="115"/>
      <c r="B332" s="122"/>
      <c r="C332" s="106" t="s">
        <v>574</v>
      </c>
      <c r="D332" s="47"/>
      <c r="E332" t="s">
        <v>214</v>
      </c>
    </row>
    <row r="333" spans="1:5">
      <c r="A333" s="115"/>
      <c r="B333" s="122"/>
      <c r="C333" s="106" t="s">
        <v>575</v>
      </c>
      <c r="D333" s="47"/>
      <c r="E333" t="s">
        <v>214</v>
      </c>
    </row>
    <row r="334" spans="1:5">
      <c r="A334" s="115"/>
      <c r="B334" s="122"/>
      <c r="C334" s="106" t="s">
        <v>576</v>
      </c>
      <c r="D334" s="47"/>
      <c r="E334" t="s">
        <v>214</v>
      </c>
    </row>
    <row r="335" spans="1:5">
      <c r="A335" s="115"/>
      <c r="B335" s="122"/>
      <c r="C335" s="47" t="s">
        <v>577</v>
      </c>
      <c r="D335" s="47"/>
      <c r="E335" t="s">
        <v>214</v>
      </c>
    </row>
    <row r="336" spans="1:5">
      <c r="A336" s="115"/>
      <c r="B336" s="122"/>
      <c r="C336" s="47" t="s">
        <v>578</v>
      </c>
      <c r="D336" s="47"/>
      <c r="E336" t="s">
        <v>214</v>
      </c>
    </row>
    <row r="337" spans="1:5">
      <c r="A337" s="115"/>
      <c r="B337" s="122"/>
      <c r="C337" s="47" t="s">
        <v>579</v>
      </c>
      <c r="D337" s="47"/>
      <c r="E337" t="s">
        <v>214</v>
      </c>
    </row>
    <row r="338" spans="1:5">
      <c r="A338" s="115"/>
      <c r="B338" s="122"/>
      <c r="C338" s="47" t="s">
        <v>580</v>
      </c>
      <c r="D338" s="47"/>
      <c r="E338" t="s">
        <v>214</v>
      </c>
    </row>
    <row r="339" spans="1:5">
      <c r="A339" s="115"/>
      <c r="B339" s="122"/>
      <c r="C339" s="47" t="s">
        <v>581</v>
      </c>
      <c r="D339" s="47"/>
      <c r="E339" t="s">
        <v>214</v>
      </c>
    </row>
    <row r="340" spans="1:5">
      <c r="A340" s="115"/>
      <c r="B340" s="122"/>
      <c r="C340" s="47" t="s">
        <v>582</v>
      </c>
      <c r="D340" s="47"/>
      <c r="E340" t="s">
        <v>214</v>
      </c>
    </row>
    <row r="341" spans="1:5">
      <c r="A341" s="115"/>
      <c r="B341" s="122"/>
      <c r="C341" s="47" t="s">
        <v>583</v>
      </c>
      <c r="D341" s="47"/>
      <c r="E341" t="s">
        <v>214</v>
      </c>
    </row>
    <row r="342" spans="1:5">
      <c r="A342" s="115"/>
      <c r="B342" s="122"/>
      <c r="C342" s="47" t="s">
        <v>584</v>
      </c>
      <c r="D342" s="47"/>
      <c r="E342" t="s">
        <v>214</v>
      </c>
    </row>
    <row r="343" spans="1:5">
      <c r="A343" s="115"/>
      <c r="B343" s="122"/>
      <c r="C343" s="47" t="s">
        <v>585</v>
      </c>
      <c r="D343" s="47"/>
      <c r="E343" t="s">
        <v>214</v>
      </c>
    </row>
    <row r="344" spans="1:5">
      <c r="A344" s="115"/>
      <c r="B344" s="122"/>
      <c r="C344" s="47" t="s">
        <v>586</v>
      </c>
      <c r="D344" s="47"/>
      <c r="E344" t="s">
        <v>214</v>
      </c>
    </row>
    <row r="345" spans="1:5">
      <c r="A345" s="115"/>
      <c r="B345" s="122"/>
      <c r="C345" s="47" t="s">
        <v>587</v>
      </c>
      <c r="D345" s="47"/>
      <c r="E345" t="s">
        <v>214</v>
      </c>
    </row>
    <row r="346" spans="1:5">
      <c r="A346" s="115"/>
      <c r="B346" s="122"/>
      <c r="C346" s="47" t="s">
        <v>588</v>
      </c>
      <c r="D346" s="47"/>
      <c r="E346" t="s">
        <v>214</v>
      </c>
    </row>
    <row r="347" spans="1:5">
      <c r="A347" s="115"/>
      <c r="B347" s="122"/>
      <c r="C347" s="47" t="s">
        <v>589</v>
      </c>
      <c r="D347" s="47"/>
      <c r="E347" t="s">
        <v>214</v>
      </c>
    </row>
    <row r="348" spans="1:5">
      <c r="A348" s="115"/>
      <c r="B348" s="122"/>
      <c r="C348" s="47" t="s">
        <v>590</v>
      </c>
      <c r="D348" s="47"/>
      <c r="E348" t="s">
        <v>214</v>
      </c>
    </row>
    <row r="349" spans="1:5">
      <c r="A349" s="115"/>
      <c r="B349" s="122"/>
      <c r="C349" s="47" t="s">
        <v>591</v>
      </c>
      <c r="D349" s="47"/>
      <c r="E349" t="s">
        <v>214</v>
      </c>
    </row>
    <row r="350" spans="1:5">
      <c r="A350" s="115"/>
      <c r="B350" s="122"/>
      <c r="C350" s="47" t="s">
        <v>592</v>
      </c>
      <c r="D350" s="47"/>
      <c r="E350" t="s">
        <v>214</v>
      </c>
    </row>
    <row r="351" spans="1:5">
      <c r="A351" s="115"/>
      <c r="B351" s="122"/>
      <c r="C351" s="47" t="s">
        <v>593</v>
      </c>
      <c r="D351" s="47"/>
      <c r="E351" t="s">
        <v>214</v>
      </c>
    </row>
    <row r="352" spans="1:5">
      <c r="A352" s="115"/>
      <c r="B352" s="122"/>
      <c r="C352" s="47" t="s">
        <v>594</v>
      </c>
      <c r="D352" s="47"/>
      <c r="E352" t="s">
        <v>214</v>
      </c>
    </row>
    <row r="353" spans="1:5">
      <c r="A353" s="115"/>
      <c r="B353" s="122"/>
      <c r="C353" s="47" t="s">
        <v>595</v>
      </c>
      <c r="D353" s="47"/>
      <c r="E353" t="s">
        <v>214</v>
      </c>
    </row>
    <row r="354" spans="1:5">
      <c r="A354" s="115"/>
      <c r="B354" s="122"/>
      <c r="C354" s="47" t="s">
        <v>596</v>
      </c>
      <c r="D354" s="47"/>
      <c r="E354" t="s">
        <v>214</v>
      </c>
    </row>
    <row r="355" spans="1:5">
      <c r="A355" s="115"/>
      <c r="B355" s="122"/>
      <c r="C355" s="47" t="s">
        <v>597</v>
      </c>
      <c r="D355" s="47"/>
      <c r="E355" t="s">
        <v>214</v>
      </c>
    </row>
    <row r="356" spans="1:5">
      <c r="A356" s="115"/>
      <c r="B356" s="122"/>
      <c r="C356" s="47" t="s">
        <v>598</v>
      </c>
      <c r="D356" s="47"/>
      <c r="E356" t="s">
        <v>214</v>
      </c>
    </row>
    <row r="357" spans="1:5">
      <c r="A357" s="115"/>
      <c r="B357" s="122"/>
      <c r="C357" s="47" t="s">
        <v>599</v>
      </c>
      <c r="D357" s="47"/>
      <c r="E357" t="s">
        <v>214</v>
      </c>
    </row>
    <row r="358" spans="1:5">
      <c r="A358" s="115"/>
      <c r="B358" s="122"/>
      <c r="C358" s="47" t="s">
        <v>600</v>
      </c>
      <c r="D358" s="47"/>
      <c r="E358" t="s">
        <v>214</v>
      </c>
    </row>
    <row r="359" spans="1:5">
      <c r="A359" s="115"/>
      <c r="B359" s="122"/>
      <c r="C359" s="47" t="s">
        <v>601</v>
      </c>
      <c r="D359" s="47"/>
      <c r="E359" t="s">
        <v>214</v>
      </c>
    </row>
    <row r="360" spans="1:5">
      <c r="A360" s="115"/>
      <c r="B360" s="122"/>
      <c r="C360" s="47" t="s">
        <v>602</v>
      </c>
      <c r="D360" s="47"/>
      <c r="E360" t="s">
        <v>214</v>
      </c>
    </row>
    <row r="361" spans="1:5">
      <c r="A361" s="115"/>
      <c r="B361" s="122"/>
      <c r="C361" s="47" t="s">
        <v>603</v>
      </c>
      <c r="D361" s="47"/>
      <c r="E361" t="s">
        <v>214</v>
      </c>
    </row>
    <row r="362" spans="1:5">
      <c r="A362" s="115"/>
      <c r="B362" s="122"/>
      <c r="C362" s="47" t="s">
        <v>604</v>
      </c>
      <c r="D362" s="47"/>
      <c r="E362" t="s">
        <v>214</v>
      </c>
    </row>
    <row r="363" spans="1:5">
      <c r="A363" s="115"/>
      <c r="B363" s="122"/>
      <c r="C363" s="47" t="s">
        <v>605</v>
      </c>
      <c r="D363" s="47"/>
      <c r="E363" t="s">
        <v>214</v>
      </c>
    </row>
    <row r="364" spans="1:5">
      <c r="A364" s="115"/>
      <c r="B364" s="122"/>
      <c r="C364" s="47" t="s">
        <v>606</v>
      </c>
      <c r="D364" s="47"/>
      <c r="E364" t="s">
        <v>214</v>
      </c>
    </row>
    <row r="365" spans="1:5">
      <c r="A365" s="115"/>
      <c r="B365" s="122"/>
      <c r="C365" s="47" t="s">
        <v>607</v>
      </c>
      <c r="D365" s="47"/>
      <c r="E365" t="s">
        <v>214</v>
      </c>
    </row>
    <row r="366" spans="1:5">
      <c r="A366" s="115"/>
      <c r="B366" s="122"/>
      <c r="C366" s="47" t="s">
        <v>608</v>
      </c>
      <c r="D366" s="47"/>
      <c r="E366" t="s">
        <v>214</v>
      </c>
    </row>
    <row r="367" spans="1:5">
      <c r="A367" s="115"/>
      <c r="B367" s="122"/>
      <c r="C367" s="47" t="s">
        <v>609</v>
      </c>
      <c r="D367" s="47"/>
      <c r="E367" t="s">
        <v>214</v>
      </c>
    </row>
    <row r="368" spans="1:5">
      <c r="A368" s="115"/>
      <c r="B368" s="122"/>
      <c r="C368" s="47" t="s">
        <v>610</v>
      </c>
      <c r="D368" s="47"/>
      <c r="E368" t="s">
        <v>214</v>
      </c>
    </row>
    <row r="369" spans="1:5">
      <c r="A369" s="115"/>
      <c r="B369" s="122"/>
      <c r="C369" s="47" t="s">
        <v>611</v>
      </c>
      <c r="D369" s="47"/>
      <c r="E369" t="s">
        <v>214</v>
      </c>
    </row>
    <row r="370" spans="1:5">
      <c r="A370" s="115"/>
      <c r="B370" s="122"/>
      <c r="C370" s="47" t="s">
        <v>612</v>
      </c>
      <c r="D370" s="47"/>
      <c r="E370" t="s">
        <v>214</v>
      </c>
    </row>
    <row r="371" spans="1:5">
      <c r="A371" s="115"/>
      <c r="B371" s="122"/>
      <c r="C371" s="47" t="s">
        <v>613</v>
      </c>
      <c r="D371" s="47"/>
      <c r="E371" t="s">
        <v>214</v>
      </c>
    </row>
    <row r="372" spans="1:5">
      <c r="A372" s="115"/>
      <c r="B372" s="122"/>
      <c r="C372" s="47" t="s">
        <v>614</v>
      </c>
      <c r="D372" s="47"/>
      <c r="E372" t="s">
        <v>214</v>
      </c>
    </row>
    <row r="373" spans="1:5">
      <c r="A373" s="115"/>
      <c r="B373" s="122"/>
      <c r="C373" s="47" t="s">
        <v>615</v>
      </c>
      <c r="D373" s="47"/>
      <c r="E373" t="s">
        <v>214</v>
      </c>
    </row>
    <row r="374" spans="1:5">
      <c r="A374" s="115"/>
      <c r="B374" s="122"/>
      <c r="C374" s="47" t="s">
        <v>616</v>
      </c>
      <c r="D374" s="47"/>
      <c r="E374" t="s">
        <v>214</v>
      </c>
    </row>
    <row r="375" spans="1:5">
      <c r="A375" s="115"/>
      <c r="B375" s="122"/>
      <c r="C375" s="47" t="s">
        <v>617</v>
      </c>
      <c r="D375" s="47"/>
      <c r="E375" t="s">
        <v>214</v>
      </c>
    </row>
    <row r="376" spans="1:5">
      <c r="A376" s="115"/>
      <c r="B376" s="122"/>
      <c r="C376" s="47" t="s">
        <v>618</v>
      </c>
      <c r="D376" s="47"/>
      <c r="E376" t="s">
        <v>214</v>
      </c>
    </row>
    <row r="377" spans="1:5">
      <c r="A377" s="115"/>
      <c r="B377" s="122"/>
      <c r="C377" s="47" t="s">
        <v>619</v>
      </c>
      <c r="D377" s="47"/>
      <c r="E377" t="s">
        <v>214</v>
      </c>
    </row>
    <row r="378" spans="1:5">
      <c r="A378" s="115"/>
      <c r="B378" s="122"/>
      <c r="C378" s="47" t="s">
        <v>620</v>
      </c>
      <c r="D378" s="47"/>
      <c r="E378" t="s">
        <v>214</v>
      </c>
    </row>
    <row r="379" spans="1:5">
      <c r="A379" s="115"/>
      <c r="B379" s="122"/>
      <c r="C379" s="47" t="s">
        <v>621</v>
      </c>
      <c r="D379" s="47"/>
      <c r="E379" t="s">
        <v>214</v>
      </c>
    </row>
    <row r="380" spans="1:5">
      <c r="A380" s="115"/>
      <c r="B380" s="122"/>
      <c r="C380" s="47" t="s">
        <v>622</v>
      </c>
      <c r="D380" s="47"/>
      <c r="E380" t="s">
        <v>214</v>
      </c>
    </row>
    <row r="381" spans="1:5">
      <c r="A381" s="115"/>
      <c r="B381" s="122"/>
      <c r="C381" s="47" t="s">
        <v>623</v>
      </c>
      <c r="D381" s="47"/>
      <c r="E381" t="s">
        <v>214</v>
      </c>
    </row>
    <row r="382" spans="1:5">
      <c r="A382" s="115"/>
      <c r="B382" s="122"/>
      <c r="C382" s="47" t="s">
        <v>624</v>
      </c>
      <c r="D382" s="47"/>
      <c r="E382" t="s">
        <v>214</v>
      </c>
    </row>
    <row r="383" spans="1:5">
      <c r="A383" s="115"/>
      <c r="B383" s="122"/>
      <c r="C383" s="47" t="s">
        <v>625</v>
      </c>
      <c r="D383" s="47"/>
      <c r="E383" t="s">
        <v>214</v>
      </c>
    </row>
    <row r="384" spans="1:5">
      <c r="A384" s="115"/>
      <c r="B384" s="122"/>
      <c r="C384" s="47" t="s">
        <v>626</v>
      </c>
      <c r="D384" s="47"/>
      <c r="E384" t="s">
        <v>214</v>
      </c>
    </row>
    <row r="385" spans="1:5">
      <c r="A385" s="115"/>
      <c r="B385" s="122"/>
      <c r="C385" s="47" t="s">
        <v>627</v>
      </c>
      <c r="D385" s="47"/>
      <c r="E385" t="s">
        <v>214</v>
      </c>
    </row>
    <row r="386" spans="1:5">
      <c r="A386" s="115"/>
      <c r="B386" s="122"/>
      <c r="C386" s="47" t="s">
        <v>628</v>
      </c>
      <c r="D386" s="47"/>
      <c r="E386" t="s">
        <v>214</v>
      </c>
    </row>
    <row r="387" spans="1:5">
      <c r="A387" s="115"/>
      <c r="B387" s="122"/>
      <c r="C387" s="47" t="s">
        <v>629</v>
      </c>
      <c r="D387" s="47"/>
      <c r="E387" t="s">
        <v>214</v>
      </c>
    </row>
    <row r="388" spans="1:5">
      <c r="A388" s="115"/>
      <c r="B388" s="122"/>
      <c r="C388" s="47" t="s">
        <v>630</v>
      </c>
      <c r="D388" s="47"/>
      <c r="E388" t="s">
        <v>214</v>
      </c>
    </row>
    <row r="389" spans="1:5">
      <c r="A389" s="115"/>
      <c r="B389" s="122"/>
      <c r="C389" s="47" t="s">
        <v>631</v>
      </c>
      <c r="D389" s="47"/>
      <c r="E389" t="s">
        <v>214</v>
      </c>
    </row>
    <row r="390" spans="1:5">
      <c r="A390" s="115"/>
      <c r="B390" s="122"/>
      <c r="C390" s="47" t="s">
        <v>632</v>
      </c>
      <c r="D390" s="47"/>
      <c r="E390" t="s">
        <v>214</v>
      </c>
    </row>
    <row r="391" spans="1:5">
      <c r="A391" s="115"/>
      <c r="B391" s="122"/>
      <c r="C391" s="47" t="s">
        <v>633</v>
      </c>
      <c r="D391" s="47"/>
      <c r="E391" t="s">
        <v>214</v>
      </c>
    </row>
    <row r="392" spans="1:5">
      <c r="A392" s="115"/>
      <c r="B392" s="122"/>
      <c r="C392" s="47" t="s">
        <v>634</v>
      </c>
      <c r="D392" s="47"/>
      <c r="E392" t="s">
        <v>214</v>
      </c>
    </row>
    <row r="393" spans="1:5">
      <c r="A393" s="115"/>
      <c r="B393" s="122"/>
      <c r="C393" s="47" t="s">
        <v>635</v>
      </c>
      <c r="D393" s="47"/>
      <c r="E393" t="s">
        <v>214</v>
      </c>
    </row>
    <row r="394" spans="1:5">
      <c r="A394" s="115"/>
      <c r="B394" s="122"/>
      <c r="C394" s="47" t="s">
        <v>636</v>
      </c>
      <c r="D394" s="47"/>
      <c r="E394" t="s">
        <v>214</v>
      </c>
    </row>
    <row r="395" spans="1:5">
      <c r="A395" s="115"/>
      <c r="B395" s="122"/>
      <c r="C395" s="47" t="s">
        <v>637</v>
      </c>
      <c r="D395" s="47"/>
      <c r="E395" t="s">
        <v>214</v>
      </c>
    </row>
    <row r="396" spans="1:5">
      <c r="A396" s="115"/>
      <c r="B396" s="122"/>
      <c r="C396" s="47" t="s">
        <v>638</v>
      </c>
      <c r="D396" s="47"/>
      <c r="E396" t="s">
        <v>214</v>
      </c>
    </row>
    <row r="397" spans="1:5">
      <c r="A397" s="115"/>
      <c r="B397" s="122"/>
      <c r="C397" s="47" t="s">
        <v>639</v>
      </c>
      <c r="D397" s="47"/>
      <c r="E397" t="s">
        <v>214</v>
      </c>
    </row>
    <row r="398" spans="1:5">
      <c r="A398" s="115"/>
      <c r="B398" s="122"/>
      <c r="C398" s="47" t="s">
        <v>640</v>
      </c>
      <c r="D398" s="47"/>
      <c r="E398" t="s">
        <v>214</v>
      </c>
    </row>
    <row r="399" spans="1:5">
      <c r="A399" s="115"/>
      <c r="B399" s="122"/>
      <c r="C399" s="47" t="s">
        <v>641</v>
      </c>
      <c r="D399" s="47"/>
      <c r="E399" t="s">
        <v>214</v>
      </c>
    </row>
    <row r="400" spans="1:5">
      <c r="A400" s="115"/>
      <c r="B400" s="122"/>
      <c r="C400" s="47" t="s">
        <v>642</v>
      </c>
      <c r="D400" s="47"/>
      <c r="E400" t="s">
        <v>214</v>
      </c>
    </row>
    <row r="401" spans="1:5">
      <c r="A401" s="115"/>
      <c r="B401" s="122"/>
      <c r="C401" s="47" t="s">
        <v>643</v>
      </c>
      <c r="D401" s="47"/>
      <c r="E401" t="s">
        <v>214</v>
      </c>
    </row>
    <row r="402" spans="1:5">
      <c r="A402" s="115"/>
      <c r="B402" s="122"/>
      <c r="C402" s="47" t="s">
        <v>644</v>
      </c>
      <c r="D402" s="47"/>
      <c r="E402" t="s">
        <v>214</v>
      </c>
    </row>
    <row r="403" spans="1:5">
      <c r="A403" s="115"/>
      <c r="B403" s="122"/>
      <c r="C403" s="47" t="s">
        <v>645</v>
      </c>
      <c r="D403" s="47"/>
      <c r="E403" t="s">
        <v>214</v>
      </c>
    </row>
    <row r="404" spans="1:5">
      <c r="A404" s="115"/>
      <c r="B404" s="122"/>
      <c r="C404" s="47" t="s">
        <v>646</v>
      </c>
      <c r="D404" s="47"/>
      <c r="E404" t="s">
        <v>214</v>
      </c>
    </row>
    <row r="405" spans="1:5">
      <c r="A405" s="115"/>
      <c r="B405" s="122"/>
      <c r="C405" s="47" t="s">
        <v>647</v>
      </c>
      <c r="D405" s="47"/>
      <c r="E405" t="s">
        <v>214</v>
      </c>
    </row>
    <row r="406" spans="1:5">
      <c r="A406" s="115"/>
      <c r="B406" s="122"/>
      <c r="C406" s="47" t="s">
        <v>648</v>
      </c>
      <c r="D406" s="47"/>
      <c r="E406" t="s">
        <v>214</v>
      </c>
    </row>
    <row r="407" spans="1:5">
      <c r="A407" s="115"/>
      <c r="B407" s="122"/>
      <c r="C407" s="47" t="s">
        <v>649</v>
      </c>
      <c r="D407" s="47"/>
      <c r="E407" t="s">
        <v>214</v>
      </c>
    </row>
    <row r="408" spans="1:5">
      <c r="A408" s="115"/>
      <c r="B408" s="122"/>
      <c r="C408" s="47" t="s">
        <v>650</v>
      </c>
      <c r="D408" s="47"/>
      <c r="E408" t="s">
        <v>214</v>
      </c>
    </row>
    <row r="409" spans="1:5">
      <c r="A409" s="115"/>
      <c r="B409" s="122"/>
      <c r="C409" s="47" t="s">
        <v>651</v>
      </c>
      <c r="D409" s="47"/>
      <c r="E409" t="s">
        <v>214</v>
      </c>
    </row>
    <row r="410" spans="1:5">
      <c r="A410" s="115"/>
      <c r="B410" s="122"/>
      <c r="C410" s="47" t="s">
        <v>652</v>
      </c>
      <c r="D410" s="47"/>
      <c r="E410" t="s">
        <v>214</v>
      </c>
    </row>
    <row r="411" spans="1:5">
      <c r="A411" s="115"/>
      <c r="B411" s="122"/>
      <c r="C411" s="47" t="s">
        <v>653</v>
      </c>
      <c r="D411" s="47"/>
      <c r="E411" t="s">
        <v>214</v>
      </c>
    </row>
    <row r="412" spans="1:5">
      <c r="A412" s="115"/>
      <c r="B412" s="122"/>
      <c r="C412" s="47" t="s">
        <v>654</v>
      </c>
      <c r="D412" s="47"/>
      <c r="E412" t="s">
        <v>214</v>
      </c>
    </row>
    <row r="413" spans="1:5">
      <c r="A413" s="115"/>
      <c r="B413" s="122"/>
      <c r="C413" s="47" t="s">
        <v>655</v>
      </c>
      <c r="D413" s="47"/>
      <c r="E413" t="s">
        <v>214</v>
      </c>
    </row>
    <row r="414" spans="1:5">
      <c r="A414" s="115"/>
      <c r="B414" s="122"/>
      <c r="C414" s="47" t="s">
        <v>656</v>
      </c>
      <c r="D414" s="47"/>
      <c r="E414" t="s">
        <v>214</v>
      </c>
    </row>
    <row r="415" spans="1:5">
      <c r="A415" s="115"/>
      <c r="B415" s="122"/>
      <c r="C415" s="47" t="s">
        <v>657</v>
      </c>
      <c r="D415" s="47"/>
      <c r="E415" t="s">
        <v>214</v>
      </c>
    </row>
    <row r="416" spans="1:5">
      <c r="A416" s="115"/>
      <c r="B416" s="122"/>
      <c r="C416" s="47" t="s">
        <v>658</v>
      </c>
      <c r="D416" s="47"/>
      <c r="E416" t="s">
        <v>214</v>
      </c>
    </row>
    <row r="417" spans="1:5">
      <c r="A417" s="115"/>
      <c r="B417" s="122"/>
      <c r="C417" s="47" t="s">
        <v>659</v>
      </c>
      <c r="D417" s="47"/>
      <c r="E417" t="s">
        <v>214</v>
      </c>
    </row>
    <row r="418" spans="1:5">
      <c r="A418" s="115"/>
      <c r="B418" s="122"/>
      <c r="C418" s="47" t="s">
        <v>660</v>
      </c>
      <c r="D418" s="47"/>
      <c r="E418" t="s">
        <v>214</v>
      </c>
    </row>
    <row r="419" spans="1:5">
      <c r="A419" s="115"/>
      <c r="B419" s="122"/>
      <c r="C419" s="47" t="s">
        <v>661</v>
      </c>
      <c r="D419" s="47"/>
      <c r="E419" t="s">
        <v>214</v>
      </c>
    </row>
    <row r="420" spans="1:5">
      <c r="A420" s="115"/>
      <c r="B420" s="122"/>
      <c r="C420" s="47" t="s">
        <v>662</v>
      </c>
      <c r="D420" s="47"/>
      <c r="E420" t="s">
        <v>214</v>
      </c>
    </row>
    <row r="421" spans="1:5">
      <c r="A421" s="115"/>
      <c r="B421" s="122"/>
      <c r="C421" s="47" t="s">
        <v>663</v>
      </c>
      <c r="D421" s="47"/>
      <c r="E421" t="s">
        <v>214</v>
      </c>
    </row>
    <row r="422" spans="1:5">
      <c r="A422" s="115"/>
      <c r="B422" s="122"/>
      <c r="C422" s="47" t="s">
        <v>664</v>
      </c>
      <c r="D422" s="47"/>
      <c r="E422" t="s">
        <v>214</v>
      </c>
    </row>
    <row r="423" spans="1:5">
      <c r="A423" s="115"/>
      <c r="B423" s="122"/>
      <c r="C423" s="47" t="s">
        <v>665</v>
      </c>
      <c r="D423" s="47"/>
      <c r="E423" t="s">
        <v>214</v>
      </c>
    </row>
    <row r="424" spans="1:5">
      <c r="A424" s="115"/>
      <c r="B424" s="122"/>
      <c r="C424" s="47" t="s">
        <v>666</v>
      </c>
      <c r="D424" s="47"/>
      <c r="E424" t="s">
        <v>214</v>
      </c>
    </row>
    <row r="425" spans="1:5">
      <c r="A425" s="115"/>
      <c r="B425" s="122"/>
      <c r="C425" s="47" t="s">
        <v>667</v>
      </c>
      <c r="D425" s="47"/>
      <c r="E425" t="s">
        <v>214</v>
      </c>
    </row>
    <row r="426" spans="1:5">
      <c r="A426" s="115"/>
      <c r="B426" s="122"/>
      <c r="C426" s="47" t="s">
        <v>668</v>
      </c>
      <c r="D426" s="47"/>
      <c r="E426" t="s">
        <v>214</v>
      </c>
    </row>
    <row r="427" spans="1:5">
      <c r="A427" s="115"/>
      <c r="B427" s="122"/>
      <c r="C427" s="47" t="s">
        <v>669</v>
      </c>
      <c r="D427" s="47"/>
      <c r="E427" t="s">
        <v>214</v>
      </c>
    </row>
    <row r="428" spans="1:5">
      <c r="A428" s="115"/>
      <c r="B428" s="122"/>
      <c r="C428" s="47" t="s">
        <v>670</v>
      </c>
      <c r="D428" s="47"/>
      <c r="E428" t="s">
        <v>214</v>
      </c>
    </row>
    <row r="429" spans="1:5">
      <c r="A429" s="115"/>
      <c r="B429" s="122"/>
      <c r="C429" s="47" t="s">
        <v>671</v>
      </c>
      <c r="D429" s="47"/>
      <c r="E429" t="s">
        <v>214</v>
      </c>
    </row>
    <row r="430" spans="1:5">
      <c r="A430" s="115"/>
      <c r="B430" s="122"/>
      <c r="C430" s="47" t="s">
        <v>672</v>
      </c>
      <c r="D430" s="47"/>
      <c r="E430" t="s">
        <v>214</v>
      </c>
    </row>
    <row r="431" spans="1:5">
      <c r="A431" s="115"/>
      <c r="B431" s="122"/>
      <c r="C431" s="47" t="s">
        <v>673</v>
      </c>
      <c r="D431" s="47"/>
      <c r="E431" t="s">
        <v>214</v>
      </c>
    </row>
    <row r="432" spans="1:5">
      <c r="A432" s="115"/>
      <c r="B432" s="122"/>
      <c r="C432" s="47" t="s">
        <v>674</v>
      </c>
      <c r="D432" s="47"/>
      <c r="E432" t="s">
        <v>214</v>
      </c>
    </row>
    <row r="433" spans="1:5">
      <c r="A433" s="115"/>
      <c r="B433" s="122"/>
      <c r="C433" s="47" t="s">
        <v>675</v>
      </c>
      <c r="D433" s="47"/>
      <c r="E433" t="s">
        <v>214</v>
      </c>
    </row>
    <row r="434" spans="1:5">
      <c r="A434" s="115"/>
      <c r="B434" s="122"/>
      <c r="C434" s="47" t="s">
        <v>676</v>
      </c>
      <c r="D434" s="47"/>
      <c r="E434" t="s">
        <v>214</v>
      </c>
    </row>
    <row r="435" spans="1:5">
      <c r="A435" s="115"/>
      <c r="B435" s="122"/>
      <c r="C435" s="47" t="s">
        <v>677</v>
      </c>
      <c r="D435" s="47"/>
      <c r="E435" t="s">
        <v>214</v>
      </c>
    </row>
    <row r="436" spans="1:5">
      <c r="A436" s="115"/>
      <c r="B436" s="122"/>
      <c r="C436" s="47" t="s">
        <v>678</v>
      </c>
      <c r="D436" s="47"/>
      <c r="E436" t="s">
        <v>214</v>
      </c>
    </row>
    <row r="437" spans="1:5">
      <c r="A437" s="115"/>
      <c r="B437" s="122"/>
      <c r="C437" s="47" t="s">
        <v>679</v>
      </c>
      <c r="D437" s="47"/>
      <c r="E437" t="s">
        <v>214</v>
      </c>
    </row>
    <row r="438" spans="1:5">
      <c r="A438" s="115"/>
      <c r="B438" s="122"/>
      <c r="C438" s="47" t="s">
        <v>680</v>
      </c>
      <c r="D438" s="47"/>
      <c r="E438" t="s">
        <v>214</v>
      </c>
    </row>
    <row r="439" spans="1:5">
      <c r="A439" s="115"/>
      <c r="B439" s="122"/>
      <c r="C439" s="47" t="s">
        <v>681</v>
      </c>
      <c r="D439" s="47"/>
      <c r="E439" t="s">
        <v>214</v>
      </c>
    </row>
    <row r="440" spans="1:5">
      <c r="A440" s="115"/>
      <c r="B440" s="122"/>
      <c r="C440" s="47" t="s">
        <v>682</v>
      </c>
      <c r="D440" s="47"/>
      <c r="E440" t="s">
        <v>214</v>
      </c>
    </row>
    <row r="441" spans="1:5">
      <c r="A441" s="115"/>
      <c r="B441" s="122"/>
      <c r="C441" s="47" t="s">
        <v>683</v>
      </c>
      <c r="D441" s="47"/>
      <c r="E441" t="s">
        <v>214</v>
      </c>
    </row>
    <row r="442" spans="1:5">
      <c r="A442" s="115"/>
      <c r="B442" s="122"/>
      <c r="C442" s="47" t="s">
        <v>684</v>
      </c>
      <c r="D442" s="47"/>
      <c r="E442" t="s">
        <v>214</v>
      </c>
    </row>
    <row r="443" spans="1:5">
      <c r="A443" s="115"/>
      <c r="B443" s="122"/>
      <c r="C443" s="47" t="s">
        <v>685</v>
      </c>
      <c r="D443" s="47"/>
      <c r="E443" t="s">
        <v>214</v>
      </c>
    </row>
    <row r="444" spans="1:5">
      <c r="A444" s="115"/>
      <c r="B444" s="122"/>
      <c r="C444" s="47" t="s">
        <v>686</v>
      </c>
      <c r="D444" s="47"/>
      <c r="E444" t="s">
        <v>214</v>
      </c>
    </row>
    <row r="445" spans="1:5">
      <c r="A445" s="115"/>
      <c r="B445" s="122"/>
      <c r="C445" s="47" t="s">
        <v>687</v>
      </c>
      <c r="D445" s="47"/>
      <c r="E445" t="s">
        <v>214</v>
      </c>
    </row>
    <row r="446" spans="1:5">
      <c r="A446" s="115"/>
      <c r="B446" s="122"/>
      <c r="C446" s="47" t="s">
        <v>688</v>
      </c>
      <c r="D446" s="47"/>
      <c r="E446" t="s">
        <v>214</v>
      </c>
    </row>
    <row r="447" spans="1:5">
      <c r="A447" s="115"/>
      <c r="B447" s="122"/>
      <c r="C447" s="47" t="s">
        <v>689</v>
      </c>
      <c r="D447" s="47"/>
      <c r="E447" t="s">
        <v>214</v>
      </c>
    </row>
    <row r="448" spans="1:5">
      <c r="A448" s="115"/>
      <c r="B448" s="122"/>
      <c r="C448" s="47" t="s">
        <v>690</v>
      </c>
      <c r="D448" s="47"/>
      <c r="E448" t="s">
        <v>214</v>
      </c>
    </row>
    <row r="449" spans="1:5">
      <c r="A449" s="115"/>
      <c r="B449" s="122"/>
      <c r="C449" s="47" t="s">
        <v>691</v>
      </c>
      <c r="D449" s="47"/>
      <c r="E449" t="s">
        <v>214</v>
      </c>
    </row>
    <row r="450" spans="1:5">
      <c r="A450" s="115"/>
      <c r="B450" s="122"/>
      <c r="C450" s="47" t="s">
        <v>692</v>
      </c>
      <c r="D450" s="47"/>
      <c r="E450" t="s">
        <v>214</v>
      </c>
    </row>
    <row r="451" spans="1:5">
      <c r="A451" s="115"/>
      <c r="B451" s="122"/>
      <c r="C451" s="47" t="s">
        <v>693</v>
      </c>
      <c r="D451" s="47"/>
      <c r="E451" t="s">
        <v>214</v>
      </c>
    </row>
    <row r="452" spans="1:5">
      <c r="A452" s="115"/>
      <c r="B452" s="122"/>
      <c r="C452" s="47" t="s">
        <v>694</v>
      </c>
      <c r="D452" s="47"/>
      <c r="E452" t="s">
        <v>214</v>
      </c>
    </row>
    <row r="453" spans="1:5">
      <c r="A453" s="115"/>
      <c r="B453" s="122"/>
      <c r="C453" s="47" t="s">
        <v>695</v>
      </c>
      <c r="D453" s="47"/>
      <c r="E453" t="s">
        <v>214</v>
      </c>
    </row>
    <row r="454" spans="1:5">
      <c r="A454" s="115"/>
      <c r="B454" s="122"/>
      <c r="C454" s="47" t="s">
        <v>696</v>
      </c>
      <c r="D454" s="47"/>
      <c r="E454" t="s">
        <v>214</v>
      </c>
    </row>
    <row r="455" spans="1:5">
      <c r="A455" s="115"/>
      <c r="B455" s="122"/>
      <c r="C455" s="47" t="s">
        <v>697</v>
      </c>
      <c r="D455" s="47"/>
      <c r="E455" t="s">
        <v>214</v>
      </c>
    </row>
    <row r="456" spans="1:5">
      <c r="A456" s="115"/>
      <c r="B456" s="122"/>
      <c r="C456" s="47" t="s">
        <v>698</v>
      </c>
      <c r="D456" s="47"/>
      <c r="E456" t="s">
        <v>214</v>
      </c>
    </row>
    <row r="457" spans="1:5">
      <c r="A457" s="115"/>
      <c r="B457" s="122"/>
      <c r="C457" s="47" t="s">
        <v>699</v>
      </c>
      <c r="D457" s="47"/>
      <c r="E457" t="s">
        <v>214</v>
      </c>
    </row>
    <row r="458" spans="1:5">
      <c r="A458" s="115"/>
      <c r="B458" s="122"/>
      <c r="C458" s="47" t="s">
        <v>700</v>
      </c>
      <c r="D458" s="47"/>
      <c r="E458" t="s">
        <v>214</v>
      </c>
    </row>
    <row r="459" spans="1:5">
      <c r="A459" s="115"/>
      <c r="B459" s="122"/>
      <c r="C459" s="47" t="s">
        <v>701</v>
      </c>
      <c r="D459" s="47"/>
      <c r="E459" t="s">
        <v>214</v>
      </c>
    </row>
    <row r="460" spans="1:5">
      <c r="A460" s="115"/>
      <c r="B460" s="122"/>
      <c r="C460" s="47" t="s">
        <v>702</v>
      </c>
      <c r="D460" s="47"/>
      <c r="E460" t="s">
        <v>214</v>
      </c>
    </row>
    <row r="461" spans="1:5">
      <c r="A461" s="115"/>
      <c r="B461" s="122"/>
      <c r="C461" s="47" t="s">
        <v>703</v>
      </c>
      <c r="D461" s="47"/>
      <c r="E461" t="s">
        <v>214</v>
      </c>
    </row>
    <row r="462" spans="1:5">
      <c r="A462" s="115"/>
      <c r="B462" s="122"/>
      <c r="C462" s="47" t="s">
        <v>704</v>
      </c>
      <c r="D462" s="47"/>
      <c r="E462" t="s">
        <v>214</v>
      </c>
    </row>
    <row r="463" spans="1:5">
      <c r="A463" s="115"/>
      <c r="B463" s="122"/>
      <c r="C463" s="47" t="s">
        <v>705</v>
      </c>
      <c r="D463" s="47"/>
      <c r="E463" t="s">
        <v>214</v>
      </c>
    </row>
    <row r="464" spans="1:5">
      <c r="A464" s="115"/>
      <c r="B464" s="122"/>
      <c r="C464" s="47" t="s">
        <v>706</v>
      </c>
      <c r="D464" s="47"/>
      <c r="E464" t="s">
        <v>214</v>
      </c>
    </row>
    <row r="465" spans="1:5">
      <c r="A465" s="115"/>
      <c r="B465" s="122"/>
      <c r="C465" s="47" t="s">
        <v>707</v>
      </c>
      <c r="D465" s="47"/>
      <c r="E465" t="s">
        <v>214</v>
      </c>
    </row>
    <row r="466" spans="1:5">
      <c r="A466" s="115"/>
      <c r="B466" s="122"/>
      <c r="C466" s="47" t="s">
        <v>708</v>
      </c>
      <c r="D466" s="47"/>
      <c r="E466" t="s">
        <v>214</v>
      </c>
    </row>
    <row r="467" spans="1:5">
      <c r="A467" s="115"/>
      <c r="B467" s="122"/>
      <c r="C467" s="47" t="s">
        <v>709</v>
      </c>
      <c r="D467" s="47"/>
      <c r="E467" t="s">
        <v>214</v>
      </c>
    </row>
    <row r="468" spans="1:5">
      <c r="A468" s="115"/>
      <c r="B468" s="122"/>
      <c r="C468" s="47" t="s">
        <v>710</v>
      </c>
      <c r="D468" s="47"/>
      <c r="E468" t="s">
        <v>214</v>
      </c>
    </row>
    <row r="469" spans="1:5">
      <c r="A469" s="115"/>
      <c r="B469" s="122"/>
      <c r="C469" s="47" t="s">
        <v>711</v>
      </c>
      <c r="D469" s="47"/>
      <c r="E469" t="s">
        <v>214</v>
      </c>
    </row>
    <row r="470" spans="1:5">
      <c r="A470" s="115"/>
      <c r="B470" s="122"/>
      <c r="C470" s="47" t="s">
        <v>712</v>
      </c>
      <c r="D470" s="47"/>
      <c r="E470" t="s">
        <v>214</v>
      </c>
    </row>
    <row r="471" spans="1:5">
      <c r="A471" s="115"/>
      <c r="B471" s="122"/>
      <c r="C471" s="47" t="s">
        <v>713</v>
      </c>
      <c r="D471" s="47"/>
      <c r="E471" t="s">
        <v>214</v>
      </c>
    </row>
    <row r="472" spans="1:5">
      <c r="A472" s="115"/>
      <c r="B472" s="122"/>
      <c r="C472" s="47" t="s">
        <v>714</v>
      </c>
      <c r="D472" s="47"/>
      <c r="E472" t="s">
        <v>214</v>
      </c>
    </row>
    <row r="473" spans="1:5">
      <c r="A473" s="115"/>
      <c r="B473" s="122"/>
      <c r="C473" s="47" t="s">
        <v>715</v>
      </c>
      <c r="D473" s="47"/>
      <c r="E473" t="s">
        <v>214</v>
      </c>
    </row>
    <row r="474" spans="1:5">
      <c r="A474" s="115"/>
      <c r="B474" s="122"/>
      <c r="C474" s="47" t="s">
        <v>716</v>
      </c>
      <c r="D474" s="47"/>
      <c r="E474" t="s">
        <v>214</v>
      </c>
    </row>
    <row r="475" spans="1:5">
      <c r="A475" s="115"/>
      <c r="B475" s="122"/>
      <c r="C475" s="47" t="s">
        <v>717</v>
      </c>
      <c r="D475" s="47"/>
      <c r="E475" t="s">
        <v>214</v>
      </c>
    </row>
    <row r="476" spans="1:5">
      <c r="A476" s="115"/>
      <c r="B476" s="122"/>
      <c r="C476" s="47" t="s">
        <v>718</v>
      </c>
      <c r="D476" s="47"/>
      <c r="E476" t="s">
        <v>214</v>
      </c>
    </row>
    <row r="477" spans="1:5">
      <c r="A477" s="115"/>
      <c r="B477" s="122"/>
      <c r="C477" s="47" t="s">
        <v>719</v>
      </c>
      <c r="D477" s="47"/>
      <c r="E477" t="s">
        <v>214</v>
      </c>
    </row>
    <row r="478" spans="1:5">
      <c r="A478" s="115"/>
      <c r="B478" s="122"/>
      <c r="C478" s="47" t="s">
        <v>720</v>
      </c>
      <c r="D478" s="47"/>
      <c r="E478" t="s">
        <v>214</v>
      </c>
    </row>
    <row r="479" spans="1:5">
      <c r="A479" s="115"/>
      <c r="B479" s="122"/>
      <c r="C479" s="47" t="s">
        <v>721</v>
      </c>
      <c r="D479" s="47"/>
      <c r="E479" t="s">
        <v>214</v>
      </c>
    </row>
    <row r="480" spans="1:5">
      <c r="A480" s="115"/>
      <c r="B480" s="122"/>
      <c r="C480" s="47" t="s">
        <v>722</v>
      </c>
      <c r="D480" s="47"/>
      <c r="E480" t="s">
        <v>214</v>
      </c>
    </row>
    <row r="481" spans="1:5">
      <c r="A481" s="115"/>
      <c r="B481" s="122"/>
      <c r="C481" s="47" t="s">
        <v>723</v>
      </c>
      <c r="D481" s="47"/>
      <c r="E481" t="s">
        <v>214</v>
      </c>
    </row>
    <row r="482" spans="1:5">
      <c r="A482" s="115"/>
      <c r="B482" s="122"/>
      <c r="C482" s="47" t="s">
        <v>724</v>
      </c>
      <c r="D482" s="47"/>
      <c r="E482" t="s">
        <v>214</v>
      </c>
    </row>
    <row r="483" spans="1:5">
      <c r="A483" s="115"/>
      <c r="B483" s="122"/>
      <c r="C483" s="47" t="s">
        <v>725</v>
      </c>
      <c r="D483" s="47"/>
      <c r="E483" t="s">
        <v>214</v>
      </c>
    </row>
    <row r="484" spans="1:5">
      <c r="A484" s="115"/>
      <c r="B484" s="122"/>
      <c r="C484" s="47" t="s">
        <v>726</v>
      </c>
      <c r="D484" s="47"/>
      <c r="E484" t="s">
        <v>214</v>
      </c>
    </row>
    <row r="485" spans="1:5">
      <c r="A485" s="115"/>
      <c r="B485" s="122"/>
      <c r="C485" s="47" t="s">
        <v>727</v>
      </c>
      <c r="D485" s="47"/>
      <c r="E485" t="s">
        <v>214</v>
      </c>
    </row>
    <row r="486" spans="1:5">
      <c r="A486" s="115"/>
      <c r="B486" s="122"/>
      <c r="C486" s="47" t="s">
        <v>728</v>
      </c>
      <c r="D486" s="47"/>
      <c r="E486" t="s">
        <v>214</v>
      </c>
    </row>
    <row r="487" spans="1:5">
      <c r="A487" s="115"/>
      <c r="B487" s="122"/>
      <c r="C487" s="47" t="s">
        <v>729</v>
      </c>
      <c r="D487" s="47"/>
      <c r="E487" t="s">
        <v>214</v>
      </c>
    </row>
    <row r="488" spans="1:5">
      <c r="A488" s="115"/>
      <c r="B488" s="122"/>
      <c r="C488" s="47" t="s">
        <v>730</v>
      </c>
      <c r="D488" s="47"/>
      <c r="E488" t="s">
        <v>214</v>
      </c>
    </row>
    <row r="489" spans="1:5">
      <c r="A489" s="115"/>
      <c r="B489" s="122"/>
      <c r="C489" s="47" t="s">
        <v>314</v>
      </c>
      <c r="D489" s="47"/>
    </row>
    <row r="490" spans="1:5">
      <c r="A490" s="115"/>
      <c r="B490" s="122"/>
      <c r="C490" s="47" t="s">
        <v>731</v>
      </c>
      <c r="D490" s="47"/>
    </row>
    <row r="491" spans="1:5">
      <c r="A491" s="115"/>
      <c r="B491" s="122"/>
      <c r="C491" s="47" t="s">
        <v>732</v>
      </c>
      <c r="D491" s="47"/>
    </row>
    <row r="492" spans="1:5">
      <c r="A492" s="115"/>
      <c r="B492" s="122"/>
      <c r="C492" s="47" t="s">
        <v>733</v>
      </c>
      <c r="D492" s="47"/>
    </row>
    <row r="493" spans="1:5">
      <c r="A493" s="115"/>
      <c r="B493" s="122"/>
      <c r="C493" s="47" t="s">
        <v>734</v>
      </c>
      <c r="D493" s="47"/>
    </row>
    <row r="494" spans="1:5">
      <c r="A494" s="115"/>
      <c r="B494" s="122"/>
      <c r="C494" s="47" t="s">
        <v>735</v>
      </c>
      <c r="D494" s="47"/>
    </row>
    <row r="495" spans="1:5">
      <c r="A495" s="115"/>
      <c r="B495" s="122"/>
      <c r="C495" s="47" t="s">
        <v>736</v>
      </c>
      <c r="D495" s="47"/>
    </row>
    <row r="496" spans="1:5">
      <c r="A496" s="115"/>
      <c r="B496" s="122"/>
      <c r="C496" s="47" t="s">
        <v>737</v>
      </c>
      <c r="D496" s="47"/>
    </row>
    <row r="497" spans="1:4">
      <c r="A497" s="115"/>
      <c r="B497" s="122"/>
      <c r="C497" s="47" t="s">
        <v>738</v>
      </c>
      <c r="D497" s="47"/>
    </row>
    <row r="498" spans="1:4">
      <c r="A498" s="117"/>
      <c r="B498" s="123"/>
      <c r="C498" s="47" t="s">
        <v>569</v>
      </c>
      <c r="D498" s="47"/>
    </row>
    <row r="499" spans="1:4">
      <c r="A499" s="119"/>
      <c r="B499" s="124" t="s">
        <v>739</v>
      </c>
      <c r="C499" s="45" t="s">
        <v>440</v>
      </c>
      <c r="D499" s="45"/>
    </row>
    <row r="500" spans="1:4">
      <c r="A500" s="120"/>
      <c r="B500" s="124"/>
      <c r="C500" s="45" t="s">
        <v>740</v>
      </c>
      <c r="D500" s="45"/>
    </row>
    <row r="501" spans="1:4">
      <c r="A501" s="120"/>
      <c r="B501" s="124"/>
      <c r="C501" s="45" t="s">
        <v>741</v>
      </c>
      <c r="D501" s="45"/>
    </row>
    <row r="502" spans="1:4">
      <c r="A502" s="120"/>
      <c r="B502" s="124"/>
      <c r="C502" s="45" t="s">
        <v>742</v>
      </c>
      <c r="D502" s="45"/>
    </row>
    <row r="503" spans="1:4">
      <c r="A503" s="120"/>
      <c r="B503" s="124"/>
      <c r="C503" s="45" t="s">
        <v>743</v>
      </c>
      <c r="D503" s="45"/>
    </row>
    <row r="504" spans="1:4">
      <c r="A504" s="120"/>
      <c r="B504" s="124"/>
      <c r="C504" s="45" t="s">
        <v>744</v>
      </c>
      <c r="D504" s="45"/>
    </row>
    <row r="505" spans="1:4">
      <c r="A505" s="120"/>
      <c r="B505" s="124"/>
      <c r="C505" s="45" t="s">
        <v>745</v>
      </c>
      <c r="D505" s="45"/>
    </row>
    <row r="506" spans="1:4">
      <c r="A506" s="120"/>
      <c r="B506" s="124"/>
      <c r="C506" s="45" t="s">
        <v>746</v>
      </c>
      <c r="D506" s="45"/>
    </row>
    <row r="507" spans="1:4">
      <c r="A507" s="120"/>
      <c r="B507" s="124"/>
      <c r="C507" s="45" t="s">
        <v>747</v>
      </c>
      <c r="D507" s="45"/>
    </row>
    <row r="508" spans="1:4">
      <c r="A508" s="120"/>
      <c r="B508" s="124"/>
      <c r="C508" s="45" t="s">
        <v>748</v>
      </c>
      <c r="D508" s="45"/>
    </row>
    <row r="509" spans="1:4">
      <c r="A509" s="120"/>
      <c r="B509" s="124"/>
      <c r="C509" s="45" t="s">
        <v>749</v>
      </c>
      <c r="D509" s="45"/>
    </row>
    <row r="510" spans="1:4">
      <c r="A510" s="120"/>
      <c r="B510" s="124"/>
      <c r="C510" s="45" t="s">
        <v>750</v>
      </c>
      <c r="D510" s="45"/>
    </row>
    <row r="511" spans="1:4">
      <c r="A511" s="120"/>
      <c r="B511" s="124"/>
      <c r="C511" s="45" t="s">
        <v>751</v>
      </c>
      <c r="D511" s="45"/>
    </row>
    <row r="512" spans="1:4">
      <c r="A512" s="120"/>
      <c r="B512" s="124"/>
      <c r="C512" s="45" t="s">
        <v>485</v>
      </c>
      <c r="D512" s="45"/>
    </row>
    <row r="513" spans="1:4">
      <c r="A513" s="120"/>
      <c r="B513" s="124"/>
      <c r="C513" s="45" t="s">
        <v>314</v>
      </c>
      <c r="D513" s="45"/>
    </row>
    <row r="514" spans="1:4">
      <c r="A514" s="115"/>
      <c r="B514" s="56" t="s">
        <v>752</v>
      </c>
      <c r="C514" s="47" t="s">
        <v>338</v>
      </c>
      <c r="D514" s="47"/>
    </row>
    <row r="515" spans="1:4">
      <c r="A515" s="117"/>
      <c r="B515" s="58"/>
      <c r="C515" s="47" t="s">
        <v>339</v>
      </c>
      <c r="D515" s="47"/>
    </row>
    <row r="516" spans="1:4">
      <c r="A516" s="120"/>
      <c r="B516" s="124" t="s">
        <v>98</v>
      </c>
      <c r="C516" s="45" t="s">
        <v>753</v>
      </c>
      <c r="D516" s="45"/>
    </row>
    <row r="517" spans="1:4">
      <c r="A517" s="120"/>
      <c r="B517" s="124"/>
      <c r="C517" s="45" t="s">
        <v>754</v>
      </c>
      <c r="D517" s="45"/>
    </row>
    <row r="518" spans="1:4">
      <c r="A518" s="120"/>
      <c r="B518" s="124"/>
      <c r="C518" s="45" t="s">
        <v>755</v>
      </c>
      <c r="D518" s="45"/>
    </row>
    <row r="519" spans="1:4">
      <c r="A519" s="120"/>
      <c r="B519" s="124"/>
      <c r="C519" s="45" t="s">
        <v>756</v>
      </c>
      <c r="D519" s="45"/>
    </row>
    <row r="520" spans="1:4">
      <c r="A520" s="95"/>
      <c r="B520" s="56" t="s">
        <v>161</v>
      </c>
      <c r="C520" s="47" t="s">
        <v>757</v>
      </c>
      <c r="D520" s="47"/>
    </row>
    <row r="521" spans="1:4">
      <c r="A521" s="65"/>
      <c r="B521" s="57"/>
      <c r="C521" s="47" t="s">
        <v>758</v>
      </c>
      <c r="D521" s="47"/>
    </row>
    <row r="522" spans="1:4">
      <c r="A522" s="65"/>
      <c r="B522" s="57"/>
      <c r="C522" s="47" t="s">
        <v>759</v>
      </c>
      <c r="D522" s="47"/>
    </row>
    <row r="523" spans="1:4">
      <c r="A523" s="65"/>
      <c r="B523" s="57"/>
      <c r="C523" s="47" t="s">
        <v>760</v>
      </c>
      <c r="D523" s="47"/>
    </row>
    <row r="524" spans="1:4">
      <c r="A524" s="65"/>
      <c r="B524" s="57"/>
      <c r="C524" s="47" t="s">
        <v>761</v>
      </c>
      <c r="D524" s="47"/>
    </row>
    <row r="525" spans="1:4">
      <c r="A525" s="65"/>
      <c r="B525" s="57"/>
      <c r="C525" s="47" t="s">
        <v>762</v>
      </c>
      <c r="D525" s="47"/>
    </row>
    <row r="526" spans="1:4">
      <c r="A526" s="65"/>
      <c r="B526" s="57"/>
      <c r="C526" s="47" t="s">
        <v>763</v>
      </c>
      <c r="D526" s="47"/>
    </row>
    <row r="527" spans="1:4">
      <c r="A527" s="65"/>
      <c r="B527" s="57"/>
      <c r="C527" s="47" t="s">
        <v>764</v>
      </c>
      <c r="D527" s="47"/>
    </row>
    <row r="528" spans="1:4">
      <c r="A528" s="65"/>
      <c r="B528" s="57"/>
      <c r="C528" s="47" t="s">
        <v>765</v>
      </c>
      <c r="D528" s="47"/>
    </row>
    <row r="529" spans="1:4">
      <c r="A529" s="65"/>
      <c r="B529" s="57"/>
      <c r="C529" s="47" t="s">
        <v>748</v>
      </c>
      <c r="D529" s="47"/>
    </row>
    <row r="530" spans="1:4">
      <c r="A530" s="110"/>
      <c r="B530" s="57"/>
      <c r="C530" s="47" t="s">
        <v>766</v>
      </c>
      <c r="D530" s="47"/>
    </row>
    <row r="531" spans="1:4" ht="15">
      <c r="A531" s="65"/>
      <c r="B531" s="57"/>
      <c r="C531" s="47" t="s">
        <v>767</v>
      </c>
      <c r="D531" s="47" t="s">
        <v>768</v>
      </c>
    </row>
    <row r="532" spans="1:4" ht="15">
      <c r="A532" s="65"/>
      <c r="B532" s="57"/>
      <c r="C532" s="47" t="s">
        <v>769</v>
      </c>
      <c r="D532" s="47" t="s">
        <v>768</v>
      </c>
    </row>
    <row r="533" spans="1:4" ht="15">
      <c r="A533" s="65"/>
      <c r="B533" s="57"/>
      <c r="C533" s="47" t="s">
        <v>770</v>
      </c>
      <c r="D533" s="47" t="s">
        <v>768</v>
      </c>
    </row>
    <row r="534" spans="1:4">
      <c r="A534" s="65"/>
      <c r="B534" s="57"/>
      <c r="C534" s="47" t="s">
        <v>771</v>
      </c>
      <c r="D534" s="47"/>
    </row>
    <row r="535" spans="1:4">
      <c r="A535" s="65"/>
      <c r="B535" s="57"/>
      <c r="C535" s="47" t="s">
        <v>772</v>
      </c>
      <c r="D535" s="47"/>
    </row>
    <row r="536" spans="1:4">
      <c r="A536" s="65"/>
      <c r="B536" s="57"/>
      <c r="C536" s="47" t="s">
        <v>36</v>
      </c>
      <c r="D536" s="47"/>
    </row>
    <row r="537" spans="1:4">
      <c r="A537" s="65"/>
      <c r="B537" s="57"/>
      <c r="C537" s="47" t="s">
        <v>773</v>
      </c>
      <c r="D537" s="47"/>
    </row>
    <row r="538" spans="1:4">
      <c r="A538" s="65"/>
      <c r="B538" s="57"/>
      <c r="C538" s="47" t="s">
        <v>774</v>
      </c>
      <c r="D538" s="47"/>
    </row>
    <row r="539" spans="1:4">
      <c r="A539" s="65"/>
      <c r="B539" s="57"/>
      <c r="C539" s="47" t="s">
        <v>775</v>
      </c>
      <c r="D539" s="47"/>
    </row>
    <row r="540" spans="1:4">
      <c r="A540" s="65"/>
      <c r="B540" s="57"/>
      <c r="C540" s="47" t="s">
        <v>776</v>
      </c>
      <c r="D540" s="47"/>
    </row>
    <row r="541" spans="1:4">
      <c r="A541" s="65"/>
      <c r="B541" s="57"/>
      <c r="C541" s="47" t="s">
        <v>777</v>
      </c>
      <c r="D541" s="47"/>
    </row>
    <row r="542" spans="1:4">
      <c r="A542" s="65"/>
      <c r="B542" s="57"/>
      <c r="C542" s="47" t="s">
        <v>485</v>
      </c>
      <c r="D542" s="47"/>
    </row>
    <row r="543" spans="1:4">
      <c r="A543" s="65"/>
      <c r="B543" s="57"/>
      <c r="C543" s="47" t="s">
        <v>314</v>
      </c>
      <c r="D543" s="48"/>
    </row>
    <row r="544" spans="1:4">
      <c r="A544" s="68"/>
      <c r="B544" s="49" t="s">
        <v>165</v>
      </c>
      <c r="C544" s="45" t="s">
        <v>338</v>
      </c>
      <c r="D544" s="45"/>
    </row>
    <row r="545" spans="1:4">
      <c r="A545" s="69"/>
      <c r="B545" s="96"/>
      <c r="C545" s="45" t="s">
        <v>339</v>
      </c>
      <c r="D545" s="45"/>
    </row>
    <row r="546" spans="1:4">
      <c r="A546" s="65"/>
      <c r="B546" s="56" t="s">
        <v>166</v>
      </c>
      <c r="C546" s="47" t="s">
        <v>778</v>
      </c>
      <c r="D546" s="47"/>
    </row>
    <row r="547" spans="1:4">
      <c r="A547" s="65"/>
      <c r="B547" s="57"/>
      <c r="C547" s="47" t="s">
        <v>779</v>
      </c>
      <c r="D547" s="47"/>
    </row>
    <row r="548" spans="1:4">
      <c r="A548" s="65"/>
      <c r="B548" s="57"/>
      <c r="C548" s="47" t="s">
        <v>780</v>
      </c>
      <c r="D548" s="47"/>
    </row>
    <row r="549" spans="1:4">
      <c r="A549" s="65"/>
      <c r="B549" s="57"/>
      <c r="C549" s="47" t="s">
        <v>781</v>
      </c>
      <c r="D549" s="47"/>
    </row>
    <row r="550" spans="1:4">
      <c r="A550" s="65"/>
      <c r="B550" s="57"/>
      <c r="C550" s="47" t="s">
        <v>782</v>
      </c>
      <c r="D550" s="47"/>
    </row>
    <row r="551" spans="1:4">
      <c r="A551" s="68"/>
      <c r="B551" s="49" t="s">
        <v>168</v>
      </c>
      <c r="C551" s="45" t="s">
        <v>338</v>
      </c>
      <c r="D551" s="45"/>
    </row>
    <row r="552" spans="1:4">
      <c r="A552" s="69"/>
      <c r="B552" s="96"/>
      <c r="C552" s="45" t="s">
        <v>339</v>
      </c>
      <c r="D552" s="45"/>
    </row>
    <row r="553" spans="1:4">
      <c r="A553" s="53"/>
      <c r="B553" s="56" t="s">
        <v>783</v>
      </c>
      <c r="C553" s="47" t="s">
        <v>784</v>
      </c>
      <c r="D553" s="47"/>
    </row>
    <row r="554" spans="1:4">
      <c r="A554" s="54"/>
      <c r="B554" s="54"/>
      <c r="C554" s="47" t="s">
        <v>785</v>
      </c>
      <c r="D554" s="47"/>
    </row>
    <row r="555" spans="1:4">
      <c r="A555" s="54"/>
      <c r="B555" s="54"/>
      <c r="C555" s="47" t="s">
        <v>786</v>
      </c>
      <c r="D555" s="47"/>
    </row>
    <row r="556" spans="1:4">
      <c r="A556" s="54"/>
      <c r="B556" s="54"/>
      <c r="C556" s="47" t="s">
        <v>787</v>
      </c>
      <c r="D556" s="47"/>
    </row>
    <row r="557" spans="1:4">
      <c r="A557" s="54"/>
      <c r="B557" s="54"/>
      <c r="C557" s="47" t="s">
        <v>788</v>
      </c>
      <c r="D557" s="47"/>
    </row>
    <row r="558" spans="1:4">
      <c r="A558" s="54"/>
      <c r="B558" s="54"/>
      <c r="C558" s="47" t="s">
        <v>789</v>
      </c>
      <c r="D558" s="47"/>
    </row>
    <row r="559" spans="1:4">
      <c r="A559" s="54"/>
      <c r="B559" s="54"/>
      <c r="C559" s="47" t="s">
        <v>790</v>
      </c>
      <c r="D559" s="47"/>
    </row>
    <row r="560" spans="1:4">
      <c r="A560" s="54"/>
      <c r="B560" s="54"/>
      <c r="C560" s="47" t="s">
        <v>791</v>
      </c>
      <c r="D560" s="47"/>
    </row>
    <row r="561" spans="1:4">
      <c r="A561" s="54"/>
      <c r="B561" s="54"/>
      <c r="C561" s="47" t="s">
        <v>792</v>
      </c>
      <c r="D561" s="47"/>
    </row>
    <row r="562" spans="1:4">
      <c r="A562" s="54"/>
      <c r="B562" s="54"/>
      <c r="C562" s="47" t="s">
        <v>793</v>
      </c>
      <c r="D562" s="47"/>
    </row>
    <row r="563" spans="1:4">
      <c r="A563" s="54"/>
      <c r="B563" s="54"/>
      <c r="C563" s="47" t="s">
        <v>794</v>
      </c>
      <c r="D563" s="47"/>
    </row>
    <row r="564" spans="1:4">
      <c r="A564" s="54"/>
      <c r="B564" s="54"/>
      <c r="C564" s="47" t="s">
        <v>795</v>
      </c>
      <c r="D564" s="47"/>
    </row>
    <row r="565" spans="1:4">
      <c r="A565" s="54"/>
      <c r="B565" s="54"/>
      <c r="C565" s="47" t="s">
        <v>796</v>
      </c>
      <c r="D565" s="47"/>
    </row>
    <row r="566" spans="1:4">
      <c r="A566" s="54"/>
      <c r="B566" s="54"/>
      <c r="C566" s="47" t="s">
        <v>797</v>
      </c>
      <c r="D566" s="47"/>
    </row>
    <row r="567" spans="1:4">
      <c r="A567" s="54"/>
      <c r="B567" s="54"/>
      <c r="C567" s="47" t="s">
        <v>798</v>
      </c>
      <c r="D567" s="47"/>
    </row>
    <row r="568" spans="1:4">
      <c r="A568" s="54"/>
      <c r="B568" s="54"/>
      <c r="C568" s="47" t="s">
        <v>799</v>
      </c>
      <c r="D568" s="47"/>
    </row>
    <row r="569" spans="1:4">
      <c r="A569" s="54"/>
      <c r="B569" s="54"/>
      <c r="C569" s="47" t="s">
        <v>800</v>
      </c>
      <c r="D569" s="47"/>
    </row>
    <row r="570" spans="1:4">
      <c r="A570" s="54"/>
      <c r="B570" s="54"/>
      <c r="C570" s="47" t="s">
        <v>801</v>
      </c>
      <c r="D570" s="47"/>
    </row>
    <row r="571" spans="1:4">
      <c r="A571" s="54"/>
      <c r="B571" s="54"/>
      <c r="C571" s="47" t="s">
        <v>802</v>
      </c>
      <c r="D571" s="47"/>
    </row>
    <row r="572" spans="1:4">
      <c r="A572" s="54"/>
      <c r="B572" s="54"/>
      <c r="C572" s="47" t="s">
        <v>803</v>
      </c>
      <c r="D572" s="47"/>
    </row>
    <row r="573" spans="1:4">
      <c r="A573" s="54"/>
      <c r="B573" s="54"/>
      <c r="C573" s="47" t="s">
        <v>804</v>
      </c>
      <c r="D573" s="47"/>
    </row>
    <row r="574" spans="1:4">
      <c r="A574" s="54"/>
      <c r="B574" s="54"/>
      <c r="C574" s="47" t="s">
        <v>805</v>
      </c>
      <c r="D574" s="47"/>
    </row>
    <row r="575" spans="1:4">
      <c r="A575" s="54"/>
      <c r="B575" s="54"/>
      <c r="C575" s="47" t="s">
        <v>806</v>
      </c>
      <c r="D575" s="47"/>
    </row>
    <row r="576" spans="1:4">
      <c r="A576" s="54"/>
      <c r="B576" s="54"/>
      <c r="C576" s="47" t="s">
        <v>807</v>
      </c>
      <c r="D576" s="47"/>
    </row>
    <row r="577" spans="1:5">
      <c r="A577" s="54"/>
      <c r="B577" s="54"/>
      <c r="C577" s="47" t="s">
        <v>808</v>
      </c>
      <c r="D577" s="47"/>
    </row>
    <row r="578" spans="1:5">
      <c r="A578" s="54"/>
      <c r="B578" s="54"/>
      <c r="C578" s="47" t="s">
        <v>809</v>
      </c>
      <c r="D578" s="47"/>
    </row>
    <row r="579" spans="1:5">
      <c r="A579" s="54"/>
      <c r="B579" s="54"/>
      <c r="C579" s="47" t="s">
        <v>810</v>
      </c>
      <c r="D579" s="47"/>
    </row>
    <row r="580" spans="1:5">
      <c r="A580" s="54"/>
      <c r="B580" s="54"/>
      <c r="C580" s="47" t="s">
        <v>811</v>
      </c>
      <c r="D580" s="47"/>
      <c r="E580" t="s">
        <v>214</v>
      </c>
    </row>
    <row r="581" spans="1:5">
      <c r="A581" s="54"/>
      <c r="B581" s="54"/>
      <c r="C581" s="47" t="s">
        <v>812</v>
      </c>
      <c r="D581" s="47"/>
      <c r="E581" t="s">
        <v>214</v>
      </c>
    </row>
    <row r="582" spans="1:5">
      <c r="A582" s="54"/>
      <c r="B582" s="54"/>
      <c r="C582" s="47" t="s">
        <v>813</v>
      </c>
      <c r="D582" s="47"/>
    </row>
    <row r="583" spans="1:5">
      <c r="A583" s="54"/>
      <c r="B583" s="54"/>
      <c r="C583" s="47" t="s">
        <v>814</v>
      </c>
      <c r="D583" s="47"/>
    </row>
    <row r="584" spans="1:5">
      <c r="A584" s="54"/>
      <c r="B584" s="54"/>
      <c r="C584" s="47" t="s">
        <v>815</v>
      </c>
      <c r="D584" s="47"/>
    </row>
    <row r="585" spans="1:5">
      <c r="A585" s="54"/>
      <c r="B585" s="54"/>
      <c r="C585" s="47" t="s">
        <v>816</v>
      </c>
      <c r="D585" s="47"/>
    </row>
    <row r="586" spans="1:5">
      <c r="A586" s="54"/>
      <c r="B586" s="54"/>
      <c r="C586" s="47" t="s">
        <v>817</v>
      </c>
      <c r="D586" s="47"/>
    </row>
    <row r="587" spans="1:5">
      <c r="A587" s="54"/>
      <c r="B587" s="54"/>
      <c r="C587" s="47" t="s">
        <v>818</v>
      </c>
      <c r="D587" s="47"/>
    </row>
    <row r="588" spans="1:5">
      <c r="A588" s="54"/>
      <c r="B588" s="54"/>
      <c r="C588" s="47" t="s">
        <v>819</v>
      </c>
      <c r="D588" s="47"/>
    </row>
    <row r="589" spans="1:5">
      <c r="A589" s="54"/>
      <c r="B589" s="54"/>
      <c r="C589" s="47" t="s">
        <v>820</v>
      </c>
      <c r="D589" s="47"/>
    </row>
    <row r="590" spans="1:5">
      <c r="A590" s="54"/>
      <c r="B590" s="54"/>
      <c r="C590" s="47" t="s">
        <v>821</v>
      </c>
      <c r="D590" s="47"/>
    </row>
    <row r="591" spans="1:5">
      <c r="A591" s="55"/>
      <c r="B591" s="55"/>
      <c r="C591" s="47" t="s">
        <v>822</v>
      </c>
      <c r="D591" s="47"/>
    </row>
    <row r="592" spans="1:5">
      <c r="A592" s="120"/>
      <c r="B592" s="124" t="s">
        <v>159</v>
      </c>
      <c r="C592" s="45" t="s">
        <v>823</v>
      </c>
      <c r="D592" s="45"/>
    </row>
    <row r="593" spans="1:4">
      <c r="A593" s="120"/>
      <c r="B593" s="124"/>
      <c r="C593" s="45" t="s">
        <v>824</v>
      </c>
      <c r="D593" s="45"/>
    </row>
    <row r="594" spans="1:4">
      <c r="A594" s="120"/>
      <c r="B594" s="124"/>
      <c r="C594" s="45" t="s">
        <v>314</v>
      </c>
      <c r="D594" s="45"/>
    </row>
    <row r="595" spans="1:4">
      <c r="A595" s="56"/>
      <c r="B595" s="59" t="s">
        <v>87</v>
      </c>
      <c r="C595" s="47" t="s">
        <v>338</v>
      </c>
      <c r="D595" s="47"/>
    </row>
    <row r="596" spans="1:4">
      <c r="A596" s="97"/>
      <c r="B596" s="99"/>
      <c r="C596" s="98" t="s">
        <v>339</v>
      </c>
      <c r="D596" s="47"/>
    </row>
    <row r="597" spans="1:4">
      <c r="A597" s="119"/>
      <c r="B597" s="119" t="s">
        <v>114</v>
      </c>
      <c r="C597" s="45" t="s">
        <v>825</v>
      </c>
      <c r="D597" s="45"/>
    </row>
    <row r="598" spans="1:4">
      <c r="A598" s="120"/>
      <c r="B598" s="120"/>
      <c r="C598" s="45" t="s">
        <v>826</v>
      </c>
      <c r="D598" s="45"/>
    </row>
    <row r="599" spans="1:4">
      <c r="A599" s="120"/>
      <c r="B599" s="120"/>
      <c r="C599" s="45" t="s">
        <v>827</v>
      </c>
      <c r="D599" s="45"/>
    </row>
    <row r="600" spans="1:4">
      <c r="A600" s="120"/>
      <c r="B600" s="120"/>
      <c r="C600" s="45" t="s">
        <v>828</v>
      </c>
      <c r="D600" s="45"/>
    </row>
    <row r="601" spans="1:4">
      <c r="A601" s="120"/>
      <c r="B601" s="120"/>
      <c r="C601" s="45" t="s">
        <v>829</v>
      </c>
      <c r="D601" s="45"/>
    </row>
    <row r="602" spans="1:4">
      <c r="A602" s="120"/>
      <c r="B602" s="120"/>
      <c r="C602" s="45" t="s">
        <v>830</v>
      </c>
      <c r="D602" s="45"/>
    </row>
    <row r="603" spans="1:4">
      <c r="A603" s="120"/>
      <c r="B603" s="120"/>
      <c r="C603" s="45" t="s">
        <v>831</v>
      </c>
      <c r="D603" s="45"/>
    </row>
    <row r="604" spans="1:4">
      <c r="A604" s="120"/>
      <c r="B604" s="120"/>
      <c r="C604" s="45" t="s">
        <v>832</v>
      </c>
      <c r="D604" s="45"/>
    </row>
    <row r="605" spans="1:4">
      <c r="A605" s="120"/>
      <c r="B605" s="120"/>
      <c r="C605" s="45" t="s">
        <v>833</v>
      </c>
      <c r="D605" s="45"/>
    </row>
    <row r="606" spans="1:4">
      <c r="A606" s="120"/>
      <c r="B606" s="120"/>
      <c r="C606" s="45" t="s">
        <v>834</v>
      </c>
      <c r="D606" s="45"/>
    </row>
    <row r="607" spans="1:4">
      <c r="A607" s="120"/>
      <c r="B607" s="120"/>
      <c r="C607" s="45" t="s">
        <v>835</v>
      </c>
      <c r="D607" s="45"/>
    </row>
    <row r="608" spans="1:4">
      <c r="A608" s="120"/>
      <c r="B608" s="120"/>
      <c r="C608" s="45" t="s">
        <v>836</v>
      </c>
      <c r="D608" s="45"/>
    </row>
    <row r="609" spans="1:5">
      <c r="A609" s="120"/>
      <c r="B609" s="120"/>
      <c r="C609" s="45" t="s">
        <v>837</v>
      </c>
      <c r="D609" s="45"/>
    </row>
    <row r="610" spans="1:5">
      <c r="A610" s="120"/>
      <c r="B610" s="120"/>
      <c r="C610" s="45" t="s">
        <v>838</v>
      </c>
      <c r="D610" s="45"/>
    </row>
    <row r="611" spans="1:5">
      <c r="A611" s="120"/>
      <c r="B611" s="120"/>
      <c r="C611" s="45" t="s">
        <v>839</v>
      </c>
      <c r="D611" s="45"/>
    </row>
    <row r="612" spans="1:5">
      <c r="A612" s="120"/>
      <c r="B612" s="120"/>
      <c r="C612" s="45" t="s">
        <v>840</v>
      </c>
      <c r="D612" s="45"/>
    </row>
    <row r="613" spans="1:5">
      <c r="A613" s="120"/>
      <c r="B613" s="120"/>
      <c r="C613" s="45" t="s">
        <v>841</v>
      </c>
      <c r="D613" s="45"/>
    </row>
    <row r="614" spans="1:5">
      <c r="A614" s="120"/>
      <c r="B614" s="120"/>
      <c r="C614" s="45" t="s">
        <v>842</v>
      </c>
      <c r="D614" s="45"/>
    </row>
    <row r="615" spans="1:5">
      <c r="A615" s="120"/>
      <c r="B615" s="120"/>
      <c r="C615" s="45" t="s">
        <v>843</v>
      </c>
      <c r="D615" s="45"/>
    </row>
    <row r="616" spans="1:5">
      <c r="A616" s="120"/>
      <c r="B616" s="120"/>
      <c r="C616" s="45" t="s">
        <v>844</v>
      </c>
      <c r="D616" s="45"/>
    </row>
    <row r="617" spans="1:5">
      <c r="A617" s="120"/>
      <c r="B617" s="120"/>
      <c r="C617" s="45" t="s">
        <v>845</v>
      </c>
      <c r="D617" s="45"/>
    </row>
    <row r="618" spans="1:5">
      <c r="A618" s="120"/>
      <c r="B618" s="120"/>
      <c r="C618" s="45" t="s">
        <v>846</v>
      </c>
      <c r="D618" s="45"/>
    </row>
    <row r="619" spans="1:5">
      <c r="A619" s="120"/>
      <c r="B619" s="120"/>
      <c r="C619" s="45" t="s">
        <v>847</v>
      </c>
      <c r="D619" s="45"/>
    </row>
    <row r="620" spans="1:5">
      <c r="A620" s="120"/>
      <c r="B620" s="120"/>
      <c r="C620" s="45" t="s">
        <v>569</v>
      </c>
      <c r="D620" s="45"/>
    </row>
    <row r="621" spans="1:5">
      <c r="A621" s="120"/>
      <c r="B621" s="120"/>
      <c r="C621" s="45" t="s">
        <v>848</v>
      </c>
      <c r="D621" s="45"/>
      <c r="E621" t="s">
        <v>214</v>
      </c>
    </row>
    <row r="622" spans="1:5">
      <c r="A622" s="56"/>
      <c r="B622" s="56" t="s">
        <v>177</v>
      </c>
      <c r="C622" s="47" t="s">
        <v>849</v>
      </c>
      <c r="D622" s="47"/>
    </row>
    <row r="623" spans="1:5">
      <c r="A623" s="57"/>
      <c r="B623" s="57"/>
      <c r="C623" s="47" t="s">
        <v>850</v>
      </c>
      <c r="D623" s="47"/>
    </row>
    <row r="624" spans="1:5">
      <c r="A624" s="57"/>
      <c r="B624" s="57"/>
      <c r="C624" s="47" t="s">
        <v>851</v>
      </c>
      <c r="D624" s="47"/>
    </row>
    <row r="625" spans="1:5">
      <c r="A625" s="57"/>
      <c r="B625" s="57"/>
      <c r="C625" s="47" t="s">
        <v>852</v>
      </c>
      <c r="D625" s="47"/>
    </row>
    <row r="626" spans="1:5">
      <c r="A626" s="57"/>
      <c r="B626" s="57"/>
      <c r="C626" s="47" t="s">
        <v>853</v>
      </c>
      <c r="D626" s="47"/>
      <c r="E626" t="s">
        <v>214</v>
      </c>
    </row>
    <row r="627" spans="1:5">
      <c r="A627" s="57"/>
      <c r="B627" s="57"/>
      <c r="C627" s="47" t="s">
        <v>854</v>
      </c>
      <c r="D627" s="47"/>
    </row>
    <row r="628" spans="1:5">
      <c r="A628" s="57"/>
      <c r="B628" s="57"/>
      <c r="C628" s="47" t="s">
        <v>855</v>
      </c>
      <c r="D628" s="47"/>
    </row>
    <row r="629" spans="1:5">
      <c r="A629" s="57"/>
      <c r="B629" s="57"/>
      <c r="C629" s="47" t="s">
        <v>462</v>
      </c>
      <c r="D629" s="47"/>
    </row>
    <row r="630" spans="1:5">
      <c r="A630" s="57"/>
      <c r="B630" s="57"/>
      <c r="C630" s="47" t="s">
        <v>856</v>
      </c>
      <c r="D630" s="47"/>
    </row>
    <row r="631" spans="1:5">
      <c r="A631" s="57"/>
      <c r="B631" s="57"/>
      <c r="C631" s="47" t="s">
        <v>857</v>
      </c>
      <c r="D631" s="47"/>
    </row>
    <row r="632" spans="1:5">
      <c r="A632" s="57"/>
      <c r="B632" s="57"/>
      <c r="C632" s="47" t="s">
        <v>858</v>
      </c>
      <c r="D632" s="47"/>
    </row>
    <row r="633" spans="1:5">
      <c r="A633" s="58"/>
      <c r="B633" s="58"/>
      <c r="C633" s="47" t="s">
        <v>314</v>
      </c>
      <c r="D633" s="47"/>
    </row>
    <row r="634" spans="1:5">
      <c r="A634" s="120"/>
      <c r="B634" s="124" t="s">
        <v>178</v>
      </c>
      <c r="C634" s="45" t="s">
        <v>859</v>
      </c>
      <c r="D634" s="45" t="s">
        <v>860</v>
      </c>
    </row>
    <row r="635" spans="1:5">
      <c r="A635" s="120"/>
      <c r="B635" s="124"/>
      <c r="C635" s="45" t="s">
        <v>861</v>
      </c>
      <c r="D635" s="45" t="s">
        <v>862</v>
      </c>
    </row>
    <row r="636" spans="1:5">
      <c r="A636" s="120"/>
      <c r="B636" s="124"/>
      <c r="C636" s="45" t="s">
        <v>863</v>
      </c>
      <c r="D636" s="45" t="s">
        <v>864</v>
      </c>
    </row>
    <row r="637" spans="1:5">
      <c r="A637" s="120"/>
      <c r="B637" s="124"/>
      <c r="C637" s="45" t="s">
        <v>865</v>
      </c>
      <c r="D637" s="45" t="s">
        <v>866</v>
      </c>
    </row>
    <row r="638" spans="1:5">
      <c r="A638" s="120"/>
      <c r="B638" s="124"/>
      <c r="C638" s="45" t="s">
        <v>867</v>
      </c>
      <c r="D638" s="45" t="s">
        <v>868</v>
      </c>
    </row>
    <row r="639" spans="1:5">
      <c r="A639" s="120"/>
      <c r="B639" s="124"/>
      <c r="C639" s="45" t="s">
        <v>869</v>
      </c>
      <c r="D639" s="45" t="s">
        <v>870</v>
      </c>
    </row>
    <row r="640" spans="1:5">
      <c r="A640" s="120"/>
      <c r="B640" s="124"/>
      <c r="C640" s="45" t="s">
        <v>871</v>
      </c>
      <c r="D640" s="45" t="s">
        <v>872</v>
      </c>
    </row>
    <row r="641" spans="1:4">
      <c r="A641" s="120"/>
      <c r="B641" s="124"/>
      <c r="C641" s="45" t="s">
        <v>873</v>
      </c>
      <c r="D641" s="45" t="s">
        <v>873</v>
      </c>
    </row>
    <row r="642" spans="1:4">
      <c r="A642" s="120"/>
      <c r="B642" s="124"/>
      <c r="C642" s="45" t="s">
        <v>314</v>
      </c>
      <c r="D642" s="45"/>
    </row>
    <row r="643" spans="1:4">
      <c r="A643" s="121"/>
      <c r="B643" s="121" t="s">
        <v>874</v>
      </c>
      <c r="C643" s="47" t="s">
        <v>875</v>
      </c>
      <c r="D643" s="47" t="s">
        <v>876</v>
      </c>
    </row>
    <row r="644" spans="1:4">
      <c r="A644" s="122"/>
      <c r="B644" s="122"/>
      <c r="C644" s="47" t="s">
        <v>877</v>
      </c>
      <c r="D644" s="47" t="s">
        <v>878</v>
      </c>
    </row>
    <row r="645" spans="1:4">
      <c r="A645" s="122"/>
      <c r="B645" s="122"/>
      <c r="C645" s="47" t="s">
        <v>879</v>
      </c>
      <c r="D645" s="47" t="s">
        <v>880</v>
      </c>
    </row>
    <row r="646" spans="1:4">
      <c r="A646" s="122"/>
      <c r="B646" s="122"/>
      <c r="C646" s="47" t="s">
        <v>881</v>
      </c>
      <c r="D646" s="47" t="s">
        <v>882</v>
      </c>
    </row>
    <row r="647" spans="1:4">
      <c r="A647" s="122"/>
      <c r="B647" s="122"/>
      <c r="C647" s="47" t="s">
        <v>883</v>
      </c>
      <c r="D647" s="47"/>
    </row>
    <row r="648" spans="1:4">
      <c r="A648" s="123"/>
      <c r="B648" s="123"/>
      <c r="C648" s="47" t="s">
        <v>314</v>
      </c>
      <c r="D648" s="47"/>
    </row>
    <row r="649" spans="1:4">
      <c r="A649" s="120"/>
      <c r="B649" s="124" t="s">
        <v>103</v>
      </c>
      <c r="C649" s="45" t="s">
        <v>884</v>
      </c>
      <c r="D649" s="45"/>
    </row>
    <row r="650" spans="1:4">
      <c r="A650" s="120"/>
      <c r="B650" s="124"/>
      <c r="C650" s="45" t="s">
        <v>885</v>
      </c>
      <c r="D650" s="45"/>
    </row>
    <row r="651" spans="1:4">
      <c r="A651" s="120"/>
      <c r="B651" s="124"/>
      <c r="C651" s="45" t="s">
        <v>886</v>
      </c>
      <c r="D651" s="45"/>
    </row>
    <row r="652" spans="1:4">
      <c r="A652" s="120"/>
      <c r="B652" s="124"/>
      <c r="C652" s="45" t="s">
        <v>887</v>
      </c>
      <c r="D652" s="45"/>
    </row>
    <row r="653" spans="1:4">
      <c r="A653" s="120"/>
      <c r="B653" s="124"/>
      <c r="C653" s="45" t="s">
        <v>314</v>
      </c>
      <c r="D653" s="45"/>
    </row>
    <row r="654" spans="1:4">
      <c r="A654" s="121"/>
      <c r="B654" s="121" t="s">
        <v>104</v>
      </c>
      <c r="C654" s="47" t="s">
        <v>888</v>
      </c>
      <c r="D654" s="47"/>
    </row>
    <row r="655" spans="1:4">
      <c r="A655" s="122"/>
      <c r="B655" s="122"/>
      <c r="C655" s="47" t="s">
        <v>889</v>
      </c>
      <c r="D655" s="47"/>
    </row>
    <row r="656" spans="1:4">
      <c r="A656" s="120"/>
      <c r="B656" s="124" t="s">
        <v>17</v>
      </c>
      <c r="C656" s="45" t="s">
        <v>15</v>
      </c>
      <c r="D656" s="45"/>
    </row>
    <row r="657" spans="1:6">
      <c r="A657" s="120"/>
      <c r="B657" s="124"/>
      <c r="C657" s="45" t="s">
        <v>16</v>
      </c>
      <c r="D657" s="45"/>
    </row>
    <row r="658" spans="1:6">
      <c r="A658" s="121"/>
      <c r="B658" s="121" t="s">
        <v>139</v>
      </c>
      <c r="C658" s="47" t="s">
        <v>890</v>
      </c>
      <c r="D658" s="47"/>
    </row>
    <row r="659" spans="1:6">
      <c r="A659" s="122"/>
      <c r="B659" s="122"/>
      <c r="C659" s="47" t="s">
        <v>891</v>
      </c>
      <c r="D659" s="47"/>
    </row>
    <row r="660" spans="1:6">
      <c r="A660" s="122"/>
      <c r="B660" s="122"/>
      <c r="C660" s="47" t="s">
        <v>892</v>
      </c>
      <c r="D660" s="47"/>
    </row>
    <row r="661" spans="1:6">
      <c r="A661" s="122"/>
      <c r="B661" s="122"/>
      <c r="C661" s="47" t="s">
        <v>893</v>
      </c>
      <c r="D661" s="47"/>
    </row>
    <row r="662" spans="1:6">
      <c r="A662" s="122"/>
      <c r="B662" s="122"/>
      <c r="C662" s="47" t="s">
        <v>894</v>
      </c>
      <c r="D662" s="47"/>
    </row>
    <row r="663" spans="1:6">
      <c r="A663" s="122"/>
      <c r="B663" s="122"/>
      <c r="C663" s="47" t="s">
        <v>895</v>
      </c>
      <c r="D663" s="47"/>
    </row>
    <row r="664" spans="1:6">
      <c r="A664" s="122"/>
      <c r="B664" s="122"/>
      <c r="C664" s="47" t="s">
        <v>314</v>
      </c>
      <c r="D664" s="47"/>
    </row>
    <row r="665" spans="1:6">
      <c r="A665" s="123"/>
      <c r="B665" s="123"/>
      <c r="C665" s="47" t="s">
        <v>896</v>
      </c>
      <c r="D665" s="47"/>
    </row>
    <row r="666" spans="1:6">
      <c r="A666" s="120"/>
      <c r="B666" s="124" t="s">
        <v>140</v>
      </c>
      <c r="C666" s="45" t="s">
        <v>897</v>
      </c>
      <c r="D666" s="45"/>
    </row>
    <row r="667" spans="1:6">
      <c r="A667" s="120"/>
      <c r="B667" s="124"/>
      <c r="C667" s="45" t="s">
        <v>898</v>
      </c>
      <c r="D667" s="45"/>
      <c r="F667" s="6"/>
    </row>
    <row r="668" spans="1:6">
      <c r="A668" s="121"/>
      <c r="B668" s="121" t="s">
        <v>85</v>
      </c>
      <c r="C668" s="47" t="s">
        <v>899</v>
      </c>
      <c r="D668" s="47"/>
    </row>
    <row r="669" spans="1:6">
      <c r="A669" s="122"/>
      <c r="B669" s="122"/>
      <c r="C669" s="47" t="s">
        <v>900</v>
      </c>
      <c r="D669" s="47"/>
    </row>
    <row r="670" spans="1:6">
      <c r="A670" s="122"/>
      <c r="B670" s="122"/>
      <c r="C670" s="47" t="s">
        <v>901</v>
      </c>
      <c r="D670" s="47"/>
    </row>
    <row r="671" spans="1:6">
      <c r="A671" s="122"/>
      <c r="B671" s="122"/>
      <c r="C671" s="47" t="s">
        <v>902</v>
      </c>
      <c r="D671" s="47"/>
    </row>
    <row r="672" spans="1:6">
      <c r="A672" s="122"/>
      <c r="B672" s="122"/>
      <c r="C672" s="47" t="s">
        <v>903</v>
      </c>
      <c r="D672" s="47"/>
    </row>
    <row r="673" spans="1:4">
      <c r="A673" s="122"/>
      <c r="B673" s="122"/>
      <c r="C673" s="47" t="s">
        <v>904</v>
      </c>
      <c r="D673" s="47"/>
    </row>
    <row r="674" spans="1:4">
      <c r="A674" s="122"/>
      <c r="B674" s="122"/>
      <c r="C674" s="47" t="s">
        <v>905</v>
      </c>
      <c r="D674" s="47"/>
    </row>
    <row r="675" spans="1:4">
      <c r="A675" s="122"/>
      <c r="B675" s="122"/>
      <c r="C675" s="47" t="s">
        <v>906</v>
      </c>
      <c r="D675" s="47"/>
    </row>
    <row r="676" spans="1:4">
      <c r="A676" s="122"/>
      <c r="B676" s="122"/>
      <c r="C676" s="47" t="s">
        <v>907</v>
      </c>
      <c r="D676" s="47"/>
    </row>
    <row r="677" spans="1:4">
      <c r="A677" s="122"/>
      <c r="B677" s="122"/>
      <c r="C677" s="47" t="s">
        <v>908</v>
      </c>
      <c r="D677" s="47"/>
    </row>
    <row r="678" spans="1:4">
      <c r="A678" s="122"/>
      <c r="B678" s="122"/>
      <c r="C678" s="47" t="s">
        <v>569</v>
      </c>
      <c r="D678" s="47"/>
    </row>
    <row r="679" spans="1:4">
      <c r="A679" s="123"/>
      <c r="B679" s="123"/>
      <c r="C679" s="47" t="s">
        <v>896</v>
      </c>
      <c r="D679" s="47"/>
    </row>
    <row r="680" spans="1:4">
      <c r="A680" s="125"/>
      <c r="B680" s="125" t="s">
        <v>143</v>
      </c>
      <c r="C680" s="45" t="s">
        <v>890</v>
      </c>
      <c r="D680" s="45"/>
    </row>
    <row r="681" spans="1:4">
      <c r="A681" s="116"/>
      <c r="B681" s="116"/>
      <c r="C681" s="45" t="s">
        <v>891</v>
      </c>
      <c r="D681" s="45"/>
    </row>
    <row r="682" spans="1:4">
      <c r="A682" s="116"/>
      <c r="B682" s="116"/>
      <c r="C682" s="45" t="s">
        <v>892</v>
      </c>
      <c r="D682" s="45"/>
    </row>
    <row r="683" spans="1:4">
      <c r="A683" s="116"/>
      <c r="B683" s="116"/>
      <c r="C683" s="45" t="s">
        <v>893</v>
      </c>
      <c r="D683" s="45"/>
    </row>
    <row r="684" spans="1:4">
      <c r="A684" s="116"/>
      <c r="B684" s="116"/>
      <c r="C684" s="45" t="s">
        <v>894</v>
      </c>
      <c r="D684" s="45"/>
    </row>
    <row r="685" spans="1:4">
      <c r="A685" s="116"/>
      <c r="B685" s="116"/>
      <c r="C685" s="45" t="s">
        <v>895</v>
      </c>
      <c r="D685" s="45"/>
    </row>
    <row r="686" spans="1:4">
      <c r="A686" s="116"/>
      <c r="B686" s="116"/>
      <c r="C686" s="45" t="s">
        <v>314</v>
      </c>
      <c r="D686" s="45"/>
    </row>
    <row r="687" spans="1:4">
      <c r="A687" s="116"/>
      <c r="B687" s="116"/>
      <c r="C687" s="45" t="s">
        <v>896</v>
      </c>
      <c r="D687" s="45"/>
    </row>
    <row r="688" spans="1:4">
      <c r="A688" s="121"/>
      <c r="B688" s="56" t="s">
        <v>909</v>
      </c>
      <c r="C688" s="47" t="s">
        <v>910</v>
      </c>
      <c r="D688" s="47"/>
    </row>
    <row r="689" spans="1:4">
      <c r="A689" s="122"/>
      <c r="B689" s="58"/>
      <c r="C689" s="47" t="s">
        <v>911</v>
      </c>
      <c r="D689" s="47"/>
    </row>
    <row r="690" spans="1:4">
      <c r="A690" s="125"/>
      <c r="B690" s="125" t="s">
        <v>142</v>
      </c>
      <c r="C690" s="45" t="s">
        <v>912</v>
      </c>
      <c r="D690" s="45"/>
    </row>
    <row r="691" spans="1:4">
      <c r="A691" s="116"/>
      <c r="B691" s="116"/>
      <c r="C691" s="45" t="s">
        <v>913</v>
      </c>
      <c r="D691" s="45"/>
    </row>
    <row r="692" spans="1:4">
      <c r="A692" s="121"/>
      <c r="B692" s="121" t="s">
        <v>134</v>
      </c>
      <c r="C692" s="47" t="s">
        <v>914</v>
      </c>
      <c r="D692" s="47"/>
    </row>
    <row r="693" spans="1:4">
      <c r="A693" s="122"/>
      <c r="B693" s="122"/>
      <c r="C693" s="47" t="s">
        <v>745</v>
      </c>
      <c r="D693" s="47"/>
    </row>
    <row r="694" spans="1:4">
      <c r="A694" s="122"/>
      <c r="B694" s="122"/>
      <c r="C694" s="47" t="s">
        <v>915</v>
      </c>
      <c r="D694" s="47"/>
    </row>
    <row r="695" spans="1:4">
      <c r="A695" s="122"/>
      <c r="B695" s="122"/>
      <c r="C695" s="47" t="s">
        <v>916</v>
      </c>
      <c r="D695" s="47"/>
    </row>
    <row r="696" spans="1:4">
      <c r="A696" s="122"/>
      <c r="B696" s="122"/>
      <c r="C696" s="47" t="s">
        <v>917</v>
      </c>
      <c r="D696" s="47"/>
    </row>
    <row r="697" spans="1:4">
      <c r="A697" s="122"/>
      <c r="B697" s="122"/>
      <c r="C697" s="47" t="s">
        <v>83</v>
      </c>
      <c r="D697" s="47"/>
    </row>
    <row r="698" spans="1:4">
      <c r="A698" s="122"/>
      <c r="B698" s="122"/>
      <c r="C698" s="47" t="s">
        <v>918</v>
      </c>
      <c r="D698" s="47"/>
    </row>
    <row r="699" spans="1:4">
      <c r="A699" s="122"/>
      <c r="B699" s="122"/>
      <c r="C699" s="47" t="s">
        <v>919</v>
      </c>
      <c r="D699" s="47"/>
    </row>
    <row r="700" spans="1:4">
      <c r="A700" s="122"/>
      <c r="B700" s="122"/>
      <c r="C700" s="47" t="s">
        <v>314</v>
      </c>
      <c r="D700" s="47"/>
    </row>
    <row r="701" spans="1:4">
      <c r="A701" s="125"/>
      <c r="B701" s="125" t="s">
        <v>135</v>
      </c>
      <c r="C701" s="45" t="s">
        <v>436</v>
      </c>
      <c r="D701" s="45"/>
    </row>
    <row r="702" spans="1:4">
      <c r="A702" s="116"/>
      <c r="B702" s="116"/>
      <c r="C702" s="45" t="s">
        <v>437</v>
      </c>
      <c r="D702" s="45"/>
    </row>
    <row r="703" spans="1:4">
      <c r="A703" s="116"/>
      <c r="B703" s="116"/>
      <c r="C703" s="45" t="s">
        <v>438</v>
      </c>
      <c r="D703" s="45"/>
    </row>
    <row r="704" spans="1:4">
      <c r="A704" s="116"/>
      <c r="B704" s="116"/>
      <c r="C704" s="45" t="s">
        <v>439</v>
      </c>
      <c r="D704" s="45"/>
    </row>
    <row r="705" spans="1:5">
      <c r="A705" s="116"/>
      <c r="B705" s="116"/>
      <c r="C705" s="45" t="s">
        <v>440</v>
      </c>
      <c r="D705" s="45"/>
    </row>
    <row r="706" spans="1:5">
      <c r="A706" s="116"/>
      <c r="B706" s="116"/>
      <c r="C706" s="45" t="s">
        <v>441</v>
      </c>
      <c r="D706" s="45"/>
    </row>
    <row r="707" spans="1:5">
      <c r="A707" s="116"/>
      <c r="B707" s="116"/>
      <c r="C707" s="45" t="s">
        <v>443</v>
      </c>
      <c r="D707" s="45"/>
    </row>
    <row r="708" spans="1:5">
      <c r="A708" s="116"/>
      <c r="B708" s="116"/>
      <c r="C708" s="45" t="s">
        <v>444</v>
      </c>
      <c r="D708" s="45"/>
    </row>
    <row r="709" spans="1:5">
      <c r="A709" s="116"/>
      <c r="B709" s="116"/>
      <c r="C709" s="45" t="s">
        <v>445</v>
      </c>
      <c r="D709" s="45"/>
    </row>
    <row r="710" spans="1:5">
      <c r="A710" s="116"/>
      <c r="B710" s="116"/>
      <c r="C710" s="45" t="s">
        <v>446</v>
      </c>
      <c r="D710" s="45"/>
    </row>
    <row r="711" spans="1:5">
      <c r="A711" s="116"/>
      <c r="B711" s="116"/>
      <c r="C711" s="45" t="s">
        <v>447</v>
      </c>
      <c r="D711" s="45"/>
    </row>
    <row r="712" spans="1:5">
      <c r="A712" s="116"/>
      <c r="B712" s="116"/>
      <c r="C712" s="45" t="s">
        <v>448</v>
      </c>
      <c r="D712" s="45"/>
    </row>
    <row r="713" spans="1:5">
      <c r="A713" s="116"/>
      <c r="B713" s="116"/>
      <c r="C713" s="45" t="s">
        <v>449</v>
      </c>
      <c r="D713" s="45"/>
    </row>
    <row r="714" spans="1:5">
      <c r="A714" s="116"/>
      <c r="B714" s="116"/>
      <c r="C714" s="45" t="s">
        <v>450</v>
      </c>
      <c r="D714" s="45"/>
    </row>
    <row r="715" spans="1:5">
      <c r="A715" s="116"/>
      <c r="B715" s="116"/>
      <c r="C715" s="45" t="s">
        <v>451</v>
      </c>
      <c r="D715" s="45"/>
    </row>
    <row r="716" spans="1:5">
      <c r="A716" s="116"/>
      <c r="B716" s="116"/>
      <c r="C716" s="45" t="s">
        <v>452</v>
      </c>
      <c r="D716" s="45" t="s">
        <v>453</v>
      </c>
      <c r="E716" t="s">
        <v>214</v>
      </c>
    </row>
    <row r="717" spans="1:5">
      <c r="A717" s="116"/>
      <c r="B717" s="116"/>
      <c r="C717" s="45" t="s">
        <v>454</v>
      </c>
      <c r="D717" s="45"/>
    </row>
    <row r="718" spans="1:5">
      <c r="A718" s="116"/>
      <c r="B718" s="116"/>
      <c r="C718" s="45" t="s">
        <v>455</v>
      </c>
      <c r="D718" s="45"/>
    </row>
    <row r="719" spans="1:5">
      <c r="A719" s="116"/>
      <c r="B719" s="116"/>
      <c r="C719" s="45" t="s">
        <v>456</v>
      </c>
      <c r="D719" s="45"/>
    </row>
    <row r="720" spans="1:5">
      <c r="A720" s="116"/>
      <c r="B720" s="116"/>
      <c r="C720" s="45" t="s">
        <v>457</v>
      </c>
      <c r="D720" s="45"/>
    </row>
    <row r="721" spans="1:4">
      <c r="A721" s="116"/>
      <c r="B721" s="116"/>
      <c r="C721" s="45" t="s">
        <v>458</v>
      </c>
      <c r="D721" s="45"/>
    </row>
    <row r="722" spans="1:4">
      <c r="A722" s="116"/>
      <c r="B722" s="116"/>
      <c r="C722" s="45" t="s">
        <v>459</v>
      </c>
      <c r="D722" s="45"/>
    </row>
    <row r="723" spans="1:4">
      <c r="A723" s="116"/>
      <c r="B723" s="116"/>
      <c r="C723" s="45" t="s">
        <v>460</v>
      </c>
      <c r="D723" s="45"/>
    </row>
    <row r="724" spans="1:4">
      <c r="A724" s="116"/>
      <c r="B724" s="116"/>
      <c r="C724" s="45" t="s">
        <v>461</v>
      </c>
      <c r="D724" s="45"/>
    </row>
    <row r="725" spans="1:4">
      <c r="A725" s="116"/>
      <c r="B725" s="116"/>
      <c r="C725" s="45" t="s">
        <v>462</v>
      </c>
      <c r="D725" s="45"/>
    </row>
    <row r="726" spans="1:4">
      <c r="A726" s="116"/>
      <c r="B726" s="116"/>
      <c r="C726" s="45" t="s">
        <v>463</v>
      </c>
      <c r="D726" s="45"/>
    </row>
    <row r="727" spans="1:4">
      <c r="A727" s="116"/>
      <c r="B727" s="116"/>
      <c r="C727" s="45" t="s">
        <v>464</v>
      </c>
      <c r="D727" s="45"/>
    </row>
    <row r="728" spans="1:4">
      <c r="A728" s="116"/>
      <c r="B728" s="116"/>
      <c r="C728" s="45" t="s">
        <v>465</v>
      </c>
      <c r="D728" s="45"/>
    </row>
    <row r="729" spans="1:4">
      <c r="A729" s="116"/>
      <c r="B729" s="116"/>
      <c r="C729" s="45" t="s">
        <v>466</v>
      </c>
      <c r="D729" s="45"/>
    </row>
    <row r="730" spans="1:4">
      <c r="A730" s="116"/>
      <c r="B730" s="116"/>
      <c r="C730" s="45" t="s">
        <v>467</v>
      </c>
      <c r="D730" s="45"/>
    </row>
    <row r="731" spans="1:4">
      <c r="A731" s="116"/>
      <c r="B731" s="116"/>
      <c r="C731" s="45" t="s">
        <v>468</v>
      </c>
      <c r="D731" s="45"/>
    </row>
    <row r="732" spans="1:4">
      <c r="A732" s="116"/>
      <c r="B732" s="116"/>
      <c r="C732" s="45" t="s">
        <v>469</v>
      </c>
      <c r="D732" s="45"/>
    </row>
    <row r="733" spans="1:4">
      <c r="A733" s="116"/>
      <c r="B733" s="116"/>
      <c r="C733" s="45" t="s">
        <v>470</v>
      </c>
      <c r="D733" s="45"/>
    </row>
    <row r="734" spans="1:4">
      <c r="A734" s="116"/>
      <c r="B734" s="116"/>
      <c r="C734" s="45" t="s">
        <v>471</v>
      </c>
      <c r="D734" s="45"/>
    </row>
    <row r="735" spans="1:4">
      <c r="A735" s="116"/>
      <c r="B735" s="116"/>
      <c r="C735" s="45" t="s">
        <v>472</v>
      </c>
      <c r="D735" s="45"/>
    </row>
    <row r="736" spans="1:4">
      <c r="A736" s="116"/>
      <c r="B736" s="116"/>
      <c r="C736" s="45" t="s">
        <v>24</v>
      </c>
      <c r="D736" s="45"/>
    </row>
    <row r="737" spans="1:4">
      <c r="A737" s="116"/>
      <c r="B737" s="116"/>
      <c r="C737" s="45" t="s">
        <v>473</v>
      </c>
      <c r="D737" s="45"/>
    </row>
    <row r="738" spans="1:4">
      <c r="A738" s="116"/>
      <c r="B738" s="116"/>
      <c r="C738" s="45" t="s">
        <v>474</v>
      </c>
      <c r="D738" s="45"/>
    </row>
    <row r="739" spans="1:4">
      <c r="A739" s="116"/>
      <c r="B739" s="116"/>
      <c r="C739" s="45" t="s">
        <v>475</v>
      </c>
      <c r="D739" s="45"/>
    </row>
    <row r="740" spans="1:4">
      <c r="A740" s="116"/>
      <c r="B740" s="116"/>
      <c r="C740" s="45" t="s">
        <v>476</v>
      </c>
      <c r="D740" s="45"/>
    </row>
    <row r="741" spans="1:4">
      <c r="A741" s="116"/>
      <c r="B741" s="116"/>
      <c r="C741" s="45" t="s">
        <v>477</v>
      </c>
      <c r="D741" s="45"/>
    </row>
    <row r="742" spans="1:4">
      <c r="A742" s="116"/>
      <c r="B742" s="116"/>
      <c r="C742" s="45" t="s">
        <v>478</v>
      </c>
      <c r="D742" s="45"/>
    </row>
    <row r="743" spans="1:4">
      <c r="A743" s="116"/>
      <c r="B743" s="116"/>
      <c r="C743" s="45" t="s">
        <v>479</v>
      </c>
      <c r="D743" s="45"/>
    </row>
    <row r="744" spans="1:4">
      <c r="A744" s="116"/>
      <c r="B744" s="116"/>
      <c r="C744" s="45" t="s">
        <v>480</v>
      </c>
      <c r="D744" s="45"/>
    </row>
    <row r="745" spans="1:4">
      <c r="A745" s="116"/>
      <c r="B745" s="116"/>
      <c r="C745" s="45" t="s">
        <v>481</v>
      </c>
      <c r="D745" s="45"/>
    </row>
    <row r="746" spans="1:4">
      <c r="A746" s="116"/>
      <c r="B746" s="116"/>
      <c r="C746" s="45" t="s">
        <v>482</v>
      </c>
      <c r="D746" s="45"/>
    </row>
    <row r="747" spans="1:4">
      <c r="A747" s="116"/>
      <c r="B747" s="116"/>
      <c r="C747" s="45" t="s">
        <v>483</v>
      </c>
      <c r="D747" s="45"/>
    </row>
    <row r="748" spans="1:4">
      <c r="A748" s="116"/>
      <c r="B748" s="116"/>
      <c r="C748" s="45" t="s">
        <v>484</v>
      </c>
      <c r="D748" s="45"/>
    </row>
    <row r="749" spans="1:4">
      <c r="A749" s="116"/>
      <c r="B749" s="116"/>
      <c r="C749" s="45" t="s">
        <v>485</v>
      </c>
      <c r="D749" s="45"/>
    </row>
    <row r="750" spans="1:4">
      <c r="A750" s="116"/>
      <c r="B750" s="116"/>
      <c r="C750" s="45" t="s">
        <v>204</v>
      </c>
      <c r="D750" s="45"/>
    </row>
    <row r="751" spans="1:4">
      <c r="A751" s="116"/>
      <c r="B751" s="116"/>
      <c r="C751" s="45" t="s">
        <v>207</v>
      </c>
      <c r="D751" s="45"/>
    </row>
    <row r="752" spans="1:4">
      <c r="A752" s="116"/>
      <c r="B752" s="116"/>
      <c r="C752" s="45" t="s">
        <v>208</v>
      </c>
      <c r="D752" s="45"/>
    </row>
    <row r="753" spans="1:4">
      <c r="A753" s="116"/>
      <c r="B753" s="116"/>
      <c r="C753" s="45" t="s">
        <v>209</v>
      </c>
      <c r="D753" s="45"/>
    </row>
    <row r="754" spans="1:4">
      <c r="A754" s="116"/>
      <c r="B754" s="116"/>
      <c r="C754" s="45" t="s">
        <v>210</v>
      </c>
      <c r="D754" s="45"/>
    </row>
    <row r="755" spans="1:4">
      <c r="A755" s="116"/>
      <c r="B755" s="116"/>
      <c r="C755" s="45" t="s">
        <v>211</v>
      </c>
      <c r="D755" s="45"/>
    </row>
    <row r="756" spans="1:4">
      <c r="A756" s="116"/>
      <c r="B756" s="116"/>
      <c r="C756" s="45" t="s">
        <v>212</v>
      </c>
      <c r="D756" s="45"/>
    </row>
    <row r="757" spans="1:4">
      <c r="A757" s="116"/>
      <c r="B757" s="116"/>
      <c r="C757" s="45" t="s">
        <v>213</v>
      </c>
      <c r="D757" s="45"/>
    </row>
    <row r="758" spans="1:4">
      <c r="A758" s="116"/>
      <c r="B758" s="116"/>
      <c r="C758" s="45" t="s">
        <v>215</v>
      </c>
      <c r="D758" s="45"/>
    </row>
    <row r="759" spans="1:4">
      <c r="A759" s="116"/>
      <c r="B759" s="116"/>
      <c r="C759" s="45" t="s">
        <v>216</v>
      </c>
      <c r="D759" s="45"/>
    </row>
    <row r="760" spans="1:4">
      <c r="A760" s="116"/>
      <c r="B760" s="116"/>
      <c r="C760" s="45" t="s">
        <v>217</v>
      </c>
      <c r="D760" s="45"/>
    </row>
    <row r="761" spans="1:4">
      <c r="A761" s="116"/>
      <c r="B761" s="116"/>
      <c r="C761" s="45" t="s">
        <v>218</v>
      </c>
      <c r="D761" s="45"/>
    </row>
    <row r="762" spans="1:4">
      <c r="A762" s="116"/>
      <c r="B762" s="116"/>
      <c r="C762" s="45" t="s">
        <v>219</v>
      </c>
      <c r="D762" s="45"/>
    </row>
    <row r="763" spans="1:4">
      <c r="A763" s="116"/>
      <c r="B763" s="116"/>
      <c r="C763" s="45" t="s">
        <v>220</v>
      </c>
      <c r="D763" s="45"/>
    </row>
    <row r="764" spans="1:4">
      <c r="A764" s="116"/>
      <c r="B764" s="116"/>
      <c r="C764" s="45" t="s">
        <v>221</v>
      </c>
      <c r="D764" s="45"/>
    </row>
    <row r="765" spans="1:4">
      <c r="A765" s="116"/>
      <c r="B765" s="116"/>
      <c r="C765" s="45" t="s">
        <v>222</v>
      </c>
      <c r="D765" s="45"/>
    </row>
    <row r="766" spans="1:4">
      <c r="A766" s="116"/>
      <c r="B766" s="116"/>
      <c r="C766" s="45" t="s">
        <v>223</v>
      </c>
      <c r="D766" s="45"/>
    </row>
    <row r="767" spans="1:4">
      <c r="A767" s="116"/>
      <c r="B767" s="116"/>
      <c r="C767" s="45" t="s">
        <v>224</v>
      </c>
      <c r="D767" s="45"/>
    </row>
    <row r="768" spans="1:4">
      <c r="A768" s="116"/>
      <c r="B768" s="116"/>
      <c r="C768" s="45" t="s">
        <v>225</v>
      </c>
      <c r="D768" s="45"/>
    </row>
    <row r="769" spans="1:5">
      <c r="A769" s="116"/>
      <c r="B769" s="116"/>
      <c r="C769" s="45" t="s">
        <v>226</v>
      </c>
      <c r="D769" s="45"/>
    </row>
    <row r="770" spans="1:5">
      <c r="A770" s="116"/>
      <c r="B770" s="116"/>
      <c r="C770" s="45" t="s">
        <v>227</v>
      </c>
      <c r="D770" s="45"/>
    </row>
    <row r="771" spans="1:5">
      <c r="A771" s="116"/>
      <c r="B771" s="116"/>
      <c r="C771" s="45" t="s">
        <v>228</v>
      </c>
      <c r="D771" s="45"/>
    </row>
    <row r="772" spans="1:5">
      <c r="A772" s="116"/>
      <c r="B772" s="116"/>
      <c r="C772" s="45" t="s">
        <v>229</v>
      </c>
      <c r="D772" s="45"/>
    </row>
    <row r="773" spans="1:5">
      <c r="A773" s="116"/>
      <c r="B773" s="116"/>
      <c r="C773" s="45" t="s">
        <v>230</v>
      </c>
      <c r="D773" s="45"/>
    </row>
    <row r="774" spans="1:5">
      <c r="A774" s="116"/>
      <c r="B774" s="116"/>
      <c r="C774" s="45" t="s">
        <v>231</v>
      </c>
      <c r="D774" s="45"/>
    </row>
    <row r="775" spans="1:5">
      <c r="A775" s="116"/>
      <c r="B775" s="116"/>
      <c r="C775" s="45" t="s">
        <v>232</v>
      </c>
      <c r="D775" s="45"/>
    </row>
    <row r="776" spans="1:5">
      <c r="A776" s="116"/>
      <c r="B776" s="116"/>
      <c r="C776" s="45" t="s">
        <v>233</v>
      </c>
      <c r="D776" s="45"/>
    </row>
    <row r="777" spans="1:5">
      <c r="A777" s="116"/>
      <c r="B777" s="116"/>
      <c r="C777" s="45" t="s">
        <v>234</v>
      </c>
      <c r="D777" s="45"/>
    </row>
    <row r="778" spans="1:5">
      <c r="A778" s="116"/>
      <c r="B778" s="116"/>
      <c r="C778" s="45" t="s">
        <v>235</v>
      </c>
      <c r="D778" s="45"/>
    </row>
    <row r="779" spans="1:5">
      <c r="A779" s="116"/>
      <c r="B779" s="116"/>
      <c r="C779" s="45" t="s">
        <v>236</v>
      </c>
      <c r="D779" s="45"/>
    </row>
    <row r="780" spans="1:5">
      <c r="A780" s="116"/>
      <c r="B780" s="116"/>
      <c r="C780" s="45" t="s">
        <v>237</v>
      </c>
      <c r="D780" s="45"/>
    </row>
    <row r="781" spans="1:5">
      <c r="A781" s="116"/>
      <c r="B781" s="116"/>
      <c r="C781" s="45" t="s">
        <v>238</v>
      </c>
      <c r="D781" s="45"/>
    </row>
    <row r="782" spans="1:5">
      <c r="A782" s="116"/>
      <c r="B782" s="116"/>
      <c r="C782" s="45" t="s">
        <v>239</v>
      </c>
      <c r="D782" s="45"/>
      <c r="E782" t="s">
        <v>214</v>
      </c>
    </row>
    <row r="783" spans="1:5">
      <c r="A783" s="116"/>
      <c r="B783" s="116"/>
      <c r="C783" s="45" t="s">
        <v>240</v>
      </c>
      <c r="D783" s="45"/>
      <c r="E783" t="s">
        <v>214</v>
      </c>
    </row>
    <row r="784" spans="1:5">
      <c r="A784" s="116"/>
      <c r="B784" s="116"/>
      <c r="C784" s="45" t="s">
        <v>243</v>
      </c>
      <c r="D784" s="45"/>
      <c r="E784" t="s">
        <v>214</v>
      </c>
    </row>
    <row r="785" spans="1:5">
      <c r="A785" s="116"/>
      <c r="B785" s="116"/>
      <c r="C785" s="45" t="s">
        <v>244</v>
      </c>
      <c r="D785" s="45"/>
    </row>
    <row r="786" spans="1:5">
      <c r="A786" s="116"/>
      <c r="B786" s="116"/>
      <c r="C786" s="45" t="s">
        <v>245</v>
      </c>
      <c r="D786" s="45"/>
    </row>
    <row r="787" spans="1:5">
      <c r="A787" s="116"/>
      <c r="B787" s="116"/>
      <c r="C787" s="45" t="s">
        <v>246</v>
      </c>
      <c r="D787" s="45"/>
    </row>
    <row r="788" spans="1:5">
      <c r="A788" s="116"/>
      <c r="B788" s="116"/>
      <c r="C788" s="45" t="s">
        <v>247</v>
      </c>
      <c r="D788" s="45"/>
    </row>
    <row r="789" spans="1:5">
      <c r="A789" s="116"/>
      <c r="B789" s="116"/>
      <c r="C789" s="45" t="s">
        <v>248</v>
      </c>
      <c r="D789" s="45"/>
    </row>
    <row r="790" spans="1:5">
      <c r="A790" s="116"/>
      <c r="B790" s="116"/>
      <c r="C790" s="45" t="s">
        <v>249</v>
      </c>
      <c r="D790" s="45"/>
      <c r="E790" t="s">
        <v>214</v>
      </c>
    </row>
    <row r="791" spans="1:5">
      <c r="A791" s="116"/>
      <c r="B791" s="116"/>
      <c r="C791" s="45" t="s">
        <v>250</v>
      </c>
      <c r="D791" s="45"/>
    </row>
    <row r="792" spans="1:5">
      <c r="A792" s="116"/>
      <c r="B792" s="116"/>
      <c r="C792" s="45" t="s">
        <v>251</v>
      </c>
      <c r="D792" s="45"/>
    </row>
    <row r="793" spans="1:5">
      <c r="A793" s="116"/>
      <c r="B793" s="116"/>
      <c r="C793" s="45" t="s">
        <v>252</v>
      </c>
      <c r="D793" s="45"/>
    </row>
    <row r="794" spans="1:5">
      <c r="A794" s="116"/>
      <c r="B794" s="116"/>
      <c r="C794" s="45" t="s">
        <v>920</v>
      </c>
      <c r="D794" s="45"/>
    </row>
    <row r="795" spans="1:5">
      <c r="A795" s="116"/>
      <c r="B795" s="116"/>
      <c r="C795" s="45" t="s">
        <v>253</v>
      </c>
      <c r="D795" s="45"/>
    </row>
    <row r="796" spans="1:5">
      <c r="A796" s="116"/>
      <c r="B796" s="116"/>
      <c r="C796" s="45" t="s">
        <v>254</v>
      </c>
      <c r="D796" s="45"/>
    </row>
    <row r="797" spans="1:5">
      <c r="A797" s="116"/>
      <c r="B797" s="116"/>
      <c r="C797" s="45" t="s">
        <v>255</v>
      </c>
      <c r="D797" s="45"/>
    </row>
    <row r="798" spans="1:5">
      <c r="A798" s="116"/>
      <c r="B798" s="116"/>
      <c r="C798" s="45" t="s">
        <v>256</v>
      </c>
      <c r="D798" s="45"/>
    </row>
    <row r="799" spans="1:5">
      <c r="A799" s="116"/>
      <c r="B799" s="116"/>
      <c r="C799" s="45" t="s">
        <v>257</v>
      </c>
      <c r="D799" s="45"/>
    </row>
    <row r="800" spans="1:5">
      <c r="A800" s="116"/>
      <c r="B800" s="116"/>
      <c r="C800" s="45" t="s">
        <v>258</v>
      </c>
      <c r="D800" s="45"/>
    </row>
    <row r="801" spans="1:5">
      <c r="A801" s="116"/>
      <c r="B801" s="116"/>
      <c r="C801" s="45" t="s">
        <v>259</v>
      </c>
      <c r="D801" s="45"/>
    </row>
    <row r="802" spans="1:5">
      <c r="A802" s="116"/>
      <c r="B802" s="116"/>
      <c r="C802" s="45" t="s">
        <v>260</v>
      </c>
      <c r="D802" s="45"/>
    </row>
    <row r="803" spans="1:5">
      <c r="A803" s="116"/>
      <c r="B803" s="116"/>
      <c r="C803" s="45" t="s">
        <v>261</v>
      </c>
      <c r="D803" s="45"/>
    </row>
    <row r="804" spans="1:5">
      <c r="A804" s="116"/>
      <c r="B804" s="116"/>
      <c r="C804" s="45" t="s">
        <v>262</v>
      </c>
      <c r="D804" s="45"/>
    </row>
    <row r="805" spans="1:5">
      <c r="A805" s="116"/>
      <c r="B805" s="116"/>
      <c r="C805" s="45" t="s">
        <v>263</v>
      </c>
      <c r="D805" s="45"/>
    </row>
    <row r="806" spans="1:5">
      <c r="A806" s="116"/>
      <c r="B806" s="116"/>
      <c r="C806" s="45" t="s">
        <v>264</v>
      </c>
      <c r="D806" s="45"/>
    </row>
    <row r="807" spans="1:5">
      <c r="A807" s="116"/>
      <c r="B807" s="116"/>
      <c r="C807" s="45" t="s">
        <v>265</v>
      </c>
      <c r="D807" s="45"/>
    </row>
    <row r="808" spans="1:5">
      <c r="A808" s="116"/>
      <c r="B808" s="116"/>
      <c r="C808" s="45" t="s">
        <v>267</v>
      </c>
      <c r="D808" s="45"/>
    </row>
    <row r="809" spans="1:5">
      <c r="A809" s="116"/>
      <c r="B809" s="116"/>
      <c r="C809" s="45" t="s">
        <v>266</v>
      </c>
      <c r="D809" s="45"/>
      <c r="E809" t="s">
        <v>214</v>
      </c>
    </row>
    <row r="810" spans="1:5">
      <c r="A810" s="116"/>
      <c r="B810" s="116"/>
      <c r="C810" s="45" t="s">
        <v>268</v>
      </c>
      <c r="D810" s="45"/>
    </row>
    <row r="811" spans="1:5">
      <c r="A811" s="116"/>
      <c r="B811" s="116"/>
      <c r="C811" s="45" t="s">
        <v>269</v>
      </c>
      <c r="D811" s="45"/>
    </row>
    <row r="812" spans="1:5">
      <c r="A812" s="116"/>
      <c r="B812" s="116"/>
      <c r="C812" s="45" t="s">
        <v>270</v>
      </c>
      <c r="D812" s="45"/>
    </row>
    <row r="813" spans="1:5">
      <c r="A813" s="116"/>
      <c r="B813" s="116"/>
      <c r="C813" s="45" t="s">
        <v>271</v>
      </c>
      <c r="D813" s="45"/>
    </row>
    <row r="814" spans="1:5">
      <c r="A814" s="116"/>
      <c r="B814" s="116"/>
      <c r="C814" s="45" t="s">
        <v>272</v>
      </c>
      <c r="D814" s="45"/>
    </row>
    <row r="815" spans="1:5">
      <c r="A815" s="116"/>
      <c r="B815" s="116"/>
      <c r="C815" s="45" t="s">
        <v>273</v>
      </c>
      <c r="D815" s="45"/>
    </row>
    <row r="816" spans="1:5">
      <c r="A816" s="116"/>
      <c r="B816" s="116"/>
      <c r="C816" s="45" t="s">
        <v>274</v>
      </c>
      <c r="D816" s="45"/>
    </row>
    <row r="817" spans="1:4">
      <c r="A817" s="116"/>
      <c r="B817" s="116"/>
      <c r="C817" s="45" t="s">
        <v>275</v>
      </c>
      <c r="D817" s="45"/>
    </row>
    <row r="818" spans="1:4">
      <c r="A818" s="116"/>
      <c r="B818" s="116"/>
      <c r="C818" s="45" t="s">
        <v>276</v>
      </c>
      <c r="D818" s="45"/>
    </row>
    <row r="819" spans="1:4">
      <c r="A819" s="116"/>
      <c r="B819" s="116"/>
      <c r="C819" s="45" t="s">
        <v>277</v>
      </c>
      <c r="D819" s="45"/>
    </row>
    <row r="820" spans="1:4">
      <c r="A820" s="116"/>
      <c r="B820" s="116"/>
      <c r="C820" s="45" t="s">
        <v>278</v>
      </c>
      <c r="D820" s="45"/>
    </row>
    <row r="821" spans="1:4">
      <c r="A821" s="116"/>
      <c r="B821" s="116"/>
      <c r="C821" s="45" t="s">
        <v>279</v>
      </c>
      <c r="D821" s="45"/>
    </row>
    <row r="822" spans="1:4">
      <c r="A822" s="116"/>
      <c r="B822" s="116"/>
      <c r="C822" s="45" t="s">
        <v>280</v>
      </c>
      <c r="D822" s="45"/>
    </row>
    <row r="823" spans="1:4">
      <c r="A823" s="116"/>
      <c r="B823" s="116"/>
      <c r="C823" s="45" t="s">
        <v>281</v>
      </c>
      <c r="D823" s="45"/>
    </row>
    <row r="824" spans="1:4">
      <c r="A824" s="116"/>
      <c r="B824" s="116"/>
      <c r="C824" s="45" t="s">
        <v>282</v>
      </c>
      <c r="D824" s="45"/>
    </row>
    <row r="825" spans="1:4">
      <c r="A825" s="116"/>
      <c r="B825" s="116"/>
      <c r="C825" s="45" t="s">
        <v>283</v>
      </c>
      <c r="D825" s="45"/>
    </row>
    <row r="826" spans="1:4">
      <c r="A826" s="116"/>
      <c r="B826" s="116"/>
      <c r="C826" s="45" t="s">
        <v>284</v>
      </c>
      <c r="D826" s="45"/>
    </row>
    <row r="827" spans="1:4">
      <c r="A827" s="116"/>
      <c r="B827" s="116"/>
      <c r="C827" s="45" t="s">
        <v>285</v>
      </c>
      <c r="D827" s="45"/>
    </row>
    <row r="828" spans="1:4">
      <c r="A828" s="116"/>
      <c r="B828" s="116"/>
      <c r="C828" s="45" t="s">
        <v>286</v>
      </c>
      <c r="D828" s="45"/>
    </row>
    <row r="829" spans="1:4">
      <c r="A829" s="116"/>
      <c r="B829" s="116"/>
      <c r="C829" s="45" t="s">
        <v>287</v>
      </c>
      <c r="D829" s="45"/>
    </row>
    <row r="830" spans="1:4">
      <c r="A830" s="116"/>
      <c r="B830" s="116"/>
      <c r="C830" s="45" t="s">
        <v>288</v>
      </c>
      <c r="D830" s="45"/>
    </row>
    <row r="831" spans="1:4">
      <c r="A831" s="116"/>
      <c r="B831" s="116"/>
      <c r="C831" s="45" t="s">
        <v>921</v>
      </c>
      <c r="D831" s="126" t="s">
        <v>922</v>
      </c>
    </row>
    <row r="832" spans="1:4">
      <c r="A832" s="116"/>
      <c r="B832" s="116"/>
      <c r="C832" s="45" t="s">
        <v>923</v>
      </c>
      <c r="D832" s="126" t="s">
        <v>300</v>
      </c>
    </row>
    <row r="833" spans="1:4">
      <c r="A833" s="116"/>
      <c r="B833" s="116"/>
      <c r="C833" s="45" t="s">
        <v>924</v>
      </c>
      <c r="D833" s="126" t="s">
        <v>300</v>
      </c>
    </row>
    <row r="834" spans="1:4" ht="15">
      <c r="A834" s="116"/>
      <c r="B834" s="116"/>
      <c r="C834" s="45" t="s">
        <v>925</v>
      </c>
      <c r="D834" s="102"/>
    </row>
    <row r="835" spans="1:4">
      <c r="A835" s="116"/>
      <c r="B835" s="116"/>
      <c r="C835" s="45" t="s">
        <v>296</v>
      </c>
      <c r="D835" s="45"/>
    </row>
    <row r="836" spans="1:4">
      <c r="A836" s="116"/>
      <c r="B836" s="116"/>
      <c r="C836" s="45" t="s">
        <v>291</v>
      </c>
      <c r="D836" s="45"/>
    </row>
    <row r="837" spans="1:4">
      <c r="A837" s="116"/>
      <c r="B837" s="116"/>
      <c r="C837" s="45" t="s">
        <v>292</v>
      </c>
      <c r="D837" s="45"/>
    </row>
    <row r="838" spans="1:4">
      <c r="A838" s="116"/>
      <c r="B838" s="116"/>
      <c r="C838" s="45" t="s">
        <v>289</v>
      </c>
      <c r="D838" s="45"/>
    </row>
    <row r="839" spans="1:4">
      <c r="A839" s="116"/>
      <c r="B839" s="116"/>
      <c r="C839" s="45" t="s">
        <v>293</v>
      </c>
      <c r="D839" s="45"/>
    </row>
    <row r="840" spans="1:4">
      <c r="A840" s="116"/>
      <c r="B840" s="116"/>
      <c r="C840" s="45" t="s">
        <v>290</v>
      </c>
      <c r="D840" s="45"/>
    </row>
    <row r="841" spans="1:4">
      <c r="A841" s="116"/>
      <c r="B841" s="116"/>
      <c r="C841" s="45" t="s">
        <v>294</v>
      </c>
      <c r="D841" s="45"/>
    </row>
    <row r="842" spans="1:4">
      <c r="A842" s="116"/>
      <c r="B842" s="116"/>
      <c r="C842" s="45" t="s">
        <v>926</v>
      </c>
      <c r="D842" s="45"/>
    </row>
    <row r="843" spans="1:4">
      <c r="A843" s="116"/>
      <c r="B843" s="116"/>
      <c r="C843" s="45" t="s">
        <v>927</v>
      </c>
      <c r="D843" s="45"/>
    </row>
    <row r="844" spans="1:4">
      <c r="A844" s="116"/>
      <c r="B844" s="116"/>
      <c r="C844" s="45" t="s">
        <v>928</v>
      </c>
      <c r="D844" s="45"/>
    </row>
    <row r="845" spans="1:4">
      <c r="A845" s="116"/>
      <c r="B845" s="116"/>
      <c r="C845" s="45" t="s">
        <v>929</v>
      </c>
      <c r="D845" s="45"/>
    </row>
    <row r="846" spans="1:4">
      <c r="A846" s="116"/>
      <c r="B846" s="116"/>
      <c r="C846" s="45" t="s">
        <v>930</v>
      </c>
      <c r="D846" s="45"/>
    </row>
    <row r="847" spans="1:4">
      <c r="A847" s="116"/>
      <c r="B847" s="116"/>
      <c r="C847" s="45" t="s">
        <v>931</v>
      </c>
      <c r="D847" s="45"/>
    </row>
    <row r="848" spans="1:4">
      <c r="A848" s="116"/>
      <c r="B848" s="116"/>
      <c r="C848" s="45" t="s">
        <v>932</v>
      </c>
      <c r="D848" s="45"/>
    </row>
    <row r="849" spans="1:4">
      <c r="A849" s="116"/>
      <c r="B849" s="116"/>
      <c r="C849" s="45" t="s">
        <v>933</v>
      </c>
      <c r="D849" s="45"/>
    </row>
    <row r="850" spans="1:4">
      <c r="A850" s="116"/>
      <c r="B850" s="116"/>
      <c r="C850" s="45" t="s">
        <v>314</v>
      </c>
      <c r="D850" s="45"/>
    </row>
    <row r="851" spans="1:4">
      <c r="A851" s="56" t="s">
        <v>147</v>
      </c>
      <c r="B851" s="56"/>
      <c r="C851" s="47" t="s">
        <v>338</v>
      </c>
      <c r="D851" s="47"/>
    </row>
    <row r="852" spans="1:4">
      <c r="A852" s="57"/>
      <c r="B852" s="57"/>
      <c r="C852" s="47" t="s">
        <v>339</v>
      </c>
      <c r="D852" s="47"/>
    </row>
    <row r="853" spans="1:4">
      <c r="A853" s="116" t="s">
        <v>19</v>
      </c>
      <c r="B853" s="116" t="s">
        <v>54</v>
      </c>
      <c r="C853" s="45" t="s">
        <v>934</v>
      </c>
      <c r="D853" s="45"/>
    </row>
    <row r="854" spans="1:4">
      <c r="A854" s="116"/>
      <c r="B854" s="116"/>
      <c r="C854" s="45" t="s">
        <v>935</v>
      </c>
      <c r="D854" s="45"/>
    </row>
    <row r="855" spans="1:4">
      <c r="A855" s="116"/>
      <c r="B855" s="116"/>
      <c r="C855" s="45" t="s">
        <v>936</v>
      </c>
      <c r="D855" s="45"/>
    </row>
    <row r="856" spans="1:4">
      <c r="A856" s="116"/>
      <c r="B856" s="116"/>
      <c r="C856" s="45" t="s">
        <v>937</v>
      </c>
      <c r="D856" s="45"/>
    </row>
    <row r="857" spans="1:4">
      <c r="A857" s="116"/>
      <c r="B857" s="116"/>
      <c r="C857" s="45" t="s">
        <v>938</v>
      </c>
      <c r="D857" s="45"/>
    </row>
    <row r="858" spans="1:4">
      <c r="A858" s="116"/>
      <c r="B858" s="116"/>
      <c r="C858" s="45" t="s">
        <v>939</v>
      </c>
      <c r="D858" s="45"/>
    </row>
    <row r="859" spans="1:4">
      <c r="A859" s="116"/>
      <c r="B859" s="116"/>
      <c r="C859" s="45" t="s">
        <v>940</v>
      </c>
      <c r="D859" s="45"/>
    </row>
    <row r="860" spans="1:4">
      <c r="A860" s="116"/>
      <c r="B860" s="116"/>
      <c r="C860" s="45" t="s">
        <v>941</v>
      </c>
      <c r="D860" s="45"/>
    </row>
    <row r="861" spans="1:4">
      <c r="A861" s="116"/>
      <c r="B861" s="116"/>
      <c r="C861" s="45" t="s">
        <v>942</v>
      </c>
      <c r="D861" s="45"/>
    </row>
    <row r="862" spans="1:4">
      <c r="A862" s="56" t="s">
        <v>20</v>
      </c>
      <c r="B862" s="56" t="s">
        <v>54</v>
      </c>
      <c r="C862" s="47" t="s">
        <v>943</v>
      </c>
      <c r="D862" s="47"/>
    </row>
    <row r="863" spans="1:4">
      <c r="A863" s="57"/>
      <c r="B863" s="57"/>
      <c r="C863" s="47" t="s">
        <v>944</v>
      </c>
      <c r="D863" s="47"/>
    </row>
    <row r="864" spans="1:4">
      <c r="A864" s="57"/>
      <c r="B864" s="57"/>
      <c r="C864" s="47" t="s">
        <v>945</v>
      </c>
      <c r="D864" s="47"/>
    </row>
    <row r="865" spans="1:4">
      <c r="A865" s="57"/>
      <c r="B865" s="57"/>
      <c r="C865" s="47" t="s">
        <v>946</v>
      </c>
      <c r="D865" s="47"/>
    </row>
    <row r="866" spans="1:4">
      <c r="A866" s="57"/>
      <c r="B866" s="57"/>
      <c r="C866" s="47" t="s">
        <v>947</v>
      </c>
      <c r="D866" s="47"/>
    </row>
    <row r="867" spans="1:4">
      <c r="A867" s="57"/>
      <c r="B867" s="57"/>
      <c r="C867" s="47" t="s">
        <v>948</v>
      </c>
      <c r="D867" s="47"/>
    </row>
    <row r="868" spans="1:4">
      <c r="A868" s="57"/>
      <c r="B868" s="57"/>
      <c r="C868" s="47" t="s">
        <v>949</v>
      </c>
      <c r="D868" s="47"/>
    </row>
    <row r="869" spans="1:4">
      <c r="A869" s="57"/>
      <c r="B869" s="57"/>
      <c r="C869" s="47" t="s">
        <v>950</v>
      </c>
      <c r="D869" s="47"/>
    </row>
    <row r="870" spans="1:4">
      <c r="A870" s="116" t="s">
        <v>21</v>
      </c>
      <c r="B870" s="116" t="s">
        <v>54</v>
      </c>
      <c r="C870" s="45" t="s">
        <v>943</v>
      </c>
      <c r="D870" s="45"/>
    </row>
    <row r="871" spans="1:4">
      <c r="A871" s="116"/>
      <c r="B871" s="116"/>
      <c r="C871" s="45" t="s">
        <v>945</v>
      </c>
      <c r="D871" s="45"/>
    </row>
    <row r="872" spans="1:4">
      <c r="A872" s="116"/>
      <c r="B872" s="116"/>
      <c r="C872" s="45" t="s">
        <v>947</v>
      </c>
      <c r="D872" s="45"/>
    </row>
    <row r="873" spans="1:4">
      <c r="A873" s="116"/>
      <c r="B873" s="116"/>
      <c r="C873" s="45" t="s">
        <v>314</v>
      </c>
      <c r="D873" s="45"/>
    </row>
    <row r="874" spans="1:4">
      <c r="A874" s="56" t="s">
        <v>22</v>
      </c>
      <c r="B874" s="56" t="s">
        <v>54</v>
      </c>
      <c r="C874" s="47" t="s">
        <v>951</v>
      </c>
      <c r="D874" s="47"/>
    </row>
    <row r="875" spans="1:4">
      <c r="A875" s="57"/>
      <c r="B875" s="57"/>
      <c r="C875" s="47" t="s">
        <v>754</v>
      </c>
      <c r="D875" s="47"/>
    </row>
    <row r="876" spans="1:4">
      <c r="A876" s="57"/>
      <c r="B876" s="57"/>
      <c r="C876" s="47" t="s">
        <v>755</v>
      </c>
      <c r="D876" s="47"/>
    </row>
    <row r="877" spans="1:4">
      <c r="A877" s="57"/>
      <c r="B877" s="57"/>
      <c r="C877" s="47" t="s">
        <v>756</v>
      </c>
      <c r="D877" s="47"/>
    </row>
    <row r="878" spans="1:4">
      <c r="A878" s="57"/>
      <c r="B878" s="57"/>
      <c r="C878" s="47" t="s">
        <v>952</v>
      </c>
      <c r="D878" s="47"/>
    </row>
    <row r="879" spans="1:4">
      <c r="A879" s="57"/>
      <c r="B879" s="57"/>
      <c r="C879" s="47" t="s">
        <v>953</v>
      </c>
      <c r="D879" s="47"/>
    </row>
    <row r="880" spans="1:4">
      <c r="A880" s="57"/>
      <c r="B880" s="57"/>
      <c r="C880" s="47" t="s">
        <v>954</v>
      </c>
      <c r="D880" s="47"/>
    </row>
    <row r="881" spans="1:5">
      <c r="A881" s="57"/>
      <c r="B881" s="57"/>
      <c r="C881" s="47" t="s">
        <v>955</v>
      </c>
      <c r="D881" s="47"/>
    </row>
    <row r="882" spans="1:5">
      <c r="A882" s="57"/>
      <c r="B882" s="57"/>
      <c r="C882" s="47" t="s">
        <v>956</v>
      </c>
      <c r="D882" s="47" t="s">
        <v>956</v>
      </c>
      <c r="E882" t="s">
        <v>214</v>
      </c>
    </row>
    <row r="883" spans="1:5">
      <c r="A883" s="58"/>
      <c r="B883" s="58"/>
      <c r="C883" s="47" t="s">
        <v>314</v>
      </c>
      <c r="D883" s="47"/>
    </row>
    <row r="884" spans="1:5">
      <c r="A884" s="66" t="s">
        <v>23</v>
      </c>
      <c r="B884" s="66" t="s">
        <v>54</v>
      </c>
      <c r="C884" s="45" t="s">
        <v>917</v>
      </c>
      <c r="D884" s="45"/>
    </row>
    <row r="885" spans="1:5">
      <c r="A885" s="67"/>
      <c r="B885" s="67"/>
      <c r="C885" s="45" t="s">
        <v>957</v>
      </c>
      <c r="D885" s="45"/>
    </row>
    <row r="886" spans="1:5">
      <c r="A886" s="67"/>
      <c r="B886" s="67"/>
      <c r="C886" s="45" t="s">
        <v>958</v>
      </c>
      <c r="D886" s="45"/>
    </row>
    <row r="887" spans="1:5">
      <c r="A887" s="67"/>
      <c r="B887" s="67"/>
      <c r="C887" s="45" t="s">
        <v>959</v>
      </c>
      <c r="D887" s="45"/>
    </row>
    <row r="888" spans="1:5">
      <c r="A888" s="67"/>
      <c r="B888" s="67"/>
      <c r="C888" s="45" t="s">
        <v>960</v>
      </c>
      <c r="D888" s="45"/>
    </row>
    <row r="889" spans="1:5">
      <c r="A889" s="67"/>
      <c r="B889" s="67"/>
      <c r="C889" s="45" t="s">
        <v>961</v>
      </c>
      <c r="D889" s="45" t="s">
        <v>962</v>
      </c>
    </row>
    <row r="890" spans="1:5">
      <c r="A890" s="67"/>
      <c r="B890" s="67"/>
      <c r="C890" s="45" t="s">
        <v>963</v>
      </c>
      <c r="D890" s="45"/>
    </row>
    <row r="891" spans="1:5">
      <c r="A891" s="56" t="s">
        <v>24</v>
      </c>
      <c r="B891" s="56" t="s">
        <v>54</v>
      </c>
      <c r="C891" s="47" t="s">
        <v>964</v>
      </c>
      <c r="D891" s="47"/>
    </row>
    <row r="892" spans="1:5">
      <c r="A892" s="57"/>
      <c r="B892" s="57"/>
      <c r="C892" s="47" t="s">
        <v>965</v>
      </c>
      <c r="D892" s="47"/>
    </row>
    <row r="893" spans="1:5">
      <c r="A893" s="57"/>
      <c r="B893" s="57"/>
      <c r="C893" s="47" t="s">
        <v>966</v>
      </c>
      <c r="D893" s="47"/>
    </row>
    <row r="894" spans="1:5">
      <c r="A894" s="57"/>
      <c r="B894" s="57"/>
      <c r="C894" s="47" t="s">
        <v>967</v>
      </c>
      <c r="D894" s="47"/>
    </row>
    <row r="895" spans="1:5">
      <c r="A895" s="57"/>
      <c r="B895" s="57"/>
      <c r="C895" s="47" t="s">
        <v>968</v>
      </c>
      <c r="D895" s="47"/>
    </row>
    <row r="896" spans="1:5">
      <c r="A896" s="57"/>
      <c r="B896" s="57"/>
      <c r="C896" s="47" t="s">
        <v>314</v>
      </c>
      <c r="D896" s="47"/>
    </row>
    <row r="897" spans="1:4">
      <c r="A897" s="66" t="s">
        <v>25</v>
      </c>
      <c r="B897" s="66" t="s">
        <v>54</v>
      </c>
      <c r="C897" s="45" t="s">
        <v>969</v>
      </c>
      <c r="D897" s="45"/>
    </row>
    <row r="898" spans="1:4">
      <c r="A898" s="67"/>
      <c r="B898" s="67"/>
      <c r="C898" s="45" t="s">
        <v>970</v>
      </c>
      <c r="D898" s="45"/>
    </row>
    <row r="899" spans="1:4">
      <c r="A899" s="67"/>
      <c r="B899" s="67"/>
      <c r="C899" s="45" t="s">
        <v>917</v>
      </c>
      <c r="D899" s="45"/>
    </row>
    <row r="900" spans="1:4">
      <c r="A900" s="67"/>
      <c r="B900" s="67"/>
      <c r="C900" s="45" t="s">
        <v>314</v>
      </c>
      <c r="D900" s="45"/>
    </row>
    <row r="901" spans="1:4">
      <c r="A901" s="56" t="s">
        <v>27</v>
      </c>
      <c r="B901" s="56" t="s">
        <v>54</v>
      </c>
      <c r="C901" s="47" t="s">
        <v>971</v>
      </c>
      <c r="D901" s="47"/>
    </row>
    <row r="902" spans="1:4">
      <c r="A902" s="57"/>
      <c r="B902" s="57"/>
      <c r="C902" s="47" t="s">
        <v>972</v>
      </c>
      <c r="D902" s="47"/>
    </row>
    <row r="903" spans="1:4">
      <c r="A903" s="57"/>
      <c r="B903" s="57"/>
      <c r="C903" s="47" t="s">
        <v>746</v>
      </c>
      <c r="D903" s="47"/>
    </row>
    <row r="904" spans="1:4">
      <c r="A904" s="57"/>
      <c r="B904" s="57"/>
      <c r="C904" s="47" t="s">
        <v>973</v>
      </c>
      <c r="D904" s="47"/>
    </row>
    <row r="905" spans="1:4">
      <c r="A905" s="57"/>
      <c r="B905" s="57"/>
      <c r="C905" s="47" t="s">
        <v>974</v>
      </c>
      <c r="D905" s="47"/>
    </row>
    <row r="906" spans="1:4">
      <c r="A906" s="127" t="s">
        <v>29</v>
      </c>
      <c r="B906" s="127" t="s">
        <v>54</v>
      </c>
      <c r="C906" s="50" t="s">
        <v>975</v>
      </c>
      <c r="D906" s="50"/>
    </row>
    <row r="907" spans="1:4">
      <c r="A907" s="116"/>
      <c r="B907" s="116"/>
      <c r="C907" s="50" t="s">
        <v>976</v>
      </c>
      <c r="D907" s="50"/>
    </row>
    <row r="908" spans="1:4">
      <c r="A908" s="116"/>
      <c r="B908" s="116"/>
      <c r="C908" s="45" t="s">
        <v>977</v>
      </c>
      <c r="D908" s="45"/>
    </row>
    <row r="909" spans="1:4">
      <c r="A909" s="116"/>
      <c r="B909" s="116"/>
      <c r="C909" s="45" t="s">
        <v>978</v>
      </c>
      <c r="D909" s="45"/>
    </row>
    <row r="910" spans="1:4">
      <c r="A910" s="116"/>
      <c r="B910" s="116"/>
      <c r="C910" s="45" t="s">
        <v>979</v>
      </c>
      <c r="D910" s="45"/>
    </row>
    <row r="911" spans="1:4">
      <c r="A911" s="116"/>
      <c r="B911" s="116"/>
      <c r="C911" s="45" t="s">
        <v>980</v>
      </c>
      <c r="D911" s="45"/>
    </row>
    <row r="912" spans="1:4">
      <c r="A912" s="128" t="s">
        <v>30</v>
      </c>
      <c r="B912" s="128" t="s">
        <v>54</v>
      </c>
      <c r="C912" s="52" t="s">
        <v>943</v>
      </c>
      <c r="D912" s="52"/>
    </row>
    <row r="913" spans="1:5">
      <c r="A913" s="122"/>
      <c r="B913" s="122"/>
      <c r="C913" s="52" t="s">
        <v>944</v>
      </c>
      <c r="D913" s="52"/>
    </row>
    <row r="914" spans="1:5">
      <c r="A914" s="122"/>
      <c r="B914" s="122"/>
      <c r="C914" s="47" t="s">
        <v>945</v>
      </c>
      <c r="D914" s="47"/>
    </row>
    <row r="915" spans="1:5">
      <c r="A915" s="122"/>
      <c r="B915" s="122"/>
      <c r="C915" s="47" t="s">
        <v>946</v>
      </c>
      <c r="D915" s="47"/>
    </row>
    <row r="916" spans="1:5">
      <c r="A916" s="122"/>
      <c r="B916" s="122"/>
      <c r="C916" s="47" t="s">
        <v>947</v>
      </c>
      <c r="D916" s="47"/>
    </row>
    <row r="917" spans="1:5">
      <c r="A917" s="122"/>
      <c r="B917" s="122"/>
      <c r="C917" s="47" t="s">
        <v>948</v>
      </c>
      <c r="D917" s="47"/>
    </row>
    <row r="918" spans="1:5">
      <c r="A918" s="122"/>
      <c r="B918" s="122"/>
      <c r="C918" s="52" t="s">
        <v>949</v>
      </c>
      <c r="D918" s="52"/>
    </row>
    <row r="919" spans="1:5">
      <c r="A919" s="122"/>
      <c r="B919" s="122"/>
      <c r="C919" s="52" t="s">
        <v>950</v>
      </c>
      <c r="D919" s="52"/>
    </row>
    <row r="920" spans="1:5" ht="15">
      <c r="A920" s="127" t="s">
        <v>31</v>
      </c>
      <c r="B920" s="127" t="s">
        <v>54</v>
      </c>
      <c r="C920" s="50" t="s">
        <v>981</v>
      </c>
      <c r="D920" s="50"/>
      <c r="E920" s="51"/>
    </row>
    <row r="921" spans="1:5" ht="15">
      <c r="A921" s="116"/>
      <c r="B921" s="116"/>
      <c r="C921" s="50" t="s">
        <v>982</v>
      </c>
      <c r="D921" s="50"/>
      <c r="E921" s="51"/>
    </row>
    <row r="922" spans="1:5" ht="15">
      <c r="A922" s="116"/>
      <c r="B922" s="116"/>
      <c r="C922" s="45" t="s">
        <v>983</v>
      </c>
      <c r="D922" s="45"/>
      <c r="E922" s="51"/>
    </row>
    <row r="923" spans="1:5" ht="15">
      <c r="A923" s="116"/>
      <c r="B923" s="116"/>
      <c r="C923" s="45" t="s">
        <v>984</v>
      </c>
      <c r="D923" s="45"/>
      <c r="E923" s="51"/>
    </row>
    <row r="924" spans="1:5" ht="15">
      <c r="A924" s="116"/>
      <c r="B924" s="116"/>
      <c r="C924" s="45" t="s">
        <v>985</v>
      </c>
      <c r="D924" s="45"/>
      <c r="E924" s="51"/>
    </row>
    <row r="925" spans="1:5">
      <c r="A925" s="116"/>
      <c r="B925" s="116"/>
      <c r="C925" s="45" t="s">
        <v>314</v>
      </c>
      <c r="D925" s="45"/>
    </row>
    <row r="926" spans="1:5">
      <c r="A926" s="128" t="s">
        <v>32</v>
      </c>
      <c r="B926" s="128" t="s">
        <v>54</v>
      </c>
      <c r="C926" s="47" t="s">
        <v>986</v>
      </c>
      <c r="D926" s="47"/>
    </row>
    <row r="927" spans="1:5">
      <c r="A927" s="122"/>
      <c r="B927" s="122"/>
      <c r="C927" s="47" t="s">
        <v>987</v>
      </c>
      <c r="D927" s="47"/>
    </row>
    <row r="928" spans="1:5">
      <c r="A928" s="122"/>
      <c r="B928" s="122"/>
      <c r="C928" s="47" t="s">
        <v>988</v>
      </c>
      <c r="D928" s="47"/>
    </row>
    <row r="929" spans="1:5">
      <c r="A929" s="72" t="s">
        <v>33</v>
      </c>
      <c r="B929" s="72" t="s">
        <v>54</v>
      </c>
      <c r="C929" s="50" t="s">
        <v>989</v>
      </c>
      <c r="D929" s="50"/>
    </row>
    <row r="930" spans="1:5">
      <c r="A930" s="73"/>
      <c r="B930" s="73"/>
      <c r="C930" s="50" t="s">
        <v>754</v>
      </c>
      <c r="D930" s="50"/>
    </row>
    <row r="931" spans="1:5">
      <c r="A931" s="73"/>
      <c r="B931" s="73"/>
      <c r="C931" s="45" t="s">
        <v>951</v>
      </c>
      <c r="D931" s="45"/>
    </row>
    <row r="932" spans="1:5">
      <c r="A932" s="73"/>
      <c r="B932" s="73"/>
      <c r="C932" s="45" t="s">
        <v>755</v>
      </c>
      <c r="D932" s="45"/>
    </row>
    <row r="933" spans="1:5">
      <c r="A933" s="73"/>
      <c r="B933" s="73"/>
      <c r="C933" s="45" t="s">
        <v>314</v>
      </c>
      <c r="D933" s="45"/>
    </row>
    <row r="934" spans="1:5">
      <c r="A934" s="76" t="s">
        <v>34</v>
      </c>
      <c r="B934" s="76" t="s">
        <v>54</v>
      </c>
      <c r="C934" s="52" t="s">
        <v>951</v>
      </c>
      <c r="D934" s="52"/>
    </row>
    <row r="935" spans="1:5">
      <c r="A935" s="77"/>
      <c r="B935" s="77"/>
      <c r="C935" s="52" t="s">
        <v>754</v>
      </c>
      <c r="D935" s="52"/>
    </row>
    <row r="936" spans="1:5">
      <c r="A936" s="77"/>
      <c r="B936" s="77"/>
      <c r="C936" s="47" t="s">
        <v>755</v>
      </c>
      <c r="D936" s="47"/>
    </row>
    <row r="937" spans="1:5">
      <c r="A937" s="77"/>
      <c r="B937" s="77"/>
      <c r="C937" s="47" t="s">
        <v>756</v>
      </c>
      <c r="D937" s="47"/>
    </row>
    <row r="938" spans="1:5">
      <c r="A938" s="77"/>
      <c r="B938" s="77"/>
      <c r="C938" s="47" t="s">
        <v>990</v>
      </c>
      <c r="D938" s="47"/>
    </row>
    <row r="939" spans="1:5">
      <c r="A939" s="77"/>
      <c r="B939" s="77"/>
      <c r="C939" s="52" t="s">
        <v>990</v>
      </c>
      <c r="D939" s="52"/>
    </row>
    <row r="940" spans="1:5">
      <c r="A940" s="77"/>
      <c r="B940" s="77"/>
      <c r="C940" s="52" t="s">
        <v>953</v>
      </c>
      <c r="D940" s="52"/>
    </row>
    <row r="941" spans="1:5">
      <c r="A941" s="77"/>
      <c r="B941" s="77"/>
      <c r="C941" s="47" t="s">
        <v>954</v>
      </c>
      <c r="D941" s="47"/>
    </row>
    <row r="942" spans="1:5">
      <c r="A942" s="77"/>
      <c r="B942" s="77"/>
      <c r="C942" s="52" t="s">
        <v>955</v>
      </c>
      <c r="D942" s="52"/>
    </row>
    <row r="943" spans="1:5">
      <c r="A943" s="77"/>
      <c r="B943" s="77"/>
      <c r="C943" s="52" t="s">
        <v>989</v>
      </c>
      <c r="D943" s="52"/>
    </row>
    <row r="944" spans="1:5">
      <c r="A944" s="77"/>
      <c r="B944" s="77"/>
      <c r="C944" s="47" t="s">
        <v>991</v>
      </c>
      <c r="D944" s="47" t="s">
        <v>991</v>
      </c>
      <c r="E944" t="s">
        <v>214</v>
      </c>
    </row>
    <row r="945" spans="1:4">
      <c r="A945" s="100"/>
      <c r="B945" s="100"/>
      <c r="C945" s="47" t="s">
        <v>314</v>
      </c>
      <c r="D945" s="47"/>
    </row>
    <row r="946" spans="1:4" ht="14.25" customHeight="1">
      <c r="A946" s="72" t="s">
        <v>35</v>
      </c>
      <c r="B946" s="72" t="s">
        <v>54</v>
      </c>
      <c r="C946" s="50" t="s">
        <v>992</v>
      </c>
      <c r="D946" s="50"/>
    </row>
    <row r="947" spans="1:4">
      <c r="A947" s="73"/>
      <c r="B947" s="73"/>
      <c r="C947" s="50" t="s">
        <v>993</v>
      </c>
      <c r="D947" s="50"/>
    </row>
    <row r="948" spans="1:4">
      <c r="A948" s="73"/>
      <c r="B948" s="73"/>
      <c r="C948" s="45" t="s">
        <v>994</v>
      </c>
      <c r="D948" s="45"/>
    </row>
    <row r="949" spans="1:4">
      <c r="A949" s="73"/>
      <c r="B949" s="73"/>
      <c r="C949" s="45" t="s">
        <v>995</v>
      </c>
      <c r="D949" s="45"/>
    </row>
    <row r="950" spans="1:4">
      <c r="A950" s="73"/>
      <c r="B950" s="73"/>
      <c r="C950" s="45" t="s">
        <v>996</v>
      </c>
      <c r="D950" s="45"/>
    </row>
    <row r="951" spans="1:4">
      <c r="A951" s="73"/>
      <c r="B951" s="73"/>
      <c r="C951" s="50" t="s">
        <v>765</v>
      </c>
      <c r="D951" s="50"/>
    </row>
    <row r="952" spans="1:4">
      <c r="A952" s="73"/>
      <c r="B952" s="73"/>
      <c r="C952" s="50" t="s">
        <v>989</v>
      </c>
      <c r="D952" s="50"/>
    </row>
    <row r="953" spans="1:4">
      <c r="A953" s="73"/>
      <c r="B953" s="73"/>
      <c r="C953" s="45" t="s">
        <v>997</v>
      </c>
      <c r="D953" s="45" t="s">
        <v>998</v>
      </c>
    </row>
    <row r="954" spans="1:4">
      <c r="A954" s="73"/>
      <c r="B954" s="73"/>
      <c r="C954" s="45" t="s">
        <v>961</v>
      </c>
      <c r="D954" s="45" t="s">
        <v>962</v>
      </c>
    </row>
    <row r="955" spans="1:4">
      <c r="A955" s="73"/>
      <c r="B955" s="73"/>
      <c r="C955" s="45" t="s">
        <v>314</v>
      </c>
      <c r="D955" s="45"/>
    </row>
    <row r="956" spans="1:4">
      <c r="A956" s="76" t="s">
        <v>36</v>
      </c>
      <c r="B956" s="76" t="s">
        <v>54</v>
      </c>
      <c r="C956" s="47" t="s">
        <v>999</v>
      </c>
      <c r="D956" s="47"/>
    </row>
    <row r="957" spans="1:4">
      <c r="A957" s="77"/>
      <c r="B957" s="77"/>
      <c r="C957" s="47" t="s">
        <v>1000</v>
      </c>
      <c r="D957" s="47"/>
    </row>
    <row r="958" spans="1:4">
      <c r="A958" s="77"/>
      <c r="B958" s="77"/>
      <c r="C958" s="47" t="s">
        <v>1001</v>
      </c>
      <c r="D958" s="47"/>
    </row>
    <row r="959" spans="1:4">
      <c r="A959" s="77"/>
      <c r="B959" s="77"/>
      <c r="C959" s="47" t="s">
        <v>1002</v>
      </c>
      <c r="D959" s="47"/>
    </row>
    <row r="960" spans="1:4">
      <c r="A960" s="77"/>
      <c r="B960" s="77"/>
      <c r="C960" s="47" t="s">
        <v>1003</v>
      </c>
      <c r="D960" s="47"/>
    </row>
    <row r="961" spans="1:5">
      <c r="A961" s="77"/>
      <c r="B961" s="77"/>
      <c r="C961" s="47" t="s">
        <v>1004</v>
      </c>
      <c r="D961" s="47"/>
    </row>
    <row r="962" spans="1:5">
      <c r="A962" s="77"/>
      <c r="B962" s="77"/>
      <c r="C962" s="47" t="s">
        <v>1005</v>
      </c>
      <c r="D962" s="47"/>
    </row>
    <row r="963" spans="1:5">
      <c r="A963" s="77"/>
      <c r="B963" s="77"/>
      <c r="C963" s="47" t="s">
        <v>848</v>
      </c>
      <c r="D963" s="47"/>
      <c r="E963" t="s">
        <v>214</v>
      </c>
    </row>
    <row r="964" spans="1:5">
      <c r="A964" s="78" t="s">
        <v>38</v>
      </c>
      <c r="B964" s="72" t="s">
        <v>54</v>
      </c>
      <c r="C964" s="45" t="s">
        <v>971</v>
      </c>
      <c r="D964" s="45"/>
    </row>
    <row r="965" spans="1:5">
      <c r="A965" s="79"/>
      <c r="B965" s="73"/>
      <c r="C965" s="45" t="s">
        <v>972</v>
      </c>
      <c r="D965" s="45"/>
    </row>
    <row r="966" spans="1:5">
      <c r="A966" s="79"/>
      <c r="B966" s="73"/>
      <c r="C966" s="45" t="s">
        <v>746</v>
      </c>
      <c r="D966" s="45"/>
    </row>
    <row r="967" spans="1:5">
      <c r="A967" s="79"/>
      <c r="B967" s="73"/>
      <c r="C967" s="45" t="s">
        <v>973</v>
      </c>
      <c r="D967" s="45"/>
    </row>
    <row r="968" spans="1:5">
      <c r="A968" s="79"/>
      <c r="B968" s="73"/>
      <c r="C968" s="45" t="s">
        <v>974</v>
      </c>
      <c r="D968" s="45"/>
    </row>
    <row r="969" spans="1:5">
      <c r="A969" s="79"/>
      <c r="B969" s="73"/>
      <c r="C969" s="45" t="s">
        <v>1006</v>
      </c>
      <c r="D969" s="45"/>
      <c r="E969" t="s">
        <v>214</v>
      </c>
    </row>
    <row r="970" spans="1:5">
      <c r="A970" s="80" t="s">
        <v>40</v>
      </c>
      <c r="B970" s="76" t="s">
        <v>54</v>
      </c>
      <c r="C970" s="47" t="s">
        <v>1007</v>
      </c>
      <c r="D970" s="47"/>
    </row>
    <row r="971" spans="1:5">
      <c r="A971" s="81"/>
      <c r="B971" s="77"/>
      <c r="C971" s="47" t="s">
        <v>1008</v>
      </c>
      <c r="D971" s="47"/>
    </row>
    <row r="972" spans="1:5">
      <c r="A972" s="81"/>
      <c r="B972" s="77"/>
      <c r="C972" s="47" t="s">
        <v>1009</v>
      </c>
      <c r="D972" s="47"/>
    </row>
    <row r="973" spans="1:5">
      <c r="A973" s="81"/>
      <c r="B973" s="77"/>
      <c r="C973" s="47" t="s">
        <v>1010</v>
      </c>
      <c r="D973" s="47"/>
    </row>
    <row r="974" spans="1:5">
      <c r="A974" s="81"/>
      <c r="B974" s="77"/>
      <c r="C974" s="47" t="s">
        <v>1011</v>
      </c>
      <c r="D974" s="47"/>
    </row>
    <row r="975" spans="1:5">
      <c r="A975" s="81"/>
      <c r="B975" s="77"/>
      <c r="C975" s="47" t="s">
        <v>1012</v>
      </c>
      <c r="D975" s="47"/>
    </row>
    <row r="976" spans="1:5">
      <c r="A976" s="101"/>
      <c r="B976" s="100"/>
      <c r="C976" s="47" t="s">
        <v>314</v>
      </c>
      <c r="D976" s="47"/>
    </row>
    <row r="977" spans="1:5">
      <c r="A977" s="72" t="s">
        <v>39</v>
      </c>
      <c r="B977" s="72" t="s">
        <v>54</v>
      </c>
      <c r="C977" s="45" t="s">
        <v>1013</v>
      </c>
      <c r="D977" s="45"/>
      <c r="E977" t="s">
        <v>1014</v>
      </c>
    </row>
    <row r="978" spans="1:5">
      <c r="A978" s="73"/>
      <c r="B978" s="73"/>
      <c r="C978" s="45" t="s">
        <v>1015</v>
      </c>
      <c r="D978" s="45"/>
    </row>
    <row r="979" spans="1:5">
      <c r="A979" s="73"/>
      <c r="B979" s="73"/>
      <c r="C979" s="45" t="s">
        <v>1016</v>
      </c>
      <c r="D979" s="45"/>
    </row>
    <row r="980" spans="1:5">
      <c r="A980" s="73"/>
      <c r="B980" s="73"/>
      <c r="C980" s="45" t="s">
        <v>1017</v>
      </c>
      <c r="D980" s="45"/>
    </row>
    <row r="981" spans="1:5">
      <c r="A981" s="73"/>
      <c r="B981" s="73"/>
      <c r="C981" s="45" t="s">
        <v>1018</v>
      </c>
      <c r="D981" s="45"/>
    </row>
    <row r="982" spans="1:5">
      <c r="A982" s="73"/>
      <c r="B982" s="73"/>
      <c r="C982" s="45" t="s">
        <v>1019</v>
      </c>
      <c r="D982" s="45"/>
    </row>
    <row r="983" spans="1:5">
      <c r="A983" s="73"/>
      <c r="B983" s="73"/>
      <c r="C983" s="45" t="s">
        <v>1020</v>
      </c>
      <c r="D983" s="45"/>
    </row>
    <row r="984" spans="1:5">
      <c r="A984" s="73"/>
      <c r="B984" s="73"/>
      <c r="C984" s="45" t="s">
        <v>1021</v>
      </c>
      <c r="D984" s="45"/>
    </row>
    <row r="985" spans="1:5">
      <c r="A985" s="73"/>
      <c r="B985" s="73"/>
      <c r="C985" s="45" t="s">
        <v>1022</v>
      </c>
      <c r="D985" s="45" t="s">
        <v>1023</v>
      </c>
      <c r="E985" t="s">
        <v>214</v>
      </c>
    </row>
    <row r="986" spans="1:5">
      <c r="A986" s="80" t="s">
        <v>41</v>
      </c>
      <c r="B986" s="76" t="s">
        <v>54</v>
      </c>
      <c r="C986" s="47" t="s">
        <v>975</v>
      </c>
      <c r="D986" s="47"/>
    </row>
    <row r="987" spans="1:5">
      <c r="A987" s="81"/>
      <c r="B987" s="77"/>
      <c r="C987" s="47" t="s">
        <v>976</v>
      </c>
      <c r="D987" s="47"/>
    </row>
    <row r="988" spans="1:5">
      <c r="A988" s="81"/>
      <c r="B988" s="77"/>
      <c r="C988" s="47" t="s">
        <v>1024</v>
      </c>
      <c r="D988" s="47"/>
    </row>
    <row r="989" spans="1:5">
      <c r="A989" s="81"/>
      <c r="B989" s="77"/>
      <c r="C989" s="47" t="s">
        <v>1025</v>
      </c>
      <c r="D989" s="47"/>
    </row>
    <row r="990" spans="1:5">
      <c r="A990" s="81"/>
      <c r="B990" s="77"/>
      <c r="C990" s="47" t="s">
        <v>1026</v>
      </c>
      <c r="D990" s="47"/>
    </row>
    <row r="991" spans="1:5">
      <c r="A991" s="81"/>
      <c r="B991" s="77"/>
      <c r="C991" s="47" t="s">
        <v>1027</v>
      </c>
      <c r="D991" s="47"/>
    </row>
    <row r="992" spans="1:5">
      <c r="A992" s="72" t="s">
        <v>42</v>
      </c>
      <c r="B992" s="72" t="s">
        <v>54</v>
      </c>
      <c r="C992" s="45" t="s">
        <v>754</v>
      </c>
      <c r="D992" s="45"/>
    </row>
    <row r="993" spans="1:5">
      <c r="A993" s="73"/>
      <c r="B993" s="73"/>
      <c r="C993" s="45" t="s">
        <v>951</v>
      </c>
      <c r="D993" s="45"/>
    </row>
    <row r="994" spans="1:5">
      <c r="A994" s="73"/>
      <c r="B994" s="73"/>
      <c r="C994" s="45" t="s">
        <v>950</v>
      </c>
      <c r="D994" s="45"/>
    </row>
    <row r="995" spans="1:5">
      <c r="A995" s="73"/>
      <c r="B995" s="73"/>
      <c r="C995" s="45" t="s">
        <v>755</v>
      </c>
      <c r="D995" s="45"/>
    </row>
    <row r="996" spans="1:5">
      <c r="A996" s="73"/>
      <c r="B996" s="73"/>
      <c r="C996" s="45" t="s">
        <v>1028</v>
      </c>
      <c r="D996" s="45" t="s">
        <v>1029</v>
      </c>
    </row>
    <row r="997" spans="1:5">
      <c r="A997" s="73"/>
      <c r="B997" s="73"/>
      <c r="C997" s="45" t="s">
        <v>314</v>
      </c>
      <c r="D997" s="45"/>
    </row>
    <row r="998" spans="1:5">
      <c r="A998" s="76" t="s">
        <v>43</v>
      </c>
      <c r="B998" s="76" t="s">
        <v>54</v>
      </c>
      <c r="C998" s="47" t="s">
        <v>1030</v>
      </c>
      <c r="D998" s="47"/>
      <c r="E998" t="s">
        <v>1014</v>
      </c>
    </row>
    <row r="999" spans="1:5">
      <c r="A999" s="77"/>
      <c r="B999" s="77"/>
      <c r="C999" s="47" t="s">
        <v>1031</v>
      </c>
      <c r="D999" s="47"/>
    </row>
    <row r="1000" spans="1:5">
      <c r="A1000" s="72" t="s">
        <v>45</v>
      </c>
      <c r="B1000" s="72" t="s">
        <v>54</v>
      </c>
      <c r="C1000" s="45" t="s">
        <v>1032</v>
      </c>
      <c r="D1000" s="45"/>
    </row>
    <row r="1001" spans="1:5">
      <c r="A1001" s="73"/>
      <c r="B1001" s="73"/>
      <c r="C1001" s="45" t="s">
        <v>1033</v>
      </c>
      <c r="D1001" s="45"/>
    </row>
    <row r="1002" spans="1:5">
      <c r="A1002" s="73"/>
      <c r="B1002" s="73"/>
      <c r="C1002" s="45" t="s">
        <v>1034</v>
      </c>
      <c r="D1002" s="45"/>
    </row>
    <row r="1003" spans="1:5">
      <c r="A1003" s="73"/>
      <c r="B1003" s="73"/>
      <c r="C1003" s="45" t="s">
        <v>1035</v>
      </c>
      <c r="D1003" s="45"/>
      <c r="E1003" t="s">
        <v>214</v>
      </c>
    </row>
    <row r="1004" spans="1:5">
      <c r="A1004" s="73"/>
      <c r="B1004" s="73"/>
      <c r="C1004" s="45" t="s">
        <v>1036</v>
      </c>
      <c r="D1004" s="45"/>
    </row>
    <row r="1005" spans="1:5">
      <c r="A1005" s="73"/>
      <c r="B1005" s="73"/>
      <c r="C1005" s="45" t="s">
        <v>1037</v>
      </c>
      <c r="D1005" s="45"/>
    </row>
    <row r="1006" spans="1:5">
      <c r="A1006" s="73"/>
      <c r="B1006" s="73"/>
      <c r="C1006" s="45" t="s">
        <v>1038</v>
      </c>
      <c r="D1006" s="45"/>
      <c r="E1006" t="s">
        <v>214</v>
      </c>
    </row>
    <row r="1007" spans="1:5">
      <c r="A1007" s="73"/>
      <c r="B1007" s="73"/>
      <c r="C1007" s="45" t="s">
        <v>1039</v>
      </c>
      <c r="D1007" s="45"/>
    </row>
    <row r="1008" spans="1:5">
      <c r="A1008" s="73"/>
      <c r="B1008" s="73"/>
      <c r="C1008" s="45" t="s">
        <v>1040</v>
      </c>
      <c r="D1008" s="45"/>
    </row>
    <row r="1009" spans="1:4">
      <c r="A1009" s="73"/>
      <c r="B1009" s="73"/>
      <c r="C1009" s="45" t="s">
        <v>1041</v>
      </c>
      <c r="D1009" s="45"/>
    </row>
    <row r="1010" spans="1:4">
      <c r="A1010" s="73"/>
      <c r="B1010" s="73"/>
      <c r="C1010" s="45" t="s">
        <v>1042</v>
      </c>
      <c r="D1010" s="45"/>
    </row>
    <row r="1011" spans="1:4">
      <c r="A1011" s="73"/>
      <c r="B1011" s="73"/>
      <c r="C1011" s="45" t="s">
        <v>1043</v>
      </c>
      <c r="D1011" s="45"/>
    </row>
    <row r="1012" spans="1:4">
      <c r="A1012" s="73"/>
      <c r="B1012" s="73"/>
      <c r="C1012" s="45" t="s">
        <v>1044</v>
      </c>
      <c r="D1012" s="45"/>
    </row>
    <row r="1013" spans="1:4">
      <c r="A1013" s="73"/>
      <c r="B1013" s="73"/>
      <c r="C1013" s="45" t="s">
        <v>1045</v>
      </c>
      <c r="D1013" s="45"/>
    </row>
    <row r="1014" spans="1:4">
      <c r="A1014" s="73"/>
      <c r="B1014" s="73"/>
      <c r="C1014" s="45" t="s">
        <v>1046</v>
      </c>
      <c r="D1014" s="45"/>
    </row>
    <row r="1015" spans="1:4">
      <c r="A1015" s="73"/>
      <c r="B1015" s="73"/>
      <c r="C1015" s="45" t="s">
        <v>1047</v>
      </c>
      <c r="D1015" s="45"/>
    </row>
    <row r="1016" spans="1:4">
      <c r="A1016" s="73"/>
      <c r="B1016" s="73"/>
      <c r="C1016" s="45" t="s">
        <v>1048</v>
      </c>
      <c r="D1016" s="45"/>
    </row>
    <row r="1017" spans="1:4">
      <c r="A1017" s="73"/>
      <c r="B1017" s="73"/>
      <c r="C1017" s="45" t="s">
        <v>1049</v>
      </c>
      <c r="D1017" s="45"/>
    </row>
    <row r="1018" spans="1:4">
      <c r="A1018" s="73"/>
      <c r="B1018" s="73"/>
      <c r="C1018" s="45" t="s">
        <v>1050</v>
      </c>
      <c r="D1018" s="45"/>
    </row>
    <row r="1019" spans="1:4">
      <c r="A1019" s="73"/>
      <c r="B1019" s="73"/>
      <c r="C1019" s="45" t="s">
        <v>1051</v>
      </c>
      <c r="D1019" s="45"/>
    </row>
    <row r="1020" spans="1:4">
      <c r="A1020" s="73"/>
      <c r="B1020" s="73"/>
      <c r="C1020" s="45" t="s">
        <v>1052</v>
      </c>
      <c r="D1020" s="45"/>
    </row>
    <row r="1021" spans="1:4">
      <c r="A1021" s="73"/>
      <c r="B1021" s="73"/>
      <c r="C1021" s="45" t="s">
        <v>1053</v>
      </c>
      <c r="D1021" s="45"/>
    </row>
    <row r="1022" spans="1:4">
      <c r="A1022" s="73"/>
      <c r="B1022" s="73"/>
      <c r="C1022" s="45" t="s">
        <v>1054</v>
      </c>
      <c r="D1022" s="45"/>
    </row>
    <row r="1023" spans="1:4">
      <c r="A1023" s="73"/>
      <c r="B1023" s="73"/>
      <c r="C1023" s="45" t="s">
        <v>1055</v>
      </c>
      <c r="D1023" s="45"/>
    </row>
    <row r="1024" spans="1:4">
      <c r="A1024" s="73"/>
      <c r="B1024" s="73"/>
      <c r="C1024" s="45" t="s">
        <v>1056</v>
      </c>
      <c r="D1024" s="45"/>
    </row>
    <row r="1025" spans="1:5">
      <c r="A1025" s="73"/>
      <c r="B1025" s="73"/>
      <c r="C1025" s="45" t="s">
        <v>1057</v>
      </c>
      <c r="D1025" s="45"/>
    </row>
    <row r="1026" spans="1:5">
      <c r="A1026" s="73"/>
      <c r="B1026" s="73"/>
      <c r="C1026" s="45" t="s">
        <v>1058</v>
      </c>
      <c r="D1026" s="45"/>
    </row>
    <row r="1027" spans="1:5">
      <c r="A1027" s="73"/>
      <c r="B1027" s="73"/>
      <c r="C1027" s="45" t="s">
        <v>1059</v>
      </c>
      <c r="D1027" s="45"/>
    </row>
    <row r="1028" spans="1:5">
      <c r="A1028" s="73"/>
      <c r="B1028" s="73"/>
      <c r="C1028" s="45" t="s">
        <v>1060</v>
      </c>
      <c r="D1028" s="45"/>
    </row>
    <row r="1029" spans="1:5">
      <c r="A1029" s="73"/>
      <c r="B1029" s="73"/>
      <c r="C1029" s="45" t="s">
        <v>1061</v>
      </c>
      <c r="D1029" s="45"/>
    </row>
    <row r="1030" spans="1:5">
      <c r="A1030" s="73"/>
      <c r="B1030" s="73"/>
      <c r="C1030" s="45" t="s">
        <v>1062</v>
      </c>
      <c r="D1030" s="45"/>
    </row>
    <row r="1031" spans="1:5">
      <c r="A1031" s="73"/>
      <c r="B1031" s="73"/>
      <c r="C1031" s="108" t="s">
        <v>1063</v>
      </c>
      <c r="D1031" s="45"/>
      <c r="E1031" t="s">
        <v>214</v>
      </c>
    </row>
    <row r="1032" spans="1:5">
      <c r="A1032" s="73"/>
      <c r="B1032" s="73"/>
      <c r="C1032" s="45" t="s">
        <v>1064</v>
      </c>
      <c r="D1032" s="45"/>
    </row>
    <row r="1033" spans="1:5">
      <c r="A1033" s="73"/>
      <c r="B1033" s="73"/>
      <c r="C1033" s="45" t="s">
        <v>314</v>
      </c>
      <c r="D1033" s="45"/>
    </row>
    <row r="1034" spans="1:5">
      <c r="A1034" s="56" t="s">
        <v>44</v>
      </c>
      <c r="B1034" s="56" t="s">
        <v>54</v>
      </c>
      <c r="C1034" s="47" t="s">
        <v>1065</v>
      </c>
      <c r="D1034" s="47"/>
      <c r="E1034" t="s">
        <v>1014</v>
      </c>
    </row>
    <row r="1035" spans="1:5">
      <c r="A1035" s="57"/>
      <c r="B1035" s="57"/>
      <c r="C1035" s="47" t="s">
        <v>1066</v>
      </c>
      <c r="D1035" s="47"/>
    </row>
    <row r="1036" spans="1:5">
      <c r="A1036" s="57"/>
      <c r="B1036" s="57"/>
      <c r="C1036" s="47" t="s">
        <v>314</v>
      </c>
      <c r="D1036" s="47"/>
    </row>
    <row r="1037" spans="1:5">
      <c r="A1037" s="72" t="s">
        <v>1067</v>
      </c>
      <c r="B1037" s="72" t="s">
        <v>54</v>
      </c>
      <c r="C1037" s="45" t="s">
        <v>1068</v>
      </c>
      <c r="D1037" s="45"/>
    </row>
    <row r="1038" spans="1:5">
      <c r="A1038" s="73"/>
      <c r="B1038" s="73"/>
      <c r="C1038" s="45" t="s">
        <v>1069</v>
      </c>
      <c r="D1038" s="45" t="s">
        <v>1070</v>
      </c>
    </row>
    <row r="1039" spans="1:5">
      <c r="A1039" s="73"/>
      <c r="B1039" s="73"/>
      <c r="C1039" s="45" t="s">
        <v>1071</v>
      </c>
      <c r="D1039" s="45" t="s">
        <v>1072</v>
      </c>
    </row>
    <row r="1040" spans="1:5">
      <c r="A1040" s="73"/>
      <c r="B1040" s="73"/>
      <c r="C1040" s="45" t="s">
        <v>1073</v>
      </c>
      <c r="D1040" s="45" t="s">
        <v>1074</v>
      </c>
    </row>
    <row r="1044" spans="4:4">
      <c r="D1044" s="12"/>
    </row>
    <row r="1045" spans="4:4">
      <c r="D1045" s="12"/>
    </row>
    <row r="1046" spans="4:4">
      <c r="D1046" s="12"/>
    </row>
    <row r="1047" spans="4:4">
      <c r="D1047" s="12"/>
    </row>
    <row r="1072" spans="3:3">
      <c r="C1072"/>
    </row>
    <row r="1073" spans="1:8" s="9" customFormat="1">
      <c r="A1073" s="110"/>
      <c r="B1073"/>
      <c r="C1073"/>
      <c r="D1073" s="110"/>
      <c r="E1073"/>
      <c r="F1073"/>
      <c r="G1073"/>
      <c r="H1073"/>
    </row>
    <row r="1074" spans="1:8" s="9" customFormat="1">
      <c r="A1074" s="129"/>
      <c r="B1074"/>
      <c r="C1074"/>
      <c r="D1074" s="110"/>
      <c r="E1074"/>
      <c r="F1074"/>
      <c r="G1074"/>
      <c r="H1074"/>
    </row>
    <row r="1075" spans="1:8" s="9" customFormat="1">
      <c r="A1075" s="110"/>
      <c r="B1075"/>
      <c r="C1075" s="12"/>
      <c r="D1075" s="110"/>
      <c r="E1075"/>
      <c r="F1075"/>
      <c r="G1075"/>
      <c r="H1075"/>
    </row>
    <row r="1076" spans="1:8" s="9" customFormat="1">
      <c r="A1076" s="110"/>
      <c r="B1076"/>
      <c r="C1076" s="12" t="s">
        <v>309</v>
      </c>
      <c r="D1076" s="110"/>
      <c r="E1076"/>
      <c r="F1076"/>
      <c r="G1076"/>
      <c r="H1076"/>
    </row>
    <row r="1077" spans="1:8" s="9" customFormat="1">
      <c r="A1077" s="110"/>
      <c r="B1077"/>
      <c r="C1077" s="12" t="s">
        <v>80</v>
      </c>
      <c r="D1077" s="110"/>
      <c r="E1077"/>
      <c r="F1077"/>
      <c r="G1077"/>
      <c r="H1077"/>
    </row>
    <row r="1078" spans="1:8" s="9" customFormat="1">
      <c r="A1078" s="110"/>
      <c r="B1078"/>
      <c r="C1078" s="12" t="s">
        <v>310</v>
      </c>
      <c r="D1078" s="110"/>
      <c r="E1078"/>
      <c r="F1078"/>
      <c r="G1078"/>
      <c r="H1078"/>
    </row>
    <row r="1079" spans="1:8" s="9" customFormat="1">
      <c r="A1079" s="110"/>
      <c r="B1079"/>
      <c r="C1079" s="12" t="s">
        <v>313</v>
      </c>
      <c r="D1079" s="110"/>
      <c r="E1079"/>
      <c r="F1079"/>
      <c r="G1079"/>
      <c r="H1079"/>
    </row>
    <row r="1080" spans="1:8" s="9" customFormat="1">
      <c r="A1080" s="110"/>
      <c r="B1080"/>
      <c r="C1080" s="12"/>
      <c r="D1080" s="110"/>
      <c r="E1080"/>
      <c r="F1080"/>
      <c r="G1080"/>
      <c r="H1080"/>
    </row>
    <row r="1081" spans="1:8" s="9" customFormat="1">
      <c r="A1081" s="110"/>
      <c r="B1081"/>
      <c r="C1081" s="12" t="s">
        <v>309</v>
      </c>
      <c r="D1081" s="110"/>
      <c r="E1081"/>
      <c r="F1081"/>
      <c r="G1081"/>
      <c r="H1081"/>
    </row>
    <row r="1082" spans="1:8" s="9" customFormat="1">
      <c r="A1082" s="110"/>
      <c r="B1082"/>
      <c r="C1082" s="12" t="s">
        <v>80</v>
      </c>
      <c r="D1082" s="110"/>
      <c r="E1082"/>
      <c r="F1082"/>
      <c r="G1082"/>
      <c r="H1082"/>
    </row>
    <row r="1083" spans="1:8" s="9" customFormat="1">
      <c r="A1083" s="110"/>
      <c r="B1083"/>
      <c r="C1083" s="12" t="s">
        <v>310</v>
      </c>
      <c r="D1083" s="110"/>
      <c r="E1083"/>
      <c r="F1083"/>
      <c r="G1083"/>
      <c r="H1083"/>
    </row>
    <row r="1084" spans="1:8" s="9" customFormat="1">
      <c r="A1084" s="110"/>
      <c r="B1084"/>
      <c r="C1084" s="12" t="s">
        <v>313</v>
      </c>
      <c r="D1084" s="110"/>
      <c r="E1084"/>
      <c r="F1084"/>
      <c r="G1084"/>
      <c r="H1084"/>
    </row>
    <row r="1085" spans="1:8" s="9" customFormat="1">
      <c r="A1085" s="110"/>
      <c r="B1085"/>
      <c r="C1085" s="12" t="s">
        <v>311</v>
      </c>
      <c r="D1085" s="110"/>
      <c r="E1085"/>
      <c r="F1085"/>
      <c r="G1085"/>
      <c r="H1085"/>
    </row>
    <row r="1086" spans="1:8" s="9" customFormat="1">
      <c r="A1086" s="110"/>
      <c r="B1086"/>
      <c r="C1086" s="12"/>
      <c r="D1086" s="110"/>
      <c r="E1086"/>
      <c r="F1086"/>
      <c r="G1086"/>
      <c r="H1086"/>
    </row>
    <row r="1087" spans="1:8" s="9" customFormat="1">
      <c r="A1087" s="110"/>
      <c r="B1087"/>
      <c r="C1087" s="12" t="s">
        <v>309</v>
      </c>
      <c r="D1087" s="110"/>
      <c r="E1087"/>
      <c r="F1087"/>
      <c r="G1087"/>
      <c r="H1087"/>
    </row>
    <row r="1088" spans="1:8" s="9" customFormat="1">
      <c r="A1088" s="110"/>
      <c r="B1088"/>
      <c r="C1088" s="12" t="s">
        <v>80</v>
      </c>
      <c r="D1088" s="110"/>
      <c r="E1088"/>
      <c r="F1088"/>
      <c r="G1088"/>
      <c r="H1088"/>
    </row>
    <row r="1089" spans="2:8" s="9" customFormat="1">
      <c r="B1089"/>
      <c r="C1089" s="12" t="s">
        <v>313</v>
      </c>
      <c r="D1089" s="110"/>
      <c r="E1089"/>
      <c r="F1089"/>
      <c r="G1089"/>
      <c r="H1089"/>
    </row>
    <row r="1090" spans="2:8" s="9" customFormat="1">
      <c r="B1090"/>
      <c r="C1090" s="12"/>
      <c r="D1090" s="110"/>
      <c r="E1090"/>
      <c r="F1090"/>
      <c r="G1090"/>
      <c r="H1090"/>
    </row>
    <row r="1091" spans="2:8" s="9" customFormat="1">
      <c r="B1091"/>
      <c r="C1091" s="12" t="s">
        <v>886</v>
      </c>
      <c r="D1091" s="110"/>
      <c r="E1091"/>
      <c r="F1091"/>
      <c r="G1091"/>
      <c r="H1091"/>
    </row>
    <row r="1092" spans="2:8" s="9" customFormat="1">
      <c r="B1092"/>
      <c r="C1092" s="12" t="s">
        <v>314</v>
      </c>
      <c r="D1092" s="110"/>
      <c r="E1092"/>
      <c r="F1092"/>
      <c r="G1092"/>
      <c r="H1092"/>
    </row>
    <row r="1093" spans="2:8" s="9" customFormat="1">
      <c r="B1093"/>
      <c r="C1093" s="12"/>
      <c r="D1093" s="110"/>
      <c r="E1093"/>
      <c r="F1093"/>
      <c r="G1093"/>
      <c r="H1093"/>
    </row>
    <row r="1094" spans="2:8" s="9" customFormat="1">
      <c r="B1094"/>
      <c r="C1094" s="12" t="s">
        <v>440</v>
      </c>
      <c r="D1094" s="110"/>
      <c r="E1094"/>
      <c r="F1094"/>
      <c r="G1094"/>
      <c r="H1094"/>
    </row>
    <row r="1095" spans="2:8" s="9" customFormat="1">
      <c r="B1095"/>
      <c r="C1095" s="12" t="s">
        <v>740</v>
      </c>
      <c r="D1095" s="110"/>
      <c r="E1095"/>
      <c r="F1095"/>
      <c r="G1095"/>
      <c r="H1095"/>
    </row>
    <row r="1096" spans="2:8" s="9" customFormat="1">
      <c r="B1096"/>
      <c r="C1096" s="12" t="s">
        <v>741</v>
      </c>
      <c r="D1096" s="110"/>
      <c r="E1096"/>
      <c r="F1096"/>
      <c r="G1096"/>
      <c r="H1096"/>
    </row>
    <row r="1097" spans="2:8" s="9" customFormat="1">
      <c r="B1097"/>
      <c r="C1097" s="12" t="s">
        <v>744</v>
      </c>
      <c r="D1097" s="110"/>
      <c r="E1097"/>
      <c r="F1097"/>
      <c r="G1097"/>
      <c r="H1097"/>
    </row>
    <row r="1098" spans="2:8" s="9" customFormat="1">
      <c r="B1098"/>
      <c r="C1098" s="12" t="s">
        <v>745</v>
      </c>
      <c r="D1098" s="110"/>
      <c r="E1098"/>
      <c r="F1098"/>
      <c r="G1098"/>
      <c r="H1098"/>
    </row>
    <row r="1099" spans="2:8" s="9" customFormat="1">
      <c r="B1099"/>
      <c r="C1099" s="12" t="s">
        <v>746</v>
      </c>
      <c r="D1099" s="110"/>
      <c r="E1099"/>
      <c r="F1099"/>
      <c r="G1099"/>
      <c r="H1099"/>
    </row>
    <row r="1100" spans="2:8" s="9" customFormat="1">
      <c r="B1100"/>
      <c r="C1100" s="12" t="s">
        <v>747</v>
      </c>
      <c r="D1100" s="110"/>
      <c r="E1100"/>
      <c r="F1100"/>
      <c r="G1100"/>
      <c r="H1100"/>
    </row>
    <row r="1101" spans="2:8" s="9" customFormat="1">
      <c r="B1101"/>
      <c r="C1101" s="12" t="s">
        <v>748</v>
      </c>
      <c r="D1101" s="110"/>
      <c r="E1101"/>
      <c r="F1101"/>
      <c r="G1101"/>
      <c r="H1101"/>
    </row>
    <row r="1102" spans="2:8" s="9" customFormat="1">
      <c r="B1102"/>
      <c r="C1102" s="12" t="s">
        <v>749</v>
      </c>
      <c r="D1102" s="110"/>
      <c r="E1102"/>
      <c r="F1102"/>
      <c r="G1102"/>
      <c r="H1102"/>
    </row>
    <row r="1103" spans="2:8" s="9" customFormat="1">
      <c r="B1103"/>
      <c r="C1103" s="12" t="s">
        <v>751</v>
      </c>
      <c r="D1103" s="110"/>
      <c r="E1103"/>
      <c r="F1103"/>
      <c r="G1103"/>
      <c r="H1103"/>
    </row>
    <row r="1104" spans="2:8" s="9" customFormat="1">
      <c r="B1104"/>
      <c r="C1104" s="12" t="s">
        <v>485</v>
      </c>
      <c r="D1104" s="110"/>
      <c r="E1104"/>
      <c r="F1104"/>
      <c r="G1104"/>
      <c r="H1104"/>
    </row>
    <row r="1105" spans="2:8" s="9" customFormat="1">
      <c r="B1105"/>
      <c r="C1105" s="12" t="s">
        <v>314</v>
      </c>
      <c r="D1105" s="110"/>
      <c r="E1105"/>
      <c r="F1105"/>
      <c r="G1105"/>
      <c r="H1105"/>
    </row>
    <row r="1106" spans="2:8" s="9" customFormat="1">
      <c r="B1106"/>
      <c r="C1106" s="12"/>
      <c r="D1106" s="110"/>
      <c r="E1106"/>
      <c r="F1106"/>
      <c r="G1106"/>
      <c r="H1106"/>
    </row>
    <row r="1107" spans="2:8" s="9" customFormat="1">
      <c r="B1107"/>
      <c r="C1107" s="12"/>
      <c r="D1107" s="110"/>
      <c r="E1107"/>
      <c r="F1107"/>
      <c r="G1107"/>
      <c r="H1107"/>
    </row>
    <row r="1108" spans="2:8">
      <c r="C1108" s="12" t="s">
        <v>884</v>
      </c>
      <c r="D1108" s="110"/>
    </row>
    <row r="1109" spans="2:8" s="9" customFormat="1">
      <c r="B1109"/>
      <c r="C1109" s="12" t="s">
        <v>885</v>
      </c>
      <c r="D1109" s="110"/>
      <c r="E1109"/>
      <c r="F1109"/>
      <c r="G1109"/>
      <c r="H1109"/>
    </row>
    <row r="1110" spans="2:8" s="9" customFormat="1">
      <c r="B1110"/>
      <c r="C1110" s="12" t="s">
        <v>887</v>
      </c>
      <c r="D1110" s="110"/>
      <c r="E1110"/>
      <c r="F1110"/>
      <c r="G1110"/>
      <c r="H1110"/>
    </row>
    <row r="1111" spans="2:8" s="9" customFormat="1">
      <c r="B1111"/>
      <c r="C1111" s="12" t="s">
        <v>314</v>
      </c>
      <c r="D1111" s="110"/>
      <c r="E1111"/>
      <c r="F1111"/>
      <c r="G1111"/>
      <c r="H1111"/>
    </row>
    <row r="1112" spans="2:8" s="9" customFormat="1">
      <c r="B1112"/>
      <c r="C1112" s="12"/>
      <c r="D1112" s="110"/>
      <c r="E1112"/>
      <c r="F1112"/>
      <c r="G1112"/>
      <c r="H1112"/>
    </row>
    <row r="1113" spans="2:8" s="9" customFormat="1">
      <c r="B1113"/>
      <c r="C1113" s="12" t="s">
        <v>321</v>
      </c>
      <c r="D1113" s="110"/>
      <c r="E1113"/>
      <c r="F1113"/>
      <c r="G1113"/>
      <c r="H1113"/>
    </row>
    <row r="1114" spans="2:8" s="9" customFormat="1">
      <c r="B1114"/>
      <c r="C1114" s="12" t="s">
        <v>322</v>
      </c>
      <c r="D1114" s="110"/>
      <c r="E1114"/>
      <c r="F1114"/>
      <c r="G1114"/>
      <c r="H1114"/>
    </row>
    <row r="1115" spans="2:8" s="9" customFormat="1">
      <c r="B1115"/>
      <c r="C1115" s="12" t="s">
        <v>312</v>
      </c>
      <c r="D1115" s="110"/>
      <c r="E1115"/>
      <c r="F1115"/>
      <c r="G1115"/>
      <c r="H1115"/>
    </row>
    <row r="1116" spans="2:8" s="9" customFormat="1">
      <c r="B1116"/>
      <c r="C1116" s="12" t="s">
        <v>314</v>
      </c>
      <c r="D1116" s="110"/>
      <c r="E1116"/>
      <c r="F1116"/>
      <c r="G1116"/>
      <c r="H1116"/>
    </row>
    <row r="1117" spans="2:8" s="9" customFormat="1">
      <c r="B1117"/>
      <c r="C1117" s="12"/>
      <c r="D1117" s="110"/>
      <c r="E1117"/>
      <c r="F1117"/>
      <c r="G1117"/>
      <c r="H1117"/>
    </row>
    <row r="1118" spans="2:8" s="9" customFormat="1">
      <c r="B1118"/>
      <c r="C1118" s="12" t="s">
        <v>325</v>
      </c>
      <c r="D1118" s="110"/>
      <c r="E1118"/>
      <c r="F1118"/>
      <c r="G1118"/>
      <c r="H1118"/>
    </row>
    <row r="1119" spans="2:8" s="9" customFormat="1">
      <c r="B1119"/>
      <c r="C1119" s="12" t="s">
        <v>1075</v>
      </c>
      <c r="D1119" s="110"/>
      <c r="E1119"/>
      <c r="F1119"/>
      <c r="G1119"/>
      <c r="H1119"/>
    </row>
    <row r="1120" spans="2:8" s="9" customFormat="1">
      <c r="B1120"/>
      <c r="C1120" s="12"/>
      <c r="D1120" s="110"/>
      <c r="E1120"/>
      <c r="F1120"/>
      <c r="G1120"/>
      <c r="H1120"/>
    </row>
    <row r="1121" spans="2:8">
      <c r="C1121" s="12" t="s">
        <v>325</v>
      </c>
      <c r="D1121" s="110"/>
    </row>
    <row r="1122" spans="2:8" s="9" customFormat="1">
      <c r="B1122"/>
      <c r="C1122" s="12" t="s">
        <v>327</v>
      </c>
      <c r="D1122" s="110"/>
      <c r="E1122"/>
      <c r="F1122"/>
      <c r="G1122"/>
      <c r="H1122"/>
    </row>
    <row r="1123" spans="2:8" s="9" customFormat="1">
      <c r="B1123"/>
      <c r="C1123" s="12" t="s">
        <v>329</v>
      </c>
      <c r="D1123" s="110"/>
      <c r="E1123"/>
      <c r="F1123"/>
      <c r="G1123"/>
      <c r="H1123"/>
    </row>
    <row r="1124" spans="2:8" s="9" customFormat="1">
      <c r="B1124"/>
      <c r="C1124" s="12" t="s">
        <v>331</v>
      </c>
      <c r="D1124" s="110"/>
      <c r="E1124"/>
      <c r="F1124"/>
      <c r="G1124"/>
      <c r="H1124"/>
    </row>
    <row r="1125" spans="2:8">
      <c r="C1125" s="12" t="s">
        <v>336</v>
      </c>
      <c r="D1125" s="110"/>
    </row>
    <row r="1126" spans="2:8">
      <c r="C1126" s="12" t="s">
        <v>314</v>
      </c>
      <c r="D1126" s="110"/>
    </row>
    <row r="1129" spans="2:8">
      <c r="C1129" s="12" t="s">
        <v>436</v>
      </c>
      <c r="D1129" s="110"/>
    </row>
    <row r="1130" spans="2:8">
      <c r="C1130" s="12" t="s">
        <v>437</v>
      </c>
      <c r="D1130" s="110"/>
    </row>
    <row r="1131" spans="2:8">
      <c r="C1131" s="12" t="s">
        <v>439</v>
      </c>
      <c r="D1131" s="110"/>
    </row>
    <row r="1132" spans="2:8">
      <c r="C1132" s="12" t="s">
        <v>440</v>
      </c>
      <c r="D1132" s="110"/>
    </row>
    <row r="1133" spans="2:8">
      <c r="C1133" s="12" t="s">
        <v>441</v>
      </c>
      <c r="D1133" s="110"/>
    </row>
    <row r="1134" spans="2:8">
      <c r="C1134" s="12" t="s">
        <v>443</v>
      </c>
      <c r="D1134" s="110"/>
    </row>
    <row r="1135" spans="2:8">
      <c r="C1135" s="12" t="s">
        <v>444</v>
      </c>
      <c r="D1135" s="110"/>
    </row>
    <row r="1136" spans="2:8">
      <c r="C1136" s="12" t="s">
        <v>445</v>
      </c>
      <c r="D1136" s="110"/>
    </row>
    <row r="1137" spans="3:3">
      <c r="C1137" s="12" t="s">
        <v>446</v>
      </c>
    </row>
    <row r="1138" spans="3:3">
      <c r="C1138" s="12" t="s">
        <v>447</v>
      </c>
    </row>
    <row r="1139" spans="3:3">
      <c r="C1139" s="12" t="s">
        <v>448</v>
      </c>
    </row>
    <row r="1140" spans="3:3">
      <c r="C1140" s="12" t="s">
        <v>449</v>
      </c>
    </row>
    <row r="1141" spans="3:3">
      <c r="C1141" s="12" t="s">
        <v>450</v>
      </c>
    </row>
    <row r="1142" spans="3:3">
      <c r="C1142" s="12" t="s">
        <v>451</v>
      </c>
    </row>
    <row r="1143" spans="3:3">
      <c r="C1143" s="12" t="s">
        <v>452</v>
      </c>
    </row>
    <row r="1144" spans="3:3">
      <c r="C1144" s="12" t="s">
        <v>454</v>
      </c>
    </row>
    <row r="1145" spans="3:3">
      <c r="C1145" s="12" t="s">
        <v>455</v>
      </c>
    </row>
    <row r="1146" spans="3:3">
      <c r="C1146" s="12" t="s">
        <v>456</v>
      </c>
    </row>
    <row r="1147" spans="3:3">
      <c r="C1147" s="12" t="s">
        <v>458</v>
      </c>
    </row>
    <row r="1148" spans="3:3">
      <c r="C1148" s="12" t="s">
        <v>459</v>
      </c>
    </row>
    <row r="1149" spans="3:3">
      <c r="C1149" s="12" t="s">
        <v>460</v>
      </c>
    </row>
    <row r="1150" spans="3:3">
      <c r="C1150" s="12" t="s">
        <v>461</v>
      </c>
    </row>
    <row r="1151" spans="3:3">
      <c r="C1151" s="12" t="s">
        <v>462</v>
      </c>
    </row>
    <row r="1152" spans="3:3">
      <c r="C1152" s="12" t="s">
        <v>463</v>
      </c>
    </row>
    <row r="1153" spans="3:3">
      <c r="C1153" s="12" t="s">
        <v>464</v>
      </c>
    </row>
    <row r="1154" spans="3:3">
      <c r="C1154" s="12" t="s">
        <v>465</v>
      </c>
    </row>
    <row r="1155" spans="3:3">
      <c r="C1155" s="12" t="s">
        <v>466</v>
      </c>
    </row>
    <row r="1156" spans="3:3">
      <c r="C1156" s="12" t="s">
        <v>467</v>
      </c>
    </row>
    <row r="1157" spans="3:3">
      <c r="C1157" s="12" t="s">
        <v>468</v>
      </c>
    </row>
    <row r="1158" spans="3:3">
      <c r="C1158" s="12" t="s">
        <v>469</v>
      </c>
    </row>
    <row r="1159" spans="3:3">
      <c r="C1159" s="12" t="s">
        <v>470</v>
      </c>
    </row>
    <row r="1160" spans="3:3">
      <c r="C1160" s="12" t="s">
        <v>471</v>
      </c>
    </row>
    <row r="1161" spans="3:3">
      <c r="C1161" s="12" t="s">
        <v>472</v>
      </c>
    </row>
    <row r="1162" spans="3:3">
      <c r="C1162" s="12" t="s">
        <v>24</v>
      </c>
    </row>
    <row r="1163" spans="3:3" ht="14.45" customHeight="1">
      <c r="C1163" s="12" t="s">
        <v>473</v>
      </c>
    </row>
    <row r="1164" spans="3:3">
      <c r="C1164" s="12" t="s">
        <v>475</v>
      </c>
    </row>
    <row r="1165" spans="3:3">
      <c r="C1165" s="12" t="s">
        <v>476</v>
      </c>
    </row>
    <row r="1166" spans="3:3">
      <c r="C1166" s="12" t="s">
        <v>477</v>
      </c>
    </row>
    <row r="1167" spans="3:3">
      <c r="C1167" s="12" t="s">
        <v>478</v>
      </c>
    </row>
    <row r="1168" spans="3:3">
      <c r="C1168" s="12" t="s">
        <v>480</v>
      </c>
    </row>
    <row r="1169" spans="3:3">
      <c r="C1169" s="12" t="s">
        <v>484</v>
      </c>
    </row>
    <row r="1170" spans="3:3">
      <c r="C1170" s="12" t="s">
        <v>314</v>
      </c>
    </row>
    <row r="1171" spans="3:3">
      <c r="C1171" s="12" t="s">
        <v>486</v>
      </c>
    </row>
    <row r="1172" spans="3:3">
      <c r="C1172" s="12" t="s">
        <v>487</v>
      </c>
    </row>
    <row r="1173" spans="3:3">
      <c r="C1173" s="12" t="s">
        <v>488</v>
      </c>
    </row>
    <row r="1174" spans="3:3">
      <c r="C1174" s="12" t="s">
        <v>489</v>
      </c>
    </row>
    <row r="1175" spans="3:3">
      <c r="C1175" s="12" t="s">
        <v>490</v>
      </c>
    </row>
    <row r="1176" spans="3:3">
      <c r="C1176" s="12" t="s">
        <v>491</v>
      </c>
    </row>
    <row r="1177" spans="3:3">
      <c r="C1177" s="12" t="s">
        <v>492</v>
      </c>
    </row>
    <row r="1178" spans="3:3">
      <c r="C1178" s="12" t="s">
        <v>493</v>
      </c>
    </row>
    <row r="1179" spans="3:3">
      <c r="C1179" s="12" t="s">
        <v>494</v>
      </c>
    </row>
    <row r="1180" spans="3:3">
      <c r="C1180" s="12" t="s">
        <v>495</v>
      </c>
    </row>
    <row r="1181" spans="3:3">
      <c r="C1181" s="12" t="s">
        <v>496</v>
      </c>
    </row>
    <row r="1182" spans="3:3">
      <c r="C1182" s="12" t="s">
        <v>497</v>
      </c>
    </row>
    <row r="1183" spans="3:3">
      <c r="C1183" s="12" t="s">
        <v>498</v>
      </c>
    </row>
    <row r="1184" spans="3:3">
      <c r="C1184" s="12" t="s">
        <v>499</v>
      </c>
    </row>
    <row r="1185" spans="3:3">
      <c r="C1185" s="12" t="s">
        <v>500</v>
      </c>
    </row>
    <row r="1186" spans="3:3">
      <c r="C1186" s="12" t="s">
        <v>501</v>
      </c>
    </row>
    <row r="1187" spans="3:3">
      <c r="C1187" s="12" t="s">
        <v>502</v>
      </c>
    </row>
    <row r="1188" spans="3:3">
      <c r="C1188" s="12" t="s">
        <v>503</v>
      </c>
    </row>
    <row r="1189" spans="3:3">
      <c r="C1189" s="12" t="s">
        <v>505</v>
      </c>
    </row>
    <row r="1190" spans="3:3">
      <c r="C1190" s="12" t="s">
        <v>507</v>
      </c>
    </row>
    <row r="1191" spans="3:3">
      <c r="C1191" s="12" t="s">
        <v>509</v>
      </c>
    </row>
    <row r="1192" spans="3:3">
      <c r="C1192" s="130" t="s">
        <v>510</v>
      </c>
    </row>
    <row r="1193" spans="3:3">
      <c r="C1193" s="12" t="s">
        <v>512</v>
      </c>
    </row>
    <row r="1194" spans="3:3">
      <c r="C1194" s="12" t="s">
        <v>513</v>
      </c>
    </row>
    <row r="1195" spans="3:3">
      <c r="C1195" s="12" t="s">
        <v>514</v>
      </c>
    </row>
    <row r="1196" spans="3:3">
      <c r="C1196" s="12" t="s">
        <v>515</v>
      </c>
    </row>
    <row r="1197" spans="3:3">
      <c r="C1197" s="12" t="s">
        <v>516</v>
      </c>
    </row>
    <row r="1198" spans="3:3">
      <c r="C1198" s="12" t="s">
        <v>517</v>
      </c>
    </row>
    <row r="1199" spans="3:3">
      <c r="C1199" s="12" t="s">
        <v>518</v>
      </c>
    </row>
    <row r="1200" spans="3:3">
      <c r="C1200" s="12" t="s">
        <v>519</v>
      </c>
    </row>
    <row r="1201" spans="3:3">
      <c r="C1201" s="12" t="s">
        <v>521</v>
      </c>
    </row>
    <row r="1202" spans="3:3">
      <c r="C1202" s="12" t="s">
        <v>522</v>
      </c>
    </row>
    <row r="1203" spans="3:3">
      <c r="C1203" s="12" t="s">
        <v>524</v>
      </c>
    </row>
    <row r="1204" spans="3:3">
      <c r="C1204" s="12" t="s">
        <v>525</v>
      </c>
    </row>
    <row r="1205" spans="3:3">
      <c r="C1205" s="12" t="s">
        <v>526</v>
      </c>
    </row>
    <row r="1206" spans="3:3">
      <c r="C1206" s="12" t="s">
        <v>527</v>
      </c>
    </row>
    <row r="1207" spans="3:3">
      <c r="C1207" s="12" t="s">
        <v>528</v>
      </c>
    </row>
    <row r="1208" spans="3:3">
      <c r="C1208" s="12" t="s">
        <v>530</v>
      </c>
    </row>
    <row r="1209" spans="3:3">
      <c r="C1209" s="12" t="s">
        <v>531</v>
      </c>
    </row>
    <row r="1210" spans="3:3">
      <c r="C1210" s="12" t="s">
        <v>532</v>
      </c>
    </row>
    <row r="1211" spans="3:3">
      <c r="C1211" s="12" t="s">
        <v>533</v>
      </c>
    </row>
    <row r="1212" spans="3:3">
      <c r="C1212" s="12" t="s">
        <v>534</v>
      </c>
    </row>
    <row r="1213" spans="3:3">
      <c r="C1213" s="12" t="s">
        <v>535</v>
      </c>
    </row>
    <row r="1214" spans="3:3">
      <c r="C1214" s="12" t="s">
        <v>536</v>
      </c>
    </row>
    <row r="1215" spans="3:3">
      <c r="C1215" s="12" t="s">
        <v>537</v>
      </c>
    </row>
    <row r="1216" spans="3:3">
      <c r="C1216" s="12" t="s">
        <v>539</v>
      </c>
    </row>
    <row r="1217" spans="3:3">
      <c r="C1217" s="12" t="s">
        <v>540</v>
      </c>
    </row>
    <row r="1218" spans="3:3">
      <c r="C1218" s="12" t="s">
        <v>541</v>
      </c>
    </row>
    <row r="1219" spans="3:3">
      <c r="C1219" s="12" t="s">
        <v>542</v>
      </c>
    </row>
    <row r="1220" spans="3:3">
      <c r="C1220" s="12" t="s">
        <v>543</v>
      </c>
    </row>
    <row r="1221" spans="3:3">
      <c r="C1221" s="12" t="s">
        <v>544</v>
      </c>
    </row>
    <row r="1222" spans="3:3">
      <c r="C1222" s="12" t="s">
        <v>545</v>
      </c>
    </row>
    <row r="1223" spans="3:3">
      <c r="C1223" s="12" t="s">
        <v>546</v>
      </c>
    </row>
    <row r="1224" spans="3:3">
      <c r="C1224" s="12" t="s">
        <v>547</v>
      </c>
    </row>
    <row r="1225" spans="3:3">
      <c r="C1225" s="12" t="s">
        <v>548</v>
      </c>
    </row>
    <row r="1226" spans="3:3">
      <c r="C1226" s="12" t="s">
        <v>549</v>
      </c>
    </row>
    <row r="1227" spans="3:3">
      <c r="C1227" s="12" t="s">
        <v>550</v>
      </c>
    </row>
    <row r="1228" spans="3:3">
      <c r="C1228" s="12" t="s">
        <v>551</v>
      </c>
    </row>
    <row r="1229" spans="3:3">
      <c r="C1229" s="12" t="s">
        <v>552</v>
      </c>
    </row>
    <row r="1230" spans="3:3">
      <c r="C1230" s="12" t="s">
        <v>553</v>
      </c>
    </row>
    <row r="1231" spans="3:3">
      <c r="C1231" s="12" t="s">
        <v>554</v>
      </c>
    </row>
    <row r="1232" spans="3:3">
      <c r="C1232" s="12" t="s">
        <v>555</v>
      </c>
    </row>
    <row r="1233" spans="3:3">
      <c r="C1233" s="12" t="s">
        <v>556</v>
      </c>
    </row>
    <row r="1234" spans="3:3">
      <c r="C1234" s="12" t="s">
        <v>557</v>
      </c>
    </row>
    <row r="1235" spans="3:3">
      <c r="C1235" s="12" t="s">
        <v>558</v>
      </c>
    </row>
    <row r="1236" spans="3:3">
      <c r="C1236" s="12" t="s">
        <v>559</v>
      </c>
    </row>
    <row r="1237" spans="3:3">
      <c r="C1237" s="12" t="s">
        <v>561</v>
      </c>
    </row>
    <row r="1238" spans="3:3">
      <c r="C1238" s="12" t="s">
        <v>562</v>
      </c>
    </row>
    <row r="1239" spans="3:3">
      <c r="C1239" s="12" t="s">
        <v>563</v>
      </c>
    </row>
    <row r="1240" spans="3:3">
      <c r="C1240" s="12" t="s">
        <v>564</v>
      </c>
    </row>
    <row r="1241" spans="3:3">
      <c r="C1241" s="12" t="s">
        <v>565</v>
      </c>
    </row>
    <row r="1242" spans="3:3">
      <c r="C1242" s="12" t="s">
        <v>566</v>
      </c>
    </row>
    <row r="1243" spans="3:3">
      <c r="C1243" s="12" t="s">
        <v>567</v>
      </c>
    </row>
    <row r="1244" spans="3:3">
      <c r="C1244" s="12" t="s">
        <v>568</v>
      </c>
    </row>
    <row r="1245" spans="3:3">
      <c r="C1245" s="12" t="s">
        <v>569</v>
      </c>
    </row>
    <row r="1248" spans="3:3">
      <c r="C1248" s="12" t="s">
        <v>326</v>
      </c>
    </row>
    <row r="1249" spans="3:3">
      <c r="C1249" s="12" t="s">
        <v>327</v>
      </c>
    </row>
    <row r="1250" spans="3:3">
      <c r="C1250" s="12" t="s">
        <v>329</v>
      </c>
    </row>
    <row r="1251" spans="3:3">
      <c r="C1251" s="12" t="s">
        <v>332</v>
      </c>
    </row>
    <row r="1252" spans="3:3">
      <c r="C1252" s="12" t="s">
        <v>334</v>
      </c>
    </row>
    <row r="1253" spans="3:3">
      <c r="C1253" s="12" t="s">
        <v>314</v>
      </c>
    </row>
    <row r="1255" spans="3:3">
      <c r="C1255" s="12" t="s">
        <v>326</v>
      </c>
    </row>
    <row r="1256" spans="3:3">
      <c r="C1256" s="12" t="s">
        <v>331</v>
      </c>
    </row>
    <row r="1257" spans="3:3">
      <c r="C1257" s="12" t="s">
        <v>336</v>
      </c>
    </row>
    <row r="1258" spans="3:3">
      <c r="C1258" s="12" t="s">
        <v>327</v>
      </c>
    </row>
    <row r="1259" spans="3:3">
      <c r="C1259" s="12" t="s">
        <v>314</v>
      </c>
    </row>
    <row r="1261" spans="3:3">
      <c r="C1261" s="12" t="s">
        <v>325</v>
      </c>
    </row>
    <row r="1262" spans="3:3">
      <c r="C1262" s="12" t="s">
        <v>327</v>
      </c>
    </row>
    <row r="1263" spans="3:3">
      <c r="C1263" s="12" t="s">
        <v>334</v>
      </c>
    </row>
    <row r="1264" spans="3:3">
      <c r="C1264" s="12" t="s">
        <v>332</v>
      </c>
    </row>
    <row r="1265" spans="3:3">
      <c r="C1265" s="12" t="s">
        <v>314</v>
      </c>
    </row>
    <row r="1267" spans="3:3">
      <c r="C1267" s="12" t="s">
        <v>326</v>
      </c>
    </row>
    <row r="1268" spans="3:3">
      <c r="C1268" s="12" t="s">
        <v>327</v>
      </c>
    </row>
    <row r="1269" spans="3:3">
      <c r="C1269" s="12" t="s">
        <v>314</v>
      </c>
    </row>
    <row r="1272" spans="3:3">
      <c r="C1272" s="12" t="s">
        <v>325</v>
      </c>
    </row>
    <row r="1273" spans="3:3">
      <c r="C1273" s="12" t="s">
        <v>327</v>
      </c>
    </row>
    <row r="1274" spans="3:3">
      <c r="C1274" s="12" t="s">
        <v>329</v>
      </c>
    </row>
    <row r="1275" spans="3:3">
      <c r="C1275" s="12" t="s">
        <v>331</v>
      </c>
    </row>
    <row r="1276" spans="3:3">
      <c r="C1276" s="12" t="s">
        <v>332</v>
      </c>
    </row>
    <row r="1277" spans="3:3">
      <c r="C1277" s="12" t="s">
        <v>333</v>
      </c>
    </row>
    <row r="1278" spans="3:3">
      <c r="C1278" s="12" t="s">
        <v>334</v>
      </c>
    </row>
    <row r="1279" spans="3:3">
      <c r="C1279" s="12" t="s">
        <v>335</v>
      </c>
    </row>
    <row r="1280" spans="3:3">
      <c r="C1280" s="12" t="s">
        <v>336</v>
      </c>
    </row>
    <row r="1281" spans="3:3">
      <c r="C1281" s="12" t="s">
        <v>314</v>
      </c>
    </row>
    <row r="1283" spans="3:3">
      <c r="C1283" s="12" t="s">
        <v>340</v>
      </c>
    </row>
    <row r="1284" spans="3:3">
      <c r="C1284" s="12" t="s">
        <v>342</v>
      </c>
    </row>
    <row r="1285" spans="3:3">
      <c r="C1285" s="12" t="s">
        <v>344</v>
      </c>
    </row>
    <row r="1286" spans="3:3">
      <c r="C1286" s="12" t="s">
        <v>346</v>
      </c>
    </row>
    <row r="1287" spans="3:3">
      <c r="C1287" s="12" t="s">
        <v>348</v>
      </c>
    </row>
    <row r="1288" spans="3:3">
      <c r="C1288" s="12" t="s">
        <v>350</v>
      </c>
    </row>
    <row r="1289" spans="3:3">
      <c r="C1289" s="12" t="s">
        <v>352</v>
      </c>
    </row>
    <row r="1290" spans="3:3">
      <c r="C1290" s="12" t="s">
        <v>354</v>
      </c>
    </row>
    <row r="1291" spans="3:3">
      <c r="C1291" s="12" t="s">
        <v>356</v>
      </c>
    </row>
    <row r="1292" spans="3:3">
      <c r="C1292" s="12" t="s">
        <v>358</v>
      </c>
    </row>
    <row r="1293" spans="3:3">
      <c r="C1293" s="12" t="s">
        <v>360</v>
      </c>
    </row>
    <row r="1294" spans="3:3">
      <c r="C1294" s="12" t="s">
        <v>362</v>
      </c>
    </row>
    <row r="1295" spans="3:3">
      <c r="C1295" s="12" t="s">
        <v>364</v>
      </c>
    </row>
    <row r="1296" spans="3:3">
      <c r="C1296" s="12" t="s">
        <v>366</v>
      </c>
    </row>
    <row r="1297" spans="3:3">
      <c r="C1297" s="12" t="s">
        <v>368</v>
      </c>
    </row>
    <row r="1298" spans="3:3">
      <c r="C1298" s="12" t="s">
        <v>370</v>
      </c>
    </row>
    <row r="1299" spans="3:3">
      <c r="C1299" s="12" t="s">
        <v>372</v>
      </c>
    </row>
    <row r="1300" spans="3:3">
      <c r="C1300" s="12" t="s">
        <v>374</v>
      </c>
    </row>
    <row r="1301" spans="3:3">
      <c r="C1301" s="12" t="s">
        <v>376</v>
      </c>
    </row>
    <row r="1302" spans="3:3">
      <c r="C1302" s="12" t="s">
        <v>378</v>
      </c>
    </row>
    <row r="1303" spans="3:3">
      <c r="C1303" s="12" t="s">
        <v>380</v>
      </c>
    </row>
    <row r="1304" spans="3:3">
      <c r="C1304" s="12" t="s">
        <v>382</v>
      </c>
    </row>
    <row r="1305" spans="3:3">
      <c r="C1305" s="12" t="s">
        <v>384</v>
      </c>
    </row>
    <row r="1306" spans="3:3">
      <c r="C1306" s="12" t="s">
        <v>386</v>
      </c>
    </row>
    <row r="1307" spans="3:3">
      <c r="C1307" s="12" t="s">
        <v>388</v>
      </c>
    </row>
    <row r="1308" spans="3:3">
      <c r="C1308" s="12" t="s">
        <v>390</v>
      </c>
    </row>
    <row r="1309" spans="3:3">
      <c r="C1309" s="12" t="s">
        <v>392</v>
      </c>
    </row>
    <row r="1310" spans="3:3">
      <c r="C1310" s="12" t="s">
        <v>394</v>
      </c>
    </row>
    <row r="1311" spans="3:3">
      <c r="C1311" s="12" t="s">
        <v>396</v>
      </c>
    </row>
    <row r="1312" spans="3:3">
      <c r="C1312" s="12" t="s">
        <v>398</v>
      </c>
    </row>
    <row r="1313" spans="3:3">
      <c r="C1313" s="12" t="s">
        <v>400</v>
      </c>
    </row>
    <row r="1314" spans="3:3">
      <c r="C1314" s="12" t="s">
        <v>402</v>
      </c>
    </row>
    <row r="1315" spans="3:3">
      <c r="C1315" s="12" t="s">
        <v>314</v>
      </c>
    </row>
  </sheetData>
  <autoFilter ref="A1:E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RowHeight="15" outlineLevelRow="1"/>
  <cols>
    <col min="1" max="1" width="25.625" style="51" customWidth="1"/>
    <col min="2" max="2" width="48.75" style="51" customWidth="1"/>
    <col min="3" max="3" width="12" customWidth="1"/>
    <col min="4" max="4" width="23.375" style="1" customWidth="1"/>
    <col min="5" max="5" width="14.25" customWidth="1"/>
  </cols>
  <sheetData>
    <row r="1" spans="1:5" ht="15.75">
      <c r="A1" s="89" t="s">
        <v>1076</v>
      </c>
      <c r="B1" s="90" t="s">
        <v>1077</v>
      </c>
      <c r="C1" s="90" t="s">
        <v>1078</v>
      </c>
      <c r="D1" s="91" t="s">
        <v>1079</v>
      </c>
      <c r="E1" s="103"/>
    </row>
    <row r="2" spans="1:5" ht="15.75" outlineLevel="1">
      <c r="A2" s="31" t="s">
        <v>19</v>
      </c>
      <c r="B2" s="32" t="s">
        <v>49</v>
      </c>
      <c r="C2" s="31">
        <v>5.0999999999999996</v>
      </c>
      <c r="D2" s="93"/>
    </row>
    <row r="3" spans="1:5" ht="15.75" outlineLevel="1">
      <c r="A3" s="31" t="s">
        <v>19</v>
      </c>
      <c r="B3" s="32" t="s">
        <v>50</v>
      </c>
      <c r="C3" s="31">
        <v>5.2</v>
      </c>
      <c r="D3" s="93"/>
    </row>
    <row r="4" spans="1:5" ht="15.75" outlineLevel="1">
      <c r="A4" s="31" t="s">
        <v>19</v>
      </c>
      <c r="B4" s="32" t="s">
        <v>51</v>
      </c>
      <c r="C4" s="31">
        <v>5.4</v>
      </c>
      <c r="D4" s="93"/>
    </row>
    <row r="5" spans="1:5" ht="15.75" outlineLevel="1">
      <c r="A5" s="31" t="s">
        <v>19</v>
      </c>
      <c r="B5" s="32" t="s">
        <v>52</v>
      </c>
      <c r="C5" s="31">
        <v>5.7</v>
      </c>
      <c r="D5" s="93"/>
    </row>
    <row r="6" spans="1:5" ht="15.75" outlineLevel="1">
      <c r="A6" s="31" t="s">
        <v>19</v>
      </c>
      <c r="B6" s="32" t="s">
        <v>53</v>
      </c>
      <c r="C6" s="31">
        <v>5.1100000000000003</v>
      </c>
      <c r="D6" s="93"/>
    </row>
    <row r="7" spans="1:5" ht="15.75" outlineLevel="1">
      <c r="A7" s="31" t="s">
        <v>19</v>
      </c>
      <c r="B7" s="32" t="s">
        <v>54</v>
      </c>
      <c r="C7" s="31">
        <v>5.26</v>
      </c>
      <c r="D7" s="93"/>
    </row>
    <row r="8" spans="1:5" ht="15.75" outlineLevel="1">
      <c r="A8" s="31" t="s">
        <v>19</v>
      </c>
      <c r="B8" s="32" t="s">
        <v>55</v>
      </c>
      <c r="C8" s="31">
        <v>5.27</v>
      </c>
      <c r="D8" s="93"/>
    </row>
    <row r="9" spans="1:5" ht="15.75" outlineLevel="1">
      <c r="A9" s="31" t="s">
        <v>19</v>
      </c>
      <c r="B9" s="32" t="s">
        <v>56</v>
      </c>
      <c r="C9" s="31">
        <v>5.36</v>
      </c>
      <c r="D9" s="93"/>
    </row>
    <row r="10" spans="1:5" ht="15.75" outlineLevel="1">
      <c r="A10" s="31" t="s">
        <v>19</v>
      </c>
      <c r="B10" s="32" t="s">
        <v>57</v>
      </c>
      <c r="C10" s="33">
        <v>5.5</v>
      </c>
      <c r="D10" s="93"/>
    </row>
    <row r="11" spans="1:5" ht="15.75" outlineLevel="1">
      <c r="A11" s="31" t="s">
        <v>19</v>
      </c>
      <c r="B11" s="32" t="s">
        <v>58</v>
      </c>
      <c r="C11" s="31">
        <v>5.51</v>
      </c>
      <c r="D11" s="93"/>
    </row>
    <row r="12" spans="1:5" ht="15.75" outlineLevel="1">
      <c r="A12" s="31" t="s">
        <v>19</v>
      </c>
      <c r="B12" s="32" t="s">
        <v>59</v>
      </c>
      <c r="C12" s="31">
        <v>5.53</v>
      </c>
      <c r="D12" s="93"/>
    </row>
    <row r="13" spans="1:5" ht="15.75" outlineLevel="1">
      <c r="A13" s="31" t="s">
        <v>19</v>
      </c>
      <c r="B13" s="32" t="s">
        <v>60</v>
      </c>
      <c r="C13" s="31">
        <v>5.59</v>
      </c>
      <c r="D13" s="93"/>
    </row>
    <row r="14" spans="1:5" ht="15.75" outlineLevel="1">
      <c r="A14" s="31" t="s">
        <v>19</v>
      </c>
      <c r="B14" s="32" t="s">
        <v>61</v>
      </c>
      <c r="C14" s="31">
        <v>5.54</v>
      </c>
      <c r="D14" s="93"/>
    </row>
    <row r="15" spans="1:5" ht="15.75" outlineLevel="1">
      <c r="A15" s="31" t="s">
        <v>19</v>
      </c>
      <c r="B15" s="32" t="s">
        <v>62</v>
      </c>
      <c r="C15" s="33">
        <v>5.7</v>
      </c>
      <c r="D15" s="92" t="s">
        <v>1080</v>
      </c>
    </row>
    <row r="16" spans="1:5" ht="15.75" outlineLevel="1">
      <c r="A16" s="31" t="s">
        <v>19</v>
      </c>
      <c r="B16" s="32" t="s">
        <v>63</v>
      </c>
      <c r="C16" s="31">
        <v>5.63</v>
      </c>
      <c r="D16" s="93"/>
    </row>
    <row r="17" spans="1:4" ht="15.75" outlineLevel="1">
      <c r="A17" s="31" t="s">
        <v>19</v>
      </c>
      <c r="B17" s="32" t="s">
        <v>64</v>
      </c>
      <c r="C17" s="31">
        <v>5.47</v>
      </c>
      <c r="D17" s="93"/>
    </row>
    <row r="18" spans="1:4" ht="15.75" outlineLevel="1">
      <c r="A18" s="31" t="s">
        <v>19</v>
      </c>
      <c r="B18" s="32" t="s">
        <v>65</v>
      </c>
      <c r="C18" s="31">
        <v>5.48</v>
      </c>
      <c r="D18" s="93"/>
    </row>
    <row r="19" spans="1:4" ht="15.75">
      <c r="A19" s="36" t="s">
        <v>19</v>
      </c>
      <c r="B19" s="32"/>
      <c r="C19" s="31"/>
      <c r="D19" s="93"/>
    </row>
    <row r="20" spans="1:4" ht="15.75" outlineLevel="1">
      <c r="A20" s="31" t="s">
        <v>20</v>
      </c>
      <c r="B20" s="32" t="s">
        <v>49</v>
      </c>
      <c r="C20" s="31">
        <v>5.0999999999999996</v>
      </c>
      <c r="D20" s="93"/>
    </row>
    <row r="21" spans="1:4" ht="15.75" outlineLevel="1">
      <c r="A21" s="31" t="s">
        <v>20</v>
      </c>
      <c r="B21" s="32" t="s">
        <v>50</v>
      </c>
      <c r="C21" s="31">
        <v>5.2</v>
      </c>
      <c r="D21" s="93"/>
    </row>
    <row r="22" spans="1:4" ht="15.75" outlineLevel="1">
      <c r="A22" s="31" t="s">
        <v>20</v>
      </c>
      <c r="B22" s="32" t="s">
        <v>66</v>
      </c>
      <c r="C22" s="31">
        <v>5.3</v>
      </c>
      <c r="D22" s="93"/>
    </row>
    <row r="23" spans="1:4" ht="15.75" outlineLevel="1">
      <c r="A23" s="31" t="s">
        <v>20</v>
      </c>
      <c r="B23" s="32" t="s">
        <v>91</v>
      </c>
      <c r="C23" s="31">
        <v>5.14</v>
      </c>
      <c r="D23" s="93"/>
    </row>
    <row r="24" spans="1:4" ht="15.75" outlineLevel="1">
      <c r="A24" s="31" t="s">
        <v>20</v>
      </c>
      <c r="B24" s="32" t="s">
        <v>68</v>
      </c>
      <c r="C24" s="31">
        <v>5.19</v>
      </c>
      <c r="D24" s="93"/>
    </row>
    <row r="25" spans="1:4" ht="15.75" outlineLevel="1">
      <c r="A25" s="31" t="s">
        <v>20</v>
      </c>
      <c r="B25" s="32" t="s">
        <v>54</v>
      </c>
      <c r="C25" s="31">
        <v>5.26</v>
      </c>
      <c r="D25" s="93"/>
    </row>
    <row r="26" spans="1:4" ht="15.75" outlineLevel="1">
      <c r="A26" s="31" t="s">
        <v>20</v>
      </c>
      <c r="B26" s="32" t="s">
        <v>55</v>
      </c>
      <c r="C26" s="31">
        <v>5.27</v>
      </c>
      <c r="D26" s="93"/>
    </row>
    <row r="27" spans="1:4" ht="15.75" outlineLevel="1">
      <c r="A27" s="31" t="s">
        <v>20</v>
      </c>
      <c r="B27" s="32" t="s">
        <v>69</v>
      </c>
      <c r="C27" s="31">
        <v>5.28</v>
      </c>
      <c r="D27" s="93"/>
    </row>
    <row r="28" spans="1:4" ht="15.75" outlineLevel="1">
      <c r="A28" s="31" t="s">
        <v>20</v>
      </c>
      <c r="B28" s="32" t="s">
        <v>70</v>
      </c>
      <c r="C28" s="33">
        <v>5.3</v>
      </c>
      <c r="D28" s="93"/>
    </row>
    <row r="29" spans="1:4" ht="15.75" outlineLevel="1">
      <c r="A29" s="31" t="s">
        <v>20</v>
      </c>
      <c r="B29" s="32" t="s">
        <v>71</v>
      </c>
      <c r="C29" s="31">
        <v>5.49</v>
      </c>
      <c r="D29" s="93"/>
    </row>
    <row r="30" spans="1:4" ht="15.75" outlineLevel="1">
      <c r="A30" s="31" t="s">
        <v>20</v>
      </c>
      <c r="B30" s="32" t="s">
        <v>58</v>
      </c>
      <c r="C30" s="31">
        <v>5.51</v>
      </c>
      <c r="D30" s="93"/>
    </row>
    <row r="31" spans="1:4" ht="15.75" outlineLevel="1">
      <c r="A31" s="31" t="s">
        <v>20</v>
      </c>
      <c r="B31" s="32" t="s">
        <v>59</v>
      </c>
      <c r="C31" s="31">
        <v>5.53</v>
      </c>
      <c r="D31" s="93"/>
    </row>
    <row r="32" spans="1:4" ht="15.75" outlineLevel="1">
      <c r="A32" s="31" t="s">
        <v>20</v>
      </c>
      <c r="B32" s="32" t="s">
        <v>72</v>
      </c>
      <c r="C32" s="31">
        <v>5.69</v>
      </c>
      <c r="D32" s="93"/>
    </row>
    <row r="33" spans="1:4" ht="15.75" outlineLevel="1">
      <c r="A33" s="31" t="s">
        <v>20</v>
      </c>
      <c r="B33" s="32" t="s">
        <v>73</v>
      </c>
      <c r="C33" s="31">
        <v>5.75</v>
      </c>
      <c r="D33" s="93"/>
    </row>
    <row r="34" spans="1:4" ht="15.75" outlineLevel="1">
      <c r="A34" s="31" t="s">
        <v>20</v>
      </c>
      <c r="B34" s="32" t="s">
        <v>62</v>
      </c>
      <c r="C34" s="33">
        <v>5.7</v>
      </c>
      <c r="D34" s="93"/>
    </row>
    <row r="35" spans="1:4" ht="15.75" outlineLevel="1">
      <c r="A35" s="31" t="s">
        <v>20</v>
      </c>
      <c r="B35" s="32" t="s">
        <v>74</v>
      </c>
      <c r="C35" s="31">
        <v>5.74</v>
      </c>
      <c r="D35" s="93"/>
    </row>
    <row r="36" spans="1:4" ht="15.75" outlineLevel="1">
      <c r="A36" s="31" t="s">
        <v>20</v>
      </c>
      <c r="B36" s="32" t="s">
        <v>75</v>
      </c>
      <c r="C36" s="31">
        <v>5.62</v>
      </c>
      <c r="D36" s="93"/>
    </row>
    <row r="37" spans="1:4" ht="15.75" outlineLevel="1">
      <c r="A37" s="31" t="s">
        <v>20</v>
      </c>
      <c r="B37" s="32" t="s">
        <v>76</v>
      </c>
      <c r="C37" s="31">
        <v>5.58</v>
      </c>
      <c r="D37" s="93"/>
    </row>
    <row r="38" spans="1:4" ht="15.75" outlineLevel="1">
      <c r="A38" s="31" t="s">
        <v>20</v>
      </c>
      <c r="B38" s="32" t="s">
        <v>61</v>
      </c>
      <c r="C38" s="31">
        <v>5.54</v>
      </c>
      <c r="D38" s="93"/>
    </row>
    <row r="39" spans="1:4" ht="15.75" outlineLevel="1">
      <c r="A39" s="31" t="s">
        <v>20</v>
      </c>
      <c r="B39" s="32" t="s">
        <v>77</v>
      </c>
      <c r="C39" s="31">
        <v>5.55</v>
      </c>
      <c r="D39" s="93"/>
    </row>
    <row r="40" spans="1:4" ht="15.75" outlineLevel="1">
      <c r="A40" s="31" t="s">
        <v>20</v>
      </c>
      <c r="B40" s="32" t="s">
        <v>63</v>
      </c>
      <c r="C40" s="31">
        <v>5.63</v>
      </c>
      <c r="D40" s="93"/>
    </row>
    <row r="41" spans="1:4" ht="15.75" outlineLevel="1">
      <c r="A41" s="31" t="s">
        <v>20</v>
      </c>
      <c r="B41" s="32" t="s">
        <v>78</v>
      </c>
      <c r="C41" s="31">
        <v>5.65</v>
      </c>
      <c r="D41" s="93"/>
    </row>
    <row r="42" spans="1:4" ht="15.75" outlineLevel="1">
      <c r="A42" s="31" t="s">
        <v>20</v>
      </c>
      <c r="B42" s="32" t="s">
        <v>17</v>
      </c>
      <c r="C42" s="31">
        <v>5.68</v>
      </c>
      <c r="D42" s="93"/>
    </row>
    <row r="43" spans="1:4" ht="15.75" outlineLevel="1">
      <c r="A43" s="31" t="s">
        <v>20</v>
      </c>
      <c r="B43" s="32" t="s">
        <v>79</v>
      </c>
      <c r="C43" s="31">
        <v>5.45</v>
      </c>
      <c r="D43" s="93"/>
    </row>
    <row r="44" spans="1:4" ht="15.75" outlineLevel="1">
      <c r="A44" s="31" t="s">
        <v>20</v>
      </c>
      <c r="B44" s="32" t="s">
        <v>64</v>
      </c>
      <c r="C44" s="31">
        <v>5.47</v>
      </c>
      <c r="D44" s="93"/>
    </row>
    <row r="45" spans="1:4" ht="15.75" outlineLevel="1">
      <c r="A45" s="31" t="s">
        <v>20</v>
      </c>
      <c r="B45" s="32" t="s">
        <v>65</v>
      </c>
      <c r="C45" s="31">
        <v>5.48</v>
      </c>
      <c r="D45" s="93"/>
    </row>
    <row r="46" spans="1:4" ht="15.75">
      <c r="A46" s="36" t="s">
        <v>20</v>
      </c>
      <c r="B46" s="32"/>
      <c r="C46" s="31"/>
      <c r="D46" s="93"/>
    </row>
    <row r="47" spans="1:4" ht="15.75" outlineLevel="1">
      <c r="A47" s="31" t="s">
        <v>21</v>
      </c>
      <c r="B47" s="32" t="s">
        <v>49</v>
      </c>
      <c r="C47" s="31">
        <v>5.0999999999999996</v>
      </c>
      <c r="D47" s="93"/>
    </row>
    <row r="48" spans="1:4" ht="15.75" outlineLevel="1">
      <c r="A48" s="31" t="s">
        <v>21</v>
      </c>
      <c r="B48" s="32" t="s">
        <v>50</v>
      </c>
      <c r="C48" s="31">
        <v>5.2</v>
      </c>
      <c r="D48" s="93"/>
    </row>
    <row r="49" spans="1:4" ht="15.75" outlineLevel="1">
      <c r="A49" s="31" t="s">
        <v>21</v>
      </c>
      <c r="B49" s="32" t="s">
        <v>66</v>
      </c>
      <c r="C49" s="31">
        <v>5.3</v>
      </c>
      <c r="D49" s="93"/>
    </row>
    <row r="50" spans="1:4" ht="15.75" outlineLevel="1">
      <c r="A50" s="31" t="s">
        <v>21</v>
      </c>
      <c r="B50" s="32" t="s">
        <v>80</v>
      </c>
      <c r="C50" s="31">
        <v>5.6</v>
      </c>
      <c r="D50" s="93"/>
    </row>
    <row r="51" spans="1:4" ht="15.75" outlineLevel="1">
      <c r="A51" s="31" t="s">
        <v>21</v>
      </c>
      <c r="B51" s="32" t="s">
        <v>1081</v>
      </c>
      <c r="C51" s="33">
        <v>5.0999999999999996</v>
      </c>
      <c r="D51" s="93"/>
    </row>
    <row r="52" spans="1:4" ht="15.75" outlineLevel="1">
      <c r="A52" s="31" t="s">
        <v>21</v>
      </c>
      <c r="B52" s="32" t="s">
        <v>91</v>
      </c>
      <c r="C52" s="31">
        <v>5.14</v>
      </c>
      <c r="D52" s="93"/>
    </row>
    <row r="53" spans="1:4" ht="15.75" outlineLevel="1">
      <c r="A53" s="31" t="s">
        <v>21</v>
      </c>
      <c r="B53" s="32" t="s">
        <v>68</v>
      </c>
      <c r="C53" s="31">
        <v>5.19</v>
      </c>
      <c r="D53" s="93"/>
    </row>
    <row r="54" spans="1:4" ht="15.75" outlineLevel="1">
      <c r="A54" s="31" t="s">
        <v>21</v>
      </c>
      <c r="B54" s="32" t="s">
        <v>82</v>
      </c>
      <c r="C54" s="31">
        <v>5.24</v>
      </c>
      <c r="D54" s="93"/>
    </row>
    <row r="55" spans="1:4" ht="15.75" outlineLevel="1">
      <c r="A55" s="31" t="s">
        <v>21</v>
      </c>
      <c r="B55" s="32" t="s">
        <v>54</v>
      </c>
      <c r="C55" s="31">
        <v>5.26</v>
      </c>
      <c r="D55" s="93"/>
    </row>
    <row r="56" spans="1:4" ht="15.75" outlineLevel="1">
      <c r="A56" s="31" t="s">
        <v>21</v>
      </c>
      <c r="B56" s="32" t="s">
        <v>55</v>
      </c>
      <c r="C56" s="31">
        <v>5.27</v>
      </c>
      <c r="D56" s="93"/>
    </row>
    <row r="57" spans="1:4" ht="15.75" outlineLevel="1">
      <c r="A57" s="31" t="s">
        <v>21</v>
      </c>
      <c r="B57" s="32" t="s">
        <v>69</v>
      </c>
      <c r="C57" s="31">
        <v>5.28</v>
      </c>
      <c r="D57" s="93"/>
    </row>
    <row r="58" spans="1:4" ht="15.75" outlineLevel="1">
      <c r="A58" s="31" t="s">
        <v>21</v>
      </c>
      <c r="B58" s="32" t="s">
        <v>70</v>
      </c>
      <c r="C58" s="33">
        <v>5.3</v>
      </c>
      <c r="D58" s="93"/>
    </row>
    <row r="59" spans="1:4" ht="15.75" outlineLevel="1">
      <c r="A59" s="31" t="s">
        <v>21</v>
      </c>
      <c r="B59" s="32" t="s">
        <v>83</v>
      </c>
      <c r="C59" s="31">
        <v>5.31</v>
      </c>
      <c r="D59" s="93"/>
    </row>
    <row r="60" spans="1:4" ht="15.75" outlineLevel="1">
      <c r="A60" s="31" t="s">
        <v>21</v>
      </c>
      <c r="B60" s="32" t="s">
        <v>56</v>
      </c>
      <c r="C60" s="31">
        <v>5.36</v>
      </c>
      <c r="D60" s="93"/>
    </row>
    <row r="61" spans="1:4" ht="15.75" outlineLevel="1">
      <c r="A61" s="31" t="s">
        <v>21</v>
      </c>
      <c r="B61" s="32" t="s">
        <v>71</v>
      </c>
      <c r="C61" s="31">
        <v>5.49</v>
      </c>
      <c r="D61" s="93"/>
    </row>
    <row r="62" spans="1:4" ht="15.75" outlineLevel="1">
      <c r="A62" s="31" t="s">
        <v>21</v>
      </c>
      <c r="B62" s="32" t="s">
        <v>58</v>
      </c>
      <c r="C62" s="31">
        <v>5.51</v>
      </c>
      <c r="D62" s="93"/>
    </row>
    <row r="63" spans="1:4" ht="15.75" outlineLevel="1">
      <c r="A63" s="31" t="s">
        <v>21</v>
      </c>
      <c r="B63" s="32" t="s">
        <v>1082</v>
      </c>
      <c r="C63" s="31">
        <v>5.52</v>
      </c>
      <c r="D63" s="93"/>
    </row>
    <row r="64" spans="1:4" ht="15.75" outlineLevel="1">
      <c r="A64" s="31" t="s">
        <v>21</v>
      </c>
      <c r="B64" s="32" t="s">
        <v>59</v>
      </c>
      <c r="C64" s="31">
        <v>5.53</v>
      </c>
      <c r="D64" s="93"/>
    </row>
    <row r="65" spans="1:4" ht="15.75" outlineLevel="1">
      <c r="A65" s="31" t="s">
        <v>21</v>
      </c>
      <c r="B65" s="32" t="s">
        <v>72</v>
      </c>
      <c r="C65" s="31">
        <v>5.69</v>
      </c>
      <c r="D65" s="93"/>
    </row>
    <row r="66" spans="1:4" ht="15.75" outlineLevel="1">
      <c r="A66" s="31" t="s">
        <v>21</v>
      </c>
      <c r="B66" s="32" t="s">
        <v>85</v>
      </c>
      <c r="C66" s="33">
        <v>5.72</v>
      </c>
      <c r="D66" s="93"/>
    </row>
    <row r="67" spans="1:4" ht="15.75" outlineLevel="1">
      <c r="A67" s="31" t="s">
        <v>21</v>
      </c>
      <c r="B67" s="32" t="s">
        <v>73</v>
      </c>
      <c r="C67" s="31">
        <v>5.75</v>
      </c>
      <c r="D67" s="93"/>
    </row>
    <row r="68" spans="1:4" ht="15.75" outlineLevel="1">
      <c r="A68" s="31" t="s">
        <v>21</v>
      </c>
      <c r="B68" s="32" t="s">
        <v>62</v>
      </c>
      <c r="C68" s="33">
        <v>5.7</v>
      </c>
      <c r="D68" s="93"/>
    </row>
    <row r="69" spans="1:4" ht="15.75" outlineLevel="1">
      <c r="A69" s="31" t="s">
        <v>21</v>
      </c>
      <c r="B69" s="32" t="s">
        <v>74</v>
      </c>
      <c r="C69" s="31">
        <v>5.74</v>
      </c>
      <c r="D69" s="93"/>
    </row>
    <row r="70" spans="1:4" ht="15.75" outlineLevel="1">
      <c r="A70" s="31" t="s">
        <v>21</v>
      </c>
      <c r="B70" s="32" t="s">
        <v>86</v>
      </c>
      <c r="C70" s="31">
        <v>5.76</v>
      </c>
      <c r="D70" s="93"/>
    </row>
    <row r="71" spans="1:4" ht="15.75" outlineLevel="1">
      <c r="A71" s="31" t="s">
        <v>21</v>
      </c>
      <c r="B71" s="32" t="s">
        <v>87</v>
      </c>
      <c r="C71" s="31">
        <v>5.89</v>
      </c>
      <c r="D71" s="92" t="s">
        <v>1080</v>
      </c>
    </row>
    <row r="72" spans="1:4" ht="15.75" outlineLevel="1">
      <c r="A72" s="31" t="s">
        <v>21</v>
      </c>
      <c r="B72" s="32" t="s">
        <v>76</v>
      </c>
      <c r="C72" s="31">
        <v>5.58</v>
      </c>
      <c r="D72" s="93"/>
    </row>
    <row r="73" spans="1:4" ht="15.75" outlineLevel="1">
      <c r="A73" s="31" t="s">
        <v>21</v>
      </c>
      <c r="B73" s="32" t="s">
        <v>75</v>
      </c>
      <c r="C73" s="31">
        <v>5.62</v>
      </c>
      <c r="D73" s="93"/>
    </row>
    <row r="74" spans="1:4" ht="15.75" outlineLevel="1">
      <c r="A74" s="31" t="s">
        <v>21</v>
      </c>
      <c r="B74" s="32" t="s">
        <v>61</v>
      </c>
      <c r="C74" s="31">
        <v>5.54</v>
      </c>
      <c r="D74" s="93"/>
    </row>
    <row r="75" spans="1:4" ht="15.75" outlineLevel="1">
      <c r="A75" s="31" t="s">
        <v>21</v>
      </c>
      <c r="B75" s="32" t="s">
        <v>77</v>
      </c>
      <c r="C75" s="31">
        <v>5.55</v>
      </c>
      <c r="D75" s="93"/>
    </row>
    <row r="76" spans="1:4" ht="15.75" outlineLevel="1">
      <c r="A76" s="31" t="s">
        <v>21</v>
      </c>
      <c r="B76" s="32" t="s">
        <v>63</v>
      </c>
      <c r="C76" s="31">
        <v>5.63</v>
      </c>
      <c r="D76" s="93"/>
    </row>
    <row r="77" spans="1:4" ht="15.75" outlineLevel="1">
      <c r="A77" s="31" t="s">
        <v>21</v>
      </c>
      <c r="B77" s="32" t="s">
        <v>78</v>
      </c>
      <c r="C77" s="31">
        <v>5.65</v>
      </c>
      <c r="D77" s="93"/>
    </row>
    <row r="78" spans="1:4" ht="15.75" outlineLevel="1">
      <c r="A78" s="31" t="s">
        <v>21</v>
      </c>
      <c r="B78" s="32" t="s">
        <v>88</v>
      </c>
      <c r="C78" s="31">
        <v>5.66</v>
      </c>
      <c r="D78" s="93"/>
    </row>
    <row r="79" spans="1:4" ht="15.75" outlineLevel="1">
      <c r="A79" s="31" t="s">
        <v>21</v>
      </c>
      <c r="B79" s="32" t="s">
        <v>17</v>
      </c>
      <c r="C79" s="31">
        <v>5.68</v>
      </c>
      <c r="D79" s="93"/>
    </row>
    <row r="80" spans="1:4" ht="15.75" outlineLevel="1">
      <c r="A80" s="31" t="s">
        <v>21</v>
      </c>
      <c r="B80" s="32" t="s">
        <v>79</v>
      </c>
      <c r="C80" s="31">
        <v>5.45</v>
      </c>
      <c r="D80" s="93"/>
    </row>
    <row r="81" spans="1:4" ht="15.75" outlineLevel="1">
      <c r="A81" s="31" t="s">
        <v>21</v>
      </c>
      <c r="B81" s="32" t="s">
        <v>64</v>
      </c>
      <c r="C81" s="31">
        <v>5.47</v>
      </c>
      <c r="D81" s="93"/>
    </row>
    <row r="82" spans="1:4" ht="15.75" outlineLevel="1">
      <c r="A82" s="31" t="s">
        <v>21</v>
      </c>
      <c r="B82" s="32" t="s">
        <v>65</v>
      </c>
      <c r="C82" s="31">
        <v>5.48</v>
      </c>
      <c r="D82" s="93"/>
    </row>
    <row r="83" spans="1:4" ht="15.75">
      <c r="A83" s="36" t="s">
        <v>21</v>
      </c>
      <c r="B83" s="32"/>
      <c r="C83" s="31"/>
      <c r="D83" s="93"/>
    </row>
    <row r="84" spans="1:4" ht="15.75" outlineLevel="1">
      <c r="A84" s="31" t="s">
        <v>22</v>
      </c>
      <c r="B84" s="32" t="s">
        <v>49</v>
      </c>
      <c r="C84" s="31">
        <v>5.0999999999999996</v>
      </c>
      <c r="D84" s="93"/>
    </row>
    <row r="85" spans="1:4" ht="15.75" outlineLevel="1">
      <c r="A85" s="31" t="s">
        <v>22</v>
      </c>
      <c r="B85" s="32" t="s">
        <v>50</v>
      </c>
      <c r="C85" s="31">
        <v>5.2</v>
      </c>
      <c r="D85" s="93"/>
    </row>
    <row r="86" spans="1:4" ht="15.75" outlineLevel="1">
      <c r="A86" s="31" t="s">
        <v>22</v>
      </c>
      <c r="B86" s="32" t="s">
        <v>66</v>
      </c>
      <c r="C86" s="31">
        <v>5.3</v>
      </c>
      <c r="D86" s="93"/>
    </row>
    <row r="87" spans="1:4" ht="15.75" outlineLevel="1">
      <c r="A87" s="31" t="s">
        <v>22</v>
      </c>
      <c r="B87" s="32" t="s">
        <v>80</v>
      </c>
      <c r="C87" s="31">
        <v>5.6</v>
      </c>
      <c r="D87" s="93"/>
    </row>
    <row r="88" spans="1:4" ht="15.75" outlineLevel="1">
      <c r="A88" s="31" t="s">
        <v>22</v>
      </c>
      <c r="B88" s="32" t="s">
        <v>1081</v>
      </c>
      <c r="C88" s="33">
        <v>5.0999999999999996</v>
      </c>
      <c r="D88" s="93"/>
    </row>
    <row r="89" spans="1:4" ht="15.75" outlineLevel="1">
      <c r="A89" s="31" t="s">
        <v>22</v>
      </c>
      <c r="B89" s="32" t="s">
        <v>91</v>
      </c>
      <c r="C89" s="31">
        <v>5.14</v>
      </c>
      <c r="D89" s="93"/>
    </row>
    <row r="90" spans="1:4" ht="15.75" outlineLevel="1">
      <c r="A90" s="31" t="s">
        <v>22</v>
      </c>
      <c r="B90" s="32" t="s">
        <v>68</v>
      </c>
      <c r="C90" s="31">
        <v>5.19</v>
      </c>
      <c r="D90" s="93"/>
    </row>
    <row r="91" spans="1:4" ht="15.75" outlineLevel="1">
      <c r="A91" s="31" t="s">
        <v>22</v>
      </c>
      <c r="B91" s="32" t="s">
        <v>82</v>
      </c>
      <c r="C91" s="31">
        <v>5.24</v>
      </c>
      <c r="D91" s="93"/>
    </row>
    <row r="92" spans="1:4" ht="15.75" outlineLevel="1">
      <c r="A92" s="31" t="s">
        <v>22</v>
      </c>
      <c r="B92" s="32" t="s">
        <v>54</v>
      </c>
      <c r="C92" s="31">
        <v>5.26</v>
      </c>
      <c r="D92" s="93"/>
    </row>
    <row r="93" spans="1:4" ht="15.75" outlineLevel="1">
      <c r="A93" s="31" t="s">
        <v>22</v>
      </c>
      <c r="B93" s="32" t="s">
        <v>55</v>
      </c>
      <c r="C93" s="31">
        <v>5.27</v>
      </c>
      <c r="D93" s="93"/>
    </row>
    <row r="94" spans="1:4" ht="15.75" outlineLevel="1">
      <c r="A94" s="31" t="s">
        <v>22</v>
      </c>
      <c r="B94" s="32" t="s">
        <v>69</v>
      </c>
      <c r="C94" s="31">
        <v>5.28</v>
      </c>
      <c r="D94" s="93"/>
    </row>
    <row r="95" spans="1:4" ht="15.75" outlineLevel="1">
      <c r="A95" s="31" t="s">
        <v>22</v>
      </c>
      <c r="B95" s="32" t="s">
        <v>89</v>
      </c>
      <c r="C95" s="31">
        <v>5.29</v>
      </c>
      <c r="D95" s="93"/>
    </row>
    <row r="96" spans="1:4" ht="15.75" outlineLevel="1">
      <c r="A96" s="31" t="s">
        <v>22</v>
      </c>
      <c r="B96" s="32" t="s">
        <v>70</v>
      </c>
      <c r="C96" s="33">
        <v>5.3</v>
      </c>
      <c r="D96" s="93"/>
    </row>
    <row r="97" spans="1:4" ht="15.75" outlineLevel="1">
      <c r="A97" s="31" t="s">
        <v>22</v>
      </c>
      <c r="B97" s="32" t="s">
        <v>83</v>
      </c>
      <c r="C97" s="31">
        <v>5.31</v>
      </c>
      <c r="D97" s="93"/>
    </row>
    <row r="98" spans="1:4" ht="15.75" outlineLevel="1">
      <c r="A98" s="31" t="s">
        <v>22</v>
      </c>
      <c r="B98" s="32" t="s">
        <v>56</v>
      </c>
      <c r="C98" s="31">
        <v>5.36</v>
      </c>
      <c r="D98" s="93"/>
    </row>
    <row r="99" spans="1:4" ht="15.75" outlineLevel="1">
      <c r="A99" s="31" t="s">
        <v>22</v>
      </c>
      <c r="B99" s="32" t="s">
        <v>71</v>
      </c>
      <c r="C99" s="31">
        <v>5.49</v>
      </c>
      <c r="D99" s="93"/>
    </row>
    <row r="100" spans="1:4" ht="15.75" outlineLevel="1">
      <c r="A100" s="31" t="s">
        <v>22</v>
      </c>
      <c r="B100" s="32" t="s">
        <v>58</v>
      </c>
      <c r="C100" s="31">
        <v>5.51</v>
      </c>
      <c r="D100" s="93"/>
    </row>
    <row r="101" spans="1:4" ht="15.75" outlineLevel="1">
      <c r="A101" s="31" t="s">
        <v>22</v>
      </c>
      <c r="B101" s="32" t="s">
        <v>1082</v>
      </c>
      <c r="C101" s="31">
        <v>5.52</v>
      </c>
      <c r="D101" s="93"/>
    </row>
    <row r="102" spans="1:4" ht="15.75" outlineLevel="1">
      <c r="A102" s="31" t="s">
        <v>22</v>
      </c>
      <c r="B102" s="32" t="s">
        <v>59</v>
      </c>
      <c r="C102" s="31">
        <v>5.53</v>
      </c>
      <c r="D102" s="93"/>
    </row>
    <row r="103" spans="1:4" ht="15.75" outlineLevel="1">
      <c r="A103" s="31" t="s">
        <v>22</v>
      </c>
      <c r="B103" s="32" t="s">
        <v>72</v>
      </c>
      <c r="C103" s="31">
        <v>5.69</v>
      </c>
      <c r="D103" s="93"/>
    </row>
    <row r="104" spans="1:4" ht="15.75" outlineLevel="1">
      <c r="A104" s="31" t="s">
        <v>22</v>
      </c>
      <c r="B104" s="32" t="s">
        <v>73</v>
      </c>
      <c r="C104" s="31">
        <v>5.75</v>
      </c>
      <c r="D104" s="93"/>
    </row>
    <row r="105" spans="1:4" ht="15.75" outlineLevel="1">
      <c r="A105" s="31" t="s">
        <v>22</v>
      </c>
      <c r="B105" s="32" t="s">
        <v>62</v>
      </c>
      <c r="C105" s="33">
        <v>5.7</v>
      </c>
      <c r="D105" s="93"/>
    </row>
    <row r="106" spans="1:4" ht="15.75" outlineLevel="1">
      <c r="A106" s="31" t="s">
        <v>22</v>
      </c>
      <c r="B106" s="32" t="s">
        <v>74</v>
      </c>
      <c r="C106" s="31">
        <v>5.74</v>
      </c>
      <c r="D106" s="93"/>
    </row>
    <row r="107" spans="1:4" ht="15.75" outlineLevel="1">
      <c r="A107" s="31" t="s">
        <v>22</v>
      </c>
      <c r="B107" s="32" t="s">
        <v>86</v>
      </c>
      <c r="C107" s="31">
        <v>5.76</v>
      </c>
      <c r="D107" s="93"/>
    </row>
    <row r="108" spans="1:4" ht="15.75" outlineLevel="1">
      <c r="A108" s="31" t="s">
        <v>22</v>
      </c>
      <c r="B108" s="32" t="s">
        <v>87</v>
      </c>
      <c r="C108" s="31">
        <v>5.89</v>
      </c>
      <c r="D108" s="92" t="s">
        <v>1080</v>
      </c>
    </row>
    <row r="109" spans="1:4" ht="15.75" outlineLevel="1">
      <c r="A109" s="31" t="s">
        <v>22</v>
      </c>
      <c r="B109" s="32" t="s">
        <v>76</v>
      </c>
      <c r="C109" s="31">
        <v>5.58</v>
      </c>
      <c r="D109" s="93"/>
    </row>
    <row r="110" spans="1:4" ht="15.75" outlineLevel="1">
      <c r="A110" s="31" t="s">
        <v>22</v>
      </c>
      <c r="B110" s="32" t="s">
        <v>75</v>
      </c>
      <c r="C110" s="31">
        <v>5.62</v>
      </c>
      <c r="D110" s="93"/>
    </row>
    <row r="111" spans="1:4" ht="15.75" outlineLevel="1">
      <c r="A111" s="31" t="s">
        <v>22</v>
      </c>
      <c r="B111" s="32" t="s">
        <v>61</v>
      </c>
      <c r="C111" s="31">
        <v>5.54</v>
      </c>
      <c r="D111" s="93"/>
    </row>
    <row r="112" spans="1:4" ht="15.75" outlineLevel="1">
      <c r="A112" s="31" t="s">
        <v>22</v>
      </c>
      <c r="B112" s="32" t="s">
        <v>77</v>
      </c>
      <c r="C112" s="31">
        <v>5.55</v>
      </c>
      <c r="D112" s="93"/>
    </row>
    <row r="113" spans="1:4" ht="15.75" outlineLevel="1">
      <c r="A113" s="31" t="s">
        <v>22</v>
      </c>
      <c r="B113" s="32" t="s">
        <v>78</v>
      </c>
      <c r="C113" s="31">
        <v>5.65</v>
      </c>
      <c r="D113" s="93"/>
    </row>
    <row r="114" spans="1:4" ht="15.75" outlineLevel="1">
      <c r="A114" s="31" t="s">
        <v>22</v>
      </c>
      <c r="B114" s="32" t="s">
        <v>88</v>
      </c>
      <c r="C114" s="31">
        <v>5.66</v>
      </c>
      <c r="D114" s="93"/>
    </row>
    <row r="115" spans="1:4" ht="15.75" outlineLevel="1">
      <c r="A115" s="31" t="s">
        <v>22</v>
      </c>
      <c r="B115" s="32" t="s">
        <v>17</v>
      </c>
      <c r="C115" s="31">
        <v>5.68</v>
      </c>
      <c r="D115" s="93"/>
    </row>
    <row r="116" spans="1:4" ht="15.75" outlineLevel="1">
      <c r="A116" s="31" t="s">
        <v>22</v>
      </c>
      <c r="B116" s="32" t="s">
        <v>79</v>
      </c>
      <c r="C116" s="31">
        <v>5.45</v>
      </c>
      <c r="D116" s="93"/>
    </row>
    <row r="117" spans="1:4" ht="15.75" outlineLevel="1">
      <c r="A117" s="31" t="s">
        <v>22</v>
      </c>
      <c r="B117" s="32" t="s">
        <v>64</v>
      </c>
      <c r="C117" s="31">
        <v>5.47</v>
      </c>
      <c r="D117" s="93"/>
    </row>
    <row r="118" spans="1:4" ht="15.75" outlineLevel="1">
      <c r="A118" s="31" t="s">
        <v>22</v>
      </c>
      <c r="B118" s="32" t="s">
        <v>65</v>
      </c>
      <c r="C118" s="31">
        <v>5.48</v>
      </c>
      <c r="D118" s="93"/>
    </row>
    <row r="119" spans="1:4" ht="15.75">
      <c r="A119" s="36" t="s">
        <v>22</v>
      </c>
      <c r="B119" s="32"/>
      <c r="C119" s="31"/>
      <c r="D119" s="93"/>
    </row>
    <row r="120" spans="1:4" ht="15.75" outlineLevel="1">
      <c r="A120" s="31" t="s">
        <v>1083</v>
      </c>
      <c r="B120" s="32" t="s">
        <v>49</v>
      </c>
      <c r="C120" s="31">
        <v>5.0999999999999996</v>
      </c>
      <c r="D120" s="93"/>
    </row>
    <row r="121" spans="1:4" ht="15.75" outlineLevel="1">
      <c r="A121" s="31" t="s">
        <v>1083</v>
      </c>
      <c r="B121" s="32" t="s">
        <v>50</v>
      </c>
      <c r="C121" s="31">
        <v>5.2</v>
      </c>
      <c r="D121" s="93"/>
    </row>
    <row r="122" spans="1:4" ht="15.75" outlineLevel="1">
      <c r="A122" s="31" t="s">
        <v>1083</v>
      </c>
      <c r="B122" s="32" t="s">
        <v>66</v>
      </c>
      <c r="C122" s="31">
        <v>5.3</v>
      </c>
      <c r="D122" s="93"/>
    </row>
    <row r="123" spans="1:4" ht="15.75" outlineLevel="1">
      <c r="A123" s="31" t="s">
        <v>1083</v>
      </c>
      <c r="B123" s="32" t="s">
        <v>80</v>
      </c>
      <c r="C123" s="31">
        <v>5.6</v>
      </c>
      <c r="D123" s="93"/>
    </row>
    <row r="124" spans="1:4" ht="15.75" outlineLevel="1">
      <c r="A124" s="31" t="s">
        <v>1083</v>
      </c>
      <c r="B124" s="32" t="s">
        <v>1081</v>
      </c>
      <c r="C124" s="33">
        <v>5.0999999999999996</v>
      </c>
      <c r="D124" s="93"/>
    </row>
    <row r="125" spans="1:4" ht="15.75" outlineLevel="1">
      <c r="A125" s="31" t="s">
        <v>1083</v>
      </c>
      <c r="B125" s="32" t="s">
        <v>91</v>
      </c>
      <c r="C125" s="31">
        <v>5.14</v>
      </c>
      <c r="D125" s="93"/>
    </row>
    <row r="126" spans="1:4" ht="15.75" outlineLevel="1">
      <c r="A126" s="31" t="s">
        <v>1083</v>
      </c>
      <c r="B126" s="32" t="s">
        <v>68</v>
      </c>
      <c r="C126" s="31">
        <v>5.19</v>
      </c>
      <c r="D126" s="93"/>
    </row>
    <row r="127" spans="1:4" ht="15.75" outlineLevel="1">
      <c r="A127" s="31" t="s">
        <v>1083</v>
      </c>
      <c r="B127" s="32" t="s">
        <v>82</v>
      </c>
      <c r="C127" s="31">
        <v>5.24</v>
      </c>
      <c r="D127" s="93"/>
    </row>
    <row r="128" spans="1:4" ht="15.75" outlineLevel="1">
      <c r="A128" s="31" t="s">
        <v>1083</v>
      </c>
      <c r="B128" s="32" t="s">
        <v>54</v>
      </c>
      <c r="C128" s="31">
        <v>5.26</v>
      </c>
      <c r="D128" s="93"/>
    </row>
    <row r="129" spans="1:4" ht="15.75" outlineLevel="1">
      <c r="A129" s="31" t="s">
        <v>1083</v>
      </c>
      <c r="B129" s="32" t="s">
        <v>55</v>
      </c>
      <c r="C129" s="31">
        <v>5.27</v>
      </c>
      <c r="D129" s="93"/>
    </row>
    <row r="130" spans="1:4" ht="15.75" outlineLevel="1">
      <c r="A130" s="31" t="s">
        <v>1083</v>
      </c>
      <c r="B130" s="32" t="s">
        <v>69</v>
      </c>
      <c r="C130" s="31">
        <v>5.28</v>
      </c>
      <c r="D130" s="93"/>
    </row>
    <row r="131" spans="1:4" ht="15.75" outlineLevel="1">
      <c r="A131" s="31" t="s">
        <v>1083</v>
      </c>
      <c r="B131" s="32" t="s">
        <v>89</v>
      </c>
      <c r="C131" s="31">
        <v>5.29</v>
      </c>
      <c r="D131" s="93"/>
    </row>
    <row r="132" spans="1:4" ht="15.75" outlineLevel="1">
      <c r="A132" s="31" t="s">
        <v>1083</v>
      </c>
      <c r="B132" s="32" t="s">
        <v>70</v>
      </c>
      <c r="C132" s="33">
        <v>5.3</v>
      </c>
      <c r="D132" s="93"/>
    </row>
    <row r="133" spans="1:4" ht="15.75" outlineLevel="1">
      <c r="A133" s="31" t="s">
        <v>1083</v>
      </c>
      <c r="B133" s="32" t="s">
        <v>83</v>
      </c>
      <c r="C133" s="31">
        <v>5.31</v>
      </c>
      <c r="D133" s="93"/>
    </row>
    <row r="134" spans="1:4" ht="15.75" outlineLevel="1">
      <c r="A134" s="31" t="s">
        <v>1083</v>
      </c>
      <c r="B134" s="32" t="s">
        <v>56</v>
      </c>
      <c r="C134" s="31">
        <v>5.36</v>
      </c>
      <c r="D134" s="93"/>
    </row>
    <row r="135" spans="1:4" ht="15.75" outlineLevel="1">
      <c r="A135" s="31" t="s">
        <v>1083</v>
      </c>
      <c r="B135" s="32" t="s">
        <v>59</v>
      </c>
      <c r="C135" s="31">
        <v>5.53</v>
      </c>
      <c r="D135" s="93"/>
    </row>
    <row r="136" spans="1:4" ht="15.75" outlineLevel="1">
      <c r="A136" s="31" t="s">
        <v>1083</v>
      </c>
      <c r="B136" s="32" t="s">
        <v>76</v>
      </c>
      <c r="C136" s="31">
        <v>5.58</v>
      </c>
      <c r="D136" s="93"/>
    </row>
    <row r="137" spans="1:4" ht="15.75" outlineLevel="1">
      <c r="A137" s="31" t="s">
        <v>1083</v>
      </c>
      <c r="B137" s="32" t="s">
        <v>75</v>
      </c>
      <c r="C137" s="31">
        <v>5.62</v>
      </c>
      <c r="D137" s="93"/>
    </row>
    <row r="138" spans="1:4" ht="15.75" outlineLevel="1">
      <c r="A138" s="31" t="s">
        <v>1083</v>
      </c>
      <c r="B138" s="32" t="s">
        <v>61</v>
      </c>
      <c r="C138" s="31">
        <v>5.54</v>
      </c>
      <c r="D138" s="93"/>
    </row>
    <row r="139" spans="1:4" ht="15.75" outlineLevel="1">
      <c r="A139" s="31" t="s">
        <v>1083</v>
      </c>
      <c r="B139" s="32" t="s">
        <v>77</v>
      </c>
      <c r="C139" s="31">
        <v>5.55</v>
      </c>
      <c r="D139" s="93"/>
    </row>
    <row r="140" spans="1:4" ht="15.75" outlineLevel="1">
      <c r="A140" s="31" t="s">
        <v>1083</v>
      </c>
      <c r="B140" s="32" t="s">
        <v>63</v>
      </c>
      <c r="C140" s="31">
        <v>5.63</v>
      </c>
      <c r="D140" s="93"/>
    </row>
    <row r="141" spans="1:4" ht="15.75" outlineLevel="1">
      <c r="A141" s="31" t="s">
        <v>1083</v>
      </c>
      <c r="B141" s="32" t="s">
        <v>79</v>
      </c>
      <c r="C141" s="31">
        <v>5.45</v>
      </c>
      <c r="D141" s="93"/>
    </row>
    <row r="142" spans="1:4" ht="15.75" outlineLevel="1">
      <c r="A142" s="31" t="s">
        <v>1083</v>
      </c>
      <c r="B142" s="32" t="s">
        <v>64</v>
      </c>
      <c r="C142" s="31">
        <v>5.47</v>
      </c>
      <c r="D142" s="93"/>
    </row>
    <row r="143" spans="1:4" ht="15.75" outlineLevel="1">
      <c r="A143" s="31" t="s">
        <v>1083</v>
      </c>
      <c r="B143" s="32" t="s">
        <v>65</v>
      </c>
      <c r="C143" s="31">
        <v>5.48</v>
      </c>
      <c r="D143" s="93"/>
    </row>
    <row r="144" spans="1:4" ht="15.75">
      <c r="A144" s="36" t="s">
        <v>1083</v>
      </c>
      <c r="B144" s="32"/>
      <c r="C144" s="31"/>
      <c r="D144" s="93"/>
    </row>
    <row r="145" spans="1:4" ht="15.75" outlineLevel="1">
      <c r="A145" s="31" t="s">
        <v>24</v>
      </c>
      <c r="B145" s="32" t="s">
        <v>49</v>
      </c>
      <c r="C145" s="31">
        <v>5.0999999999999996</v>
      </c>
      <c r="D145" s="93"/>
    </row>
    <row r="146" spans="1:4" ht="15.75" outlineLevel="1">
      <c r="A146" s="31" t="s">
        <v>24</v>
      </c>
      <c r="B146" s="32" t="s">
        <v>50</v>
      </c>
      <c r="C146" s="31">
        <v>5.2</v>
      </c>
      <c r="D146" s="93"/>
    </row>
    <row r="147" spans="1:4" ht="15.75" outlineLevel="1">
      <c r="A147" s="31" t="s">
        <v>24</v>
      </c>
      <c r="B147" s="32" t="s">
        <v>66</v>
      </c>
      <c r="C147" s="31">
        <v>5.3</v>
      </c>
      <c r="D147" s="93"/>
    </row>
    <row r="148" spans="1:4" ht="15.75" outlineLevel="1">
      <c r="A148" s="31" t="s">
        <v>24</v>
      </c>
      <c r="B148" s="32" t="s">
        <v>80</v>
      </c>
      <c r="C148" s="31">
        <v>5.6</v>
      </c>
      <c r="D148" s="93"/>
    </row>
    <row r="149" spans="1:4" ht="15.75" outlineLevel="1">
      <c r="A149" s="31" t="s">
        <v>24</v>
      </c>
      <c r="B149" s="32" t="s">
        <v>1081</v>
      </c>
      <c r="C149" s="33">
        <v>5.0999999999999996</v>
      </c>
      <c r="D149" s="93"/>
    </row>
    <row r="150" spans="1:4" ht="15.75" outlineLevel="1">
      <c r="A150" s="31" t="s">
        <v>24</v>
      </c>
      <c r="B150" s="32" t="s">
        <v>91</v>
      </c>
      <c r="C150" s="31">
        <v>5.14</v>
      </c>
      <c r="D150" s="93"/>
    </row>
    <row r="151" spans="1:4" ht="15.75" outlineLevel="1">
      <c r="A151" s="31" t="s">
        <v>24</v>
      </c>
      <c r="B151" s="32" t="s">
        <v>68</v>
      </c>
      <c r="C151" s="31">
        <v>5.19</v>
      </c>
      <c r="D151" s="93"/>
    </row>
    <row r="152" spans="1:4" ht="15.75" outlineLevel="1">
      <c r="A152" s="31" t="s">
        <v>24</v>
      </c>
      <c r="B152" s="32" t="s">
        <v>82</v>
      </c>
      <c r="C152" s="31">
        <v>5.24</v>
      </c>
      <c r="D152" s="93"/>
    </row>
    <row r="153" spans="1:4" ht="15.75" outlineLevel="1">
      <c r="A153" s="31" t="s">
        <v>24</v>
      </c>
      <c r="B153" s="32" t="s">
        <v>54</v>
      </c>
      <c r="C153" s="31">
        <v>5.26</v>
      </c>
      <c r="D153" s="93"/>
    </row>
    <row r="154" spans="1:4" ht="15.75" outlineLevel="1">
      <c r="A154" s="31" t="s">
        <v>24</v>
      </c>
      <c r="B154" s="32" t="s">
        <v>55</v>
      </c>
      <c r="C154" s="31">
        <v>5.27</v>
      </c>
      <c r="D154" s="93"/>
    </row>
    <row r="155" spans="1:4" ht="15.75" outlineLevel="1">
      <c r="A155" s="31" t="s">
        <v>24</v>
      </c>
      <c r="B155" s="32" t="s">
        <v>69</v>
      </c>
      <c r="C155" s="31">
        <v>5.28</v>
      </c>
      <c r="D155" s="93"/>
    </row>
    <row r="156" spans="1:4" ht="15.75" outlineLevel="1">
      <c r="A156" s="31" t="s">
        <v>24</v>
      </c>
      <c r="B156" s="32" t="s">
        <v>70</v>
      </c>
      <c r="C156" s="33">
        <v>5.3</v>
      </c>
      <c r="D156" s="93"/>
    </row>
    <row r="157" spans="1:4" ht="15.75" outlineLevel="1">
      <c r="A157" s="31" t="s">
        <v>24</v>
      </c>
      <c r="B157" s="32" t="s">
        <v>90</v>
      </c>
      <c r="C157" s="31">
        <v>5.32</v>
      </c>
      <c r="D157" s="93"/>
    </row>
    <row r="158" spans="1:4" ht="15.75" outlineLevel="1">
      <c r="A158" s="31" t="s">
        <v>24</v>
      </c>
      <c r="B158" s="32" t="s">
        <v>56</v>
      </c>
      <c r="C158" s="31">
        <v>5.36</v>
      </c>
      <c r="D158" s="93"/>
    </row>
    <row r="159" spans="1:4" ht="15.75" outlineLevel="1">
      <c r="A159" s="31" t="s">
        <v>24</v>
      </c>
      <c r="B159" s="32" t="s">
        <v>59</v>
      </c>
      <c r="C159" s="31">
        <v>5.53</v>
      </c>
      <c r="D159" s="93"/>
    </row>
    <row r="160" spans="1:4" ht="15.75" outlineLevel="1">
      <c r="A160" s="31" t="s">
        <v>24</v>
      </c>
      <c r="B160" s="32" t="s">
        <v>76</v>
      </c>
      <c r="C160" s="31">
        <v>5.58</v>
      </c>
      <c r="D160" s="93"/>
    </row>
    <row r="161" spans="1:5" ht="15.75" outlineLevel="1">
      <c r="A161" s="31" t="s">
        <v>24</v>
      </c>
      <c r="B161" s="32" t="s">
        <v>61</v>
      </c>
      <c r="C161" s="31">
        <v>5.54</v>
      </c>
      <c r="D161" s="93"/>
    </row>
    <row r="162" spans="1:5" ht="15.75" outlineLevel="1">
      <c r="A162" s="31" t="s">
        <v>24</v>
      </c>
      <c r="B162" s="32" t="s">
        <v>77</v>
      </c>
      <c r="C162" s="31">
        <v>5.55</v>
      </c>
      <c r="D162" s="93"/>
    </row>
    <row r="163" spans="1:5" ht="15.75" outlineLevel="1">
      <c r="A163" s="31" t="s">
        <v>24</v>
      </c>
      <c r="B163" s="32" t="s">
        <v>75</v>
      </c>
      <c r="C163" s="31">
        <v>5.62</v>
      </c>
      <c r="D163" s="93"/>
      <c r="E163" t="s">
        <v>1084</v>
      </c>
    </row>
    <row r="164" spans="1:5" ht="15.75" outlineLevel="1">
      <c r="A164" s="31" t="s">
        <v>24</v>
      </c>
      <c r="B164" s="32" t="s">
        <v>63</v>
      </c>
      <c r="C164" s="31">
        <v>5.63</v>
      </c>
      <c r="D164" s="93"/>
    </row>
    <row r="165" spans="1:5" ht="15.75" outlineLevel="1">
      <c r="A165" s="31" t="s">
        <v>24</v>
      </c>
      <c r="B165" s="32" t="s">
        <v>79</v>
      </c>
      <c r="C165" s="31">
        <v>5.45</v>
      </c>
      <c r="D165" s="93"/>
    </row>
    <row r="166" spans="1:5" ht="15.75" outlineLevel="1">
      <c r="A166" s="31" t="s">
        <v>24</v>
      </c>
      <c r="B166" s="32" t="s">
        <v>64</v>
      </c>
      <c r="C166" s="31">
        <v>5.47</v>
      </c>
      <c r="D166" s="93"/>
    </row>
    <row r="167" spans="1:5" ht="15.75" outlineLevel="1">
      <c r="A167" s="31" t="s">
        <v>24</v>
      </c>
      <c r="B167" s="32" t="s">
        <v>65</v>
      </c>
      <c r="C167" s="31">
        <v>5.48</v>
      </c>
      <c r="D167" s="93"/>
    </row>
    <row r="168" spans="1:5" ht="15.75">
      <c r="A168" s="36" t="s">
        <v>24</v>
      </c>
      <c r="B168" s="32"/>
      <c r="C168" s="31"/>
      <c r="D168" s="93"/>
    </row>
    <row r="169" spans="1:5" ht="15.75" outlineLevel="1">
      <c r="A169" s="31" t="s">
        <v>25</v>
      </c>
      <c r="B169" s="32" t="s">
        <v>49</v>
      </c>
      <c r="C169" s="31">
        <v>5.0999999999999996</v>
      </c>
      <c r="D169" s="93"/>
    </row>
    <row r="170" spans="1:5" ht="15.75" outlineLevel="1">
      <c r="A170" s="31" t="s">
        <v>25</v>
      </c>
      <c r="B170" s="32" t="s">
        <v>50</v>
      </c>
      <c r="C170" s="31">
        <v>5.2</v>
      </c>
      <c r="D170" s="93"/>
    </row>
    <row r="171" spans="1:5" ht="15.75" outlineLevel="1">
      <c r="A171" s="31" t="s">
        <v>25</v>
      </c>
      <c r="B171" s="32" t="s">
        <v>66</v>
      </c>
      <c r="C171" s="31">
        <v>5.3</v>
      </c>
      <c r="D171" s="93"/>
    </row>
    <row r="172" spans="1:5" ht="15.75" outlineLevel="1">
      <c r="A172" s="31" t="s">
        <v>25</v>
      </c>
      <c r="B172" s="32" t="s">
        <v>80</v>
      </c>
      <c r="C172" s="31">
        <v>5.6</v>
      </c>
      <c r="D172" s="93"/>
    </row>
    <row r="173" spans="1:5" ht="15.75" outlineLevel="1">
      <c r="A173" s="31" t="s">
        <v>25</v>
      </c>
      <c r="B173" s="32" t="s">
        <v>1081</v>
      </c>
      <c r="C173" s="33">
        <v>5.0999999999999996</v>
      </c>
      <c r="D173" s="93"/>
    </row>
    <row r="174" spans="1:5" ht="15.75" outlineLevel="1">
      <c r="A174" s="31" t="s">
        <v>25</v>
      </c>
      <c r="B174" s="32" t="s">
        <v>91</v>
      </c>
      <c r="C174" s="31">
        <v>5.14</v>
      </c>
      <c r="D174" s="93"/>
    </row>
    <row r="175" spans="1:5" ht="15.75" outlineLevel="1">
      <c r="A175" s="31" t="s">
        <v>25</v>
      </c>
      <c r="B175" s="32" t="s">
        <v>68</v>
      </c>
      <c r="C175" s="31">
        <v>5.19</v>
      </c>
      <c r="D175" s="93"/>
    </row>
    <row r="176" spans="1:5" ht="15.75" outlineLevel="1">
      <c r="A176" s="31" t="s">
        <v>25</v>
      </c>
      <c r="B176" s="32" t="s">
        <v>82</v>
      </c>
      <c r="C176" s="31">
        <v>5.24</v>
      </c>
      <c r="D176" s="93"/>
    </row>
    <row r="177" spans="1:4" ht="15.75" outlineLevel="1">
      <c r="A177" s="31" t="s">
        <v>25</v>
      </c>
      <c r="B177" s="32" t="s">
        <v>54</v>
      </c>
      <c r="C177" s="31">
        <v>5.26</v>
      </c>
      <c r="D177" s="93"/>
    </row>
    <row r="178" spans="1:4" ht="15.75" outlineLevel="1">
      <c r="A178" s="31" t="s">
        <v>25</v>
      </c>
      <c r="B178" s="32" t="s">
        <v>55</v>
      </c>
      <c r="C178" s="31">
        <v>5.27</v>
      </c>
      <c r="D178" s="93"/>
    </row>
    <row r="179" spans="1:4" ht="15.75" outlineLevel="1">
      <c r="A179" s="31" t="s">
        <v>25</v>
      </c>
      <c r="B179" s="32" t="s">
        <v>69</v>
      </c>
      <c r="C179" s="31">
        <v>5.28</v>
      </c>
      <c r="D179" s="93"/>
    </row>
    <row r="180" spans="1:4" ht="15.75" outlineLevel="1">
      <c r="A180" s="31" t="s">
        <v>25</v>
      </c>
      <c r="B180" s="32" t="s">
        <v>89</v>
      </c>
      <c r="C180" s="31">
        <v>5.29</v>
      </c>
      <c r="D180" s="93"/>
    </row>
    <row r="181" spans="1:4" ht="15.75" outlineLevel="1">
      <c r="A181" s="31" t="s">
        <v>25</v>
      </c>
      <c r="B181" s="32" t="s">
        <v>70</v>
      </c>
      <c r="C181" s="33">
        <v>5.3</v>
      </c>
      <c r="D181" s="93"/>
    </row>
    <row r="182" spans="1:4" ht="15.75" outlineLevel="1">
      <c r="A182" s="31" t="s">
        <v>25</v>
      </c>
      <c r="B182" s="32" t="s">
        <v>90</v>
      </c>
      <c r="C182" s="31">
        <v>5.32</v>
      </c>
      <c r="D182" s="93"/>
    </row>
    <row r="183" spans="1:4" ht="15.75" outlineLevel="1">
      <c r="A183" s="31" t="s">
        <v>25</v>
      </c>
      <c r="B183" s="32" t="s">
        <v>56</v>
      </c>
      <c r="C183" s="31">
        <v>5.36</v>
      </c>
      <c r="D183" s="93"/>
    </row>
    <row r="184" spans="1:4" ht="15.75" outlineLevel="1">
      <c r="A184" s="31" t="s">
        <v>25</v>
      </c>
      <c r="B184" s="32" t="s">
        <v>59</v>
      </c>
      <c r="C184" s="31">
        <v>5.53</v>
      </c>
      <c r="D184" s="93"/>
    </row>
    <row r="185" spans="1:4" ht="15.75" outlineLevel="1">
      <c r="A185" s="31" t="s">
        <v>25</v>
      </c>
      <c r="B185" s="32" t="s">
        <v>76</v>
      </c>
      <c r="C185" s="31">
        <v>5.58</v>
      </c>
      <c r="D185" s="93"/>
    </row>
    <row r="186" spans="1:4" ht="15.75" outlineLevel="1">
      <c r="A186" s="31" t="s">
        <v>25</v>
      </c>
      <c r="B186" s="32" t="s">
        <v>61</v>
      </c>
      <c r="C186" s="31">
        <v>5.54</v>
      </c>
      <c r="D186" s="93"/>
    </row>
    <row r="187" spans="1:4" ht="15.75" outlineLevel="1">
      <c r="A187" s="31" t="s">
        <v>25</v>
      </c>
      <c r="B187" s="32" t="s">
        <v>77</v>
      </c>
      <c r="C187" s="31">
        <v>5.55</v>
      </c>
      <c r="D187" s="93"/>
    </row>
    <row r="188" spans="1:4" ht="15.75" outlineLevel="1">
      <c r="A188" s="31" t="s">
        <v>25</v>
      </c>
      <c r="B188" s="32" t="s">
        <v>63</v>
      </c>
      <c r="C188" s="31">
        <v>5.63</v>
      </c>
      <c r="D188" s="93"/>
    </row>
    <row r="189" spans="1:4" ht="15.75" outlineLevel="1">
      <c r="A189" s="31" t="s">
        <v>25</v>
      </c>
      <c r="B189" s="32" t="s">
        <v>79</v>
      </c>
      <c r="C189" s="31">
        <v>5.45</v>
      </c>
      <c r="D189" s="93"/>
    </row>
    <row r="190" spans="1:4" ht="15.75" outlineLevel="1">
      <c r="A190" s="31" t="s">
        <v>25</v>
      </c>
      <c r="B190" s="32" t="s">
        <v>64</v>
      </c>
      <c r="C190" s="31">
        <v>5.47</v>
      </c>
      <c r="D190" s="93"/>
    </row>
    <row r="191" spans="1:4" ht="15.75" outlineLevel="1">
      <c r="A191" s="31" t="s">
        <v>25</v>
      </c>
      <c r="B191" s="32" t="s">
        <v>65</v>
      </c>
      <c r="C191" s="31">
        <v>5.48</v>
      </c>
      <c r="D191" s="93"/>
    </row>
    <row r="192" spans="1:4" ht="15.75">
      <c r="A192" s="36" t="s">
        <v>25</v>
      </c>
      <c r="B192" s="32"/>
      <c r="C192" s="31"/>
      <c r="D192" s="93"/>
    </row>
    <row r="193" spans="1:4" ht="15.75" outlineLevel="1">
      <c r="A193" s="31" t="s">
        <v>26</v>
      </c>
      <c r="B193" s="32" t="s">
        <v>49</v>
      </c>
      <c r="C193" s="31">
        <v>5.0999999999999996</v>
      </c>
      <c r="D193" s="93"/>
    </row>
    <row r="194" spans="1:4" ht="15.75" outlineLevel="1">
      <c r="A194" s="31" t="s">
        <v>26</v>
      </c>
      <c r="B194" s="32" t="s">
        <v>50</v>
      </c>
      <c r="C194" s="31">
        <v>5.2</v>
      </c>
      <c r="D194" s="93"/>
    </row>
    <row r="195" spans="1:4" ht="15.75" outlineLevel="1">
      <c r="A195" s="31" t="s">
        <v>26</v>
      </c>
      <c r="B195" s="32" t="s">
        <v>66</v>
      </c>
      <c r="C195" s="31">
        <v>5.3</v>
      </c>
      <c r="D195" s="93"/>
    </row>
    <row r="196" spans="1:4" ht="15.75" outlineLevel="1">
      <c r="A196" s="31" t="s">
        <v>26</v>
      </c>
      <c r="B196" s="32" t="s">
        <v>80</v>
      </c>
      <c r="C196" s="31">
        <v>5.6</v>
      </c>
      <c r="D196" s="93"/>
    </row>
    <row r="197" spans="1:4" ht="15.75" outlineLevel="1">
      <c r="A197" s="31" t="s">
        <v>26</v>
      </c>
      <c r="B197" s="32" t="s">
        <v>1081</v>
      </c>
      <c r="C197" s="33">
        <v>5.0999999999999996</v>
      </c>
      <c r="D197" s="93"/>
    </row>
    <row r="198" spans="1:4" ht="15.75" outlineLevel="1">
      <c r="A198" s="31" t="s">
        <v>26</v>
      </c>
      <c r="B198" s="32" t="s">
        <v>91</v>
      </c>
      <c r="C198" s="31">
        <v>5.14</v>
      </c>
      <c r="D198" s="93"/>
    </row>
    <row r="199" spans="1:4" ht="15.75" outlineLevel="1">
      <c r="A199" s="31" t="s">
        <v>26</v>
      </c>
      <c r="B199" s="32" t="s">
        <v>68</v>
      </c>
      <c r="C199" s="31">
        <v>5.19</v>
      </c>
      <c r="D199" s="93"/>
    </row>
    <row r="200" spans="1:4" ht="15.75" outlineLevel="1">
      <c r="A200" s="31" t="s">
        <v>26</v>
      </c>
      <c r="B200" s="32" t="s">
        <v>82</v>
      </c>
      <c r="C200" s="31">
        <v>5.24</v>
      </c>
      <c r="D200" s="93"/>
    </row>
    <row r="201" spans="1:4" ht="15.75" outlineLevel="1">
      <c r="A201" s="31" t="s">
        <v>26</v>
      </c>
      <c r="B201" s="32" t="s">
        <v>55</v>
      </c>
      <c r="C201" s="31">
        <v>5.27</v>
      </c>
      <c r="D201" s="93"/>
    </row>
    <row r="202" spans="1:4" ht="15.75" outlineLevel="1">
      <c r="A202" s="31" t="s">
        <v>26</v>
      </c>
      <c r="B202" s="32" t="s">
        <v>69</v>
      </c>
      <c r="C202" s="31">
        <v>5.28</v>
      </c>
      <c r="D202" s="93"/>
    </row>
    <row r="203" spans="1:4" ht="15.75" outlineLevel="1">
      <c r="A203" s="31" t="s">
        <v>26</v>
      </c>
      <c r="B203" s="32" t="s">
        <v>89</v>
      </c>
      <c r="C203" s="31">
        <v>5.29</v>
      </c>
      <c r="D203" s="93"/>
    </row>
    <row r="204" spans="1:4" ht="15.75" outlineLevel="1">
      <c r="A204" s="31" t="s">
        <v>26</v>
      </c>
      <c r="B204" s="32" t="s">
        <v>70</v>
      </c>
      <c r="C204" s="33">
        <v>5.3</v>
      </c>
      <c r="D204" s="93"/>
    </row>
    <row r="205" spans="1:4" ht="15.75" outlineLevel="1">
      <c r="A205" s="31" t="s">
        <v>26</v>
      </c>
      <c r="B205" s="32" t="s">
        <v>92</v>
      </c>
      <c r="C205" s="31">
        <v>5.34</v>
      </c>
      <c r="D205" s="93"/>
    </row>
    <row r="206" spans="1:4" ht="15.75" outlineLevel="1">
      <c r="A206" s="31" t="s">
        <v>26</v>
      </c>
      <c r="B206" s="32" t="s">
        <v>83</v>
      </c>
      <c r="C206" s="31">
        <v>5.31</v>
      </c>
      <c r="D206" s="93"/>
    </row>
    <row r="207" spans="1:4" ht="15.75" outlineLevel="1">
      <c r="A207" s="31" t="s">
        <v>26</v>
      </c>
      <c r="B207" s="32" t="s">
        <v>93</v>
      </c>
      <c r="C207" s="31">
        <v>5.101</v>
      </c>
      <c r="D207" s="93"/>
    </row>
    <row r="208" spans="1:4" ht="15.75" outlineLevel="1">
      <c r="A208" s="31" t="s">
        <v>26</v>
      </c>
      <c r="B208" s="32" t="s">
        <v>56</v>
      </c>
      <c r="C208" s="31">
        <v>5.36</v>
      </c>
      <c r="D208" s="93"/>
    </row>
    <row r="209" spans="1:4" ht="15.75" outlineLevel="1">
      <c r="A209" s="31" t="s">
        <v>26</v>
      </c>
      <c r="B209" s="32" t="s">
        <v>59</v>
      </c>
      <c r="C209" s="31">
        <v>5.53</v>
      </c>
      <c r="D209" s="93"/>
    </row>
    <row r="210" spans="1:4" ht="15.75" outlineLevel="1">
      <c r="A210" s="31" t="s">
        <v>26</v>
      </c>
      <c r="B210" s="32" t="s">
        <v>94</v>
      </c>
      <c r="C210" s="31">
        <v>5.1020000000000003</v>
      </c>
      <c r="D210" s="93"/>
    </row>
    <row r="211" spans="1:4" ht="15.75" outlineLevel="1">
      <c r="A211" s="31" t="s">
        <v>26</v>
      </c>
      <c r="B211" s="32" t="s">
        <v>95</v>
      </c>
      <c r="C211" s="34">
        <v>5.0999999999999996</v>
      </c>
      <c r="D211" s="93"/>
    </row>
    <row r="212" spans="1:4" ht="15.75" outlineLevel="1">
      <c r="A212" s="31" t="s">
        <v>26</v>
      </c>
      <c r="B212" s="32" t="s">
        <v>76</v>
      </c>
      <c r="C212" s="31">
        <v>5.58</v>
      </c>
      <c r="D212" s="93"/>
    </row>
    <row r="213" spans="1:4" ht="15.75" outlineLevel="1">
      <c r="A213" s="31" t="s">
        <v>26</v>
      </c>
      <c r="B213" s="32" t="s">
        <v>61</v>
      </c>
      <c r="C213" s="31">
        <v>5.54</v>
      </c>
      <c r="D213" s="93"/>
    </row>
    <row r="214" spans="1:4" ht="15.75" outlineLevel="1">
      <c r="A214" s="31" t="s">
        <v>26</v>
      </c>
      <c r="B214" s="32" t="s">
        <v>77</v>
      </c>
      <c r="C214" s="31">
        <v>5.55</v>
      </c>
      <c r="D214" s="93"/>
    </row>
    <row r="215" spans="1:4" ht="15.75" outlineLevel="1">
      <c r="A215" s="31" t="s">
        <v>26</v>
      </c>
      <c r="B215" s="32" t="s">
        <v>63</v>
      </c>
      <c r="C215" s="31">
        <v>5.63</v>
      </c>
      <c r="D215" s="93"/>
    </row>
    <row r="216" spans="1:4" ht="15.75" outlineLevel="1">
      <c r="A216" s="31" t="s">
        <v>26</v>
      </c>
      <c r="B216" s="32" t="s">
        <v>64</v>
      </c>
      <c r="C216" s="31">
        <v>5.47</v>
      </c>
      <c r="D216" s="93"/>
    </row>
    <row r="217" spans="1:4" ht="15.75" outlineLevel="1">
      <c r="A217" s="31" t="s">
        <v>26</v>
      </c>
      <c r="B217" s="32" t="s">
        <v>65</v>
      </c>
      <c r="C217" s="31">
        <v>5.48</v>
      </c>
      <c r="D217" s="93"/>
    </row>
    <row r="218" spans="1:4" ht="15.75">
      <c r="A218" s="36" t="s">
        <v>26</v>
      </c>
      <c r="B218" s="32"/>
      <c r="C218" s="31"/>
      <c r="D218" s="93"/>
    </row>
    <row r="219" spans="1:4" ht="15.75" outlineLevel="1">
      <c r="A219" s="31" t="s">
        <v>27</v>
      </c>
      <c r="B219" s="32" t="s">
        <v>49</v>
      </c>
      <c r="C219" s="31">
        <v>5.0999999999999996</v>
      </c>
      <c r="D219" s="93"/>
    </row>
    <row r="220" spans="1:4" ht="15.75" outlineLevel="1">
      <c r="A220" s="31" t="s">
        <v>27</v>
      </c>
      <c r="B220" s="32" t="s">
        <v>50</v>
      </c>
      <c r="C220" s="31">
        <v>5.2</v>
      </c>
      <c r="D220" s="93"/>
    </row>
    <row r="221" spans="1:4" ht="15.75" outlineLevel="1">
      <c r="A221" s="31" t="s">
        <v>27</v>
      </c>
      <c r="B221" s="32" t="s">
        <v>66</v>
      </c>
      <c r="C221" s="31">
        <v>5.3</v>
      </c>
      <c r="D221" s="93"/>
    </row>
    <row r="222" spans="1:4" ht="15.75" outlineLevel="1">
      <c r="A222" s="31" t="s">
        <v>27</v>
      </c>
      <c r="B222" s="32" t="s">
        <v>80</v>
      </c>
      <c r="C222" s="31">
        <v>5.6</v>
      </c>
      <c r="D222" s="93"/>
    </row>
    <row r="223" spans="1:4" ht="15.75" outlineLevel="1">
      <c r="A223" s="31" t="s">
        <v>27</v>
      </c>
      <c r="B223" s="32" t="s">
        <v>1081</v>
      </c>
      <c r="C223" s="33">
        <v>5.0999999999999996</v>
      </c>
      <c r="D223" s="93"/>
    </row>
    <row r="224" spans="1:4" ht="15.75" outlineLevel="1">
      <c r="A224" s="31" t="s">
        <v>27</v>
      </c>
      <c r="B224" s="32" t="s">
        <v>91</v>
      </c>
      <c r="C224" s="31">
        <v>5.14</v>
      </c>
      <c r="D224" s="93"/>
    </row>
    <row r="225" spans="1:4" ht="15.75" outlineLevel="1">
      <c r="A225" s="31" t="s">
        <v>27</v>
      </c>
      <c r="B225" s="32" t="s">
        <v>68</v>
      </c>
      <c r="C225" s="31">
        <v>5.19</v>
      </c>
      <c r="D225" s="93"/>
    </row>
    <row r="226" spans="1:4" ht="15.75" outlineLevel="1">
      <c r="A226" s="31" t="s">
        <v>27</v>
      </c>
      <c r="B226" s="32" t="s">
        <v>82</v>
      </c>
      <c r="C226" s="31">
        <v>5.24</v>
      </c>
      <c r="D226" s="93"/>
    </row>
    <row r="227" spans="1:4" ht="15.75" outlineLevel="1">
      <c r="A227" s="31" t="s">
        <v>27</v>
      </c>
      <c r="B227" s="32" t="s">
        <v>54</v>
      </c>
      <c r="C227" s="31">
        <v>5.26</v>
      </c>
      <c r="D227" s="93"/>
    </row>
    <row r="228" spans="1:4" ht="15.75" outlineLevel="1">
      <c r="A228" s="31" t="s">
        <v>27</v>
      </c>
      <c r="B228" s="32" t="s">
        <v>55</v>
      </c>
      <c r="C228" s="31">
        <v>5.27</v>
      </c>
      <c r="D228" s="93"/>
    </row>
    <row r="229" spans="1:4" ht="15.75" outlineLevel="1">
      <c r="A229" s="31" t="s">
        <v>27</v>
      </c>
      <c r="B229" s="32" t="s">
        <v>69</v>
      </c>
      <c r="C229" s="31">
        <v>5.28</v>
      </c>
      <c r="D229" s="93"/>
    </row>
    <row r="230" spans="1:4" ht="15.75" outlineLevel="1">
      <c r="A230" s="31" t="s">
        <v>27</v>
      </c>
      <c r="B230" s="32" t="s">
        <v>89</v>
      </c>
      <c r="C230" s="31">
        <v>5.29</v>
      </c>
      <c r="D230" s="93"/>
    </row>
    <row r="231" spans="1:4" ht="15.75" outlineLevel="1">
      <c r="A231" s="31" t="s">
        <v>27</v>
      </c>
      <c r="B231" s="32" t="s">
        <v>70</v>
      </c>
      <c r="C231" s="33">
        <v>5.3</v>
      </c>
      <c r="D231" s="93"/>
    </row>
    <row r="232" spans="1:4" ht="15.75" outlineLevel="1">
      <c r="A232" s="31" t="s">
        <v>27</v>
      </c>
      <c r="B232" s="32" t="s">
        <v>83</v>
      </c>
      <c r="C232" s="31">
        <v>5.31</v>
      </c>
      <c r="D232" s="93"/>
    </row>
    <row r="233" spans="1:4" ht="15.75" outlineLevel="1">
      <c r="A233" s="31" t="s">
        <v>27</v>
      </c>
      <c r="B233" s="32" t="s">
        <v>96</v>
      </c>
      <c r="C233" s="31">
        <v>5.33</v>
      </c>
      <c r="D233" s="93"/>
    </row>
    <row r="234" spans="1:4" ht="15.75" outlineLevel="1">
      <c r="A234" s="31" t="s">
        <v>27</v>
      </c>
      <c r="B234" s="32" t="s">
        <v>93</v>
      </c>
      <c r="C234" s="31">
        <v>5.101</v>
      </c>
      <c r="D234" s="93"/>
    </row>
    <row r="235" spans="1:4" ht="15.75" outlineLevel="1">
      <c r="A235" s="31" t="s">
        <v>27</v>
      </c>
      <c r="B235" s="32" t="s">
        <v>56</v>
      </c>
      <c r="C235" s="31">
        <v>5.36</v>
      </c>
      <c r="D235" s="93"/>
    </row>
    <row r="236" spans="1:4" ht="15.75" outlineLevel="1">
      <c r="A236" s="31" t="s">
        <v>27</v>
      </c>
      <c r="B236" s="32" t="s">
        <v>59</v>
      </c>
      <c r="C236" s="31">
        <v>5.53</v>
      </c>
      <c r="D236" s="93"/>
    </row>
    <row r="237" spans="1:4" ht="15.75" outlineLevel="1">
      <c r="A237" s="31" t="s">
        <v>27</v>
      </c>
      <c r="B237" s="32" t="s">
        <v>94</v>
      </c>
      <c r="C237" s="31">
        <v>5.1020000000000003</v>
      </c>
      <c r="D237" s="93"/>
    </row>
    <row r="238" spans="1:4" ht="15.75" outlineLevel="1">
      <c r="A238" s="31" t="s">
        <v>27</v>
      </c>
      <c r="B238" s="32" t="s">
        <v>76</v>
      </c>
      <c r="C238" s="31">
        <v>5.58</v>
      </c>
      <c r="D238" s="93"/>
    </row>
    <row r="239" spans="1:4" ht="15.75" outlineLevel="1">
      <c r="A239" s="31" t="s">
        <v>27</v>
      </c>
      <c r="B239" s="32" t="s">
        <v>61</v>
      </c>
      <c r="C239" s="31">
        <v>5.54</v>
      </c>
      <c r="D239" s="93"/>
    </row>
    <row r="240" spans="1:4" ht="15.75" outlineLevel="1">
      <c r="A240" s="31" t="s">
        <v>27</v>
      </c>
      <c r="B240" s="32" t="s">
        <v>77</v>
      </c>
      <c r="C240" s="31">
        <v>5.55</v>
      </c>
      <c r="D240" s="93"/>
    </row>
    <row r="241" spans="1:4" ht="15.75" outlineLevel="1">
      <c r="A241" s="31" t="s">
        <v>27</v>
      </c>
      <c r="B241" s="32" t="s">
        <v>63</v>
      </c>
      <c r="C241" s="31">
        <v>5.63</v>
      </c>
      <c r="D241" s="93"/>
    </row>
    <row r="242" spans="1:4" ht="15.75" outlineLevel="1">
      <c r="A242" s="31" t="s">
        <v>27</v>
      </c>
      <c r="B242" s="32" t="s">
        <v>64</v>
      </c>
      <c r="C242" s="31">
        <v>5.47</v>
      </c>
      <c r="D242" s="93"/>
    </row>
    <row r="243" spans="1:4" ht="15.75" outlineLevel="1">
      <c r="A243" s="31" t="s">
        <v>27</v>
      </c>
      <c r="B243" s="32" t="s">
        <v>65</v>
      </c>
      <c r="C243" s="31">
        <v>5.48</v>
      </c>
      <c r="D243" s="93"/>
    </row>
    <row r="244" spans="1:4" ht="15.75">
      <c r="A244" s="36" t="s">
        <v>27</v>
      </c>
      <c r="B244" s="32"/>
      <c r="C244" s="31"/>
      <c r="D244" s="93"/>
    </row>
    <row r="245" spans="1:4" ht="15.75" outlineLevel="1">
      <c r="A245" s="31" t="s">
        <v>28</v>
      </c>
      <c r="B245" s="32" t="s">
        <v>49</v>
      </c>
      <c r="C245" s="31">
        <v>5.0999999999999996</v>
      </c>
      <c r="D245" s="93"/>
    </row>
    <row r="246" spans="1:4" ht="15.75" outlineLevel="1">
      <c r="A246" s="31" t="s">
        <v>28</v>
      </c>
      <c r="B246" s="32" t="s">
        <v>50</v>
      </c>
      <c r="C246" s="31">
        <v>5.2</v>
      </c>
      <c r="D246" s="93"/>
    </row>
    <row r="247" spans="1:4" ht="15.75" outlineLevel="1">
      <c r="A247" s="31" t="s">
        <v>28</v>
      </c>
      <c r="B247" s="32" t="s">
        <v>66</v>
      </c>
      <c r="C247" s="31">
        <v>5.3</v>
      </c>
      <c r="D247" s="93"/>
    </row>
    <row r="248" spans="1:4" ht="15.75" outlineLevel="1">
      <c r="A248" s="31" t="s">
        <v>28</v>
      </c>
      <c r="B248" s="32" t="s">
        <v>80</v>
      </c>
      <c r="C248" s="31">
        <v>5.6</v>
      </c>
      <c r="D248" s="93"/>
    </row>
    <row r="249" spans="1:4" ht="15.75" outlineLevel="1">
      <c r="A249" s="31" t="s">
        <v>28</v>
      </c>
      <c r="B249" s="32" t="s">
        <v>1081</v>
      </c>
      <c r="C249" s="33">
        <v>5.0999999999999996</v>
      </c>
      <c r="D249" s="93"/>
    </row>
    <row r="250" spans="1:4" ht="15.75" outlineLevel="1">
      <c r="A250" s="31" t="s">
        <v>28</v>
      </c>
      <c r="B250" s="32" t="s">
        <v>91</v>
      </c>
      <c r="C250" s="31">
        <v>5.14</v>
      </c>
      <c r="D250" s="93"/>
    </row>
    <row r="251" spans="1:4" ht="15.75" outlineLevel="1">
      <c r="A251" s="31" t="s">
        <v>28</v>
      </c>
      <c r="B251" s="32" t="s">
        <v>68</v>
      </c>
      <c r="C251" s="31">
        <v>5.19</v>
      </c>
      <c r="D251" s="93"/>
    </row>
    <row r="252" spans="1:4" ht="15.75" outlineLevel="1">
      <c r="A252" s="31" t="s">
        <v>28</v>
      </c>
      <c r="B252" s="32" t="s">
        <v>82</v>
      </c>
      <c r="C252" s="31">
        <v>5.24</v>
      </c>
      <c r="D252" s="93"/>
    </row>
    <row r="253" spans="1:4" ht="15.75" outlineLevel="1">
      <c r="A253" s="31" t="s">
        <v>28</v>
      </c>
      <c r="B253" s="32" t="s">
        <v>55</v>
      </c>
      <c r="C253" s="31">
        <v>5.27</v>
      </c>
      <c r="D253" s="93"/>
    </row>
    <row r="254" spans="1:4" ht="15.75" outlineLevel="1">
      <c r="A254" s="31" t="s">
        <v>28</v>
      </c>
      <c r="B254" s="32" t="s">
        <v>69</v>
      </c>
      <c r="C254" s="31">
        <v>5.28</v>
      </c>
      <c r="D254" s="93"/>
    </row>
    <row r="255" spans="1:4" ht="15.75" outlineLevel="1">
      <c r="A255" s="31" t="s">
        <v>28</v>
      </c>
      <c r="B255" s="32" t="s">
        <v>70</v>
      </c>
      <c r="C255" s="33">
        <v>5.3</v>
      </c>
      <c r="D255" s="93"/>
    </row>
    <row r="256" spans="1:4" ht="15.75" outlineLevel="1">
      <c r="A256" s="31" t="s">
        <v>28</v>
      </c>
      <c r="B256" s="32" t="s">
        <v>96</v>
      </c>
      <c r="C256" s="31">
        <v>5.33</v>
      </c>
      <c r="D256" s="93"/>
    </row>
    <row r="257" spans="1:4" ht="15.75" outlineLevel="1">
      <c r="A257" s="31" t="s">
        <v>28</v>
      </c>
      <c r="B257" s="32" t="s">
        <v>56</v>
      </c>
      <c r="C257" s="31">
        <v>5.36</v>
      </c>
      <c r="D257" s="93"/>
    </row>
    <row r="258" spans="1:4" ht="15.75" outlineLevel="1">
      <c r="A258" s="31" t="s">
        <v>28</v>
      </c>
      <c r="B258" s="32" t="s">
        <v>59</v>
      </c>
      <c r="C258" s="31">
        <v>5.53</v>
      </c>
      <c r="D258" s="93"/>
    </row>
    <row r="259" spans="1:4" ht="15.75" outlineLevel="1">
      <c r="A259" s="31" t="s">
        <v>28</v>
      </c>
      <c r="B259" s="32" t="s">
        <v>76</v>
      </c>
      <c r="C259" s="31">
        <v>5.58</v>
      </c>
      <c r="D259" s="93"/>
    </row>
    <row r="260" spans="1:4" ht="15.75" outlineLevel="1">
      <c r="A260" s="31" t="s">
        <v>28</v>
      </c>
      <c r="B260" s="32" t="s">
        <v>61</v>
      </c>
      <c r="C260" s="31">
        <v>5.54</v>
      </c>
      <c r="D260" s="93"/>
    </row>
    <row r="261" spans="1:4" ht="15.75" outlineLevel="1">
      <c r="A261" s="31" t="s">
        <v>28</v>
      </c>
      <c r="B261" s="32" t="s">
        <v>77</v>
      </c>
      <c r="C261" s="31">
        <v>5.55</v>
      </c>
      <c r="D261" s="93"/>
    </row>
    <row r="262" spans="1:4" ht="15.75" outlineLevel="1">
      <c r="A262" s="31" t="s">
        <v>28</v>
      </c>
      <c r="B262" s="32" t="s">
        <v>63</v>
      </c>
      <c r="C262" s="31">
        <v>5.63</v>
      </c>
      <c r="D262" s="93"/>
    </row>
    <row r="263" spans="1:4" ht="15.75" outlineLevel="1">
      <c r="A263" s="31" t="s">
        <v>28</v>
      </c>
      <c r="B263" s="32" t="s">
        <v>64</v>
      </c>
      <c r="C263" s="31">
        <v>5.47</v>
      </c>
      <c r="D263" s="93"/>
    </row>
    <row r="264" spans="1:4" ht="15.75" outlineLevel="1">
      <c r="A264" s="31" t="s">
        <v>28</v>
      </c>
      <c r="B264" s="32" t="s">
        <v>65</v>
      </c>
      <c r="C264" s="31">
        <v>5.48</v>
      </c>
      <c r="D264" s="93"/>
    </row>
    <row r="265" spans="1:4" ht="15.75">
      <c r="A265" s="36" t="s">
        <v>28</v>
      </c>
      <c r="B265" s="32"/>
      <c r="C265" s="31"/>
      <c r="D265" s="93"/>
    </row>
    <row r="266" spans="1:4" ht="15.75" outlineLevel="1">
      <c r="A266" s="31" t="s">
        <v>29</v>
      </c>
      <c r="B266" s="32" t="s">
        <v>49</v>
      </c>
      <c r="C266" s="31">
        <v>5.0999999999999996</v>
      </c>
      <c r="D266" s="93"/>
    </row>
    <row r="267" spans="1:4" ht="15.75" outlineLevel="1">
      <c r="A267" s="31" t="s">
        <v>29</v>
      </c>
      <c r="B267" s="32" t="s">
        <v>50</v>
      </c>
      <c r="C267" s="31">
        <v>5.2</v>
      </c>
      <c r="D267" s="93"/>
    </row>
    <row r="268" spans="1:4" ht="15.75" outlineLevel="1">
      <c r="A268" s="31" t="s">
        <v>29</v>
      </c>
      <c r="B268" s="32" t="s">
        <v>66</v>
      </c>
      <c r="C268" s="31">
        <v>5.3</v>
      </c>
      <c r="D268" s="93"/>
    </row>
    <row r="269" spans="1:4" ht="15.75" outlineLevel="1">
      <c r="A269" s="31" t="s">
        <v>29</v>
      </c>
      <c r="B269" s="32" t="s">
        <v>80</v>
      </c>
      <c r="C269" s="31">
        <v>5.6</v>
      </c>
      <c r="D269" s="93"/>
    </row>
    <row r="270" spans="1:4" ht="15.75" outlineLevel="1">
      <c r="A270" s="31" t="s">
        <v>29</v>
      </c>
      <c r="B270" s="32" t="s">
        <v>1081</v>
      </c>
      <c r="C270" s="33">
        <v>5.0999999999999996</v>
      </c>
      <c r="D270" s="93"/>
    </row>
    <row r="271" spans="1:4" ht="15.75" outlineLevel="1">
      <c r="A271" s="31" t="s">
        <v>29</v>
      </c>
      <c r="B271" s="32" t="s">
        <v>91</v>
      </c>
      <c r="C271" s="31">
        <v>5.14</v>
      </c>
      <c r="D271" s="93"/>
    </row>
    <row r="272" spans="1:4" ht="15.75" outlineLevel="1">
      <c r="A272" s="31" t="s">
        <v>29</v>
      </c>
      <c r="B272" s="32" t="s">
        <v>68</v>
      </c>
      <c r="C272" s="31">
        <v>5.19</v>
      </c>
      <c r="D272" s="93"/>
    </row>
    <row r="273" spans="1:4" ht="15.75" outlineLevel="1">
      <c r="A273" s="31" t="s">
        <v>29</v>
      </c>
      <c r="B273" s="32" t="s">
        <v>82</v>
      </c>
      <c r="C273" s="31">
        <v>5.24</v>
      </c>
      <c r="D273" s="93"/>
    </row>
    <row r="274" spans="1:4" ht="15.75" outlineLevel="1">
      <c r="A274" s="31" t="s">
        <v>29</v>
      </c>
      <c r="B274" s="32" t="s">
        <v>54</v>
      </c>
      <c r="C274" s="31">
        <v>5.26</v>
      </c>
      <c r="D274" s="93"/>
    </row>
    <row r="275" spans="1:4" ht="15.75" outlineLevel="1">
      <c r="A275" s="31" t="s">
        <v>29</v>
      </c>
      <c r="B275" s="32" t="s">
        <v>55</v>
      </c>
      <c r="C275" s="31">
        <v>5.27</v>
      </c>
      <c r="D275" s="93"/>
    </row>
    <row r="276" spans="1:4" ht="15.75" outlineLevel="1">
      <c r="A276" s="31" t="s">
        <v>29</v>
      </c>
      <c r="B276" s="32" t="s">
        <v>69</v>
      </c>
      <c r="C276" s="31">
        <v>5.28</v>
      </c>
      <c r="D276" s="93"/>
    </row>
    <row r="277" spans="1:4" ht="15.75" outlineLevel="1">
      <c r="A277" s="31" t="s">
        <v>29</v>
      </c>
      <c r="B277" s="32" t="s">
        <v>89</v>
      </c>
      <c r="C277" s="31">
        <v>5.29</v>
      </c>
      <c r="D277" s="93"/>
    </row>
    <row r="278" spans="1:4" ht="15.75" outlineLevel="1">
      <c r="A278" s="31" t="s">
        <v>29</v>
      </c>
      <c r="B278" s="32" t="s">
        <v>70</v>
      </c>
      <c r="C278" s="33">
        <v>5.3</v>
      </c>
      <c r="D278" s="93"/>
    </row>
    <row r="279" spans="1:4" ht="15.75" outlineLevel="1">
      <c r="A279" s="31" t="s">
        <v>29</v>
      </c>
      <c r="B279" s="32" t="s">
        <v>96</v>
      </c>
      <c r="C279" s="31">
        <v>5.33</v>
      </c>
      <c r="D279" s="93"/>
    </row>
    <row r="280" spans="1:4" ht="15.75" outlineLevel="1">
      <c r="A280" s="31" t="s">
        <v>29</v>
      </c>
      <c r="B280" s="32" t="s">
        <v>56</v>
      </c>
      <c r="C280" s="31">
        <v>5.36</v>
      </c>
      <c r="D280" s="93"/>
    </row>
    <row r="281" spans="1:4" ht="15.75" outlineLevel="1">
      <c r="A281" s="31" t="s">
        <v>29</v>
      </c>
      <c r="B281" s="32" t="s">
        <v>72</v>
      </c>
      <c r="C281" s="31">
        <v>5.69</v>
      </c>
      <c r="D281" s="93"/>
    </row>
    <row r="282" spans="1:4" ht="15.75" outlineLevel="1">
      <c r="A282" s="31" t="s">
        <v>29</v>
      </c>
      <c r="B282" s="32" t="s">
        <v>62</v>
      </c>
      <c r="C282" s="33">
        <v>5.7</v>
      </c>
      <c r="D282" s="93"/>
    </row>
    <row r="283" spans="1:4" ht="15.75" outlineLevel="1">
      <c r="A283" s="31" t="s">
        <v>29</v>
      </c>
      <c r="B283" s="32" t="s">
        <v>74</v>
      </c>
      <c r="C283" s="31">
        <v>5.74</v>
      </c>
      <c r="D283" s="93"/>
    </row>
    <row r="284" spans="1:4" ht="15.75" outlineLevel="1">
      <c r="A284" s="31" t="s">
        <v>29</v>
      </c>
      <c r="B284" s="32" t="s">
        <v>71</v>
      </c>
      <c r="C284" s="31">
        <v>5.49</v>
      </c>
      <c r="D284" s="93"/>
    </row>
    <row r="285" spans="1:4" ht="15.75" outlineLevel="1">
      <c r="A285" s="31" t="s">
        <v>29</v>
      </c>
      <c r="B285" s="32" t="s">
        <v>58</v>
      </c>
      <c r="C285" s="31">
        <v>5.51</v>
      </c>
      <c r="D285" s="93"/>
    </row>
    <row r="286" spans="1:4" ht="15.75" outlineLevel="1">
      <c r="A286" s="31" t="s">
        <v>29</v>
      </c>
      <c r="B286" s="32" t="s">
        <v>1082</v>
      </c>
      <c r="C286" s="31">
        <v>5.52</v>
      </c>
      <c r="D286" s="93"/>
    </row>
    <row r="287" spans="1:4" ht="15.75" outlineLevel="1">
      <c r="A287" s="31" t="s">
        <v>29</v>
      </c>
      <c r="B287" s="32" t="s">
        <v>59</v>
      </c>
      <c r="C287" s="31">
        <v>5.53</v>
      </c>
      <c r="D287" s="93"/>
    </row>
    <row r="288" spans="1:4" ht="15.75" outlineLevel="1">
      <c r="A288" s="31" t="s">
        <v>29</v>
      </c>
      <c r="B288" s="32" t="s">
        <v>76</v>
      </c>
      <c r="C288" s="31">
        <v>5.58</v>
      </c>
      <c r="D288" s="93"/>
    </row>
    <row r="289" spans="1:4" ht="15.75" outlineLevel="1">
      <c r="A289" s="31" t="s">
        <v>29</v>
      </c>
      <c r="B289" s="32" t="s">
        <v>61</v>
      </c>
      <c r="C289" s="31">
        <v>5.54</v>
      </c>
      <c r="D289" s="93"/>
    </row>
    <row r="290" spans="1:4" ht="15.75" outlineLevel="1">
      <c r="A290" s="31" t="s">
        <v>29</v>
      </c>
      <c r="B290" s="32" t="s">
        <v>77</v>
      </c>
      <c r="C290" s="31">
        <v>5.55</v>
      </c>
      <c r="D290" s="93"/>
    </row>
    <row r="291" spans="1:4" ht="15.75" outlineLevel="1">
      <c r="A291" s="31" t="s">
        <v>29</v>
      </c>
      <c r="B291" s="32" t="s">
        <v>63</v>
      </c>
      <c r="C291" s="31">
        <v>5.63</v>
      </c>
      <c r="D291" s="93"/>
    </row>
    <row r="292" spans="1:4" ht="15.75" outlineLevel="1">
      <c r="A292" s="31" t="s">
        <v>29</v>
      </c>
      <c r="B292" s="32" t="s">
        <v>64</v>
      </c>
      <c r="C292" s="31">
        <v>5.47</v>
      </c>
      <c r="D292" s="93"/>
    </row>
    <row r="293" spans="1:4" ht="15.75" outlineLevel="1">
      <c r="A293" s="31" t="s">
        <v>29</v>
      </c>
      <c r="B293" s="32" t="s">
        <v>65</v>
      </c>
      <c r="C293" s="31">
        <v>5.48</v>
      </c>
      <c r="D293" s="93"/>
    </row>
    <row r="294" spans="1:4" ht="15.75">
      <c r="A294" s="36" t="s">
        <v>29</v>
      </c>
      <c r="B294" s="32"/>
      <c r="C294" s="31"/>
      <c r="D294" s="93"/>
    </row>
    <row r="295" spans="1:4" ht="15.75" outlineLevel="1">
      <c r="A295" s="31" t="s">
        <v>30</v>
      </c>
      <c r="B295" s="32" t="s">
        <v>49</v>
      </c>
      <c r="C295" s="31">
        <v>5.0999999999999996</v>
      </c>
      <c r="D295" s="93"/>
    </row>
    <row r="296" spans="1:4" ht="15.75" outlineLevel="1">
      <c r="A296" s="31" t="s">
        <v>30</v>
      </c>
      <c r="B296" s="32" t="s">
        <v>50</v>
      </c>
      <c r="C296" s="31">
        <v>5.2</v>
      </c>
      <c r="D296" s="93"/>
    </row>
    <row r="297" spans="1:4" ht="15.75" outlineLevel="1">
      <c r="A297" s="31" t="s">
        <v>30</v>
      </c>
      <c r="B297" s="32" t="s">
        <v>66</v>
      </c>
      <c r="C297" s="31">
        <v>5.3</v>
      </c>
      <c r="D297" s="93"/>
    </row>
    <row r="298" spans="1:4" ht="15.75" outlineLevel="1">
      <c r="A298" s="31" t="s">
        <v>30</v>
      </c>
      <c r="B298" s="32" t="s">
        <v>91</v>
      </c>
      <c r="C298" s="31">
        <v>5.14</v>
      </c>
      <c r="D298" s="93"/>
    </row>
    <row r="299" spans="1:4" ht="15.75" outlineLevel="1">
      <c r="A299" s="31" t="s">
        <v>30</v>
      </c>
      <c r="B299" s="32" t="s">
        <v>68</v>
      </c>
      <c r="C299" s="31">
        <v>5.19</v>
      </c>
      <c r="D299" s="93"/>
    </row>
    <row r="300" spans="1:4" ht="15.75" outlineLevel="1">
      <c r="A300" s="31" t="s">
        <v>30</v>
      </c>
      <c r="B300" s="32" t="s">
        <v>82</v>
      </c>
      <c r="C300" s="31">
        <v>5.24</v>
      </c>
      <c r="D300" s="93"/>
    </row>
    <row r="301" spans="1:4" ht="15.75" outlineLevel="1">
      <c r="A301" s="31" t="s">
        <v>30</v>
      </c>
      <c r="B301" s="32" t="s">
        <v>54</v>
      </c>
      <c r="C301" s="31">
        <v>5.26</v>
      </c>
      <c r="D301" s="93"/>
    </row>
    <row r="302" spans="1:4" ht="15.75" outlineLevel="1">
      <c r="A302" s="31" t="s">
        <v>30</v>
      </c>
      <c r="B302" s="32" t="s">
        <v>55</v>
      </c>
      <c r="C302" s="31">
        <v>5.27</v>
      </c>
      <c r="D302" s="93"/>
    </row>
    <row r="303" spans="1:4" ht="15.75" outlineLevel="1">
      <c r="A303" s="31" t="s">
        <v>30</v>
      </c>
      <c r="B303" s="32" t="s">
        <v>69</v>
      </c>
      <c r="C303" s="31">
        <v>5.28</v>
      </c>
      <c r="D303" s="93"/>
    </row>
    <row r="304" spans="1:4" ht="15.75" outlineLevel="1">
      <c r="A304" s="31" t="s">
        <v>30</v>
      </c>
      <c r="B304" s="32" t="s">
        <v>97</v>
      </c>
      <c r="C304" s="31">
        <v>5.37</v>
      </c>
      <c r="D304" s="93"/>
    </row>
    <row r="305" spans="1:4" ht="15.75" outlineLevel="1">
      <c r="A305" s="31" t="s">
        <v>30</v>
      </c>
      <c r="B305" s="32" t="s">
        <v>71</v>
      </c>
      <c r="C305" s="31">
        <v>5.49</v>
      </c>
      <c r="D305" s="93"/>
    </row>
    <row r="306" spans="1:4" ht="15.75" outlineLevel="1">
      <c r="A306" s="31" t="s">
        <v>30</v>
      </c>
      <c r="B306" s="32" t="s">
        <v>58</v>
      </c>
      <c r="C306" s="31">
        <v>5.51</v>
      </c>
      <c r="D306" s="93"/>
    </row>
    <row r="307" spans="1:4" ht="15.75" outlineLevel="1">
      <c r="A307" s="31" t="s">
        <v>30</v>
      </c>
      <c r="B307" s="32" t="s">
        <v>59</v>
      </c>
      <c r="C307" s="31">
        <v>5.53</v>
      </c>
      <c r="D307" s="93"/>
    </row>
    <row r="308" spans="1:4" ht="15.75" outlineLevel="1">
      <c r="A308" s="31" t="s">
        <v>30</v>
      </c>
      <c r="B308" s="32" t="s">
        <v>72</v>
      </c>
      <c r="C308" s="31">
        <v>5.69</v>
      </c>
      <c r="D308" s="93"/>
    </row>
    <row r="309" spans="1:4" ht="15.75" outlineLevel="1">
      <c r="A309" s="31" t="s">
        <v>30</v>
      </c>
      <c r="B309" s="32" t="s">
        <v>73</v>
      </c>
      <c r="C309" s="31">
        <v>5.75</v>
      </c>
      <c r="D309" s="93"/>
    </row>
    <row r="310" spans="1:4" ht="15.75" outlineLevel="1">
      <c r="A310" s="31" t="s">
        <v>30</v>
      </c>
      <c r="B310" s="32" t="s">
        <v>62</v>
      </c>
      <c r="C310" s="33">
        <v>5.7</v>
      </c>
      <c r="D310" s="93"/>
    </row>
    <row r="311" spans="1:4" ht="15.75" outlineLevel="1">
      <c r="A311" s="31" t="s">
        <v>30</v>
      </c>
      <c r="B311" s="32" t="s">
        <v>74</v>
      </c>
      <c r="C311" s="31">
        <v>5.74</v>
      </c>
      <c r="D311" s="93"/>
    </row>
    <row r="312" spans="1:4" ht="15.75" outlineLevel="1">
      <c r="A312" s="31" t="s">
        <v>30</v>
      </c>
      <c r="B312" s="32" t="s">
        <v>76</v>
      </c>
      <c r="C312" s="31">
        <v>5.58</v>
      </c>
      <c r="D312" s="93"/>
    </row>
    <row r="313" spans="1:4" ht="15.75" outlineLevel="1">
      <c r="A313" s="31" t="s">
        <v>30</v>
      </c>
      <c r="B313" s="32" t="s">
        <v>61</v>
      </c>
      <c r="C313" s="31">
        <v>5.54</v>
      </c>
      <c r="D313" s="93"/>
    </row>
    <row r="314" spans="1:4" ht="15.75" outlineLevel="1">
      <c r="A314" s="31" t="s">
        <v>30</v>
      </c>
      <c r="B314" s="32" t="s">
        <v>77</v>
      </c>
      <c r="C314" s="31">
        <v>5.55</v>
      </c>
      <c r="D314" s="93"/>
    </row>
    <row r="315" spans="1:4" ht="15.75" outlineLevel="1">
      <c r="A315" s="31" t="s">
        <v>30</v>
      </c>
      <c r="B315" s="32" t="s">
        <v>63</v>
      </c>
      <c r="C315" s="31">
        <v>5.63</v>
      </c>
      <c r="D315" s="93"/>
    </row>
    <row r="316" spans="1:4" ht="15.75" outlineLevel="1">
      <c r="A316" s="31" t="s">
        <v>30</v>
      </c>
      <c r="B316" s="32" t="s">
        <v>78</v>
      </c>
      <c r="C316" s="31">
        <v>5.65</v>
      </c>
      <c r="D316" s="93"/>
    </row>
    <row r="317" spans="1:4" ht="15.75" outlineLevel="1">
      <c r="A317" s="31" t="s">
        <v>30</v>
      </c>
      <c r="B317" s="32" t="s">
        <v>17</v>
      </c>
      <c r="C317" s="31">
        <v>5.68</v>
      </c>
      <c r="D317" s="93"/>
    </row>
    <row r="318" spans="1:4" ht="15.75" outlineLevel="1">
      <c r="A318" s="31" t="s">
        <v>30</v>
      </c>
      <c r="B318" s="32" t="s">
        <v>64</v>
      </c>
      <c r="C318" s="31">
        <v>5.47</v>
      </c>
      <c r="D318" s="93"/>
    </row>
    <row r="319" spans="1:4" ht="15.75" outlineLevel="1">
      <c r="A319" s="31" t="s">
        <v>30</v>
      </c>
      <c r="B319" s="32" t="s">
        <v>65</v>
      </c>
      <c r="C319" s="31">
        <v>5.48</v>
      </c>
      <c r="D319" s="93"/>
    </row>
    <row r="320" spans="1:4" ht="15.75">
      <c r="A320" s="36" t="s">
        <v>30</v>
      </c>
      <c r="B320" s="32"/>
      <c r="C320" s="31"/>
      <c r="D320" s="93"/>
    </row>
    <row r="321" spans="1:4" ht="15.75" outlineLevel="1">
      <c r="A321" s="31" t="s">
        <v>31</v>
      </c>
      <c r="B321" s="32" t="s">
        <v>49</v>
      </c>
      <c r="C321" s="31">
        <v>5.0999999999999996</v>
      </c>
      <c r="D321" s="93"/>
    </row>
    <row r="322" spans="1:4" ht="15.75" outlineLevel="1">
      <c r="A322" s="31" t="s">
        <v>31</v>
      </c>
      <c r="B322" s="32" t="s">
        <v>50</v>
      </c>
      <c r="C322" s="31">
        <v>5.2</v>
      </c>
      <c r="D322" s="93"/>
    </row>
    <row r="323" spans="1:4" ht="15.75" outlineLevel="1">
      <c r="A323" s="31" t="s">
        <v>31</v>
      </c>
      <c r="B323" s="32" t="s">
        <v>54</v>
      </c>
      <c r="C323" s="31">
        <v>5.26</v>
      </c>
      <c r="D323" s="93"/>
    </row>
    <row r="324" spans="1:4" ht="15.75" outlineLevel="1">
      <c r="A324" s="31" t="s">
        <v>31</v>
      </c>
      <c r="B324" s="32" t="s">
        <v>91</v>
      </c>
      <c r="C324" s="31">
        <v>5.14</v>
      </c>
      <c r="D324" s="93"/>
    </row>
    <row r="325" spans="1:4" ht="15.75" outlineLevel="1">
      <c r="A325" s="31" t="s">
        <v>31</v>
      </c>
      <c r="B325" s="32" t="s">
        <v>68</v>
      </c>
      <c r="C325" s="31">
        <v>5.19</v>
      </c>
      <c r="D325" s="93"/>
    </row>
    <row r="326" spans="1:4" ht="15.75" outlineLevel="1">
      <c r="A326" s="31" t="s">
        <v>31</v>
      </c>
      <c r="B326" s="32" t="s">
        <v>97</v>
      </c>
      <c r="C326" s="31">
        <v>5.37</v>
      </c>
      <c r="D326" s="93"/>
    </row>
    <row r="327" spans="1:4" ht="15.75" outlineLevel="1">
      <c r="A327" s="31" t="s">
        <v>31</v>
      </c>
      <c r="B327" s="32" t="s">
        <v>72</v>
      </c>
      <c r="C327" s="31">
        <v>5.69</v>
      </c>
      <c r="D327" s="93"/>
    </row>
    <row r="328" spans="1:4" ht="15.75" outlineLevel="1">
      <c r="A328" s="31" t="s">
        <v>31</v>
      </c>
      <c r="B328" s="32" t="s">
        <v>98</v>
      </c>
      <c r="C328" s="33">
        <v>5.8</v>
      </c>
      <c r="D328" s="93"/>
    </row>
    <row r="329" spans="1:4" ht="15.75" outlineLevel="1">
      <c r="A329" s="31" t="s">
        <v>31</v>
      </c>
      <c r="B329" s="32" t="s">
        <v>73</v>
      </c>
      <c r="C329" s="31">
        <v>5.75</v>
      </c>
      <c r="D329" s="93"/>
    </row>
    <row r="330" spans="1:4" ht="15.75" outlineLevel="1">
      <c r="A330" s="31" t="s">
        <v>31</v>
      </c>
      <c r="B330" s="32" t="s">
        <v>62</v>
      </c>
      <c r="C330" s="33">
        <v>5.7</v>
      </c>
      <c r="D330" s="93"/>
    </row>
    <row r="331" spans="1:4" ht="15.75" outlineLevel="1">
      <c r="A331" s="31" t="s">
        <v>31</v>
      </c>
      <c r="B331" s="32" t="s">
        <v>74</v>
      </c>
      <c r="C331" s="31">
        <v>5.74</v>
      </c>
      <c r="D331" s="93"/>
    </row>
    <row r="332" spans="1:4" ht="15.75" outlineLevel="1">
      <c r="A332" s="31" t="s">
        <v>31</v>
      </c>
      <c r="B332" s="32" t="s">
        <v>76</v>
      </c>
      <c r="C332" s="31">
        <v>5.58</v>
      </c>
      <c r="D332" s="93"/>
    </row>
    <row r="333" spans="1:4" ht="15.75" outlineLevel="1">
      <c r="A333" s="31" t="s">
        <v>31</v>
      </c>
      <c r="B333" s="32" t="s">
        <v>77</v>
      </c>
      <c r="C333" s="31">
        <v>5.55</v>
      </c>
      <c r="D333" s="93"/>
    </row>
    <row r="334" spans="1:4" ht="15.75" outlineLevel="1">
      <c r="A334" s="31" t="s">
        <v>31</v>
      </c>
      <c r="B334" s="32" t="s">
        <v>63</v>
      </c>
      <c r="C334" s="31">
        <v>5.63</v>
      </c>
      <c r="D334" s="93"/>
    </row>
    <row r="335" spans="1:4" ht="15.75" outlineLevel="1">
      <c r="A335" s="31" t="s">
        <v>31</v>
      </c>
      <c r="B335" s="32" t="s">
        <v>78</v>
      </c>
      <c r="C335" s="31">
        <v>5.65</v>
      </c>
      <c r="D335" s="93"/>
    </row>
    <row r="336" spans="1:4" ht="15.75" outlineLevel="1">
      <c r="A336" s="31" t="s">
        <v>31</v>
      </c>
      <c r="B336" s="32" t="s">
        <v>17</v>
      </c>
      <c r="C336" s="31">
        <v>5.68</v>
      </c>
      <c r="D336" s="93"/>
    </row>
    <row r="337" spans="1:4" ht="15.75" outlineLevel="1">
      <c r="A337" s="31" t="s">
        <v>31</v>
      </c>
      <c r="B337" s="32" t="s">
        <v>64</v>
      </c>
      <c r="C337" s="31">
        <v>5.47</v>
      </c>
      <c r="D337" s="93"/>
    </row>
    <row r="338" spans="1:4" ht="15.75" outlineLevel="1">
      <c r="A338" s="31" t="s">
        <v>31</v>
      </c>
      <c r="B338" s="32" t="s">
        <v>65</v>
      </c>
      <c r="C338" s="31">
        <v>5.48</v>
      </c>
      <c r="D338" s="93"/>
    </row>
    <row r="339" spans="1:4" ht="15.75">
      <c r="A339" s="36" t="s">
        <v>31</v>
      </c>
      <c r="B339" s="32"/>
      <c r="C339" s="31"/>
      <c r="D339" s="93"/>
    </row>
    <row r="340" spans="1:4" ht="15.75" outlineLevel="1">
      <c r="A340" s="31" t="s">
        <v>32</v>
      </c>
      <c r="B340" s="32" t="s">
        <v>99</v>
      </c>
      <c r="C340" s="31">
        <v>5.0999999999999996</v>
      </c>
      <c r="D340" s="93"/>
    </row>
    <row r="341" spans="1:4" ht="15.75" outlineLevel="1">
      <c r="A341" s="31" t="s">
        <v>32</v>
      </c>
      <c r="B341" s="32" t="s">
        <v>50</v>
      </c>
      <c r="C341" s="31">
        <v>5.2</v>
      </c>
      <c r="D341" s="93"/>
    </row>
    <row r="342" spans="1:4" ht="15.75" outlineLevel="1">
      <c r="A342" s="31" t="s">
        <v>32</v>
      </c>
      <c r="B342" s="32" t="s">
        <v>54</v>
      </c>
      <c r="C342" s="31">
        <v>5.26</v>
      </c>
      <c r="D342" s="93"/>
    </row>
    <row r="343" spans="1:4" ht="15.75" outlineLevel="1">
      <c r="A343" s="31" t="s">
        <v>32</v>
      </c>
      <c r="B343" s="32" t="s">
        <v>100</v>
      </c>
      <c r="C343" s="31">
        <v>5.38</v>
      </c>
      <c r="D343" s="93"/>
    </row>
    <row r="344" spans="1:4" ht="15.75" outlineLevel="1">
      <c r="A344" s="31" t="s">
        <v>32</v>
      </c>
      <c r="B344" s="32" t="s">
        <v>101</v>
      </c>
      <c r="C344" s="31">
        <v>5.39</v>
      </c>
      <c r="D344" s="93"/>
    </row>
    <row r="345" spans="1:4" ht="15.75" outlineLevel="1">
      <c r="A345" s="31" t="s">
        <v>32</v>
      </c>
      <c r="B345" s="32" t="s">
        <v>102</v>
      </c>
      <c r="C345" s="33">
        <v>5.6</v>
      </c>
      <c r="D345" s="93"/>
    </row>
    <row r="346" spans="1:4" ht="15.75" outlineLevel="1">
      <c r="A346" s="31" t="s">
        <v>32</v>
      </c>
      <c r="B346" s="32" t="s">
        <v>65</v>
      </c>
      <c r="C346" s="31">
        <v>5.48</v>
      </c>
      <c r="D346" s="93"/>
    </row>
    <row r="347" spans="1:4" ht="15.75">
      <c r="A347" s="36" t="s">
        <v>32</v>
      </c>
      <c r="B347" s="32"/>
      <c r="C347" s="31"/>
      <c r="D347" s="93"/>
    </row>
    <row r="348" spans="1:4" ht="15.75" outlineLevel="1">
      <c r="A348" s="31" t="s">
        <v>33</v>
      </c>
      <c r="B348" s="32" t="s">
        <v>49</v>
      </c>
      <c r="C348" s="31">
        <v>5.0999999999999996</v>
      </c>
      <c r="D348" s="93"/>
    </row>
    <row r="349" spans="1:4" ht="15.75" outlineLevel="1">
      <c r="A349" s="31" t="s">
        <v>33</v>
      </c>
      <c r="B349" s="32" t="s">
        <v>50</v>
      </c>
      <c r="C349" s="31">
        <v>5.2</v>
      </c>
      <c r="D349" s="93"/>
    </row>
    <row r="350" spans="1:4" ht="15.75" outlineLevel="1">
      <c r="A350" s="31" t="s">
        <v>33</v>
      </c>
      <c r="B350" s="32" t="s">
        <v>66</v>
      </c>
      <c r="C350" s="31">
        <v>5.3</v>
      </c>
      <c r="D350" s="93"/>
    </row>
    <row r="351" spans="1:4" ht="15.75" outlineLevel="1">
      <c r="A351" s="31" t="s">
        <v>33</v>
      </c>
      <c r="B351" s="32" t="s">
        <v>80</v>
      </c>
      <c r="C351" s="31">
        <v>5.6</v>
      </c>
      <c r="D351" s="93"/>
    </row>
    <row r="352" spans="1:4" ht="15.75" outlineLevel="1">
      <c r="A352" s="31" t="s">
        <v>33</v>
      </c>
      <c r="B352" s="32" t="s">
        <v>1081</v>
      </c>
      <c r="C352" s="33">
        <v>5.0999999999999996</v>
      </c>
      <c r="D352" s="93"/>
    </row>
    <row r="353" spans="1:4" ht="15.75" outlineLevel="1">
      <c r="A353" s="31" t="s">
        <v>33</v>
      </c>
      <c r="B353" s="32" t="s">
        <v>91</v>
      </c>
      <c r="C353" s="31">
        <v>5.14</v>
      </c>
      <c r="D353" s="93"/>
    </row>
    <row r="354" spans="1:4" ht="15.75" outlineLevel="1">
      <c r="A354" s="31" t="s">
        <v>33</v>
      </c>
      <c r="B354" s="32" t="s">
        <v>68</v>
      </c>
      <c r="C354" s="31">
        <v>5.19</v>
      </c>
      <c r="D354" s="93"/>
    </row>
    <row r="355" spans="1:4" ht="15.75" outlineLevel="1">
      <c r="A355" s="31" t="s">
        <v>33</v>
      </c>
      <c r="B355" s="32" t="s">
        <v>82</v>
      </c>
      <c r="C355" s="31">
        <v>5.24</v>
      </c>
      <c r="D355" s="93"/>
    </row>
    <row r="356" spans="1:4" ht="15.75" outlineLevel="1">
      <c r="A356" s="31" t="s">
        <v>33</v>
      </c>
      <c r="B356" s="32" t="s">
        <v>54</v>
      </c>
      <c r="C356" s="31">
        <v>5.26</v>
      </c>
      <c r="D356" s="93"/>
    </row>
    <row r="357" spans="1:4" ht="15.75" outlineLevel="1">
      <c r="A357" s="31" t="s">
        <v>33</v>
      </c>
      <c r="B357" s="32" t="s">
        <v>55</v>
      </c>
      <c r="C357" s="31">
        <v>5.27</v>
      </c>
      <c r="D357" s="93"/>
    </row>
    <row r="358" spans="1:4" ht="15.75" outlineLevel="1">
      <c r="A358" s="31" t="s">
        <v>33</v>
      </c>
      <c r="B358" s="32" t="s">
        <v>69</v>
      </c>
      <c r="C358" s="31">
        <v>5.28</v>
      </c>
      <c r="D358" s="93"/>
    </row>
    <row r="359" spans="1:4" ht="15.75" outlineLevel="1">
      <c r="A359" s="31" t="s">
        <v>33</v>
      </c>
      <c r="B359" s="32" t="s">
        <v>83</v>
      </c>
      <c r="C359" s="31">
        <v>5.31</v>
      </c>
      <c r="D359" s="93"/>
    </row>
    <row r="360" spans="1:4" ht="15.75" outlineLevel="1">
      <c r="A360" s="31" t="s">
        <v>33</v>
      </c>
      <c r="B360" s="32" t="s">
        <v>56</v>
      </c>
      <c r="C360" s="31">
        <v>5.36</v>
      </c>
      <c r="D360" s="93"/>
    </row>
    <row r="361" spans="1:4" ht="15.75" outlineLevel="1">
      <c r="A361" s="31" t="s">
        <v>33</v>
      </c>
      <c r="B361" s="32" t="s">
        <v>97</v>
      </c>
      <c r="C361" s="31">
        <v>5.37</v>
      </c>
      <c r="D361" s="93"/>
    </row>
    <row r="362" spans="1:4" ht="15.75" outlineLevel="1">
      <c r="A362" s="31" t="s">
        <v>33</v>
      </c>
      <c r="B362" s="32" t="s">
        <v>71</v>
      </c>
      <c r="C362" s="31">
        <v>5.49</v>
      </c>
      <c r="D362" s="93"/>
    </row>
    <row r="363" spans="1:4" ht="15.75" outlineLevel="1">
      <c r="A363" s="31" t="s">
        <v>33</v>
      </c>
      <c r="B363" s="32" t="s">
        <v>58</v>
      </c>
      <c r="C363" s="31">
        <v>5.51</v>
      </c>
      <c r="D363" s="93"/>
    </row>
    <row r="364" spans="1:4" ht="15.75" outlineLevel="1">
      <c r="A364" s="31" t="s">
        <v>33</v>
      </c>
      <c r="B364" s="32" t="s">
        <v>1082</v>
      </c>
      <c r="C364" s="31">
        <v>5.52</v>
      </c>
      <c r="D364" s="93"/>
    </row>
    <row r="365" spans="1:4" ht="15.75" outlineLevel="1">
      <c r="A365" s="31" t="s">
        <v>33</v>
      </c>
      <c r="B365" s="32" t="s">
        <v>59</v>
      </c>
      <c r="C365" s="31">
        <v>5.53</v>
      </c>
      <c r="D365" s="93"/>
    </row>
    <row r="366" spans="1:4" ht="15.75" outlineLevel="1">
      <c r="A366" s="31" t="s">
        <v>33</v>
      </c>
      <c r="B366" s="32" t="s">
        <v>72</v>
      </c>
      <c r="C366" s="31">
        <v>5.69</v>
      </c>
      <c r="D366" s="93"/>
    </row>
    <row r="367" spans="1:4" ht="15.75" outlineLevel="1">
      <c r="A367" s="31" t="s">
        <v>33</v>
      </c>
      <c r="B367" s="32" t="s">
        <v>98</v>
      </c>
      <c r="C367" s="33">
        <v>5.8</v>
      </c>
      <c r="D367" s="93"/>
    </row>
    <row r="368" spans="1:4" ht="15.75" outlineLevel="1">
      <c r="A368" s="31" t="s">
        <v>33</v>
      </c>
      <c r="B368" s="32" t="s">
        <v>85</v>
      </c>
      <c r="C368" s="33">
        <v>5.72</v>
      </c>
      <c r="D368" s="93"/>
    </row>
    <row r="369" spans="1:4" ht="15.75" outlineLevel="1">
      <c r="A369" s="31" t="s">
        <v>33</v>
      </c>
      <c r="B369" s="32" t="s">
        <v>73</v>
      </c>
      <c r="C369" s="31">
        <v>5.75</v>
      </c>
      <c r="D369" s="93"/>
    </row>
    <row r="370" spans="1:4" ht="15.75" outlineLevel="1">
      <c r="A370" s="31" t="s">
        <v>33</v>
      </c>
      <c r="B370" s="32" t="s">
        <v>62</v>
      </c>
      <c r="C370" s="33">
        <v>5.7</v>
      </c>
      <c r="D370" s="93"/>
    </row>
    <row r="371" spans="1:4" ht="15.75" outlineLevel="1">
      <c r="A371" s="31" t="s">
        <v>33</v>
      </c>
      <c r="B371" s="32" t="s">
        <v>74</v>
      </c>
      <c r="C371" s="31">
        <v>5.74</v>
      </c>
      <c r="D371" s="93"/>
    </row>
    <row r="372" spans="1:4" ht="15.75" outlineLevel="1">
      <c r="A372" s="31" t="s">
        <v>33</v>
      </c>
      <c r="B372" s="32" t="s">
        <v>86</v>
      </c>
      <c r="C372" s="31">
        <v>5.76</v>
      </c>
      <c r="D372" s="93"/>
    </row>
    <row r="373" spans="1:4" ht="15.75" outlineLevel="1">
      <c r="A373" s="31" t="s">
        <v>33</v>
      </c>
      <c r="B373" s="32" t="s">
        <v>87</v>
      </c>
      <c r="C373" s="31">
        <v>5.89</v>
      </c>
      <c r="D373" s="92" t="s">
        <v>1080</v>
      </c>
    </row>
    <row r="374" spans="1:4" ht="15.75" outlineLevel="1">
      <c r="A374" s="31" t="s">
        <v>33</v>
      </c>
      <c r="B374" s="32" t="s">
        <v>103</v>
      </c>
      <c r="C374" s="31">
        <v>5.109</v>
      </c>
      <c r="D374" s="92"/>
    </row>
    <row r="375" spans="1:4" ht="15.75" outlineLevel="1">
      <c r="A375" s="31" t="s">
        <v>33</v>
      </c>
      <c r="B375" s="32" t="s">
        <v>104</v>
      </c>
      <c r="C375" s="31">
        <v>5.1109999999999998</v>
      </c>
      <c r="D375" s="93"/>
    </row>
    <row r="376" spans="1:4" ht="15.75" outlineLevel="1">
      <c r="A376" s="31" t="s">
        <v>33</v>
      </c>
      <c r="B376" s="32" t="s">
        <v>106</v>
      </c>
      <c r="C376" s="31">
        <v>5.1120000000000001</v>
      </c>
      <c r="D376" s="93"/>
    </row>
    <row r="377" spans="1:4" ht="15.75" outlineLevel="1">
      <c r="A377" s="31" t="s">
        <v>33</v>
      </c>
      <c r="B377" s="32" t="s">
        <v>1085</v>
      </c>
      <c r="C377" s="31">
        <v>5.1130000000000004</v>
      </c>
      <c r="D377" s="93"/>
    </row>
    <row r="378" spans="1:4" ht="15.75" outlineLevel="1">
      <c r="A378" s="31" t="s">
        <v>33</v>
      </c>
      <c r="B378" s="32" t="s">
        <v>76</v>
      </c>
      <c r="C378" s="31">
        <v>5.58</v>
      </c>
      <c r="D378" s="93"/>
    </row>
    <row r="379" spans="1:4" ht="15.75" outlineLevel="1">
      <c r="A379" s="31" t="s">
        <v>33</v>
      </c>
      <c r="B379" s="32" t="s">
        <v>61</v>
      </c>
      <c r="C379" s="31">
        <v>5.54</v>
      </c>
      <c r="D379" s="93"/>
    </row>
    <row r="380" spans="1:4" ht="15.75" outlineLevel="1">
      <c r="A380" s="31" t="s">
        <v>33</v>
      </c>
      <c r="B380" s="32" t="s">
        <v>77</v>
      </c>
      <c r="C380" s="31">
        <v>5.55</v>
      </c>
      <c r="D380" s="93"/>
    </row>
    <row r="381" spans="1:4" ht="15.75" outlineLevel="1">
      <c r="A381" s="31" t="s">
        <v>33</v>
      </c>
      <c r="B381" s="32" t="s">
        <v>63</v>
      </c>
      <c r="C381" s="31">
        <v>5.63</v>
      </c>
      <c r="D381" s="93"/>
    </row>
    <row r="382" spans="1:4" ht="15.75" outlineLevel="1">
      <c r="A382" s="31" t="s">
        <v>33</v>
      </c>
      <c r="B382" s="32" t="s">
        <v>78</v>
      </c>
      <c r="C382" s="31">
        <v>5.65</v>
      </c>
      <c r="D382" s="93"/>
    </row>
    <row r="383" spans="1:4" ht="15.75" outlineLevel="1">
      <c r="A383" s="31" t="s">
        <v>33</v>
      </c>
      <c r="B383" s="32" t="s">
        <v>88</v>
      </c>
      <c r="C383" s="31">
        <v>5.66</v>
      </c>
      <c r="D383" s="93"/>
    </row>
    <row r="384" spans="1:4" ht="15.75" outlineLevel="1">
      <c r="A384" s="31" t="s">
        <v>33</v>
      </c>
      <c r="B384" s="32" t="s">
        <v>17</v>
      </c>
      <c r="C384" s="31">
        <v>5.68</v>
      </c>
      <c r="D384" s="93"/>
    </row>
    <row r="385" spans="1:4" ht="15.75" outlineLevel="1">
      <c r="A385" s="31" t="s">
        <v>33</v>
      </c>
      <c r="B385" s="32" t="s">
        <v>64</v>
      </c>
      <c r="C385" s="31">
        <v>5.47</v>
      </c>
      <c r="D385" s="93"/>
    </row>
    <row r="386" spans="1:4" ht="15.75" outlineLevel="1">
      <c r="A386" s="31" t="s">
        <v>33</v>
      </c>
      <c r="B386" s="32" t="s">
        <v>65</v>
      </c>
      <c r="C386" s="31">
        <v>5.48</v>
      </c>
      <c r="D386" s="93"/>
    </row>
    <row r="387" spans="1:4" ht="15.75">
      <c r="A387" s="36" t="s">
        <v>33</v>
      </c>
      <c r="B387" s="32"/>
      <c r="C387" s="31"/>
      <c r="D387" s="93"/>
    </row>
    <row r="388" spans="1:4" ht="15.75" outlineLevel="1">
      <c r="A388" s="31" t="s">
        <v>34</v>
      </c>
      <c r="B388" s="32" t="s">
        <v>49</v>
      </c>
      <c r="C388" s="31">
        <v>5.0999999999999996</v>
      </c>
      <c r="D388" s="93"/>
    </row>
    <row r="389" spans="1:4" ht="15.75" outlineLevel="1">
      <c r="A389" s="31" t="s">
        <v>34</v>
      </c>
      <c r="B389" s="32" t="s">
        <v>50</v>
      </c>
      <c r="C389" s="31">
        <v>5.2</v>
      </c>
      <c r="D389" s="93"/>
    </row>
    <row r="390" spans="1:4" ht="15.75" outlineLevel="1">
      <c r="A390" s="31" t="s">
        <v>34</v>
      </c>
      <c r="B390" s="32" t="s">
        <v>66</v>
      </c>
      <c r="C390" s="31">
        <v>5.3</v>
      </c>
      <c r="D390" s="93"/>
    </row>
    <row r="391" spans="1:4" ht="15.75" outlineLevel="1">
      <c r="A391" s="31" t="s">
        <v>34</v>
      </c>
      <c r="B391" s="32" t="s">
        <v>80</v>
      </c>
      <c r="C391" s="31">
        <v>5.6</v>
      </c>
      <c r="D391" s="93"/>
    </row>
    <row r="392" spans="1:4" ht="15.75" outlineLevel="1">
      <c r="A392" s="31" t="s">
        <v>34</v>
      </c>
      <c r="B392" s="32" t="s">
        <v>1081</v>
      </c>
      <c r="C392" s="33">
        <v>5.0999999999999996</v>
      </c>
      <c r="D392" s="93"/>
    </row>
    <row r="393" spans="1:4" ht="15.75" outlineLevel="1">
      <c r="A393" s="31" t="s">
        <v>34</v>
      </c>
      <c r="B393" s="32" t="s">
        <v>91</v>
      </c>
      <c r="C393" s="31">
        <v>5.14</v>
      </c>
      <c r="D393" s="93"/>
    </row>
    <row r="394" spans="1:4" ht="15.75" outlineLevel="1">
      <c r="A394" s="31" t="s">
        <v>34</v>
      </c>
      <c r="B394" s="32" t="s">
        <v>68</v>
      </c>
      <c r="C394" s="31">
        <v>5.19</v>
      </c>
      <c r="D394" s="93"/>
    </row>
    <row r="395" spans="1:4" ht="15.75" outlineLevel="1">
      <c r="A395" s="31" t="s">
        <v>34</v>
      </c>
      <c r="B395" s="32" t="s">
        <v>82</v>
      </c>
      <c r="C395" s="31">
        <v>5.24</v>
      </c>
      <c r="D395" s="93"/>
    </row>
    <row r="396" spans="1:4" ht="15.75" outlineLevel="1">
      <c r="A396" s="31" t="s">
        <v>34</v>
      </c>
      <c r="B396" s="32" t="s">
        <v>54</v>
      </c>
      <c r="C396" s="31">
        <v>5.26</v>
      </c>
      <c r="D396" s="93"/>
    </row>
    <row r="397" spans="1:4" ht="15.75" outlineLevel="1">
      <c r="A397" s="31" t="s">
        <v>34</v>
      </c>
      <c r="B397" s="32" t="s">
        <v>55</v>
      </c>
      <c r="C397" s="31">
        <v>5.27</v>
      </c>
      <c r="D397" s="93"/>
    </row>
    <row r="398" spans="1:4" ht="15.75" outlineLevel="1">
      <c r="A398" s="31" t="s">
        <v>34</v>
      </c>
      <c r="B398" s="32" t="s">
        <v>69</v>
      </c>
      <c r="C398" s="31">
        <v>5.28</v>
      </c>
      <c r="D398" s="93"/>
    </row>
    <row r="399" spans="1:4" ht="15.75" outlineLevel="1">
      <c r="A399" s="31" t="s">
        <v>34</v>
      </c>
      <c r="B399" s="32" t="s">
        <v>89</v>
      </c>
      <c r="C399" s="31">
        <v>5.29</v>
      </c>
      <c r="D399" s="93"/>
    </row>
    <row r="400" spans="1:4" ht="15.75" outlineLevel="1">
      <c r="A400" s="31" t="s">
        <v>34</v>
      </c>
      <c r="B400" s="32" t="s">
        <v>83</v>
      </c>
      <c r="C400" s="31">
        <v>5.31</v>
      </c>
      <c r="D400" s="93"/>
    </row>
    <row r="401" spans="1:4" ht="15.75" outlineLevel="1">
      <c r="A401" s="31" t="s">
        <v>34</v>
      </c>
      <c r="B401" s="32" t="s">
        <v>56</v>
      </c>
      <c r="C401" s="31">
        <v>5.36</v>
      </c>
      <c r="D401" s="93"/>
    </row>
    <row r="402" spans="1:4" ht="15.75" outlineLevel="1">
      <c r="A402" s="31" t="s">
        <v>34</v>
      </c>
      <c r="B402" s="32" t="s">
        <v>97</v>
      </c>
      <c r="C402" s="31">
        <v>5.37</v>
      </c>
      <c r="D402" s="93"/>
    </row>
    <row r="403" spans="1:4" ht="15.75" outlineLevel="1">
      <c r="A403" s="31" t="s">
        <v>34</v>
      </c>
      <c r="B403" s="32" t="s">
        <v>71</v>
      </c>
      <c r="C403" s="31">
        <v>5.49</v>
      </c>
      <c r="D403" s="93"/>
    </row>
    <row r="404" spans="1:4" ht="15.75" outlineLevel="1">
      <c r="A404" s="31" t="s">
        <v>34</v>
      </c>
      <c r="B404" s="32" t="s">
        <v>58</v>
      </c>
      <c r="C404" s="31">
        <v>5.51</v>
      </c>
      <c r="D404" s="93"/>
    </row>
    <row r="405" spans="1:4" ht="15.75" outlineLevel="1">
      <c r="A405" s="31" t="s">
        <v>34</v>
      </c>
      <c r="B405" s="32" t="s">
        <v>1082</v>
      </c>
      <c r="C405" s="31">
        <v>5.52</v>
      </c>
      <c r="D405" s="93"/>
    </row>
    <row r="406" spans="1:4" ht="15.75" outlineLevel="1">
      <c r="A406" s="31" t="s">
        <v>34</v>
      </c>
      <c r="B406" s="32" t="s">
        <v>59</v>
      </c>
      <c r="C406" s="31">
        <v>5.53</v>
      </c>
      <c r="D406" s="93"/>
    </row>
    <row r="407" spans="1:4" ht="15.75" outlineLevel="1">
      <c r="A407" s="31" t="s">
        <v>34</v>
      </c>
      <c r="B407" s="32" t="s">
        <v>72</v>
      </c>
      <c r="C407" s="31">
        <v>5.69</v>
      </c>
      <c r="D407" s="93"/>
    </row>
    <row r="408" spans="1:4" ht="15.75" outlineLevel="1">
      <c r="A408" s="31" t="s">
        <v>34</v>
      </c>
      <c r="B408" s="32" t="s">
        <v>73</v>
      </c>
      <c r="C408" s="31">
        <v>5.75</v>
      </c>
      <c r="D408" s="93"/>
    </row>
    <row r="409" spans="1:4" ht="15.75" outlineLevel="1">
      <c r="A409" s="31" t="s">
        <v>34</v>
      </c>
      <c r="B409" s="32" t="s">
        <v>74</v>
      </c>
      <c r="C409" s="31">
        <v>5.74</v>
      </c>
      <c r="D409" s="93"/>
    </row>
    <row r="410" spans="1:4" ht="15.75" outlineLevel="1">
      <c r="A410" s="31" t="s">
        <v>34</v>
      </c>
      <c r="B410" s="32" t="s">
        <v>62</v>
      </c>
      <c r="C410" s="33">
        <v>5.7</v>
      </c>
      <c r="D410" s="93"/>
    </row>
    <row r="411" spans="1:4" ht="15.75" outlineLevel="1">
      <c r="A411" s="31" t="s">
        <v>34</v>
      </c>
      <c r="B411" s="32" t="s">
        <v>86</v>
      </c>
      <c r="C411" s="31">
        <v>5.76</v>
      </c>
      <c r="D411" s="93"/>
    </row>
    <row r="412" spans="1:4" ht="15.75" outlineLevel="1">
      <c r="A412" s="31" t="s">
        <v>34</v>
      </c>
      <c r="B412" s="32" t="s">
        <v>87</v>
      </c>
      <c r="C412" s="31">
        <v>5.89</v>
      </c>
      <c r="D412" s="92" t="s">
        <v>1080</v>
      </c>
    </row>
    <row r="413" spans="1:4" ht="15.75" outlineLevel="1">
      <c r="A413" s="31" t="s">
        <v>34</v>
      </c>
      <c r="B413" s="32" t="s">
        <v>103</v>
      </c>
      <c r="C413" s="31">
        <v>5.109</v>
      </c>
      <c r="D413" s="93"/>
    </row>
    <row r="414" spans="1:4" ht="15.75" outlineLevel="1">
      <c r="A414" s="31" t="s">
        <v>34</v>
      </c>
      <c r="B414" s="32" t="s">
        <v>104</v>
      </c>
      <c r="C414" s="31">
        <v>5.1109999999999998</v>
      </c>
      <c r="D414" s="93"/>
    </row>
    <row r="415" spans="1:4" ht="15.75" outlineLevel="1">
      <c r="A415" s="31" t="s">
        <v>34</v>
      </c>
      <c r="B415" s="32" t="s">
        <v>106</v>
      </c>
      <c r="C415" s="31">
        <v>5.1120000000000001</v>
      </c>
      <c r="D415" s="93"/>
    </row>
    <row r="416" spans="1:4" ht="15.75" outlineLevel="1">
      <c r="A416" s="31" t="s">
        <v>34</v>
      </c>
      <c r="B416" s="32" t="s">
        <v>1085</v>
      </c>
      <c r="C416" s="31">
        <v>5.1130000000000004</v>
      </c>
      <c r="D416" s="93"/>
    </row>
    <row r="417" spans="1:4" ht="15.75" outlineLevel="1">
      <c r="A417" s="31" t="s">
        <v>34</v>
      </c>
      <c r="B417" s="32" t="s">
        <v>76</v>
      </c>
      <c r="C417" s="31">
        <v>5.58</v>
      </c>
      <c r="D417" s="93"/>
    </row>
    <row r="418" spans="1:4" ht="15.75" outlineLevel="1">
      <c r="A418" s="31" t="s">
        <v>34</v>
      </c>
      <c r="B418" s="32" t="s">
        <v>61</v>
      </c>
      <c r="C418" s="31">
        <v>5.54</v>
      </c>
      <c r="D418" s="93"/>
    </row>
    <row r="419" spans="1:4" ht="15.75" outlineLevel="1">
      <c r="A419" s="31" t="s">
        <v>34</v>
      </c>
      <c r="B419" s="32" t="s">
        <v>77</v>
      </c>
      <c r="C419" s="31">
        <v>5.55</v>
      </c>
      <c r="D419" s="93"/>
    </row>
    <row r="420" spans="1:4" ht="15.75" outlineLevel="1">
      <c r="A420" s="31" t="s">
        <v>34</v>
      </c>
      <c r="B420" s="32" t="s">
        <v>63</v>
      </c>
      <c r="C420" s="31">
        <v>5.63</v>
      </c>
      <c r="D420" s="93"/>
    </row>
    <row r="421" spans="1:4" ht="15.75" outlineLevel="1">
      <c r="A421" s="31" t="s">
        <v>34</v>
      </c>
      <c r="B421" s="32" t="s">
        <v>78</v>
      </c>
      <c r="C421" s="31">
        <v>5.65</v>
      </c>
      <c r="D421" s="93"/>
    </row>
    <row r="422" spans="1:4" ht="15.75" outlineLevel="1">
      <c r="A422" s="31" t="s">
        <v>34</v>
      </c>
      <c r="B422" s="32" t="s">
        <v>88</v>
      </c>
      <c r="C422" s="31">
        <v>5.66</v>
      </c>
      <c r="D422" s="93"/>
    </row>
    <row r="423" spans="1:4" ht="15.75" outlineLevel="1">
      <c r="A423" s="31" t="s">
        <v>34</v>
      </c>
      <c r="B423" s="32" t="s">
        <v>17</v>
      </c>
      <c r="C423" s="31">
        <v>5.68</v>
      </c>
      <c r="D423" s="93"/>
    </row>
    <row r="424" spans="1:4" ht="15.75" outlineLevel="1">
      <c r="A424" s="31" t="s">
        <v>34</v>
      </c>
      <c r="B424" s="32" t="s">
        <v>64</v>
      </c>
      <c r="C424" s="31">
        <v>5.47</v>
      </c>
      <c r="D424" s="93"/>
    </row>
    <row r="425" spans="1:4" ht="15.75" outlineLevel="1">
      <c r="A425" s="31" t="s">
        <v>34</v>
      </c>
      <c r="B425" s="32" t="s">
        <v>65</v>
      </c>
      <c r="C425" s="31">
        <v>5.48</v>
      </c>
      <c r="D425" s="93"/>
    </row>
    <row r="426" spans="1:4" ht="15.75">
      <c r="A426" s="36" t="s">
        <v>34</v>
      </c>
      <c r="B426" s="32"/>
      <c r="C426" s="31"/>
      <c r="D426" s="93"/>
    </row>
    <row r="427" spans="1:4" ht="15.75" outlineLevel="1">
      <c r="A427" s="31" t="s">
        <v>1086</v>
      </c>
      <c r="B427" s="32" t="s">
        <v>49</v>
      </c>
      <c r="C427" s="31">
        <v>5.0999999999999996</v>
      </c>
      <c r="D427" s="93"/>
    </row>
    <row r="428" spans="1:4" ht="15.75" outlineLevel="1">
      <c r="A428" s="31" t="s">
        <v>1086</v>
      </c>
      <c r="B428" s="32" t="s">
        <v>50</v>
      </c>
      <c r="C428" s="31">
        <v>5.2</v>
      </c>
      <c r="D428" s="93"/>
    </row>
    <row r="429" spans="1:4" ht="15.75" outlineLevel="1">
      <c r="A429" s="31" t="s">
        <v>1086</v>
      </c>
      <c r="B429" s="32" t="s">
        <v>66</v>
      </c>
      <c r="C429" s="31">
        <v>5.3</v>
      </c>
      <c r="D429" s="93"/>
    </row>
    <row r="430" spans="1:4" ht="15.75" outlineLevel="1">
      <c r="A430" s="31" t="s">
        <v>1086</v>
      </c>
      <c r="B430" s="32" t="s">
        <v>80</v>
      </c>
      <c r="C430" s="31">
        <v>5.6</v>
      </c>
      <c r="D430" s="93"/>
    </row>
    <row r="431" spans="1:4" ht="15.75" outlineLevel="1">
      <c r="A431" s="31" t="s">
        <v>1086</v>
      </c>
      <c r="B431" s="32" t="s">
        <v>1081</v>
      </c>
      <c r="C431" s="33">
        <v>5.0999999999999996</v>
      </c>
      <c r="D431" s="93"/>
    </row>
    <row r="432" spans="1:4" ht="15.75" outlineLevel="1">
      <c r="A432" s="31" t="s">
        <v>1086</v>
      </c>
      <c r="B432" s="32" t="s">
        <v>91</v>
      </c>
      <c r="C432" s="31">
        <v>5.14</v>
      </c>
      <c r="D432" s="93"/>
    </row>
    <row r="433" spans="1:4" ht="15.75" outlineLevel="1">
      <c r="A433" s="31" t="s">
        <v>1086</v>
      </c>
      <c r="B433" s="32" t="s">
        <v>68</v>
      </c>
      <c r="C433" s="31">
        <v>5.19</v>
      </c>
      <c r="D433" s="93"/>
    </row>
    <row r="434" spans="1:4" ht="15.75" outlineLevel="1">
      <c r="A434" s="31" t="s">
        <v>1086</v>
      </c>
      <c r="B434" s="32" t="s">
        <v>82</v>
      </c>
      <c r="C434" s="31">
        <v>5.24</v>
      </c>
      <c r="D434" s="93"/>
    </row>
    <row r="435" spans="1:4" ht="15.75" outlineLevel="1">
      <c r="A435" s="31" t="s">
        <v>1086</v>
      </c>
      <c r="B435" s="32" t="s">
        <v>54</v>
      </c>
      <c r="C435" s="31">
        <v>5.26</v>
      </c>
      <c r="D435" s="93"/>
    </row>
    <row r="436" spans="1:4" ht="15.75" outlineLevel="1">
      <c r="A436" s="31" t="s">
        <v>1086</v>
      </c>
      <c r="B436" s="32" t="s">
        <v>55</v>
      </c>
      <c r="C436" s="31">
        <v>5.27</v>
      </c>
      <c r="D436" s="93"/>
    </row>
    <row r="437" spans="1:4" ht="15.75" outlineLevel="1">
      <c r="A437" s="31" t="s">
        <v>1086</v>
      </c>
      <c r="B437" s="32" t="s">
        <v>69</v>
      </c>
      <c r="C437" s="31">
        <v>5.28</v>
      </c>
      <c r="D437" s="93"/>
    </row>
    <row r="438" spans="1:4" ht="15.75" outlineLevel="1">
      <c r="A438" s="31" t="s">
        <v>1086</v>
      </c>
      <c r="B438" s="32" t="s">
        <v>89</v>
      </c>
      <c r="C438" s="31">
        <v>5.29</v>
      </c>
      <c r="D438" s="93"/>
    </row>
    <row r="439" spans="1:4" ht="15.75" outlineLevel="1">
      <c r="A439" s="31" t="s">
        <v>1086</v>
      </c>
      <c r="B439" s="32" t="s">
        <v>83</v>
      </c>
      <c r="C439" s="31">
        <v>5.31</v>
      </c>
      <c r="D439" s="93"/>
    </row>
    <row r="440" spans="1:4" ht="15.75" outlineLevel="1">
      <c r="A440" s="31" t="s">
        <v>1086</v>
      </c>
      <c r="B440" s="32" t="s">
        <v>56</v>
      </c>
      <c r="C440" s="31">
        <v>5.36</v>
      </c>
      <c r="D440" s="93"/>
    </row>
    <row r="441" spans="1:4" ht="15.75" outlineLevel="1">
      <c r="A441" s="31" t="s">
        <v>1086</v>
      </c>
      <c r="B441" s="32" t="s">
        <v>97</v>
      </c>
      <c r="C441" s="31">
        <v>5.37</v>
      </c>
      <c r="D441" s="93"/>
    </row>
    <row r="442" spans="1:4" ht="15.75" outlineLevel="1">
      <c r="A442" s="31" t="s">
        <v>1086</v>
      </c>
      <c r="B442" s="32" t="s">
        <v>59</v>
      </c>
      <c r="C442" s="31">
        <v>5.53</v>
      </c>
      <c r="D442" s="93"/>
    </row>
    <row r="443" spans="1:4" ht="15.75" outlineLevel="1">
      <c r="A443" s="31" t="s">
        <v>1086</v>
      </c>
      <c r="B443" s="32" t="s">
        <v>103</v>
      </c>
      <c r="C443" s="31">
        <v>5.109</v>
      </c>
      <c r="D443" s="93"/>
    </row>
    <row r="444" spans="1:4" ht="15.75" outlineLevel="1">
      <c r="A444" s="31" t="s">
        <v>1086</v>
      </c>
      <c r="B444" s="32" t="s">
        <v>104</v>
      </c>
      <c r="C444" s="31">
        <v>5.1109999999999998</v>
      </c>
      <c r="D444" s="93"/>
    </row>
    <row r="445" spans="1:4" ht="15.75" outlineLevel="1">
      <c r="A445" s="31" t="s">
        <v>1086</v>
      </c>
      <c r="B445" s="32" t="s">
        <v>106</v>
      </c>
      <c r="C445" s="31">
        <v>5.1120000000000001</v>
      </c>
      <c r="D445" s="93"/>
    </row>
    <row r="446" spans="1:4" ht="15.75" outlineLevel="1">
      <c r="A446" s="31" t="s">
        <v>1086</v>
      </c>
      <c r="B446" s="32" t="s">
        <v>1085</v>
      </c>
      <c r="C446" s="31">
        <v>5.1130000000000004</v>
      </c>
      <c r="D446" s="93"/>
    </row>
    <row r="447" spans="1:4" ht="15.75" outlineLevel="1">
      <c r="A447" s="31" t="s">
        <v>1086</v>
      </c>
      <c r="B447" s="32" t="s">
        <v>76</v>
      </c>
      <c r="C447" s="31">
        <v>5.58</v>
      </c>
      <c r="D447" s="93"/>
    </row>
    <row r="448" spans="1:4" ht="15.75" outlineLevel="1">
      <c r="A448" s="31" t="s">
        <v>1086</v>
      </c>
      <c r="B448" s="32" t="s">
        <v>61</v>
      </c>
      <c r="C448" s="31">
        <v>5.54</v>
      </c>
      <c r="D448" s="93"/>
    </row>
    <row r="449" spans="1:4" ht="15.75" outlineLevel="1">
      <c r="A449" s="31" t="s">
        <v>1086</v>
      </c>
      <c r="B449" s="32" t="s">
        <v>77</v>
      </c>
      <c r="C449" s="31">
        <v>5.55</v>
      </c>
      <c r="D449" s="93"/>
    </row>
    <row r="450" spans="1:4" ht="15.75" outlineLevel="1">
      <c r="A450" s="31" t="s">
        <v>1086</v>
      </c>
      <c r="B450" s="32" t="s">
        <v>63</v>
      </c>
      <c r="C450" s="31">
        <v>5.63</v>
      </c>
      <c r="D450" s="93"/>
    </row>
    <row r="451" spans="1:4" ht="15.75" outlineLevel="1">
      <c r="A451" s="31" t="s">
        <v>1086</v>
      </c>
      <c r="B451" s="32" t="s">
        <v>64</v>
      </c>
      <c r="C451" s="31">
        <v>5.47</v>
      </c>
      <c r="D451" s="93"/>
    </row>
    <row r="452" spans="1:4" ht="15.75" outlineLevel="1">
      <c r="A452" s="31" t="s">
        <v>1086</v>
      </c>
      <c r="B452" s="32" t="s">
        <v>65</v>
      </c>
      <c r="C452" s="31">
        <v>5.48</v>
      </c>
      <c r="D452" s="93"/>
    </row>
    <row r="453" spans="1:4" ht="15.75">
      <c r="A453" s="36" t="s">
        <v>1086</v>
      </c>
      <c r="B453" s="32"/>
      <c r="C453" s="31"/>
      <c r="D453" s="93"/>
    </row>
    <row r="454" spans="1:4" ht="15.75" outlineLevel="1">
      <c r="A454" s="31" t="s">
        <v>36</v>
      </c>
      <c r="B454" s="32" t="s">
        <v>49</v>
      </c>
      <c r="C454" s="31">
        <v>5.0999999999999996</v>
      </c>
      <c r="D454" s="93"/>
    </row>
    <row r="455" spans="1:4" ht="15.75" outlineLevel="1">
      <c r="A455" s="31" t="s">
        <v>36</v>
      </c>
      <c r="B455" s="32" t="s">
        <v>50</v>
      </c>
      <c r="C455" s="31">
        <v>5.2</v>
      </c>
      <c r="D455" s="93"/>
    </row>
    <row r="456" spans="1:4" ht="15.75" outlineLevel="1">
      <c r="A456" s="31" t="s">
        <v>36</v>
      </c>
      <c r="B456" s="32" t="s">
        <v>108</v>
      </c>
      <c r="C456" s="31">
        <v>5.5</v>
      </c>
      <c r="D456" s="93"/>
    </row>
    <row r="457" spans="1:4" ht="15.75" outlineLevel="1">
      <c r="A457" s="31" t="s">
        <v>36</v>
      </c>
      <c r="B457" s="32" t="s">
        <v>109</v>
      </c>
      <c r="C457" s="31">
        <v>5.8</v>
      </c>
      <c r="D457" s="92" t="s">
        <v>1080</v>
      </c>
    </row>
    <row r="458" spans="1:4" ht="15.75" outlineLevel="1">
      <c r="A458" s="31" t="s">
        <v>36</v>
      </c>
      <c r="B458" s="32" t="s">
        <v>110</v>
      </c>
      <c r="C458" s="31">
        <v>5.12</v>
      </c>
      <c r="D458" s="92" t="s">
        <v>1080</v>
      </c>
    </row>
    <row r="459" spans="1:4" ht="15.75" outlineLevel="1">
      <c r="A459" s="31" t="s">
        <v>36</v>
      </c>
      <c r="B459" s="32" t="s">
        <v>111</v>
      </c>
      <c r="C459" s="31">
        <v>5.15</v>
      </c>
      <c r="D459" s="93"/>
    </row>
    <row r="460" spans="1:4" ht="15.75" outlineLevel="1">
      <c r="A460" s="31" t="s">
        <v>36</v>
      </c>
      <c r="B460" s="32" t="s">
        <v>112</v>
      </c>
      <c r="C460" s="33">
        <v>5.2</v>
      </c>
      <c r="D460" s="92"/>
    </row>
    <row r="461" spans="1:4" ht="15.75" outlineLevel="1">
      <c r="A461" s="31" t="s">
        <v>36</v>
      </c>
      <c r="B461" s="32" t="s">
        <v>113</v>
      </c>
      <c r="C461" s="31">
        <v>5.25</v>
      </c>
      <c r="D461" s="93"/>
    </row>
    <row r="462" spans="1:4" ht="15.75" outlineLevel="1">
      <c r="A462" s="31" t="s">
        <v>36</v>
      </c>
      <c r="B462" s="32" t="s">
        <v>54</v>
      </c>
      <c r="C462" s="31">
        <v>5.26</v>
      </c>
      <c r="D462" s="93"/>
    </row>
    <row r="463" spans="1:4" ht="15.75" outlineLevel="1">
      <c r="A463" s="31" t="s">
        <v>36</v>
      </c>
      <c r="B463" s="32" t="s">
        <v>114</v>
      </c>
      <c r="C463" s="31">
        <v>5.1139999999999999</v>
      </c>
      <c r="D463" s="92" t="s">
        <v>1080</v>
      </c>
    </row>
    <row r="464" spans="1:4" ht="15.75" outlineLevel="1">
      <c r="A464" s="31" t="s">
        <v>36</v>
      </c>
      <c r="B464" s="32" t="s">
        <v>55</v>
      </c>
      <c r="C464" s="31">
        <v>5.27</v>
      </c>
      <c r="D464" s="93"/>
    </row>
    <row r="465" spans="1:4" ht="15.75" outlineLevel="1">
      <c r="A465" s="31" t="s">
        <v>36</v>
      </c>
      <c r="B465" s="32" t="s">
        <v>115</v>
      </c>
      <c r="C465" s="31">
        <v>5.1150000000000002</v>
      </c>
      <c r="D465" s="92" t="s">
        <v>1080</v>
      </c>
    </row>
    <row r="466" spans="1:4" ht="15.75" outlineLevel="1">
      <c r="A466" s="31" t="s">
        <v>36</v>
      </c>
      <c r="B466" s="32" t="s">
        <v>116</v>
      </c>
      <c r="C466" s="31">
        <v>5.1159999999999997</v>
      </c>
      <c r="D466" s="92" t="s">
        <v>1080</v>
      </c>
    </row>
    <row r="467" spans="1:4" ht="15.75" outlineLevel="1">
      <c r="A467" s="31" t="s">
        <v>36</v>
      </c>
      <c r="B467" s="32" t="s">
        <v>69</v>
      </c>
      <c r="C467" s="31">
        <v>5.28</v>
      </c>
      <c r="D467" s="93"/>
    </row>
    <row r="468" spans="1:4" ht="15.75" outlineLevel="1">
      <c r="A468" s="31" t="s">
        <v>36</v>
      </c>
      <c r="B468" s="32" t="s">
        <v>56</v>
      </c>
      <c r="C468" s="31">
        <v>5.36</v>
      </c>
      <c r="D468" s="93"/>
    </row>
    <row r="469" spans="1:4" ht="15.75" outlineLevel="1">
      <c r="A469" s="31" t="s">
        <v>36</v>
      </c>
      <c r="B469" s="32" t="s">
        <v>97</v>
      </c>
      <c r="C469" s="31">
        <v>5.37</v>
      </c>
      <c r="D469" s="93"/>
    </row>
    <row r="470" spans="1:4" ht="15.75" outlineLevel="1">
      <c r="A470" s="31" t="s">
        <v>36</v>
      </c>
      <c r="B470" s="32" t="s">
        <v>59</v>
      </c>
      <c r="C470" s="31">
        <v>5.53</v>
      </c>
      <c r="D470" s="93"/>
    </row>
    <row r="471" spans="1:4" ht="15.75" outlineLevel="1">
      <c r="A471" s="31" t="s">
        <v>36</v>
      </c>
      <c r="B471" s="32" t="s">
        <v>103</v>
      </c>
      <c r="C471" s="31">
        <v>5.109</v>
      </c>
      <c r="D471" s="93"/>
    </row>
    <row r="472" spans="1:4" ht="15.75" outlineLevel="1">
      <c r="A472" s="31" t="s">
        <v>36</v>
      </c>
      <c r="B472" s="32" t="s">
        <v>104</v>
      </c>
      <c r="C472" s="31">
        <v>5.1109999999999998</v>
      </c>
      <c r="D472" s="93"/>
    </row>
    <row r="473" spans="1:4" ht="15.75" outlineLevel="1">
      <c r="A473" s="31" t="s">
        <v>36</v>
      </c>
      <c r="B473" s="32" t="s">
        <v>106</v>
      </c>
      <c r="C473" s="31">
        <v>5.1120000000000001</v>
      </c>
      <c r="D473" s="93"/>
    </row>
    <row r="474" spans="1:4" ht="15.75" outlineLevel="1">
      <c r="A474" s="31" t="s">
        <v>36</v>
      </c>
      <c r="B474" s="32" t="s">
        <v>61</v>
      </c>
      <c r="C474" s="31">
        <v>5.54</v>
      </c>
      <c r="D474" s="93"/>
    </row>
    <row r="475" spans="1:4" ht="15.75" outlineLevel="1">
      <c r="A475" s="31" t="s">
        <v>36</v>
      </c>
      <c r="B475" s="32" t="s">
        <v>1087</v>
      </c>
      <c r="C475" s="31">
        <v>5.61</v>
      </c>
      <c r="D475" s="93"/>
    </row>
    <row r="476" spans="1:4" ht="15.75" outlineLevel="1">
      <c r="A476" s="31" t="s">
        <v>36</v>
      </c>
      <c r="B476" s="32" t="s">
        <v>63</v>
      </c>
      <c r="C476" s="31">
        <v>5.63</v>
      </c>
      <c r="D476" s="93"/>
    </row>
    <row r="477" spans="1:4" ht="15.75" outlineLevel="1">
      <c r="A477" s="31" t="s">
        <v>36</v>
      </c>
      <c r="B477" s="32" t="s">
        <v>118</v>
      </c>
      <c r="C477" s="31">
        <v>5.46</v>
      </c>
      <c r="D477" s="93"/>
    </row>
    <row r="478" spans="1:4" ht="15.75" outlineLevel="1">
      <c r="A478" s="31" t="s">
        <v>36</v>
      </c>
      <c r="B478" s="32" t="s">
        <v>64</v>
      </c>
      <c r="C478" s="31">
        <v>5.47</v>
      </c>
      <c r="D478" s="93"/>
    </row>
    <row r="479" spans="1:4" ht="15.75" outlineLevel="1">
      <c r="A479" s="31" t="s">
        <v>36</v>
      </c>
      <c r="B479" s="32" t="s">
        <v>65</v>
      </c>
      <c r="C479" s="31">
        <v>5.48</v>
      </c>
      <c r="D479" s="93"/>
    </row>
    <row r="480" spans="1:4" ht="15.75">
      <c r="A480" s="36" t="s">
        <v>36</v>
      </c>
      <c r="B480" s="32"/>
      <c r="C480" s="31"/>
      <c r="D480" s="93"/>
    </row>
    <row r="481" spans="1:4" ht="15.75" outlineLevel="1">
      <c r="A481" s="31" t="s">
        <v>37</v>
      </c>
      <c r="B481" s="32" t="s">
        <v>49</v>
      </c>
      <c r="C481" s="31">
        <v>5.0999999999999996</v>
      </c>
      <c r="D481" s="93"/>
    </row>
    <row r="482" spans="1:4" ht="15.75" outlineLevel="1">
      <c r="A482" s="31" t="s">
        <v>37</v>
      </c>
      <c r="B482" s="32" t="s">
        <v>50</v>
      </c>
      <c r="C482" s="31">
        <v>5.2</v>
      </c>
      <c r="D482" s="93"/>
    </row>
    <row r="483" spans="1:4" ht="15.75" outlineLevel="1">
      <c r="A483" s="31" t="s">
        <v>37</v>
      </c>
      <c r="B483" s="32" t="s">
        <v>66</v>
      </c>
      <c r="C483" s="31">
        <v>5.3</v>
      </c>
      <c r="D483" s="93"/>
    </row>
    <row r="484" spans="1:4" ht="15.75" outlineLevel="1">
      <c r="A484" s="31" t="s">
        <v>37</v>
      </c>
      <c r="B484" s="32" t="s">
        <v>80</v>
      </c>
      <c r="C484" s="31">
        <v>5.6</v>
      </c>
      <c r="D484" s="93"/>
    </row>
    <row r="485" spans="1:4" ht="15.75" outlineLevel="1">
      <c r="A485" s="31" t="s">
        <v>37</v>
      </c>
      <c r="B485" s="32" t="s">
        <v>1081</v>
      </c>
      <c r="C485" s="33">
        <v>5.0999999999999996</v>
      </c>
      <c r="D485" s="93"/>
    </row>
    <row r="486" spans="1:4" ht="15.75" outlineLevel="1">
      <c r="A486" s="31" t="s">
        <v>37</v>
      </c>
      <c r="B486" s="32" t="s">
        <v>91</v>
      </c>
      <c r="C486" s="31">
        <v>5.14</v>
      </c>
      <c r="D486" s="93"/>
    </row>
    <row r="487" spans="1:4" ht="15.75" outlineLevel="1">
      <c r="A487" s="31" t="s">
        <v>37</v>
      </c>
      <c r="B487" s="32" t="s">
        <v>68</v>
      </c>
      <c r="C487" s="31">
        <v>5.19</v>
      </c>
      <c r="D487" s="93"/>
    </row>
    <row r="488" spans="1:4" ht="15.75" outlineLevel="1">
      <c r="A488" s="31" t="s">
        <v>37</v>
      </c>
      <c r="B488" s="32" t="s">
        <v>82</v>
      </c>
      <c r="C488" s="31">
        <v>5.24</v>
      </c>
      <c r="D488" s="93"/>
    </row>
    <row r="489" spans="1:4" ht="15.75" outlineLevel="1">
      <c r="A489" s="31" t="s">
        <v>37</v>
      </c>
      <c r="B489" s="32" t="s">
        <v>55</v>
      </c>
      <c r="C489" s="31">
        <v>5.27</v>
      </c>
      <c r="D489" s="93"/>
    </row>
    <row r="490" spans="1:4" ht="15.75" outlineLevel="1">
      <c r="A490" s="31" t="s">
        <v>37</v>
      </c>
      <c r="B490" s="32" t="s">
        <v>69</v>
      </c>
      <c r="C490" s="31">
        <v>5.28</v>
      </c>
      <c r="D490" s="93"/>
    </row>
    <row r="491" spans="1:4" ht="15.75" outlineLevel="1">
      <c r="A491" s="31" t="s">
        <v>37</v>
      </c>
      <c r="B491" s="32" t="s">
        <v>89</v>
      </c>
      <c r="C491" s="31">
        <v>5.29</v>
      </c>
      <c r="D491" s="93"/>
    </row>
    <row r="492" spans="1:4" ht="15.75" outlineLevel="1">
      <c r="A492" s="31" t="s">
        <v>37</v>
      </c>
      <c r="B492" s="32" t="s">
        <v>92</v>
      </c>
      <c r="C492" s="31">
        <v>5.34</v>
      </c>
      <c r="D492" s="93"/>
    </row>
    <row r="493" spans="1:4" ht="15.75" outlineLevel="1">
      <c r="A493" s="31" t="s">
        <v>37</v>
      </c>
      <c r="B493" s="32" t="s">
        <v>83</v>
      </c>
      <c r="C493" s="31">
        <v>5.31</v>
      </c>
      <c r="D493" s="93"/>
    </row>
    <row r="494" spans="1:4" ht="15.75" outlineLevel="1">
      <c r="A494" s="31" t="s">
        <v>37</v>
      </c>
      <c r="B494" s="32" t="s">
        <v>93</v>
      </c>
      <c r="C494" s="31">
        <v>5.101</v>
      </c>
      <c r="D494" s="93"/>
    </row>
    <row r="495" spans="1:4" ht="15.75" outlineLevel="1">
      <c r="A495" s="31" t="s">
        <v>37</v>
      </c>
      <c r="B495" s="32" t="s">
        <v>56</v>
      </c>
      <c r="C495" s="31">
        <v>5.36</v>
      </c>
      <c r="D495" s="93"/>
    </row>
    <row r="496" spans="1:4" ht="15.75" outlineLevel="1">
      <c r="A496" s="31" t="s">
        <v>37</v>
      </c>
      <c r="B496" s="32" t="s">
        <v>97</v>
      </c>
      <c r="C496" s="31">
        <v>5.37</v>
      </c>
      <c r="D496" s="93"/>
    </row>
    <row r="497" spans="1:4" ht="15.75" outlineLevel="1">
      <c r="A497" s="31" t="s">
        <v>37</v>
      </c>
      <c r="B497" s="32" t="s">
        <v>59</v>
      </c>
      <c r="C497" s="31">
        <v>5.53</v>
      </c>
      <c r="D497" s="93"/>
    </row>
    <row r="498" spans="1:4" ht="15.75" outlineLevel="1">
      <c r="A498" s="31" t="s">
        <v>37</v>
      </c>
      <c r="B498" s="32" t="s">
        <v>103</v>
      </c>
      <c r="C498" s="31">
        <v>5.109</v>
      </c>
      <c r="D498" s="93"/>
    </row>
    <row r="499" spans="1:4" ht="15.75" outlineLevel="1">
      <c r="A499" s="31" t="s">
        <v>37</v>
      </c>
      <c r="B499" s="32" t="s">
        <v>104</v>
      </c>
      <c r="C499" s="31">
        <v>5.1109999999999998</v>
      </c>
      <c r="D499" s="93"/>
    </row>
    <row r="500" spans="1:4" ht="15.75" outlineLevel="1">
      <c r="A500" s="31" t="s">
        <v>37</v>
      </c>
      <c r="B500" s="32" t="s">
        <v>106</v>
      </c>
      <c r="C500" s="31">
        <v>5.1120000000000001</v>
      </c>
      <c r="D500" s="93"/>
    </row>
    <row r="501" spans="1:4" ht="15.75" outlineLevel="1">
      <c r="A501" s="31" t="s">
        <v>37</v>
      </c>
      <c r="B501" s="32" t="s">
        <v>94</v>
      </c>
      <c r="C501" s="31">
        <v>5.1020000000000003</v>
      </c>
      <c r="D501" s="93"/>
    </row>
    <row r="502" spans="1:4" ht="15.75" outlineLevel="1">
      <c r="A502" s="31" t="s">
        <v>37</v>
      </c>
      <c r="B502" s="32" t="s">
        <v>95</v>
      </c>
      <c r="C502" s="34">
        <v>5.0999999999999996</v>
      </c>
      <c r="D502" s="93"/>
    </row>
    <row r="503" spans="1:4" ht="15.75" outlineLevel="1">
      <c r="A503" s="31" t="s">
        <v>37</v>
      </c>
      <c r="B503" s="32" t="s">
        <v>76</v>
      </c>
      <c r="C503" s="31">
        <v>5.58</v>
      </c>
      <c r="D503" s="93"/>
    </row>
    <row r="504" spans="1:4" ht="15.75" outlineLevel="1">
      <c r="A504" s="31" t="s">
        <v>37</v>
      </c>
      <c r="B504" s="32" t="s">
        <v>77</v>
      </c>
      <c r="C504" s="31">
        <v>5.55</v>
      </c>
      <c r="D504" s="93"/>
    </row>
    <row r="505" spans="1:4" ht="15.75" outlineLevel="1">
      <c r="A505" s="31" t="s">
        <v>37</v>
      </c>
      <c r="B505" s="32" t="s">
        <v>61</v>
      </c>
      <c r="C505" s="31">
        <v>5.54</v>
      </c>
      <c r="D505" s="93"/>
    </row>
    <row r="506" spans="1:4" ht="15.75" outlineLevel="1">
      <c r="A506" s="31" t="s">
        <v>37</v>
      </c>
      <c r="B506" s="32" t="s">
        <v>63</v>
      </c>
      <c r="C506" s="31">
        <v>5.63</v>
      </c>
      <c r="D506" s="93"/>
    </row>
    <row r="507" spans="1:4" ht="15.75" outlineLevel="1">
      <c r="A507" s="31" t="s">
        <v>37</v>
      </c>
      <c r="B507" s="32" t="s">
        <v>64</v>
      </c>
      <c r="C507" s="31">
        <v>5.47</v>
      </c>
      <c r="D507" s="93"/>
    </row>
    <row r="508" spans="1:4" ht="15.75" outlineLevel="1">
      <c r="A508" s="31" t="s">
        <v>37</v>
      </c>
      <c r="B508" s="32" t="s">
        <v>65</v>
      </c>
      <c r="C508" s="31">
        <v>5.48</v>
      </c>
      <c r="D508" s="93"/>
    </row>
    <row r="509" spans="1:4" ht="15.75">
      <c r="A509" s="36" t="s">
        <v>37</v>
      </c>
      <c r="B509" s="32"/>
      <c r="C509" s="31"/>
      <c r="D509" s="93"/>
    </row>
    <row r="510" spans="1:4" ht="15.75" outlineLevel="1">
      <c r="A510" s="31" t="s">
        <v>38</v>
      </c>
      <c r="B510" s="32" t="s">
        <v>49</v>
      </c>
      <c r="C510" s="31">
        <v>5.0999999999999996</v>
      </c>
      <c r="D510" s="93"/>
    </row>
    <row r="511" spans="1:4" ht="15.75" outlineLevel="1">
      <c r="A511" s="31" t="s">
        <v>38</v>
      </c>
      <c r="B511" s="32" t="s">
        <v>50</v>
      </c>
      <c r="C511" s="31">
        <v>5.2</v>
      </c>
      <c r="D511" s="93"/>
    </row>
    <row r="512" spans="1:4" ht="15.75" outlineLevel="1">
      <c r="A512" s="31" t="s">
        <v>38</v>
      </c>
      <c r="B512" s="32" t="s">
        <v>66</v>
      </c>
      <c r="C512" s="31">
        <v>5.3</v>
      </c>
      <c r="D512" s="93"/>
    </row>
    <row r="513" spans="1:4" ht="15.75" outlineLevel="1">
      <c r="A513" s="31" t="s">
        <v>38</v>
      </c>
      <c r="B513" s="32" t="s">
        <v>80</v>
      </c>
      <c r="C513" s="31">
        <v>5.6</v>
      </c>
      <c r="D513" s="93"/>
    </row>
    <row r="514" spans="1:4" ht="15.75" outlineLevel="1">
      <c r="A514" s="31" t="s">
        <v>38</v>
      </c>
      <c r="B514" s="32" t="s">
        <v>1081</v>
      </c>
      <c r="C514" s="33">
        <v>5.0999999999999996</v>
      </c>
      <c r="D514" s="93"/>
    </row>
    <row r="515" spans="1:4" ht="15.75" outlineLevel="1">
      <c r="A515" s="31" t="s">
        <v>38</v>
      </c>
      <c r="B515" s="32" t="s">
        <v>91</v>
      </c>
      <c r="C515" s="31">
        <v>5.14</v>
      </c>
      <c r="D515" s="93"/>
    </row>
    <row r="516" spans="1:4" ht="15.75" outlineLevel="1">
      <c r="A516" s="31" t="s">
        <v>38</v>
      </c>
      <c r="B516" s="32" t="s">
        <v>68</v>
      </c>
      <c r="C516" s="31">
        <v>5.19</v>
      </c>
      <c r="D516" s="93"/>
    </row>
    <row r="517" spans="1:4" ht="15.75" outlineLevel="1">
      <c r="A517" s="31" t="s">
        <v>38</v>
      </c>
      <c r="B517" s="32" t="s">
        <v>82</v>
      </c>
      <c r="C517" s="31">
        <v>5.24</v>
      </c>
      <c r="D517" s="93"/>
    </row>
    <row r="518" spans="1:4" ht="15.75" outlineLevel="1">
      <c r="A518" s="31" t="s">
        <v>38</v>
      </c>
      <c r="B518" s="32" t="s">
        <v>54</v>
      </c>
      <c r="C518" s="31">
        <v>5.26</v>
      </c>
      <c r="D518" s="93"/>
    </row>
    <row r="519" spans="1:4" ht="15.75" outlineLevel="1">
      <c r="A519" s="31" t="s">
        <v>38</v>
      </c>
      <c r="B519" s="32" t="s">
        <v>55</v>
      </c>
      <c r="C519" s="31">
        <v>5.27</v>
      </c>
      <c r="D519" s="93"/>
    </row>
    <row r="520" spans="1:4" ht="15.75" outlineLevel="1">
      <c r="A520" s="31" t="s">
        <v>38</v>
      </c>
      <c r="B520" s="32" t="s">
        <v>69</v>
      </c>
      <c r="C520" s="31">
        <v>5.28</v>
      </c>
      <c r="D520" s="93"/>
    </row>
    <row r="521" spans="1:4" ht="15.75" outlineLevel="1">
      <c r="A521" s="31" t="s">
        <v>38</v>
      </c>
      <c r="B521" s="32" t="s">
        <v>83</v>
      </c>
      <c r="C521" s="31">
        <v>5.31</v>
      </c>
      <c r="D521" s="93"/>
    </row>
    <row r="522" spans="1:4" ht="15.75" outlineLevel="1">
      <c r="A522" s="31" t="s">
        <v>38</v>
      </c>
      <c r="B522" s="32" t="s">
        <v>96</v>
      </c>
      <c r="C522" s="31">
        <v>5.33</v>
      </c>
      <c r="D522" s="93"/>
    </row>
    <row r="523" spans="1:4" ht="15.75" outlineLevel="1">
      <c r="A523" s="31" t="s">
        <v>38</v>
      </c>
      <c r="B523" s="32" t="s">
        <v>93</v>
      </c>
      <c r="C523" s="31">
        <v>5.101</v>
      </c>
      <c r="D523" s="93"/>
    </row>
    <row r="524" spans="1:4" ht="15.75" outlineLevel="1">
      <c r="A524" s="31" t="s">
        <v>38</v>
      </c>
      <c r="B524" s="32" t="s">
        <v>56</v>
      </c>
      <c r="C524" s="31">
        <v>5.36</v>
      </c>
      <c r="D524" s="93"/>
    </row>
    <row r="525" spans="1:4" ht="15.75" outlineLevel="1">
      <c r="A525" s="31" t="s">
        <v>38</v>
      </c>
      <c r="B525" s="32" t="s">
        <v>97</v>
      </c>
      <c r="C525" s="31">
        <v>5.37</v>
      </c>
      <c r="D525" s="93"/>
    </row>
    <row r="526" spans="1:4" ht="15.75" outlineLevel="1">
      <c r="A526" s="31" t="s">
        <v>38</v>
      </c>
      <c r="B526" s="32" t="s">
        <v>59</v>
      </c>
      <c r="C526" s="31">
        <v>5.53</v>
      </c>
      <c r="D526" s="93"/>
    </row>
    <row r="527" spans="1:4" ht="15.75" outlineLevel="1">
      <c r="A527" s="31" t="s">
        <v>38</v>
      </c>
      <c r="B527" s="32" t="s">
        <v>103</v>
      </c>
      <c r="C527" s="31">
        <v>5.109</v>
      </c>
      <c r="D527" s="93"/>
    </row>
    <row r="528" spans="1:4" ht="15.75" outlineLevel="1">
      <c r="A528" s="31" t="s">
        <v>38</v>
      </c>
      <c r="B528" s="32" t="s">
        <v>104</v>
      </c>
      <c r="C528" s="31">
        <v>5.1109999999999998</v>
      </c>
      <c r="D528" s="93"/>
    </row>
    <row r="529" spans="1:4" ht="15.75" outlineLevel="1">
      <c r="A529" s="31" t="s">
        <v>38</v>
      </c>
      <c r="B529" s="32" t="s">
        <v>106</v>
      </c>
      <c r="C529" s="31">
        <v>5.1120000000000001</v>
      </c>
      <c r="D529" s="93"/>
    </row>
    <row r="530" spans="1:4" ht="15.75" outlineLevel="1">
      <c r="A530" s="31" t="s">
        <v>38</v>
      </c>
      <c r="B530" s="32" t="s">
        <v>94</v>
      </c>
      <c r="C530" s="31">
        <v>5.1020000000000003</v>
      </c>
      <c r="D530" s="93"/>
    </row>
    <row r="531" spans="1:4" ht="15.75" outlineLevel="1">
      <c r="A531" s="31" t="s">
        <v>38</v>
      </c>
      <c r="B531" s="32" t="s">
        <v>95</v>
      </c>
      <c r="C531" s="34">
        <v>5.0999999999999996</v>
      </c>
      <c r="D531" s="93"/>
    </row>
    <row r="532" spans="1:4" ht="15.75" outlineLevel="1">
      <c r="A532" s="31" t="s">
        <v>38</v>
      </c>
      <c r="B532" s="32" t="s">
        <v>76</v>
      </c>
      <c r="C532" s="31">
        <v>5.58</v>
      </c>
      <c r="D532" s="93"/>
    </row>
    <row r="533" spans="1:4" ht="15.75" outlineLevel="1">
      <c r="A533" s="31" t="s">
        <v>38</v>
      </c>
      <c r="B533" s="32" t="s">
        <v>77</v>
      </c>
      <c r="C533" s="31">
        <v>5.55</v>
      </c>
      <c r="D533" s="93"/>
    </row>
    <row r="534" spans="1:4" ht="15.75" outlineLevel="1">
      <c r="A534" s="31" t="s">
        <v>38</v>
      </c>
      <c r="B534" s="32" t="s">
        <v>61</v>
      </c>
      <c r="C534" s="31">
        <v>5.54</v>
      </c>
      <c r="D534" s="93"/>
    </row>
    <row r="535" spans="1:4" ht="15.75" outlineLevel="1">
      <c r="A535" s="31" t="s">
        <v>38</v>
      </c>
      <c r="B535" s="32" t="s">
        <v>63</v>
      </c>
      <c r="C535" s="31">
        <v>5.63</v>
      </c>
      <c r="D535" s="93"/>
    </row>
    <row r="536" spans="1:4" ht="15.75" outlineLevel="1">
      <c r="A536" s="31" t="s">
        <v>38</v>
      </c>
      <c r="B536" s="32" t="s">
        <v>64</v>
      </c>
      <c r="C536" s="31">
        <v>5.47</v>
      </c>
      <c r="D536" s="93"/>
    </row>
    <row r="537" spans="1:4" ht="15.75" outlineLevel="1">
      <c r="A537" s="31" t="s">
        <v>38</v>
      </c>
      <c r="B537" s="32" t="s">
        <v>65</v>
      </c>
      <c r="C537" s="31">
        <v>5.48</v>
      </c>
      <c r="D537" s="93"/>
    </row>
    <row r="538" spans="1:4" ht="15.75">
      <c r="A538" s="36" t="s">
        <v>38</v>
      </c>
      <c r="B538" s="32"/>
      <c r="C538" s="31"/>
      <c r="D538" s="93"/>
    </row>
    <row r="539" spans="1:4" ht="15.75" outlineLevel="1">
      <c r="A539" s="31" t="s">
        <v>39</v>
      </c>
      <c r="B539" s="32" t="s">
        <v>49</v>
      </c>
      <c r="C539" s="31">
        <v>5.0999999999999996</v>
      </c>
      <c r="D539" s="93"/>
    </row>
    <row r="540" spans="1:4" ht="15.75" outlineLevel="1">
      <c r="A540" s="31" t="s">
        <v>39</v>
      </c>
      <c r="B540" s="32" t="s">
        <v>50</v>
      </c>
      <c r="C540" s="31">
        <v>5.2</v>
      </c>
      <c r="D540" s="93"/>
    </row>
    <row r="541" spans="1:4" ht="15.75" outlineLevel="1">
      <c r="A541" s="31" t="s">
        <v>39</v>
      </c>
      <c r="B541" s="32" t="s">
        <v>54</v>
      </c>
      <c r="C541" s="31">
        <v>5.26</v>
      </c>
      <c r="D541" s="93"/>
    </row>
    <row r="542" spans="1:4" ht="15.75" outlineLevel="1">
      <c r="A542" s="31" t="s">
        <v>39</v>
      </c>
      <c r="B542" s="32" t="s">
        <v>120</v>
      </c>
      <c r="C542" s="31">
        <v>5.21</v>
      </c>
      <c r="D542" s="93"/>
    </row>
    <row r="543" spans="1:4" ht="15.75" outlineLevel="1">
      <c r="A543" s="31" t="s">
        <v>39</v>
      </c>
      <c r="B543" s="32" t="s">
        <v>121</v>
      </c>
      <c r="C543" s="31">
        <v>5.53</v>
      </c>
      <c r="D543" s="93"/>
    </row>
    <row r="544" spans="1:4" ht="15.75" outlineLevel="1">
      <c r="A544" s="31" t="s">
        <v>39</v>
      </c>
      <c r="B544" s="32" t="s">
        <v>61</v>
      </c>
      <c r="C544" s="31">
        <v>5.54</v>
      </c>
      <c r="D544" s="93"/>
    </row>
    <row r="545" spans="1:4" ht="15.75" outlineLevel="1">
      <c r="A545" s="31" t="s">
        <v>39</v>
      </c>
      <c r="B545" s="32" t="s">
        <v>122</v>
      </c>
      <c r="C545" s="31">
        <v>5.58</v>
      </c>
      <c r="D545" s="93"/>
    </row>
    <row r="546" spans="1:4" ht="15.75" outlineLevel="1">
      <c r="A546" s="31" t="s">
        <v>39</v>
      </c>
      <c r="B546" s="32" t="s">
        <v>123</v>
      </c>
      <c r="C546" s="31">
        <v>5.1180000000000003</v>
      </c>
      <c r="D546" s="93"/>
    </row>
    <row r="547" spans="1:4" ht="15.75" outlineLevel="1">
      <c r="A547" s="31" t="s">
        <v>39</v>
      </c>
      <c r="B547" s="32" t="s">
        <v>124</v>
      </c>
      <c r="C547" s="31">
        <v>5.47</v>
      </c>
      <c r="D547" s="93"/>
    </row>
    <row r="548" spans="1:4" ht="15.75" outlineLevel="1">
      <c r="A548" s="31" t="s">
        <v>39</v>
      </c>
      <c r="B548" s="32" t="s">
        <v>125</v>
      </c>
      <c r="C548" s="31">
        <v>5.48</v>
      </c>
      <c r="D548" s="93"/>
    </row>
    <row r="549" spans="1:4" ht="15.75" outlineLevel="1">
      <c r="A549" s="31" t="s">
        <v>39</v>
      </c>
      <c r="B549" s="32" t="s">
        <v>126</v>
      </c>
      <c r="C549" s="31">
        <v>5.21</v>
      </c>
      <c r="D549" s="93"/>
    </row>
    <row r="550" spans="1:4" ht="15.75" outlineLevel="1">
      <c r="A550" s="31" t="s">
        <v>39</v>
      </c>
      <c r="B550" s="32" t="s">
        <v>127</v>
      </c>
      <c r="C550" s="31">
        <v>5.53</v>
      </c>
      <c r="D550" s="93"/>
    </row>
    <row r="551" spans="1:4" ht="15.75" outlineLevel="1">
      <c r="A551" s="31" t="s">
        <v>39</v>
      </c>
      <c r="B551" s="32" t="s">
        <v>61</v>
      </c>
      <c r="C551" s="31">
        <v>5.54</v>
      </c>
      <c r="D551" s="93"/>
    </row>
    <row r="552" spans="1:4" ht="15.75" outlineLevel="1">
      <c r="A552" s="31" t="s">
        <v>39</v>
      </c>
      <c r="B552" s="32" t="s">
        <v>128</v>
      </c>
      <c r="C552" s="31">
        <v>5.58</v>
      </c>
      <c r="D552" s="93"/>
    </row>
    <row r="553" spans="1:4" ht="15.75" outlineLevel="1">
      <c r="A553" s="31" t="s">
        <v>39</v>
      </c>
      <c r="B553" s="32" t="s">
        <v>129</v>
      </c>
      <c r="C553" s="31">
        <v>5.1180000000000003</v>
      </c>
      <c r="D553" s="93"/>
    </row>
    <row r="554" spans="1:4" ht="15.75" outlineLevel="1">
      <c r="A554" s="31" t="s">
        <v>39</v>
      </c>
      <c r="B554" s="32" t="s">
        <v>1088</v>
      </c>
      <c r="C554" s="31">
        <v>5.47</v>
      </c>
      <c r="D554" s="93"/>
    </row>
    <row r="555" spans="1:4" ht="15.75" outlineLevel="1">
      <c r="A555" s="31" t="s">
        <v>39</v>
      </c>
      <c r="B555" s="32" t="s">
        <v>1089</v>
      </c>
      <c r="C555" s="31">
        <v>5.48</v>
      </c>
      <c r="D555" s="93"/>
    </row>
    <row r="556" spans="1:4" ht="15.75" outlineLevel="1">
      <c r="A556" s="31" t="s">
        <v>39</v>
      </c>
      <c r="B556" s="32" t="s">
        <v>1090</v>
      </c>
      <c r="C556" s="31">
        <v>5.63</v>
      </c>
      <c r="D556" s="93"/>
    </row>
    <row r="557" spans="1:4" ht="15.75" outlineLevel="1">
      <c r="A557" s="31" t="s">
        <v>39</v>
      </c>
      <c r="B557" s="32" t="s">
        <v>55</v>
      </c>
      <c r="C557" s="31">
        <v>5.27</v>
      </c>
      <c r="D557" s="93"/>
    </row>
    <row r="558" spans="1:4" ht="15.75" outlineLevel="1">
      <c r="A558" s="31" t="s">
        <v>39</v>
      </c>
      <c r="B558" s="32" t="s">
        <v>69</v>
      </c>
      <c r="C558" s="31">
        <v>5.28</v>
      </c>
      <c r="D558" s="93"/>
    </row>
    <row r="559" spans="1:4" ht="15.75" outlineLevel="1">
      <c r="A559" s="31" t="s">
        <v>39</v>
      </c>
      <c r="B559" s="32" t="s">
        <v>133</v>
      </c>
      <c r="C559" s="31">
        <v>5.35</v>
      </c>
      <c r="D559" s="93"/>
    </row>
    <row r="560" spans="1:4" ht="15.75" outlineLevel="1">
      <c r="A560" s="31" t="s">
        <v>39</v>
      </c>
      <c r="B560" s="32" t="s">
        <v>134</v>
      </c>
      <c r="C560" s="31">
        <v>5.1189999999999998</v>
      </c>
      <c r="D560" s="93"/>
    </row>
    <row r="561" spans="1:4" ht="15.75" outlineLevel="1">
      <c r="A561" s="31" t="s">
        <v>39</v>
      </c>
      <c r="B561" s="32" t="s">
        <v>135</v>
      </c>
      <c r="C561" s="34">
        <v>5.12</v>
      </c>
      <c r="D561" s="93"/>
    </row>
    <row r="562" spans="1:4" ht="15.75" outlineLevel="1">
      <c r="A562" s="31" t="s">
        <v>39</v>
      </c>
      <c r="B562" s="32" t="s">
        <v>136</v>
      </c>
      <c r="C562" s="31">
        <v>5.1210000000000004</v>
      </c>
      <c r="D562" s="93"/>
    </row>
    <row r="563" spans="1:4" ht="15.75" outlineLevel="1">
      <c r="A563" s="31" t="s">
        <v>39</v>
      </c>
      <c r="B563" s="32" t="s">
        <v>56</v>
      </c>
      <c r="C563" s="31">
        <v>5.36</v>
      </c>
      <c r="D563" s="93"/>
    </row>
    <row r="564" spans="1:4" ht="15.75" outlineLevel="1">
      <c r="A564" s="31" t="s">
        <v>39</v>
      </c>
      <c r="B564" s="32" t="s">
        <v>137</v>
      </c>
      <c r="C564" s="31">
        <v>5.1219999999999999</v>
      </c>
      <c r="D564" s="93"/>
    </row>
    <row r="565" spans="1:4" ht="15.75" outlineLevel="1">
      <c r="A565" s="31" t="s">
        <v>39</v>
      </c>
      <c r="B565" s="32" t="s">
        <v>138</v>
      </c>
      <c r="C565" s="31">
        <v>5.1230000000000002</v>
      </c>
      <c r="D565" s="93"/>
    </row>
    <row r="566" spans="1:4" ht="15.75" outlineLevel="1">
      <c r="A566" s="31" t="s">
        <v>39</v>
      </c>
      <c r="B566" s="32" t="s">
        <v>139</v>
      </c>
      <c r="C566" s="31">
        <v>5.1239999999999997</v>
      </c>
      <c r="D566" s="93"/>
    </row>
    <row r="567" spans="1:4" ht="15.75" outlineLevel="1">
      <c r="A567" s="31" t="s">
        <v>39</v>
      </c>
      <c r="B567" s="32" t="s">
        <v>140</v>
      </c>
      <c r="C567" s="31">
        <v>5.125</v>
      </c>
      <c r="D567" s="93"/>
    </row>
    <row r="568" spans="1:4" ht="15.75" outlineLevel="1">
      <c r="A568" s="31" t="s">
        <v>39</v>
      </c>
      <c r="B568" s="32" t="s">
        <v>141</v>
      </c>
      <c r="C568" s="31">
        <v>5.1260000000000003</v>
      </c>
      <c r="D568" s="93"/>
    </row>
    <row r="569" spans="1:4" ht="15.75" outlineLevel="1">
      <c r="A569" s="31" t="s">
        <v>39</v>
      </c>
      <c r="B569" s="32" t="s">
        <v>142</v>
      </c>
      <c r="C569" s="31">
        <v>5.1269999999999998</v>
      </c>
      <c r="D569" s="93"/>
    </row>
    <row r="570" spans="1:4" ht="15.75" outlineLevel="1">
      <c r="A570" s="31" t="s">
        <v>39</v>
      </c>
      <c r="B570" s="32" t="s">
        <v>85</v>
      </c>
      <c r="C570" s="33">
        <v>5.72</v>
      </c>
      <c r="D570" s="93"/>
    </row>
    <row r="571" spans="1:4" ht="15.75" outlineLevel="1">
      <c r="A571" s="31" t="s">
        <v>39</v>
      </c>
      <c r="B571" s="32" t="s">
        <v>143</v>
      </c>
      <c r="C571" s="31">
        <v>5.1280000000000001</v>
      </c>
      <c r="D571" s="93"/>
    </row>
    <row r="572" spans="1:4" ht="15.75" outlineLevel="1">
      <c r="A572" s="31" t="s">
        <v>39</v>
      </c>
      <c r="B572" s="32" t="s">
        <v>144</v>
      </c>
      <c r="C572" s="31">
        <v>5.1289999999999996</v>
      </c>
      <c r="D572" s="92" t="s">
        <v>1080</v>
      </c>
    </row>
    <row r="573" spans="1:4" ht="15.75" outlineLevel="1">
      <c r="A573" s="31" t="s">
        <v>39</v>
      </c>
      <c r="B573" s="32" t="s">
        <v>145</v>
      </c>
      <c r="C573" s="31">
        <v>5.1310000000000002</v>
      </c>
      <c r="D573" s="93"/>
    </row>
    <row r="574" spans="1:4" ht="15.75" outlineLevel="1">
      <c r="A574" s="31" t="s">
        <v>39</v>
      </c>
      <c r="B574" s="32" t="s">
        <v>146</v>
      </c>
      <c r="C574" s="31">
        <v>5.1319999999999997</v>
      </c>
      <c r="D574" s="92" t="s">
        <v>1080</v>
      </c>
    </row>
    <row r="575" spans="1:4" ht="15.75" outlineLevel="1">
      <c r="A575" s="31" t="s">
        <v>39</v>
      </c>
      <c r="B575" s="32" t="s">
        <v>147</v>
      </c>
      <c r="C575" s="31">
        <v>5.133</v>
      </c>
      <c r="D575" s="92" t="s">
        <v>1080</v>
      </c>
    </row>
    <row r="576" spans="1:4" ht="15.75" outlineLevel="1">
      <c r="A576" s="31" t="s">
        <v>39</v>
      </c>
      <c r="B576" s="32" t="s">
        <v>148</v>
      </c>
      <c r="C576" s="31">
        <v>5.1340000000000003</v>
      </c>
      <c r="D576" s="92" t="s">
        <v>1080</v>
      </c>
    </row>
    <row r="577" spans="1:4" ht="15.75" outlineLevel="1">
      <c r="A577" s="31" t="s">
        <v>39</v>
      </c>
      <c r="B577" s="32" t="s">
        <v>149</v>
      </c>
      <c r="C577" s="34">
        <v>5.13</v>
      </c>
      <c r="D577" s="93"/>
    </row>
    <row r="578" spans="1:4" ht="15.75" outlineLevel="1">
      <c r="A578" s="31" t="s">
        <v>39</v>
      </c>
      <c r="B578" s="32" t="s">
        <v>64</v>
      </c>
      <c r="C578" s="31">
        <v>5.47</v>
      </c>
      <c r="D578" s="93"/>
    </row>
    <row r="579" spans="1:4" ht="15.75" outlineLevel="1">
      <c r="A579" s="31" t="s">
        <v>39</v>
      </c>
      <c r="B579" s="32" t="s">
        <v>65</v>
      </c>
      <c r="C579" s="31">
        <v>5.48</v>
      </c>
      <c r="D579" s="93"/>
    </row>
    <row r="580" spans="1:4" ht="15.75">
      <c r="A580" s="36" t="s">
        <v>39</v>
      </c>
      <c r="B580" s="32"/>
      <c r="C580" s="31"/>
      <c r="D580" s="93"/>
    </row>
    <row r="581" spans="1:4" ht="15.75" outlineLevel="1">
      <c r="A581" s="31" t="s">
        <v>40</v>
      </c>
      <c r="B581" s="32" t="s">
        <v>49</v>
      </c>
      <c r="C581" s="31">
        <v>5.0999999999999996</v>
      </c>
      <c r="D581" s="93"/>
    </row>
    <row r="582" spans="1:4" ht="15.75" outlineLevel="1">
      <c r="A582" s="31" t="s">
        <v>40</v>
      </c>
      <c r="B582" s="32" t="s">
        <v>50</v>
      </c>
      <c r="C582" s="31">
        <v>5.2</v>
      </c>
      <c r="D582" s="93"/>
    </row>
    <row r="583" spans="1:4" ht="15.75" outlineLevel="1">
      <c r="A583" s="31" t="s">
        <v>40</v>
      </c>
      <c r="B583" s="32" t="s">
        <v>150</v>
      </c>
      <c r="C583" s="31">
        <v>5.9</v>
      </c>
      <c r="D583" s="92" t="s">
        <v>1080</v>
      </c>
    </row>
    <row r="584" spans="1:4" ht="15.75" outlineLevel="1">
      <c r="A584" s="31" t="s">
        <v>40</v>
      </c>
      <c r="B584" s="32" t="s">
        <v>151</v>
      </c>
      <c r="C584" s="31">
        <v>5.13</v>
      </c>
      <c r="D584" s="92" t="s">
        <v>1080</v>
      </c>
    </row>
    <row r="585" spans="1:4" ht="15.75" outlineLevel="1">
      <c r="A585" s="31" t="s">
        <v>40</v>
      </c>
      <c r="B585" s="32" t="s">
        <v>152</v>
      </c>
      <c r="C585" s="31">
        <v>5.16</v>
      </c>
      <c r="D585" s="92" t="s">
        <v>1080</v>
      </c>
    </row>
    <row r="586" spans="1:4" ht="15.75" outlineLevel="1">
      <c r="A586" s="31" t="s">
        <v>40</v>
      </c>
      <c r="B586" s="32" t="s">
        <v>153</v>
      </c>
      <c r="C586" s="31">
        <v>5.22</v>
      </c>
      <c r="D586" s="92"/>
    </row>
    <row r="587" spans="1:4" ht="15.75" outlineLevel="1">
      <c r="A587" s="31" t="s">
        <v>40</v>
      </c>
      <c r="B587" s="32" t="s">
        <v>54</v>
      </c>
      <c r="C587" s="31">
        <v>5.26</v>
      </c>
      <c r="D587" s="93"/>
    </row>
    <row r="588" spans="1:4" ht="15.75" outlineLevel="1">
      <c r="A588" s="31" t="s">
        <v>40</v>
      </c>
      <c r="B588" s="32" t="s">
        <v>154</v>
      </c>
      <c r="C588" s="31">
        <v>5.77</v>
      </c>
      <c r="D588" s="93"/>
    </row>
    <row r="589" spans="1:4" ht="15.75" outlineLevel="1">
      <c r="A589" s="31" t="s">
        <v>40</v>
      </c>
      <c r="B589" s="32" t="s">
        <v>55</v>
      </c>
      <c r="C589" s="31">
        <v>5.27</v>
      </c>
      <c r="D589" s="93"/>
    </row>
    <row r="590" spans="1:4" ht="15.75" outlineLevel="1">
      <c r="A590" s="31" t="s">
        <v>40</v>
      </c>
      <c r="B590" s="32" t="s">
        <v>69</v>
      </c>
      <c r="C590" s="31">
        <v>5.28</v>
      </c>
      <c r="D590" s="92" t="s">
        <v>1080</v>
      </c>
    </row>
    <row r="591" spans="1:4" ht="15.75" outlineLevel="1">
      <c r="A591" s="31" t="s">
        <v>40</v>
      </c>
      <c r="B591" s="32" t="s">
        <v>83</v>
      </c>
      <c r="C591" s="31">
        <v>5.31</v>
      </c>
      <c r="D591" s="93"/>
    </row>
    <row r="592" spans="1:4" ht="15.75" outlineLevel="1">
      <c r="A592" s="31" t="s">
        <v>40</v>
      </c>
      <c r="B592" s="32" t="s">
        <v>56</v>
      </c>
      <c r="C592" s="31">
        <v>5.36</v>
      </c>
      <c r="D592" s="93"/>
    </row>
    <row r="593" spans="1:4" ht="15.75" outlineLevel="1">
      <c r="A593" s="31" t="s">
        <v>40</v>
      </c>
      <c r="B593" s="32" t="s">
        <v>155</v>
      </c>
      <c r="C593" s="31">
        <v>5.78</v>
      </c>
      <c r="D593" s="93"/>
    </row>
    <row r="594" spans="1:4" ht="15.75" outlineLevel="1">
      <c r="A594" s="31" t="s">
        <v>40</v>
      </c>
      <c r="B594" s="32" t="s">
        <v>156</v>
      </c>
      <c r="C594" s="31">
        <v>5.79</v>
      </c>
      <c r="D594" s="92" t="s">
        <v>1080</v>
      </c>
    </row>
    <row r="595" spans="1:4" ht="15.75" outlineLevel="1">
      <c r="A595" s="31" t="s">
        <v>40</v>
      </c>
      <c r="B595" s="32" t="s">
        <v>157</v>
      </c>
      <c r="C595" s="31">
        <v>5.41</v>
      </c>
      <c r="D595" s="93"/>
    </row>
    <row r="596" spans="1:4" ht="15.75" outlineLevel="1">
      <c r="A596" s="31" t="s">
        <v>40</v>
      </c>
      <c r="B596" s="32" t="s">
        <v>71</v>
      </c>
      <c r="C596" s="31">
        <v>5.49</v>
      </c>
      <c r="D596" s="93"/>
    </row>
    <row r="597" spans="1:4" ht="15.75" outlineLevel="1">
      <c r="A597" s="31" t="s">
        <v>40</v>
      </c>
      <c r="B597" s="32" t="s">
        <v>58</v>
      </c>
      <c r="C597" s="31">
        <v>5.51</v>
      </c>
      <c r="D597" s="93"/>
    </row>
    <row r="598" spans="1:4" ht="15.75" outlineLevel="1">
      <c r="A598" s="31" t="s">
        <v>40</v>
      </c>
      <c r="B598" s="32" t="s">
        <v>1091</v>
      </c>
      <c r="C598" s="31">
        <v>5.52</v>
      </c>
      <c r="D598" s="93"/>
    </row>
    <row r="599" spans="1:4" ht="15.75" outlineLevel="1">
      <c r="A599" s="31" t="s">
        <v>40</v>
      </c>
      <c r="B599" s="32" t="s">
        <v>59</v>
      </c>
      <c r="C599" s="31">
        <v>5.53</v>
      </c>
      <c r="D599" s="93"/>
    </row>
    <row r="600" spans="1:4" ht="15.75" outlineLevel="1">
      <c r="A600" s="31" t="s">
        <v>40</v>
      </c>
      <c r="B600" s="32" t="s">
        <v>72</v>
      </c>
      <c r="C600" s="31">
        <v>5.69</v>
      </c>
      <c r="D600" s="93"/>
    </row>
    <row r="601" spans="1:4" ht="15.75" outlineLevel="1">
      <c r="A601" s="31" t="s">
        <v>40</v>
      </c>
      <c r="B601" s="32" t="s">
        <v>159</v>
      </c>
      <c r="C601" s="31">
        <v>5.71</v>
      </c>
      <c r="D601" s="93"/>
    </row>
    <row r="602" spans="1:4" ht="15.75" outlineLevel="1">
      <c r="A602" s="31" t="s">
        <v>40</v>
      </c>
      <c r="B602" s="32" t="s">
        <v>62</v>
      </c>
      <c r="C602" s="33">
        <v>5.7</v>
      </c>
      <c r="D602" s="93"/>
    </row>
    <row r="603" spans="1:4" ht="15.75" outlineLevel="1">
      <c r="A603" s="31" t="s">
        <v>40</v>
      </c>
      <c r="B603" s="32" t="s">
        <v>98</v>
      </c>
      <c r="C603" s="33">
        <v>5.8</v>
      </c>
      <c r="D603" s="92" t="s">
        <v>1080</v>
      </c>
    </row>
    <row r="604" spans="1:4" ht="15.75" outlineLevel="1">
      <c r="A604" s="31" t="s">
        <v>40</v>
      </c>
      <c r="B604" s="32" t="s">
        <v>85</v>
      </c>
      <c r="C604" s="33">
        <v>5.72</v>
      </c>
      <c r="D604" s="92" t="s">
        <v>1080</v>
      </c>
    </row>
    <row r="605" spans="1:4" ht="15.75" outlineLevel="1">
      <c r="A605" s="31" t="s">
        <v>40</v>
      </c>
      <c r="B605" s="32" t="s">
        <v>160</v>
      </c>
      <c r="C605" s="31">
        <v>5.73</v>
      </c>
      <c r="D605" s="92" t="s">
        <v>1080</v>
      </c>
    </row>
    <row r="606" spans="1:4" ht="15.75" outlineLevel="1">
      <c r="A606" s="31" t="s">
        <v>40</v>
      </c>
      <c r="B606" s="32" t="s">
        <v>74</v>
      </c>
      <c r="C606" s="31">
        <v>5.74</v>
      </c>
      <c r="D606" s="93"/>
    </row>
    <row r="607" spans="1:4" ht="15.75" outlineLevel="1">
      <c r="A607" s="31" t="s">
        <v>40</v>
      </c>
      <c r="B607" s="32" t="s">
        <v>73</v>
      </c>
      <c r="C607" s="31">
        <v>5.75</v>
      </c>
      <c r="D607" s="93"/>
    </row>
    <row r="608" spans="1:4" ht="15.75" outlineLevel="1">
      <c r="A608" s="31" t="s">
        <v>40</v>
      </c>
      <c r="B608" s="32" t="s">
        <v>86</v>
      </c>
      <c r="C608" s="31">
        <v>5.76</v>
      </c>
      <c r="D608" s="93"/>
    </row>
    <row r="609" spans="1:4" ht="15.75" outlineLevel="1">
      <c r="A609" s="31" t="s">
        <v>40</v>
      </c>
      <c r="B609" s="32" t="s">
        <v>161</v>
      </c>
      <c r="C609" s="31">
        <v>5.81</v>
      </c>
      <c r="D609" s="92" t="s">
        <v>1080</v>
      </c>
    </row>
    <row r="610" spans="1:4" ht="15.75" outlineLevel="1">
      <c r="A610" s="31" t="s">
        <v>40</v>
      </c>
      <c r="B610" s="32" t="s">
        <v>162</v>
      </c>
      <c r="C610" s="31">
        <v>5.82</v>
      </c>
      <c r="D610" s="92" t="s">
        <v>1080</v>
      </c>
    </row>
    <row r="611" spans="1:4" ht="15.75" outlineLevel="1">
      <c r="A611" s="31" t="s">
        <v>40</v>
      </c>
      <c r="B611" s="32" t="s">
        <v>163</v>
      </c>
      <c r="C611" s="31">
        <v>5.83</v>
      </c>
      <c r="D611" s="92" t="s">
        <v>1080</v>
      </c>
    </row>
    <row r="612" spans="1:4" ht="15.75" outlineLevel="1">
      <c r="A612" s="31" t="s">
        <v>40</v>
      </c>
      <c r="B612" s="32" t="s">
        <v>164</v>
      </c>
      <c r="C612" s="31">
        <v>5.84</v>
      </c>
      <c r="D612" s="93"/>
    </row>
    <row r="613" spans="1:4" ht="15.75" outlineLevel="1">
      <c r="A613" s="31" t="s">
        <v>40</v>
      </c>
      <c r="B613" s="32" t="s">
        <v>165</v>
      </c>
      <c r="C613" s="31">
        <v>5.85</v>
      </c>
      <c r="D613" s="92" t="s">
        <v>1080</v>
      </c>
    </row>
    <row r="614" spans="1:4" ht="15.75" outlineLevel="1">
      <c r="A614" s="31" t="s">
        <v>40</v>
      </c>
      <c r="B614" s="32" t="s">
        <v>166</v>
      </c>
      <c r="C614" s="31">
        <v>5.86</v>
      </c>
      <c r="D614" s="92" t="s">
        <v>1080</v>
      </c>
    </row>
    <row r="615" spans="1:4" ht="15.75" outlineLevel="1">
      <c r="A615" s="31" t="s">
        <v>40</v>
      </c>
      <c r="B615" s="32" t="s">
        <v>167</v>
      </c>
      <c r="C615" s="31">
        <v>5.88</v>
      </c>
      <c r="D615" s="92" t="s">
        <v>1080</v>
      </c>
    </row>
    <row r="616" spans="1:4" ht="15.75" outlineLevel="1">
      <c r="A616" s="31" t="s">
        <v>40</v>
      </c>
      <c r="B616" s="32" t="s">
        <v>168</v>
      </c>
      <c r="C616" s="31">
        <v>5.87</v>
      </c>
      <c r="D616" s="93"/>
    </row>
    <row r="617" spans="1:4" ht="15.75" outlineLevel="1">
      <c r="A617" s="31" t="s">
        <v>40</v>
      </c>
      <c r="B617" s="32" t="s">
        <v>103</v>
      </c>
      <c r="C617" s="31">
        <v>5.109</v>
      </c>
      <c r="D617" s="93"/>
    </row>
    <row r="618" spans="1:4" ht="15.75" outlineLevel="1">
      <c r="A618" s="31" t="s">
        <v>40</v>
      </c>
      <c r="B618" s="32" t="s">
        <v>105</v>
      </c>
      <c r="C618" s="34">
        <v>5.1100000000000003</v>
      </c>
      <c r="D618" s="92" t="s">
        <v>1080</v>
      </c>
    </row>
    <row r="619" spans="1:4" ht="15.75" outlineLevel="1">
      <c r="A619" s="31" t="s">
        <v>40</v>
      </c>
      <c r="B619" s="32" t="s">
        <v>104</v>
      </c>
      <c r="C619" s="31">
        <v>5.1109999999999998</v>
      </c>
      <c r="D619" s="93"/>
    </row>
    <row r="620" spans="1:4" ht="15.75" outlineLevel="1">
      <c r="A620" s="31" t="s">
        <v>40</v>
      </c>
      <c r="B620" s="32" t="s">
        <v>106</v>
      </c>
      <c r="C620" s="31">
        <v>5.1120000000000001</v>
      </c>
      <c r="D620" s="93"/>
    </row>
    <row r="621" spans="1:4" ht="15.75" outlineLevel="1">
      <c r="A621" s="31" t="s">
        <v>40</v>
      </c>
      <c r="B621" s="32" t="s">
        <v>1085</v>
      </c>
      <c r="C621" s="31">
        <v>5.1130000000000004</v>
      </c>
      <c r="D621" s="93"/>
    </row>
    <row r="622" spans="1:4" ht="15.75" outlineLevel="1">
      <c r="A622" s="31" t="s">
        <v>40</v>
      </c>
      <c r="B622" s="32" t="s">
        <v>169</v>
      </c>
      <c r="C622" s="31">
        <v>5.99</v>
      </c>
      <c r="D622" s="92" t="s">
        <v>1080</v>
      </c>
    </row>
    <row r="623" spans="1:4" ht="15.75" outlineLevel="1">
      <c r="A623" s="31" t="s">
        <v>40</v>
      </c>
      <c r="B623" s="32" t="s">
        <v>170</v>
      </c>
      <c r="C623" s="31">
        <v>5.58</v>
      </c>
      <c r="D623" s="92"/>
    </row>
    <row r="624" spans="1:4" ht="15.75" outlineLevel="1">
      <c r="A624" s="31" t="s">
        <v>40</v>
      </c>
      <c r="B624" s="32" t="s">
        <v>61</v>
      </c>
      <c r="C624" s="31">
        <v>5.54</v>
      </c>
      <c r="D624" s="93"/>
    </row>
    <row r="625" spans="1:4" ht="15.75" outlineLevel="1">
      <c r="A625" s="31" t="s">
        <v>40</v>
      </c>
      <c r="B625" s="32" t="s">
        <v>171</v>
      </c>
      <c r="C625" s="31">
        <v>5.56</v>
      </c>
      <c r="D625" s="93"/>
    </row>
    <row r="626" spans="1:4" ht="15.75" outlineLevel="1">
      <c r="A626" s="31" t="s">
        <v>40</v>
      </c>
      <c r="B626" s="32" t="s">
        <v>63</v>
      </c>
      <c r="C626" s="31">
        <v>5.63</v>
      </c>
      <c r="D626" s="93"/>
    </row>
    <row r="627" spans="1:4" ht="15.75" outlineLevel="1">
      <c r="A627" s="31" t="s">
        <v>40</v>
      </c>
      <c r="B627" s="32" t="s">
        <v>172</v>
      </c>
      <c r="C627" s="31">
        <v>5.64</v>
      </c>
      <c r="D627" s="93"/>
    </row>
    <row r="628" spans="1:4" ht="15.75" outlineLevel="1">
      <c r="A628" s="31" t="s">
        <v>40</v>
      </c>
      <c r="B628" s="32" t="s">
        <v>78</v>
      </c>
      <c r="C628" s="31">
        <v>5.65</v>
      </c>
      <c r="D628" s="93"/>
    </row>
    <row r="629" spans="1:4" ht="15.75" outlineLevel="1">
      <c r="A629" s="31" t="s">
        <v>40</v>
      </c>
      <c r="B629" s="32" t="s">
        <v>88</v>
      </c>
      <c r="C629" s="31">
        <v>5.66</v>
      </c>
      <c r="D629" s="93"/>
    </row>
    <row r="630" spans="1:4" ht="15.75" outlineLevel="1">
      <c r="A630" s="31" t="s">
        <v>40</v>
      </c>
      <c r="B630" s="32" t="s">
        <v>87</v>
      </c>
      <c r="C630" s="31">
        <v>5.89</v>
      </c>
      <c r="D630" s="92" t="s">
        <v>1080</v>
      </c>
    </row>
    <row r="631" spans="1:4" ht="15.75" outlineLevel="1">
      <c r="A631" s="31" t="s">
        <v>40</v>
      </c>
      <c r="B631" s="32" t="s">
        <v>17</v>
      </c>
      <c r="C631" s="31">
        <v>5.68</v>
      </c>
      <c r="D631" s="93"/>
    </row>
    <row r="632" spans="1:4" ht="15.75" outlineLevel="1">
      <c r="A632" s="31" t="s">
        <v>40</v>
      </c>
      <c r="B632" s="32" t="s">
        <v>64</v>
      </c>
      <c r="C632" s="31">
        <v>5.47</v>
      </c>
      <c r="D632" s="93"/>
    </row>
    <row r="633" spans="1:4" ht="15.75" outlineLevel="1">
      <c r="A633" s="31" t="s">
        <v>40</v>
      </c>
      <c r="B633" s="32" t="s">
        <v>65</v>
      </c>
      <c r="C633" s="31">
        <v>5.48</v>
      </c>
      <c r="D633" s="93"/>
    </row>
    <row r="634" spans="1:4" ht="15.75">
      <c r="A634" s="36" t="s">
        <v>40</v>
      </c>
      <c r="B634" s="32"/>
      <c r="C634" s="31"/>
      <c r="D634" s="93"/>
    </row>
    <row r="635" spans="1:4" ht="15.75" outlineLevel="1">
      <c r="A635" s="31" t="s">
        <v>41</v>
      </c>
      <c r="B635" s="32" t="s">
        <v>49</v>
      </c>
      <c r="C635" s="31">
        <v>5.0999999999999996</v>
      </c>
      <c r="D635" s="93"/>
    </row>
    <row r="636" spans="1:4" ht="15.75" outlineLevel="1">
      <c r="A636" s="31" t="s">
        <v>41</v>
      </c>
      <c r="B636" s="32" t="s">
        <v>50</v>
      </c>
      <c r="C636" s="31">
        <v>5.2</v>
      </c>
      <c r="D636" s="93"/>
    </row>
    <row r="637" spans="1:4" ht="15.75" outlineLevel="1">
      <c r="A637" s="31" t="s">
        <v>41</v>
      </c>
      <c r="B637" s="32" t="s">
        <v>66</v>
      </c>
      <c r="C637" s="31">
        <v>5.3</v>
      </c>
      <c r="D637" s="93"/>
    </row>
    <row r="638" spans="1:4" ht="15.75" outlineLevel="1">
      <c r="A638" s="31" t="s">
        <v>41</v>
      </c>
      <c r="B638" s="32" t="s">
        <v>80</v>
      </c>
      <c r="C638" s="31">
        <v>5.6</v>
      </c>
      <c r="D638" s="93"/>
    </row>
    <row r="639" spans="1:4" ht="15.75" outlineLevel="1">
      <c r="A639" s="31" t="s">
        <v>41</v>
      </c>
      <c r="B639" s="32" t="s">
        <v>1081</v>
      </c>
      <c r="C639" s="33">
        <v>5.0999999999999996</v>
      </c>
      <c r="D639" s="93"/>
    </row>
    <row r="640" spans="1:4" ht="15.75" outlineLevel="1">
      <c r="A640" s="31" t="s">
        <v>41</v>
      </c>
      <c r="B640" s="32" t="s">
        <v>91</v>
      </c>
      <c r="C640" s="31">
        <v>5.14</v>
      </c>
      <c r="D640" s="93"/>
    </row>
    <row r="641" spans="1:4" ht="15.75" outlineLevel="1">
      <c r="A641" s="31" t="s">
        <v>41</v>
      </c>
      <c r="B641" s="32" t="s">
        <v>68</v>
      </c>
      <c r="C641" s="31">
        <v>5.19</v>
      </c>
      <c r="D641" s="93"/>
    </row>
    <row r="642" spans="1:4" ht="15.75" outlineLevel="1">
      <c r="A642" s="31" t="s">
        <v>41</v>
      </c>
      <c r="B642" s="32" t="s">
        <v>82</v>
      </c>
      <c r="C642" s="31">
        <v>5.24</v>
      </c>
      <c r="D642" s="93"/>
    </row>
    <row r="643" spans="1:4" ht="15.75" outlineLevel="1">
      <c r="A643" s="31" t="s">
        <v>41</v>
      </c>
      <c r="B643" s="32" t="s">
        <v>54</v>
      </c>
      <c r="C643" s="31">
        <v>5.26</v>
      </c>
      <c r="D643" s="93"/>
    </row>
    <row r="644" spans="1:4" ht="15.75" outlineLevel="1">
      <c r="A644" s="31" t="s">
        <v>41</v>
      </c>
      <c r="B644" s="32" t="s">
        <v>55</v>
      </c>
      <c r="C644" s="31">
        <v>5.27</v>
      </c>
      <c r="D644" s="93"/>
    </row>
    <row r="645" spans="1:4" ht="15.75" outlineLevel="1">
      <c r="A645" s="31" t="s">
        <v>41</v>
      </c>
      <c r="B645" s="32" t="s">
        <v>69</v>
      </c>
      <c r="C645" s="31">
        <v>5.28</v>
      </c>
      <c r="D645" s="93"/>
    </row>
    <row r="646" spans="1:4" ht="15.75" outlineLevel="1">
      <c r="A646" s="31" t="s">
        <v>41</v>
      </c>
      <c r="B646" s="32" t="s">
        <v>56</v>
      </c>
      <c r="C646" s="31">
        <v>5.36</v>
      </c>
      <c r="D646" s="93"/>
    </row>
    <row r="647" spans="1:4" ht="15.75" outlineLevel="1">
      <c r="A647" s="31" t="s">
        <v>41</v>
      </c>
      <c r="B647" s="32" t="s">
        <v>96</v>
      </c>
      <c r="C647" s="31">
        <v>5.33</v>
      </c>
      <c r="D647" s="93"/>
    </row>
    <row r="648" spans="1:4" ht="15.75" outlineLevel="1">
      <c r="A648" s="31" t="s">
        <v>41</v>
      </c>
      <c r="B648" s="32" t="s">
        <v>97</v>
      </c>
      <c r="C648" s="31">
        <v>5.37</v>
      </c>
      <c r="D648" s="93"/>
    </row>
    <row r="649" spans="1:4" ht="15.75" outlineLevel="1">
      <c r="A649" s="31" t="s">
        <v>41</v>
      </c>
      <c r="B649" s="32" t="s">
        <v>71</v>
      </c>
      <c r="C649" s="31">
        <v>5.49</v>
      </c>
      <c r="D649" s="93"/>
    </row>
    <row r="650" spans="1:4" ht="15.75" outlineLevel="1">
      <c r="A650" s="31" t="s">
        <v>41</v>
      </c>
      <c r="B650" s="32" t="s">
        <v>58</v>
      </c>
      <c r="C650" s="31">
        <v>5.51</v>
      </c>
      <c r="D650" s="93"/>
    </row>
    <row r="651" spans="1:4" ht="15.75" outlineLevel="1">
      <c r="A651" s="31" t="s">
        <v>41</v>
      </c>
      <c r="B651" s="32" t="s">
        <v>1082</v>
      </c>
      <c r="C651" s="31">
        <v>5.52</v>
      </c>
      <c r="D651" s="93"/>
    </row>
    <row r="652" spans="1:4" ht="15.75" outlineLevel="1">
      <c r="A652" s="31" t="s">
        <v>41</v>
      </c>
      <c r="B652" s="32" t="s">
        <v>59</v>
      </c>
      <c r="C652" s="31">
        <v>5.53</v>
      </c>
      <c r="D652" s="93"/>
    </row>
    <row r="653" spans="1:4" ht="15.75" outlineLevel="1">
      <c r="A653" s="31" t="s">
        <v>41</v>
      </c>
      <c r="B653" s="32" t="s">
        <v>72</v>
      </c>
      <c r="C653" s="31">
        <v>5.69</v>
      </c>
      <c r="D653" s="93"/>
    </row>
    <row r="654" spans="1:4" ht="15.75" outlineLevel="1">
      <c r="A654" s="31" t="s">
        <v>41</v>
      </c>
      <c r="B654" s="32" t="s">
        <v>62</v>
      </c>
      <c r="C654" s="33">
        <v>5.7</v>
      </c>
      <c r="D654" s="93"/>
    </row>
    <row r="655" spans="1:4" ht="15.75" outlineLevel="1">
      <c r="A655" s="31" t="s">
        <v>41</v>
      </c>
      <c r="B655" s="32" t="s">
        <v>74</v>
      </c>
      <c r="C655" s="31">
        <v>5.74</v>
      </c>
      <c r="D655" s="93"/>
    </row>
    <row r="656" spans="1:4" ht="15.75" outlineLevel="1">
      <c r="A656" s="31" t="s">
        <v>41</v>
      </c>
      <c r="B656" s="32" t="s">
        <v>103</v>
      </c>
      <c r="C656" s="31">
        <v>5.109</v>
      </c>
      <c r="D656" s="93"/>
    </row>
    <row r="657" spans="1:4" ht="15.75" outlineLevel="1">
      <c r="A657" s="31" t="s">
        <v>41</v>
      </c>
      <c r="B657" s="32" t="s">
        <v>104</v>
      </c>
      <c r="C657" s="31">
        <v>5.1109999999999998</v>
      </c>
      <c r="D657" s="93"/>
    </row>
    <row r="658" spans="1:4" ht="15.75" outlineLevel="1">
      <c r="A658" s="31" t="s">
        <v>41</v>
      </c>
      <c r="B658" s="32" t="s">
        <v>106</v>
      </c>
      <c r="C658" s="31">
        <v>5.1120000000000001</v>
      </c>
      <c r="D658" s="93"/>
    </row>
    <row r="659" spans="1:4" ht="15.75" outlineLevel="1">
      <c r="A659" s="31" t="s">
        <v>41</v>
      </c>
      <c r="B659" s="32" t="s">
        <v>76</v>
      </c>
      <c r="C659" s="31">
        <v>5.58</v>
      </c>
      <c r="D659" s="93"/>
    </row>
    <row r="660" spans="1:4" ht="15.75" outlineLevel="1">
      <c r="A660" s="31" t="s">
        <v>41</v>
      </c>
      <c r="B660" s="32" t="s">
        <v>61</v>
      </c>
      <c r="C660" s="31">
        <v>5.54</v>
      </c>
      <c r="D660" s="93"/>
    </row>
    <row r="661" spans="1:4" ht="15.75" outlineLevel="1">
      <c r="A661" s="31" t="s">
        <v>41</v>
      </c>
      <c r="B661" s="32" t="s">
        <v>77</v>
      </c>
      <c r="C661" s="31">
        <v>5.55</v>
      </c>
      <c r="D661" s="93"/>
    </row>
    <row r="662" spans="1:4" ht="15.75" outlineLevel="1">
      <c r="A662" s="31" t="s">
        <v>41</v>
      </c>
      <c r="B662" s="32" t="s">
        <v>63</v>
      </c>
      <c r="C662" s="31">
        <v>5.63</v>
      </c>
      <c r="D662" s="93"/>
    </row>
    <row r="663" spans="1:4" ht="15.75" outlineLevel="1">
      <c r="A663" s="31" t="s">
        <v>41</v>
      </c>
      <c r="B663" s="32" t="s">
        <v>64</v>
      </c>
      <c r="C663" s="31">
        <v>5.47</v>
      </c>
      <c r="D663" s="93"/>
    </row>
    <row r="664" spans="1:4" ht="15.75" outlineLevel="1">
      <c r="A664" s="31" t="s">
        <v>41</v>
      </c>
      <c r="B664" s="32" t="s">
        <v>65</v>
      </c>
      <c r="C664" s="31">
        <v>5.48</v>
      </c>
      <c r="D664" s="93"/>
    </row>
    <row r="665" spans="1:4" ht="15.75">
      <c r="A665" s="36" t="s">
        <v>41</v>
      </c>
      <c r="B665" s="32"/>
      <c r="C665" s="31"/>
      <c r="D665" s="93"/>
    </row>
    <row r="666" spans="1:4" ht="15.75" outlineLevel="1">
      <c r="A666" s="31" t="s">
        <v>42</v>
      </c>
      <c r="B666" s="32" t="s">
        <v>49</v>
      </c>
      <c r="C666" s="31">
        <v>5.0999999999999996</v>
      </c>
      <c r="D666" s="93"/>
    </row>
    <row r="667" spans="1:4" ht="15.75" outlineLevel="1">
      <c r="A667" s="31" t="s">
        <v>42</v>
      </c>
      <c r="B667" s="32" t="s">
        <v>50</v>
      </c>
      <c r="C667" s="31">
        <v>5.2</v>
      </c>
      <c r="D667" s="93"/>
    </row>
    <row r="668" spans="1:4" ht="15.75" outlineLevel="1">
      <c r="A668" s="31" t="s">
        <v>42</v>
      </c>
      <c r="B668" s="32" t="s">
        <v>51</v>
      </c>
      <c r="C668" s="31">
        <v>5.4</v>
      </c>
      <c r="D668" s="93"/>
    </row>
    <row r="669" spans="1:4" ht="15.75" outlineLevel="1">
      <c r="A669" s="31" t="s">
        <v>42</v>
      </c>
      <c r="B669" s="32" t="s">
        <v>52</v>
      </c>
      <c r="C669" s="31">
        <v>5.7</v>
      </c>
      <c r="D669" s="93"/>
    </row>
    <row r="670" spans="1:4" ht="15.75" outlineLevel="1">
      <c r="A670" s="31" t="s">
        <v>42</v>
      </c>
      <c r="B670" s="32" t="s">
        <v>53</v>
      </c>
      <c r="C670" s="31">
        <v>5.1100000000000003</v>
      </c>
      <c r="D670" s="93"/>
    </row>
    <row r="671" spans="1:4" ht="15.75" outlineLevel="1">
      <c r="A671" s="31" t="s">
        <v>42</v>
      </c>
      <c r="B671" s="32" t="s">
        <v>54</v>
      </c>
      <c r="C671" s="31">
        <v>5.26</v>
      </c>
      <c r="D671" s="93"/>
    </row>
    <row r="672" spans="1:4" ht="15.75" outlineLevel="1">
      <c r="A672" s="31" t="s">
        <v>42</v>
      </c>
      <c r="B672" s="32" t="s">
        <v>173</v>
      </c>
      <c r="C672" s="31">
        <v>5.43</v>
      </c>
      <c r="D672" s="93"/>
    </row>
    <row r="673" spans="1:4" ht="15.75" outlineLevel="1">
      <c r="A673" s="31" t="s">
        <v>42</v>
      </c>
      <c r="B673" s="32" t="s">
        <v>55</v>
      </c>
      <c r="C673" s="31">
        <v>5.27</v>
      </c>
      <c r="D673" s="93"/>
    </row>
    <row r="674" spans="1:4" ht="15.75" outlineLevel="1">
      <c r="A674" s="31" t="s">
        <v>42</v>
      </c>
      <c r="B674" s="32" t="s">
        <v>69</v>
      </c>
      <c r="C674" s="31">
        <v>5.28</v>
      </c>
      <c r="D674" s="93"/>
    </row>
    <row r="675" spans="1:4" ht="15.75" outlineLevel="1">
      <c r="A675" s="31" t="s">
        <v>42</v>
      </c>
      <c r="B675" s="32" t="s">
        <v>56</v>
      </c>
      <c r="C675" s="31">
        <v>5.36</v>
      </c>
      <c r="D675" s="93"/>
    </row>
    <row r="676" spans="1:4" ht="15.75" outlineLevel="1">
      <c r="A676" s="31" t="s">
        <v>42</v>
      </c>
      <c r="B676" s="32" t="s">
        <v>57</v>
      </c>
      <c r="C676" s="33">
        <v>5.5</v>
      </c>
      <c r="D676" s="93"/>
    </row>
    <row r="677" spans="1:4" ht="15.75" outlineLevel="1">
      <c r="A677" s="31" t="s">
        <v>42</v>
      </c>
      <c r="B677" s="32" t="s">
        <v>58</v>
      </c>
      <c r="C677" s="31">
        <v>5.51</v>
      </c>
      <c r="D677" s="93"/>
    </row>
    <row r="678" spans="1:4" ht="15.75" outlineLevel="1">
      <c r="A678" s="31" t="s">
        <v>42</v>
      </c>
      <c r="B678" s="32" t="s">
        <v>59</v>
      </c>
      <c r="C678" s="31">
        <v>5.53</v>
      </c>
      <c r="D678" s="93"/>
    </row>
    <row r="679" spans="1:4" ht="15.75" outlineLevel="1">
      <c r="A679" s="31" t="s">
        <v>42</v>
      </c>
      <c r="B679" s="32" t="s">
        <v>72</v>
      </c>
      <c r="C679" s="31">
        <v>5.69</v>
      </c>
      <c r="D679" s="93"/>
    </row>
    <row r="680" spans="1:4" ht="15.75" outlineLevel="1">
      <c r="A680" s="31" t="s">
        <v>42</v>
      </c>
      <c r="B680" s="32" t="s">
        <v>62</v>
      </c>
      <c r="C680" s="33">
        <v>5.7</v>
      </c>
      <c r="D680" s="92" t="s">
        <v>1080</v>
      </c>
    </row>
    <row r="681" spans="1:4" ht="15.75" outlineLevel="1">
      <c r="A681" s="31" t="s">
        <v>42</v>
      </c>
      <c r="B681" s="32" t="s">
        <v>74</v>
      </c>
      <c r="C681" s="31">
        <v>5.74</v>
      </c>
      <c r="D681" s="93"/>
    </row>
    <row r="682" spans="1:4" ht="15.75" outlineLevel="1">
      <c r="A682" s="31" t="s">
        <v>42</v>
      </c>
      <c r="B682" s="32" t="s">
        <v>60</v>
      </c>
      <c r="C682" s="31">
        <v>5.59</v>
      </c>
      <c r="D682" s="93"/>
    </row>
    <row r="683" spans="1:4" ht="15.75" outlineLevel="1">
      <c r="A683" s="31" t="s">
        <v>42</v>
      </c>
      <c r="B683" s="32" t="s">
        <v>61</v>
      </c>
      <c r="C683" s="31">
        <v>5.54</v>
      </c>
      <c r="D683" s="93"/>
    </row>
    <row r="684" spans="1:4" ht="15.75" outlineLevel="1">
      <c r="A684" s="31" t="s">
        <v>42</v>
      </c>
      <c r="B684" s="32" t="s">
        <v>174</v>
      </c>
      <c r="C684" s="31">
        <v>5.57</v>
      </c>
      <c r="D684" s="93"/>
    </row>
    <row r="685" spans="1:4" ht="15.75" outlineLevel="1">
      <c r="A685" s="31" t="s">
        <v>42</v>
      </c>
      <c r="B685" s="32" t="s">
        <v>63</v>
      </c>
      <c r="C685" s="31">
        <v>5.63</v>
      </c>
      <c r="D685" s="93"/>
    </row>
    <row r="686" spans="1:4" ht="15.75" outlineLevel="1">
      <c r="A686" s="31" t="s">
        <v>42</v>
      </c>
      <c r="B686" s="32" t="s">
        <v>64</v>
      </c>
      <c r="C686" s="31">
        <v>5.47</v>
      </c>
      <c r="D686" s="93"/>
    </row>
    <row r="687" spans="1:4" ht="15.75" outlineLevel="1">
      <c r="A687" s="31" t="s">
        <v>42</v>
      </c>
      <c r="B687" s="32" t="s">
        <v>65</v>
      </c>
      <c r="C687" s="31">
        <v>5.48</v>
      </c>
      <c r="D687" s="93"/>
    </row>
    <row r="688" spans="1:4" ht="15.75">
      <c r="A688" s="36" t="s">
        <v>42</v>
      </c>
      <c r="B688" s="32"/>
      <c r="C688" s="31"/>
      <c r="D688" s="93"/>
    </row>
    <row r="689" spans="1:4" ht="15.75" outlineLevel="1">
      <c r="A689" s="31" t="s">
        <v>43</v>
      </c>
      <c r="B689" s="32" t="s">
        <v>49</v>
      </c>
      <c r="C689" s="31">
        <v>5.0999999999999996</v>
      </c>
      <c r="D689" s="93"/>
    </row>
    <row r="690" spans="1:4" ht="15.75" outlineLevel="1">
      <c r="A690" s="31" t="s">
        <v>43</v>
      </c>
      <c r="B690" s="32" t="s">
        <v>50</v>
      </c>
      <c r="C690" s="31">
        <v>5.2</v>
      </c>
      <c r="D690" s="93"/>
    </row>
    <row r="691" spans="1:4" ht="15.75" outlineLevel="1">
      <c r="A691" s="31" t="s">
        <v>43</v>
      </c>
      <c r="B691" s="32" t="s">
        <v>175</v>
      </c>
      <c r="C691" s="31">
        <v>5.17</v>
      </c>
      <c r="D691" s="93"/>
    </row>
    <row r="692" spans="1:4" ht="15.75" outlineLevel="1">
      <c r="A692" s="31" t="s">
        <v>43</v>
      </c>
      <c r="B692" s="32" t="s">
        <v>54</v>
      </c>
      <c r="C692" s="31">
        <v>5.26</v>
      </c>
      <c r="D692" s="93"/>
    </row>
    <row r="693" spans="1:4" ht="15.75" outlineLevel="1">
      <c r="A693" s="31" t="s">
        <v>43</v>
      </c>
      <c r="B693" s="32" t="s">
        <v>176</v>
      </c>
      <c r="C693" s="31">
        <v>5.1029999999999998</v>
      </c>
      <c r="D693" s="93"/>
    </row>
    <row r="694" spans="1:4" ht="15.75" outlineLevel="1">
      <c r="A694" s="31" t="s">
        <v>43</v>
      </c>
      <c r="B694" s="32" t="s">
        <v>56</v>
      </c>
      <c r="C694" s="31">
        <v>5.36</v>
      </c>
      <c r="D694" s="93"/>
    </row>
    <row r="695" spans="1:4" ht="15.75" outlineLevel="1">
      <c r="A695" s="31" t="s">
        <v>43</v>
      </c>
      <c r="B695" s="32" t="s">
        <v>97</v>
      </c>
      <c r="C695" s="31">
        <v>5.37</v>
      </c>
      <c r="D695" s="93"/>
    </row>
    <row r="696" spans="1:4" ht="15.75" outlineLevel="1">
      <c r="A696" s="31" t="s">
        <v>43</v>
      </c>
      <c r="B696" s="32" t="s">
        <v>177</v>
      </c>
      <c r="C696" s="31">
        <v>5.1040000000000001</v>
      </c>
      <c r="D696" s="93"/>
    </row>
    <row r="697" spans="1:4" ht="15.75" outlineLevel="1">
      <c r="A697" s="31" t="s">
        <v>43</v>
      </c>
      <c r="B697" s="32" t="s">
        <v>178</v>
      </c>
      <c r="C697" s="31">
        <v>5.1050000000000004</v>
      </c>
      <c r="D697" s="93"/>
    </row>
    <row r="698" spans="1:4" ht="15.75" outlineLevel="1">
      <c r="A698" s="31" t="s">
        <v>43</v>
      </c>
      <c r="B698" s="32" t="s">
        <v>179</v>
      </c>
      <c r="C698" s="31">
        <v>5.1059999999999999</v>
      </c>
      <c r="D698" s="93"/>
    </row>
    <row r="699" spans="1:4" ht="15.75" outlineLevel="1">
      <c r="A699" s="31" t="s">
        <v>43</v>
      </c>
      <c r="B699" s="32" t="s">
        <v>180</v>
      </c>
      <c r="C699" s="31">
        <v>5.1070000000000002</v>
      </c>
      <c r="D699" s="93"/>
    </row>
    <row r="700" spans="1:4" ht="15.75" outlineLevel="1">
      <c r="A700" s="31" t="s">
        <v>43</v>
      </c>
      <c r="B700" s="32" t="s">
        <v>874</v>
      </c>
      <c r="C700" s="31">
        <v>5.1079999999999997</v>
      </c>
      <c r="D700" s="92" t="s">
        <v>1080</v>
      </c>
    </row>
    <row r="701" spans="1:4" ht="15.75" outlineLevel="1">
      <c r="A701" s="31" t="s">
        <v>43</v>
      </c>
      <c r="B701" s="32" t="s">
        <v>103</v>
      </c>
      <c r="C701" s="31">
        <v>5.109</v>
      </c>
      <c r="D701" s="93"/>
    </row>
    <row r="702" spans="1:4" ht="15.75" outlineLevel="1">
      <c r="A702" s="31" t="s">
        <v>43</v>
      </c>
      <c r="B702" s="32" t="s">
        <v>105</v>
      </c>
      <c r="C702" s="34">
        <v>5.1100000000000003</v>
      </c>
      <c r="D702" s="92" t="s">
        <v>1080</v>
      </c>
    </row>
    <row r="703" spans="1:4" ht="15.75" outlineLevel="1">
      <c r="A703" s="31" t="s">
        <v>43</v>
      </c>
      <c r="B703" s="32" t="s">
        <v>104</v>
      </c>
      <c r="C703" s="31">
        <v>5.1109999999999998</v>
      </c>
      <c r="D703" s="93"/>
    </row>
    <row r="704" spans="1:4" ht="15.75" outlineLevel="1">
      <c r="A704" s="31" t="s">
        <v>43</v>
      </c>
      <c r="B704" s="32" t="s">
        <v>106</v>
      </c>
      <c r="C704" s="31">
        <v>5.1120000000000001</v>
      </c>
      <c r="D704" s="93"/>
    </row>
    <row r="705" spans="1:4" ht="15.75" outlineLevel="1">
      <c r="A705" s="31" t="s">
        <v>43</v>
      </c>
      <c r="B705" s="32" t="s">
        <v>59</v>
      </c>
      <c r="C705" s="31">
        <v>5.53</v>
      </c>
      <c r="D705" s="93"/>
    </row>
    <row r="706" spans="1:4" ht="15.75" outlineLevel="1">
      <c r="A706" s="31" t="s">
        <v>43</v>
      </c>
      <c r="B706" s="32" t="s">
        <v>172</v>
      </c>
      <c r="C706" s="31">
        <v>5.64</v>
      </c>
      <c r="D706" s="93"/>
    </row>
    <row r="707" spans="1:4" ht="15.75" outlineLevel="1">
      <c r="A707" s="31" t="s">
        <v>43</v>
      </c>
      <c r="B707" s="32" t="s">
        <v>63</v>
      </c>
      <c r="C707" s="31">
        <v>5.63</v>
      </c>
      <c r="D707" s="93"/>
    </row>
    <row r="708" spans="1:4" ht="15.75" outlineLevel="1">
      <c r="A708" s="31" t="s">
        <v>43</v>
      </c>
      <c r="B708" s="32" t="s">
        <v>78</v>
      </c>
      <c r="C708" s="31">
        <v>5.65</v>
      </c>
      <c r="D708" s="93"/>
    </row>
    <row r="709" spans="1:4" ht="15.75" outlineLevel="1">
      <c r="A709" s="31" t="s">
        <v>43</v>
      </c>
      <c r="B709" s="32" t="s">
        <v>88</v>
      </c>
      <c r="C709" s="31">
        <v>5.66</v>
      </c>
      <c r="D709" s="93"/>
    </row>
    <row r="710" spans="1:4" ht="15.75" outlineLevel="1">
      <c r="A710" s="31" t="s">
        <v>43</v>
      </c>
      <c r="B710" s="32" t="s">
        <v>17</v>
      </c>
      <c r="C710" s="31">
        <v>5.68</v>
      </c>
      <c r="D710" s="93"/>
    </row>
    <row r="711" spans="1:4" ht="15.75" outlineLevel="1">
      <c r="A711" s="31" t="s">
        <v>43</v>
      </c>
      <c r="B711" s="32" t="s">
        <v>64</v>
      </c>
      <c r="C711" s="31">
        <v>5.47</v>
      </c>
      <c r="D711" s="93"/>
    </row>
    <row r="712" spans="1:4" ht="15.75" outlineLevel="1">
      <c r="A712" s="31" t="s">
        <v>43</v>
      </c>
      <c r="B712" s="32" t="s">
        <v>65</v>
      </c>
      <c r="C712" s="31">
        <v>5.48</v>
      </c>
      <c r="D712" s="93"/>
    </row>
    <row r="713" spans="1:4" ht="15.75">
      <c r="A713" s="36" t="s">
        <v>43</v>
      </c>
      <c r="B713" s="32"/>
      <c r="C713" s="31"/>
      <c r="D713" s="93"/>
    </row>
    <row r="714" spans="1:4" ht="15.75" outlineLevel="1">
      <c r="A714" s="31" t="s">
        <v>1092</v>
      </c>
      <c r="B714" s="32" t="s">
        <v>49</v>
      </c>
      <c r="C714" s="31">
        <v>5.0999999999999996</v>
      </c>
      <c r="D714" s="93"/>
    </row>
    <row r="715" spans="1:4" ht="15.75" outlineLevel="1">
      <c r="A715" s="31" t="s">
        <v>1092</v>
      </c>
      <c r="B715" s="32" t="s">
        <v>50</v>
      </c>
      <c r="C715" s="31">
        <v>5.2</v>
      </c>
      <c r="D715" s="93"/>
    </row>
    <row r="716" spans="1:4" ht="15.75" outlineLevel="1">
      <c r="A716" s="31" t="s">
        <v>1092</v>
      </c>
      <c r="B716" s="32" t="s">
        <v>66</v>
      </c>
      <c r="C716" s="31">
        <v>5.3</v>
      </c>
      <c r="D716" s="93"/>
    </row>
    <row r="717" spans="1:4" ht="15.75" outlineLevel="1">
      <c r="A717" s="31" t="s">
        <v>1092</v>
      </c>
      <c r="B717" s="32" t="s">
        <v>80</v>
      </c>
      <c r="C717" s="31">
        <v>5.6</v>
      </c>
      <c r="D717" s="93"/>
    </row>
    <row r="718" spans="1:4" ht="15.75" outlineLevel="1">
      <c r="A718" s="31" t="s">
        <v>1092</v>
      </c>
      <c r="B718" s="32" t="s">
        <v>1081</v>
      </c>
      <c r="C718" s="33">
        <v>5.0999999999999996</v>
      </c>
      <c r="D718" s="93"/>
    </row>
    <row r="719" spans="1:4" ht="15.75" outlineLevel="1">
      <c r="A719" s="31" t="s">
        <v>1092</v>
      </c>
      <c r="B719" s="32" t="s">
        <v>91</v>
      </c>
      <c r="C719" s="31">
        <v>5.14</v>
      </c>
      <c r="D719" s="93"/>
    </row>
    <row r="720" spans="1:4" ht="15.75" outlineLevel="1">
      <c r="A720" s="31" t="s">
        <v>1092</v>
      </c>
      <c r="B720" s="32" t="s">
        <v>68</v>
      </c>
      <c r="C720" s="31">
        <v>5.19</v>
      </c>
      <c r="D720" s="93"/>
    </row>
    <row r="721" spans="1:4" ht="15.75" outlineLevel="1">
      <c r="A721" s="31" t="s">
        <v>1092</v>
      </c>
      <c r="B721" s="32" t="s">
        <v>82</v>
      </c>
      <c r="C721" s="31">
        <v>5.24</v>
      </c>
      <c r="D721" s="93"/>
    </row>
    <row r="722" spans="1:4" ht="15.75" outlineLevel="1">
      <c r="A722" s="31" t="s">
        <v>1092</v>
      </c>
      <c r="B722" s="32" t="s">
        <v>54</v>
      </c>
      <c r="C722" s="31">
        <v>5.26</v>
      </c>
      <c r="D722" s="93"/>
    </row>
    <row r="723" spans="1:4" ht="15.75" outlineLevel="1">
      <c r="A723" s="31" t="s">
        <v>1092</v>
      </c>
      <c r="B723" s="32" t="s">
        <v>55</v>
      </c>
      <c r="C723" s="31">
        <v>5.27</v>
      </c>
      <c r="D723" s="93"/>
    </row>
    <row r="724" spans="1:4" ht="15.75" outlineLevel="1">
      <c r="A724" s="31" t="s">
        <v>1092</v>
      </c>
      <c r="B724" s="32" t="s">
        <v>69</v>
      </c>
      <c r="C724" s="31">
        <v>5.28</v>
      </c>
      <c r="D724" s="93"/>
    </row>
    <row r="725" spans="1:4" ht="15.75" outlineLevel="1">
      <c r="A725" s="31" t="s">
        <v>1092</v>
      </c>
      <c r="B725" s="32" t="s">
        <v>83</v>
      </c>
      <c r="C725" s="31">
        <v>5.31</v>
      </c>
      <c r="D725" s="93"/>
    </row>
    <row r="726" spans="1:4" ht="15.75" outlineLevel="1">
      <c r="A726" s="31" t="s">
        <v>1092</v>
      </c>
      <c r="B726" s="32" t="s">
        <v>56</v>
      </c>
      <c r="C726" s="31">
        <v>5.36</v>
      </c>
      <c r="D726" s="93"/>
    </row>
    <row r="727" spans="1:4" ht="15.75" outlineLevel="1">
      <c r="A727" s="31" t="s">
        <v>1092</v>
      </c>
      <c r="B727" s="32" t="s">
        <v>59</v>
      </c>
      <c r="C727" s="31">
        <v>5.53</v>
      </c>
      <c r="D727" s="93"/>
    </row>
    <row r="728" spans="1:4" ht="15.75" outlineLevel="1">
      <c r="A728" s="31" t="s">
        <v>1092</v>
      </c>
      <c r="B728" s="32" t="s">
        <v>103</v>
      </c>
      <c r="C728" s="31">
        <v>5.109</v>
      </c>
      <c r="D728" s="93"/>
    </row>
    <row r="729" spans="1:4" ht="15.75" outlineLevel="1">
      <c r="A729" s="31" t="s">
        <v>1092</v>
      </c>
      <c r="B729" s="32" t="s">
        <v>104</v>
      </c>
      <c r="C729" s="31">
        <v>5.1109999999999998</v>
      </c>
      <c r="D729" s="93"/>
    </row>
    <row r="730" spans="1:4" ht="15.75" outlineLevel="1">
      <c r="A730" s="31" t="s">
        <v>1092</v>
      </c>
      <c r="B730" s="32" t="s">
        <v>106</v>
      </c>
      <c r="C730" s="31">
        <v>5.1120000000000001</v>
      </c>
      <c r="D730" s="93"/>
    </row>
    <row r="731" spans="1:4" ht="15.75" outlineLevel="1">
      <c r="A731" s="31" t="s">
        <v>1092</v>
      </c>
      <c r="B731" s="32" t="s">
        <v>1085</v>
      </c>
      <c r="C731" s="31">
        <v>5.1130000000000004</v>
      </c>
      <c r="D731" s="93"/>
    </row>
    <row r="732" spans="1:4" ht="15.75" outlineLevel="1">
      <c r="A732" s="31" t="s">
        <v>1092</v>
      </c>
      <c r="B732" s="32" t="s">
        <v>182</v>
      </c>
      <c r="C732" s="31">
        <v>5.117</v>
      </c>
      <c r="D732" s="93"/>
    </row>
    <row r="733" spans="1:4" ht="15.75" outlineLevel="1">
      <c r="A733" s="31" t="s">
        <v>1092</v>
      </c>
      <c r="B733" s="32" t="s">
        <v>183</v>
      </c>
      <c r="C733" s="31">
        <v>5.67</v>
      </c>
      <c r="D733" s="93"/>
    </row>
    <row r="734" spans="1:4" ht="15.75" outlineLevel="1">
      <c r="A734" s="31" t="s">
        <v>1092</v>
      </c>
      <c r="B734" s="32" t="s">
        <v>63</v>
      </c>
      <c r="C734" s="31">
        <v>5.63</v>
      </c>
      <c r="D734" s="93"/>
    </row>
    <row r="735" spans="1:4" ht="15.75" outlineLevel="1">
      <c r="A735" s="31" t="s">
        <v>1092</v>
      </c>
      <c r="B735" s="32" t="s">
        <v>64</v>
      </c>
      <c r="C735" s="31">
        <v>5.47</v>
      </c>
      <c r="D735" s="93"/>
    </row>
    <row r="736" spans="1:4" ht="15.75" outlineLevel="1">
      <c r="A736" s="31" t="s">
        <v>1092</v>
      </c>
      <c r="B736" s="32" t="s">
        <v>65</v>
      </c>
      <c r="C736" s="31">
        <v>5.48</v>
      </c>
      <c r="D736" s="93"/>
    </row>
    <row r="737" spans="1:4" ht="15.75">
      <c r="A737" s="36" t="s">
        <v>1093</v>
      </c>
      <c r="B737" s="32"/>
      <c r="C737" s="31"/>
      <c r="D737" s="93"/>
    </row>
    <row r="738" spans="1:4" ht="15.75" outlineLevel="1">
      <c r="A738" s="31" t="s">
        <v>45</v>
      </c>
      <c r="B738" s="32" t="s">
        <v>49</v>
      </c>
      <c r="C738" s="31">
        <v>5.0999999999999996</v>
      </c>
      <c r="D738" s="93"/>
    </row>
    <row r="739" spans="1:4" ht="15.75" outlineLevel="1">
      <c r="A739" s="31" t="s">
        <v>45</v>
      </c>
      <c r="B739" s="32" t="s">
        <v>50</v>
      </c>
      <c r="C739" s="31">
        <v>5.2</v>
      </c>
      <c r="D739" s="93"/>
    </row>
    <row r="740" spans="1:4" ht="15.75" outlineLevel="1">
      <c r="A740" s="31" t="s">
        <v>45</v>
      </c>
      <c r="B740" s="32" t="s">
        <v>184</v>
      </c>
      <c r="C740" s="31">
        <v>5.18</v>
      </c>
      <c r="D740" s="93"/>
    </row>
    <row r="741" spans="1:4" ht="15.75" outlineLevel="1">
      <c r="A741" s="31" t="s">
        <v>45</v>
      </c>
      <c r="B741" s="32" t="s">
        <v>185</v>
      </c>
      <c r="C741" s="31">
        <v>5.23</v>
      </c>
      <c r="D741" s="93"/>
    </row>
    <row r="742" spans="1:4" ht="15.75" outlineLevel="1">
      <c r="A742" s="31" t="s">
        <v>45</v>
      </c>
      <c r="B742" s="32" t="s">
        <v>54</v>
      </c>
      <c r="C742" s="31">
        <v>5.26</v>
      </c>
      <c r="D742" s="93"/>
    </row>
    <row r="743" spans="1:4" ht="15.75" outlineLevel="1">
      <c r="A743" s="31" t="s">
        <v>45</v>
      </c>
      <c r="B743" s="32" t="s">
        <v>55</v>
      </c>
      <c r="C743" s="31">
        <v>5.27</v>
      </c>
      <c r="D743" s="93"/>
    </row>
    <row r="744" spans="1:4" ht="15.75" outlineLevel="1">
      <c r="A744" s="31" t="s">
        <v>45</v>
      </c>
      <c r="B744" s="32" t="s">
        <v>69</v>
      </c>
      <c r="C744" s="31">
        <v>5.28</v>
      </c>
      <c r="D744" s="93"/>
    </row>
    <row r="745" spans="1:4" ht="15.75" outlineLevel="1">
      <c r="A745" s="31" t="s">
        <v>45</v>
      </c>
      <c r="B745" s="32" t="s">
        <v>56</v>
      </c>
      <c r="C745" s="31">
        <v>5.36</v>
      </c>
      <c r="D745" s="93"/>
    </row>
    <row r="746" spans="1:4" ht="15.75" outlineLevel="1">
      <c r="A746" s="31" t="s">
        <v>45</v>
      </c>
      <c r="B746" s="32" t="s">
        <v>186</v>
      </c>
      <c r="C746" s="31">
        <v>5.44</v>
      </c>
      <c r="D746" s="93"/>
    </row>
    <row r="747" spans="1:4" ht="15.75" outlineLevel="1">
      <c r="A747" s="31" t="s">
        <v>45</v>
      </c>
      <c r="B747" s="32" t="s">
        <v>59</v>
      </c>
      <c r="C747" s="31">
        <v>5.53</v>
      </c>
      <c r="D747" s="93"/>
    </row>
    <row r="748" spans="1:4" ht="15.75" outlineLevel="1">
      <c r="A748" s="31" t="s">
        <v>45</v>
      </c>
      <c r="B748" s="32" t="s">
        <v>106</v>
      </c>
      <c r="C748" s="31">
        <v>5.1120000000000001</v>
      </c>
      <c r="D748" s="93"/>
    </row>
    <row r="749" spans="1:4" ht="15.75" outlineLevel="1">
      <c r="A749" s="31" t="s">
        <v>45</v>
      </c>
      <c r="B749" s="32" t="s">
        <v>60</v>
      </c>
      <c r="C749" s="31">
        <v>5.59</v>
      </c>
      <c r="D749" s="93"/>
    </row>
    <row r="750" spans="1:4" ht="15.75" outlineLevel="1">
      <c r="A750" s="31" t="s">
        <v>45</v>
      </c>
      <c r="B750" s="32" t="s">
        <v>61</v>
      </c>
      <c r="C750" s="31">
        <v>5.54</v>
      </c>
      <c r="D750" s="93"/>
    </row>
    <row r="751" spans="1:4" ht="15.75" outlineLevel="1">
      <c r="A751" s="31" t="s">
        <v>45</v>
      </c>
      <c r="B751" s="32" t="s">
        <v>63</v>
      </c>
      <c r="C751" s="31">
        <v>5.63</v>
      </c>
      <c r="D751" s="93"/>
    </row>
    <row r="752" spans="1:4" ht="15.75" outlineLevel="1">
      <c r="A752" s="31" t="s">
        <v>45</v>
      </c>
      <c r="B752" s="32" t="s">
        <v>78</v>
      </c>
      <c r="C752" s="31">
        <v>5.65</v>
      </c>
      <c r="D752" s="93"/>
    </row>
    <row r="753" spans="1:4" ht="15.75" outlineLevel="1">
      <c r="A753" s="31" t="s">
        <v>45</v>
      </c>
      <c r="B753" s="32" t="s">
        <v>17</v>
      </c>
      <c r="C753" s="31">
        <v>5.68</v>
      </c>
      <c r="D753" s="93"/>
    </row>
    <row r="754" spans="1:4" ht="15.75" outlineLevel="1">
      <c r="A754" s="31" t="s">
        <v>45</v>
      </c>
      <c r="B754" s="32" t="s">
        <v>64</v>
      </c>
      <c r="C754" s="31">
        <v>5.47</v>
      </c>
      <c r="D754" s="93"/>
    </row>
    <row r="755" spans="1:4" ht="15.75" outlineLevel="1">
      <c r="A755" s="31" t="s">
        <v>45</v>
      </c>
      <c r="B755" s="32" t="s">
        <v>65</v>
      </c>
      <c r="C755" s="31">
        <v>5.48</v>
      </c>
      <c r="D755" s="93"/>
    </row>
    <row r="756" spans="1:4" ht="15.75">
      <c r="A756" s="36" t="s">
        <v>45</v>
      </c>
      <c r="B756" s="32"/>
      <c r="C756" s="31"/>
      <c r="D756" s="93"/>
    </row>
    <row r="757" spans="1:4" ht="15.75" outlineLevel="1">
      <c r="A757" s="31" t="s">
        <v>47</v>
      </c>
      <c r="B757" s="32" t="s">
        <v>49</v>
      </c>
      <c r="C757" s="31">
        <v>5.0999999999999996</v>
      </c>
      <c r="D757" s="93"/>
    </row>
    <row r="758" spans="1:4" ht="15.75" outlineLevel="1">
      <c r="A758" s="31" t="s">
        <v>47</v>
      </c>
      <c r="B758" s="32" t="s">
        <v>50</v>
      </c>
      <c r="C758" s="31">
        <v>5.2</v>
      </c>
      <c r="D758" s="93"/>
    </row>
    <row r="759" spans="1:4" ht="15.75" outlineLevel="1">
      <c r="A759" s="31" t="s">
        <v>47</v>
      </c>
      <c r="B759" s="32" t="s">
        <v>150</v>
      </c>
      <c r="C759" s="31">
        <v>5.9</v>
      </c>
      <c r="D759" s="92" t="s">
        <v>1080</v>
      </c>
    </row>
    <row r="760" spans="1:4" ht="15.75" outlineLevel="1">
      <c r="A760" s="31" t="s">
        <v>47</v>
      </c>
      <c r="B760" s="32" t="s">
        <v>151</v>
      </c>
      <c r="C760" s="31">
        <v>5.13</v>
      </c>
      <c r="D760" s="93"/>
    </row>
    <row r="761" spans="1:4" ht="15.75" outlineLevel="1">
      <c r="A761" s="31" t="s">
        <v>47</v>
      </c>
      <c r="B761" s="32" t="s">
        <v>152</v>
      </c>
      <c r="C761" s="31">
        <v>5.16</v>
      </c>
      <c r="D761" s="92" t="s">
        <v>1080</v>
      </c>
    </row>
    <row r="762" spans="1:4" ht="15.75" outlineLevel="1">
      <c r="A762" s="31" t="s">
        <v>47</v>
      </c>
      <c r="B762" s="32" t="s">
        <v>153</v>
      </c>
      <c r="C762" s="31">
        <v>5.22</v>
      </c>
      <c r="D762" s="92"/>
    </row>
    <row r="763" spans="1:4" ht="15.75" outlineLevel="1">
      <c r="A763" s="31" t="s">
        <v>47</v>
      </c>
      <c r="B763" s="32" t="s">
        <v>187</v>
      </c>
      <c r="C763" s="31">
        <v>5.42</v>
      </c>
      <c r="D763" s="93"/>
    </row>
    <row r="764" spans="1:4" ht="15.75" outlineLevel="1">
      <c r="A764" s="31" t="s">
        <v>47</v>
      </c>
      <c r="B764" s="32" t="s">
        <v>55</v>
      </c>
      <c r="C764" s="31">
        <v>5.27</v>
      </c>
      <c r="D764" s="93"/>
    </row>
    <row r="765" spans="1:4" ht="15.75" outlineLevel="1">
      <c r="A765" s="31" t="s">
        <v>47</v>
      </c>
      <c r="B765" s="32" t="s">
        <v>69</v>
      </c>
      <c r="C765" s="31">
        <v>5.28</v>
      </c>
      <c r="D765" s="92" t="s">
        <v>1080</v>
      </c>
    </row>
    <row r="766" spans="1:4" ht="15.75" outlineLevel="1">
      <c r="A766" s="31" t="s">
        <v>47</v>
      </c>
      <c r="B766" s="32" t="s">
        <v>56</v>
      </c>
      <c r="C766" s="31">
        <v>5.36</v>
      </c>
      <c r="D766" s="93"/>
    </row>
    <row r="767" spans="1:4" ht="15.75" outlineLevel="1">
      <c r="A767" s="31" t="s">
        <v>47</v>
      </c>
      <c r="B767" s="32" t="s">
        <v>71</v>
      </c>
      <c r="C767" s="31">
        <v>5.49</v>
      </c>
      <c r="D767" s="93"/>
    </row>
    <row r="768" spans="1:4" ht="15.75" outlineLevel="1">
      <c r="A768" s="31" t="s">
        <v>47</v>
      </c>
      <c r="B768" s="32" t="s">
        <v>58</v>
      </c>
      <c r="C768" s="31">
        <v>5.51</v>
      </c>
      <c r="D768" s="93"/>
    </row>
    <row r="769" spans="1:4" ht="15.75" outlineLevel="1">
      <c r="A769" s="31" t="s">
        <v>47</v>
      </c>
      <c r="B769" s="32" t="s">
        <v>1091</v>
      </c>
      <c r="C769" s="31">
        <v>5.52</v>
      </c>
      <c r="D769" s="93"/>
    </row>
    <row r="770" spans="1:4" ht="15.75" outlineLevel="1">
      <c r="A770" s="31" t="s">
        <v>47</v>
      </c>
      <c r="B770" s="32" t="s">
        <v>59</v>
      </c>
      <c r="C770" s="31">
        <v>5.53</v>
      </c>
      <c r="D770" s="93"/>
    </row>
    <row r="771" spans="1:4" ht="15.75" outlineLevel="1">
      <c r="A771" s="31" t="s">
        <v>47</v>
      </c>
      <c r="B771" s="32" t="s">
        <v>61</v>
      </c>
      <c r="C771" s="31">
        <v>5.54</v>
      </c>
      <c r="D771" s="93"/>
    </row>
    <row r="772" spans="1:4" ht="15.75" outlineLevel="1">
      <c r="A772" s="31" t="s">
        <v>47</v>
      </c>
      <c r="B772" s="32" t="s">
        <v>62</v>
      </c>
      <c r="C772" s="33">
        <v>5.7</v>
      </c>
      <c r="D772" s="93"/>
    </row>
    <row r="773" spans="1:4" ht="15.75" outlineLevel="1">
      <c r="A773" s="31" t="s">
        <v>47</v>
      </c>
      <c r="B773" s="32" t="s">
        <v>159</v>
      </c>
      <c r="C773" s="31">
        <v>5.71</v>
      </c>
      <c r="D773" s="93"/>
    </row>
    <row r="774" spans="1:4" ht="15.75" outlineLevel="1">
      <c r="A774" s="31" t="s">
        <v>47</v>
      </c>
      <c r="B774" s="32" t="s">
        <v>188</v>
      </c>
      <c r="C774" s="33">
        <v>5.9</v>
      </c>
      <c r="D774" s="93"/>
    </row>
    <row r="775" spans="1:4" ht="15.75" outlineLevel="1">
      <c r="A775" s="31" t="s">
        <v>47</v>
      </c>
      <c r="B775" s="32" t="s">
        <v>189</v>
      </c>
      <c r="C775" s="31">
        <v>5.91</v>
      </c>
      <c r="D775" s="93"/>
    </row>
    <row r="776" spans="1:4" ht="15.75" outlineLevel="1">
      <c r="A776" s="31" t="s">
        <v>47</v>
      </c>
      <c r="B776" s="32" t="s">
        <v>190</v>
      </c>
      <c r="C776" s="31">
        <v>5.97</v>
      </c>
      <c r="D776" s="93"/>
    </row>
    <row r="777" spans="1:4" ht="15.75">
      <c r="A777" s="36" t="s">
        <v>47</v>
      </c>
      <c r="B777" s="32"/>
      <c r="C777" s="31"/>
      <c r="D777" s="93"/>
    </row>
    <row r="778" spans="1:4" ht="15.75" outlineLevel="1">
      <c r="A778" s="31" t="s">
        <v>1067</v>
      </c>
      <c r="B778" s="32" t="s">
        <v>49</v>
      </c>
      <c r="C778" s="31">
        <v>5.0999999999999996</v>
      </c>
      <c r="D778" s="93"/>
    </row>
    <row r="779" spans="1:4" ht="15.75" outlineLevel="1">
      <c r="A779" s="31" t="s">
        <v>1067</v>
      </c>
      <c r="B779" s="32" t="s">
        <v>50</v>
      </c>
      <c r="C779" s="31">
        <v>5.2</v>
      </c>
      <c r="D779" s="93"/>
    </row>
    <row r="780" spans="1:4" ht="15.75" outlineLevel="1">
      <c r="A780" s="31" t="s">
        <v>1067</v>
      </c>
      <c r="B780" s="32" t="s">
        <v>54</v>
      </c>
      <c r="C780" s="31">
        <v>5.26</v>
      </c>
      <c r="D780" s="93"/>
    </row>
    <row r="781" spans="1:4" ht="15.75" outlineLevel="1">
      <c r="A781" s="31" t="s">
        <v>1067</v>
      </c>
      <c r="B781" s="32" t="s">
        <v>108</v>
      </c>
      <c r="C781" s="31">
        <v>5.5</v>
      </c>
      <c r="D781" s="93"/>
    </row>
    <row r="782" spans="1:4" ht="15.75" outlineLevel="1">
      <c r="A782" s="31" t="s">
        <v>1067</v>
      </c>
      <c r="B782" s="32" t="s">
        <v>109</v>
      </c>
      <c r="C782" s="31">
        <v>5.8</v>
      </c>
      <c r="D782" s="92" t="s">
        <v>1080</v>
      </c>
    </row>
    <row r="783" spans="1:4" ht="15.75" outlineLevel="1">
      <c r="A783" s="31" t="s">
        <v>1067</v>
      </c>
      <c r="B783" s="32" t="s">
        <v>110</v>
      </c>
      <c r="C783" s="31">
        <v>5.12</v>
      </c>
      <c r="D783" s="31"/>
    </row>
    <row r="784" spans="1:4" ht="15.75" outlineLevel="1">
      <c r="A784" s="31" t="s">
        <v>1067</v>
      </c>
      <c r="B784" s="32" t="s">
        <v>111</v>
      </c>
      <c r="C784" s="31">
        <v>5.15</v>
      </c>
      <c r="D784" s="31"/>
    </row>
    <row r="785" spans="1:4" ht="15.75" outlineLevel="1">
      <c r="A785" s="31" t="s">
        <v>1067</v>
      </c>
      <c r="B785" s="32" t="s">
        <v>112</v>
      </c>
      <c r="C785" s="33">
        <v>5.2</v>
      </c>
      <c r="D785" s="92"/>
    </row>
    <row r="786" spans="1:4" ht="15.75" outlineLevel="1">
      <c r="A786" s="31" t="s">
        <v>1067</v>
      </c>
      <c r="B786" s="32" t="s">
        <v>113</v>
      </c>
      <c r="C786" s="31">
        <v>5.25</v>
      </c>
      <c r="D786" s="31"/>
    </row>
    <row r="787" spans="1:4" ht="15.75" outlineLevel="1">
      <c r="A787" s="31" t="s">
        <v>1067</v>
      </c>
      <c r="B787" s="32" t="s">
        <v>59</v>
      </c>
      <c r="C787" s="31">
        <v>5.53</v>
      </c>
      <c r="D787" s="31"/>
    </row>
    <row r="788" spans="1:4" ht="15.75" outlineLevel="1">
      <c r="A788" s="31" t="s">
        <v>1067</v>
      </c>
      <c r="B788" s="32" t="s">
        <v>191</v>
      </c>
      <c r="C788" s="33">
        <v>5.4</v>
      </c>
      <c r="D788" s="31"/>
    </row>
    <row r="789" spans="1:4" ht="15.75" outlineLevel="1">
      <c r="A789" s="31" t="s">
        <v>1067</v>
      </c>
      <c r="B789" s="32" t="s">
        <v>192</v>
      </c>
      <c r="C789" s="31">
        <v>5.92</v>
      </c>
      <c r="D789" s="31"/>
    </row>
    <row r="790" spans="1:4" ht="15.75" outlineLevel="1">
      <c r="A790" s="31" t="s">
        <v>1067</v>
      </c>
      <c r="B790" s="32" t="s">
        <v>193</v>
      </c>
      <c r="C790" s="31">
        <v>5.93</v>
      </c>
      <c r="D790" s="31"/>
    </row>
    <row r="791" spans="1:4" ht="31.5" outlineLevel="1">
      <c r="A791" s="31" t="s">
        <v>1067</v>
      </c>
      <c r="B791" s="32" t="s">
        <v>194</v>
      </c>
      <c r="C791" s="31">
        <v>5.94</v>
      </c>
      <c r="D791" s="31"/>
    </row>
    <row r="792" spans="1:4" ht="15.75" outlineLevel="1">
      <c r="A792" s="31" t="s">
        <v>1067</v>
      </c>
      <c r="B792" s="32" t="s">
        <v>195</v>
      </c>
      <c r="C792" s="31">
        <v>5.95</v>
      </c>
      <c r="D792" s="31"/>
    </row>
    <row r="793" spans="1:4" ht="15.75" outlineLevel="1">
      <c r="A793" s="31" t="s">
        <v>1067</v>
      </c>
      <c r="B793" s="32" t="s">
        <v>196</v>
      </c>
      <c r="C793" s="31">
        <v>5.98</v>
      </c>
      <c r="D793" s="31"/>
    </row>
    <row r="794" spans="1:4" ht="15.75" outlineLevel="1">
      <c r="A794" s="31" t="s">
        <v>1067</v>
      </c>
      <c r="B794" s="32" t="s">
        <v>197</v>
      </c>
      <c r="C794" s="31">
        <v>5.96</v>
      </c>
      <c r="D794" s="31"/>
    </row>
    <row r="795" spans="1:4" ht="15.75">
      <c r="A795" s="36" t="s">
        <v>1067</v>
      </c>
      <c r="B795" s="32"/>
      <c r="C795" s="31"/>
      <c r="D795" s="31"/>
    </row>
  </sheetData>
  <autoFilter ref="A1:D795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19" t="s">
        <v>1094</v>
      </c>
    </row>
    <row r="3" spans="1:2">
      <c r="A3" t="s">
        <v>1095</v>
      </c>
      <c r="B3" t="s">
        <v>1096</v>
      </c>
    </row>
    <row r="4" spans="1:2">
      <c r="A4" t="s">
        <v>1097</v>
      </c>
      <c r="B4" t="s">
        <v>1098</v>
      </c>
    </row>
    <row r="5" spans="1:2">
      <c r="A5" t="s">
        <v>1099</v>
      </c>
      <c r="B5" t="s">
        <v>1100</v>
      </c>
    </row>
    <row r="6" spans="1:2">
      <c r="A6" t="s">
        <v>1101</v>
      </c>
      <c r="B6" t="s">
        <v>1102</v>
      </c>
    </row>
    <row r="7" spans="1:2">
      <c r="A7" t="s">
        <v>1103</v>
      </c>
      <c r="B7" t="s">
        <v>1104</v>
      </c>
    </row>
    <row r="8" spans="1:2">
      <c r="A8" t="s">
        <v>1105</v>
      </c>
      <c r="B8" t="s">
        <v>1106</v>
      </c>
    </row>
    <row r="10" spans="1:2" ht="15">
      <c r="A10" s="19" t="s">
        <v>1107</v>
      </c>
    </row>
    <row r="11" spans="1:2">
      <c r="A11" t="s">
        <v>1108</v>
      </c>
    </row>
    <row r="12" spans="1:2">
      <c r="A12" t="s">
        <v>1109</v>
      </c>
      <c r="B12" t="s">
        <v>1110</v>
      </c>
    </row>
    <row r="14" spans="1:2">
      <c r="A14" s="30"/>
    </row>
    <row r="15" spans="1:2" ht="15">
      <c r="A15" s="19" t="s">
        <v>1111</v>
      </c>
    </row>
    <row r="16" spans="1:2">
      <c r="A16" s="28" t="s">
        <v>1112</v>
      </c>
    </row>
    <row r="17" spans="1:2">
      <c r="A17" s="28" t="s">
        <v>1113</v>
      </c>
    </row>
    <row r="18" spans="1:2">
      <c r="A18" s="28" t="s">
        <v>1114</v>
      </c>
    </row>
    <row r="19" spans="1:2">
      <c r="A19" s="28" t="s">
        <v>1115</v>
      </c>
    </row>
    <row r="21" spans="1:2" ht="15">
      <c r="A21" s="29" t="s">
        <v>1116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19" t="s">
        <v>1117</v>
      </c>
      <c r="B34" s="19" t="s">
        <v>309</v>
      </c>
    </row>
    <row r="35" spans="1:2">
      <c r="A35" s="12" t="s">
        <v>1118</v>
      </c>
      <c r="B35" s="35">
        <v>512310509</v>
      </c>
    </row>
    <row r="36" spans="1:2">
      <c r="A36" t="s">
        <v>1119</v>
      </c>
      <c r="B36" s="35">
        <v>513910703</v>
      </c>
    </row>
    <row r="37" spans="1:2">
      <c r="A37" t="s">
        <v>1120</v>
      </c>
      <c r="B37" s="35">
        <v>512304882</v>
      </c>
    </row>
    <row r="38" spans="1:2">
      <c r="A38" t="s">
        <v>1121</v>
      </c>
      <c r="B38" s="35">
        <v>520030677</v>
      </c>
    </row>
    <row r="39" spans="1:2">
      <c r="A39" t="s">
        <v>1122</v>
      </c>
      <c r="B39" s="35">
        <v>513621110</v>
      </c>
    </row>
    <row r="40" spans="1:2">
      <c r="A40" t="s">
        <v>1123</v>
      </c>
      <c r="B40" s="12">
        <v>513173393</v>
      </c>
    </row>
    <row r="41" spans="1:2">
      <c r="A41" t="s">
        <v>1124</v>
      </c>
      <c r="B41" s="12">
        <v>511880460</v>
      </c>
    </row>
    <row r="42" spans="1:2">
      <c r="A42" t="s">
        <v>1125</v>
      </c>
      <c r="B42" s="12">
        <v>510773922</v>
      </c>
    </row>
    <row r="43" spans="1:2">
      <c r="A43" t="s">
        <v>1126</v>
      </c>
      <c r="B43">
        <v>520021916</v>
      </c>
    </row>
    <row r="44" spans="1:2">
      <c r="A44" t="s">
        <v>1127</v>
      </c>
      <c r="B44">
        <v>520044025</v>
      </c>
    </row>
    <row r="45" spans="1:2">
      <c r="A45" t="s">
        <v>1128</v>
      </c>
      <c r="B45">
        <v>570003152</v>
      </c>
    </row>
    <row r="46" spans="1:2">
      <c r="A46" t="s">
        <v>1129</v>
      </c>
      <c r="B46" s="12">
        <v>520023094</v>
      </c>
    </row>
    <row r="47" spans="1:2">
      <c r="A47" t="s">
        <v>1130</v>
      </c>
      <c r="B47" s="12">
        <v>512711409</v>
      </c>
    </row>
    <row r="48" spans="1:2">
      <c r="A48" t="s">
        <v>1131</v>
      </c>
      <c r="B48">
        <v>515859379</v>
      </c>
    </row>
    <row r="49" spans="1:2">
      <c r="A49" t="s">
        <v>1132</v>
      </c>
      <c r="B49" s="12">
        <v>520030990</v>
      </c>
    </row>
    <row r="50" spans="1:2">
      <c r="A50" t="s">
        <v>1133</v>
      </c>
      <c r="B50" s="12">
        <v>520028812</v>
      </c>
    </row>
    <row r="51" spans="1:2">
      <c r="A51" t="s">
        <v>1134</v>
      </c>
      <c r="B51" s="12">
        <v>520034968</v>
      </c>
    </row>
    <row r="52" spans="1:2">
      <c r="A52" t="s">
        <v>1135</v>
      </c>
      <c r="B52" s="12">
        <v>520031824</v>
      </c>
    </row>
    <row r="53" spans="1:2">
      <c r="A53" t="s">
        <v>1136</v>
      </c>
      <c r="B53" s="12">
        <v>520005497</v>
      </c>
    </row>
    <row r="54" spans="1:2">
      <c r="A54" t="s">
        <v>1137</v>
      </c>
      <c r="B54" s="12">
        <v>520022518</v>
      </c>
    </row>
    <row r="55" spans="1:2">
      <c r="A55" t="s">
        <v>1138</v>
      </c>
      <c r="B55" s="12">
        <v>520028556</v>
      </c>
    </row>
    <row r="56" spans="1:2">
      <c r="A56" t="s">
        <v>1139</v>
      </c>
      <c r="B56" s="12">
        <v>520032269</v>
      </c>
    </row>
    <row r="57" spans="1:2">
      <c r="A57" t="s">
        <v>1140</v>
      </c>
      <c r="B57" s="12">
        <v>520027954</v>
      </c>
    </row>
    <row r="58" spans="1:2">
      <c r="A58" t="s">
        <v>1141</v>
      </c>
      <c r="B58">
        <v>520029620</v>
      </c>
    </row>
    <row r="59" spans="1:2">
      <c r="A59" t="s">
        <v>1142</v>
      </c>
      <c r="B59" s="12">
        <v>520028861</v>
      </c>
    </row>
    <row r="60" spans="1:2">
      <c r="A60" t="s">
        <v>1143</v>
      </c>
      <c r="B60" s="12">
        <v>520030743</v>
      </c>
    </row>
    <row r="61" spans="1:2">
      <c r="A61" t="s">
        <v>1144</v>
      </c>
      <c r="B61">
        <v>520042177</v>
      </c>
    </row>
    <row r="62" spans="1:2">
      <c r="A62" t="s">
        <v>1145</v>
      </c>
      <c r="B62" s="12">
        <v>515447035</v>
      </c>
    </row>
    <row r="63" spans="1:2">
      <c r="A63" t="s">
        <v>1146</v>
      </c>
      <c r="B63" s="12">
        <v>520042607</v>
      </c>
    </row>
    <row r="64" spans="1:2">
      <c r="A64" t="s">
        <v>1147</v>
      </c>
      <c r="B64" s="12">
        <v>513026484</v>
      </c>
    </row>
    <row r="65" spans="1:2">
      <c r="A65" t="s">
        <v>1148</v>
      </c>
      <c r="B65">
        <v>520023185</v>
      </c>
    </row>
    <row r="66" spans="1:2">
      <c r="A66" t="s">
        <v>1149</v>
      </c>
      <c r="B66">
        <v>520004078</v>
      </c>
    </row>
    <row r="67" spans="1:2">
      <c r="A67" t="s">
        <v>1150</v>
      </c>
      <c r="B67" s="12">
        <v>512267592</v>
      </c>
    </row>
    <row r="68" spans="1:2">
      <c r="A68" t="s">
        <v>1151</v>
      </c>
      <c r="B68">
        <v>515764868</v>
      </c>
    </row>
    <row r="69" spans="1:2">
      <c r="A69" t="s">
        <v>1152</v>
      </c>
      <c r="B69" s="12">
        <v>513452003</v>
      </c>
    </row>
    <row r="70" spans="1:2">
      <c r="A70" t="s">
        <v>1153</v>
      </c>
      <c r="B70" s="12">
        <v>510142789</v>
      </c>
    </row>
    <row r="71" spans="1:2">
      <c r="A71" t="s">
        <v>1154</v>
      </c>
      <c r="B71" s="12">
        <v>510960586</v>
      </c>
    </row>
    <row r="72" spans="1:2">
      <c r="A72" t="s">
        <v>1155</v>
      </c>
      <c r="B72" s="12">
        <v>510930670</v>
      </c>
    </row>
    <row r="73" spans="1:2">
      <c r="A73" t="s">
        <v>1156</v>
      </c>
      <c r="B73" s="12">
        <v>510927536</v>
      </c>
    </row>
    <row r="74" spans="1:2">
      <c r="A74" t="s">
        <v>1157</v>
      </c>
      <c r="B74" s="12">
        <v>510930654</v>
      </c>
    </row>
    <row r="75" spans="1:2">
      <c r="A75" t="s">
        <v>1158</v>
      </c>
      <c r="B75" s="12">
        <v>520032566</v>
      </c>
    </row>
    <row r="76" spans="1:2">
      <c r="A76" t="s">
        <v>1159</v>
      </c>
      <c r="B76" s="12">
        <v>513611509</v>
      </c>
    </row>
    <row r="77" spans="1:2">
      <c r="A77" t="s">
        <v>1160</v>
      </c>
      <c r="B77">
        <v>510888985</v>
      </c>
    </row>
    <row r="78" spans="1:2">
      <c r="A78" t="s">
        <v>1161</v>
      </c>
      <c r="B78">
        <v>520024647</v>
      </c>
    </row>
    <row r="79" spans="1:2">
      <c r="A79" t="s">
        <v>1162</v>
      </c>
      <c r="B79" s="12">
        <v>512244146</v>
      </c>
    </row>
    <row r="80" spans="1:2">
      <c r="A80" t="s">
        <v>1163</v>
      </c>
      <c r="B80" s="12">
        <v>510694821</v>
      </c>
    </row>
    <row r="81" spans="1:2">
      <c r="A81" t="s">
        <v>1164</v>
      </c>
      <c r="B81">
        <v>515761625</v>
      </c>
    </row>
    <row r="82" spans="1:2">
      <c r="A82" t="s">
        <v>1165</v>
      </c>
      <c r="B82" s="12">
        <v>511423048</v>
      </c>
    </row>
    <row r="83" spans="1:2">
      <c r="A83" t="s">
        <v>1166</v>
      </c>
      <c r="B83" s="12">
        <v>520019688</v>
      </c>
    </row>
    <row r="84" spans="1:2">
      <c r="A84" t="s">
        <v>1167</v>
      </c>
      <c r="B84">
        <v>520004896</v>
      </c>
    </row>
    <row r="85" spans="1:2">
      <c r="A85" t="s">
        <v>1168</v>
      </c>
      <c r="B85" s="12">
        <v>512237744</v>
      </c>
    </row>
    <row r="86" spans="1:2">
      <c r="A86" t="s">
        <v>1169</v>
      </c>
      <c r="B86" s="12">
        <v>514956465</v>
      </c>
    </row>
    <row r="87" spans="1:2">
      <c r="A87" t="s">
        <v>1170</v>
      </c>
      <c r="B87" s="12">
        <v>512362914</v>
      </c>
    </row>
    <row r="88" spans="1:2">
      <c r="A88" t="s">
        <v>1171</v>
      </c>
      <c r="B88" s="12">
        <v>520042615</v>
      </c>
    </row>
    <row r="89" spans="1:2">
      <c r="A89" t="s">
        <v>1172</v>
      </c>
      <c r="B89" s="12">
        <v>512065202</v>
      </c>
    </row>
    <row r="90" spans="1:2">
      <c r="A90" t="s">
        <v>1173</v>
      </c>
      <c r="B90">
        <v>520042540</v>
      </c>
    </row>
    <row r="91" spans="1:2">
      <c r="A91" t="s">
        <v>1174</v>
      </c>
      <c r="B91" s="12">
        <v>520027715</v>
      </c>
    </row>
    <row r="92" spans="1:2">
      <c r="A92" t="s">
        <v>1175</v>
      </c>
      <c r="B92" s="12">
        <v>512245812</v>
      </c>
    </row>
    <row r="93" spans="1:2">
      <c r="A93" t="s">
        <v>1176</v>
      </c>
      <c r="B93" s="12">
        <v>520022351</v>
      </c>
    </row>
    <row r="94" spans="1:2">
      <c r="A94" t="s">
        <v>1177</v>
      </c>
      <c r="B94" s="12">
        <v>514767490</v>
      </c>
    </row>
    <row r="95" spans="1:2">
      <c r="A95" t="s">
        <v>1178</v>
      </c>
      <c r="B95" s="12">
        <v>520024985</v>
      </c>
    </row>
    <row r="96" spans="1:2">
      <c r="A96" t="s">
        <v>1179</v>
      </c>
      <c r="B96" s="12">
        <v>520042573</v>
      </c>
    </row>
    <row r="97" spans="1:2">
      <c r="A97" t="s">
        <v>1180</v>
      </c>
      <c r="B97" s="12">
        <v>570009449</v>
      </c>
    </row>
    <row r="98" spans="1:2">
      <c r="A98" t="s">
        <v>1181</v>
      </c>
      <c r="B98" s="12">
        <v>520031659</v>
      </c>
    </row>
    <row r="99" spans="1:2">
      <c r="A99" t="s">
        <v>1182</v>
      </c>
      <c r="B99" s="12">
        <v>520042581</v>
      </c>
    </row>
    <row r="100" spans="1:2">
      <c r="A100" t="s">
        <v>1183</v>
      </c>
      <c r="B100">
        <v>520031030</v>
      </c>
    </row>
    <row r="101" spans="1:2">
      <c r="A101" t="s">
        <v>1184</v>
      </c>
      <c r="B101" s="12">
        <v>520030941</v>
      </c>
    </row>
    <row r="102" spans="1:2">
      <c r="A102" t="s">
        <v>1185</v>
      </c>
      <c r="B102" s="12">
        <v>512008335</v>
      </c>
    </row>
    <row r="103" spans="1:2">
      <c r="A103" t="s">
        <v>1186</v>
      </c>
      <c r="B103" s="12">
        <v>520022963</v>
      </c>
    </row>
    <row r="104" spans="1:2">
      <c r="A104" t="s">
        <v>1187</v>
      </c>
      <c r="B104" s="12">
        <v>570011767</v>
      </c>
    </row>
    <row r="105" spans="1:2">
      <c r="A105" t="s">
        <v>1188</v>
      </c>
      <c r="B105" s="12">
        <v>570014928</v>
      </c>
    </row>
    <row r="106" spans="1:2">
      <c r="A106" t="s">
        <v>1189</v>
      </c>
      <c r="B106" s="12">
        <v>570005959</v>
      </c>
    </row>
    <row r="107" spans="1:2">
      <c r="A107" t="s">
        <v>1190</v>
      </c>
      <c r="B107" s="12">
        <v>510800402</v>
      </c>
    </row>
    <row r="108" spans="1:2">
      <c r="A108" t="s">
        <v>1191</v>
      </c>
      <c r="B108" s="12">
        <v>570007476</v>
      </c>
    </row>
    <row r="109" spans="1:2">
      <c r="A109" t="s">
        <v>1192</v>
      </c>
      <c r="B109" s="12">
        <v>570005850</v>
      </c>
    </row>
    <row r="110" spans="1:2">
      <c r="A110" t="s">
        <v>1193</v>
      </c>
      <c r="B110" s="12">
        <v>520020504</v>
      </c>
    </row>
    <row r="111" spans="1:2">
      <c r="A111" t="s">
        <v>1194</v>
      </c>
      <c r="B111" s="12">
        <v>520020447</v>
      </c>
    </row>
    <row r="112" spans="1:2">
      <c r="A112" t="s">
        <v>1195</v>
      </c>
      <c r="B112" s="12">
        <v>511033060</v>
      </c>
    </row>
    <row r="113" spans="1:2">
      <c r="A113" t="s">
        <v>1196</v>
      </c>
      <c r="B113">
        <v>520027848</v>
      </c>
    </row>
    <row r="114" spans="1:2">
      <c r="A114" t="s">
        <v>1197</v>
      </c>
      <c r="B114" s="12">
        <v>570009852</v>
      </c>
    </row>
    <row r="115" spans="1:2">
      <c r="A115" t="s">
        <v>1198</v>
      </c>
      <c r="B115" s="12">
        <v>520027251</v>
      </c>
    </row>
    <row r="116" spans="1:2">
      <c r="A116" t="s">
        <v>1199</v>
      </c>
      <c r="B116" s="12">
        <v>520028390</v>
      </c>
    </row>
    <row r="117" spans="1:2">
      <c r="A117" t="s">
        <v>1200</v>
      </c>
      <c r="B117" s="12">
        <v>510806870</v>
      </c>
    </row>
    <row r="118" spans="1:2">
      <c r="A118" t="s">
        <v>1201</v>
      </c>
      <c r="B118">
        <v>513879189</v>
      </c>
    </row>
    <row r="119" spans="1:2">
      <c r="A119" t="s">
        <v>1202</v>
      </c>
      <c r="B119">
        <v>510015951</v>
      </c>
    </row>
    <row r="120" spans="1:2">
      <c r="A120" t="s">
        <v>1203</v>
      </c>
      <c r="B120" s="12">
        <v>520030693</v>
      </c>
    </row>
    <row r="121" spans="1:2">
      <c r="A121" t="s">
        <v>1204</v>
      </c>
      <c r="B121" s="12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Z533"/>
  <sheetViews>
    <sheetView rightToLeft="1" topLeftCell="L497" workbookViewId="0">
      <selection activeCell="AB5" sqref="AB5"/>
    </sheetView>
  </sheetViews>
  <sheetFormatPr defaultColWidth="9" defaultRowHeight="14.25"/>
  <cols>
    <col min="1" max="17" width="11.625" style="3" customWidth="1"/>
    <col min="18" max="18" width="13.5" style="3" bestFit="1" customWidth="1"/>
    <col min="19" max="30" width="11.625" style="3" customWidth="1"/>
    <col min="31" max="16384" width="9" style="3"/>
  </cols>
  <sheetData>
    <row r="1" spans="1:26" ht="66.75" customHeight="1">
      <c r="A1" s="16" t="s">
        <v>49</v>
      </c>
      <c r="B1" s="16" t="s">
        <v>50</v>
      </c>
      <c r="C1" s="16" t="s">
        <v>66</v>
      </c>
      <c r="D1" s="16" t="s">
        <v>67</v>
      </c>
      <c r="E1" s="16" t="s">
        <v>68</v>
      </c>
      <c r="F1" s="16" t="s">
        <v>54</v>
      </c>
      <c r="G1" s="16" t="s">
        <v>55</v>
      </c>
      <c r="H1" s="16" t="s">
        <v>69</v>
      </c>
      <c r="I1" s="16" t="s">
        <v>70</v>
      </c>
      <c r="J1" s="16" t="s">
        <v>71</v>
      </c>
      <c r="K1" s="16" t="s">
        <v>58</v>
      </c>
      <c r="L1" s="16" t="s">
        <v>59</v>
      </c>
      <c r="M1" s="16" t="s">
        <v>72</v>
      </c>
      <c r="N1" s="16" t="s">
        <v>73</v>
      </c>
      <c r="O1" s="16" t="s">
        <v>62</v>
      </c>
      <c r="P1" s="16" t="s">
        <v>74</v>
      </c>
      <c r="Q1" s="16" t="s">
        <v>75</v>
      </c>
      <c r="R1" s="16" t="s">
        <v>76</v>
      </c>
      <c r="S1" s="16" t="s">
        <v>61</v>
      </c>
      <c r="T1" s="16" t="s">
        <v>77</v>
      </c>
      <c r="U1" s="16" t="s">
        <v>63</v>
      </c>
      <c r="V1" s="16" t="s">
        <v>78</v>
      </c>
      <c r="W1" s="16" t="s">
        <v>17</v>
      </c>
      <c r="X1" s="16" t="s">
        <v>79</v>
      </c>
      <c r="Y1" s="16" t="s">
        <v>64</v>
      </c>
      <c r="Z1" s="16" t="s">
        <v>65</v>
      </c>
    </row>
    <row r="2" spans="1:26">
      <c r="A2" t="s">
        <v>1213</v>
      </c>
      <c r="B2" t="s">
        <v>1214</v>
      </c>
      <c r="C2" t="s">
        <v>1269</v>
      </c>
      <c r="D2" t="s">
        <v>1270</v>
      </c>
      <c r="E2" t="s">
        <v>1271</v>
      </c>
      <c r="F2" t="s">
        <v>943</v>
      </c>
      <c r="G2" t="s">
        <v>204</v>
      </c>
      <c r="H2" t="s">
        <v>204</v>
      </c>
      <c r="I2" t="s">
        <v>340</v>
      </c>
      <c r="J2" t="s">
        <v>1272</v>
      </c>
      <c r="K2" t="s">
        <v>413</v>
      </c>
      <c r="L2" t="s">
        <v>1212</v>
      </c>
      <c r="M2" s="132">
        <v>1578.8</v>
      </c>
      <c r="N2" t="s">
        <v>1273</v>
      </c>
      <c r="O2" s="133">
        <v>7.4999999999999997E-3</v>
      </c>
      <c r="P2" s="133">
        <v>1.02638223016259E-2</v>
      </c>
      <c r="Q2"/>
      <c r="R2" s="142">
        <v>18900000</v>
      </c>
      <c r="S2"/>
      <c r="T2" t="s">
        <v>1274</v>
      </c>
      <c r="U2" s="3">
        <v>21194.46</v>
      </c>
      <c r="V2"/>
      <c r="W2" s="15" t="s">
        <v>15</v>
      </c>
      <c r="X2" s="133">
        <v>8.7085826903130902E-4</v>
      </c>
      <c r="Y2" s="133">
        <v>0.28395244378671186</v>
      </c>
      <c r="Z2" s="133">
        <v>0.21543199298914054</v>
      </c>
    </row>
    <row r="3" spans="1:26">
      <c r="A3" t="s">
        <v>1213</v>
      </c>
      <c r="B3" t="s">
        <v>1214</v>
      </c>
      <c r="C3" t="s">
        <v>1269</v>
      </c>
      <c r="D3" t="s">
        <v>1275</v>
      </c>
      <c r="E3" t="s">
        <v>1276</v>
      </c>
      <c r="F3" t="s">
        <v>943</v>
      </c>
      <c r="G3" t="s">
        <v>204</v>
      </c>
      <c r="H3" t="s">
        <v>204</v>
      </c>
      <c r="I3" t="s">
        <v>340</v>
      </c>
      <c r="J3" t="s">
        <v>1272</v>
      </c>
      <c r="K3" t="s">
        <v>413</v>
      </c>
      <c r="L3" t="s">
        <v>1212</v>
      </c>
      <c r="M3" s="132">
        <v>4477.3</v>
      </c>
      <c r="N3" t="s">
        <v>1277</v>
      </c>
      <c r="O3" s="133">
        <v>1.0999999999999999E-2</v>
      </c>
      <c r="P3" s="133">
        <v>1.15777458965775E-2</v>
      </c>
      <c r="Q3"/>
      <c r="R3" s="142">
        <v>10865000</v>
      </c>
      <c r="S3"/>
      <c r="T3" t="s">
        <v>1278</v>
      </c>
      <c r="U3" s="3">
        <v>10896.5085</v>
      </c>
      <c r="V3"/>
      <c r="W3" s="15" t="s">
        <v>15</v>
      </c>
      <c r="X3" s="133">
        <v>9.6284781049382707E-4</v>
      </c>
      <c r="Y3" s="133">
        <v>0.14598580087993174</v>
      </c>
      <c r="Z3" s="133">
        <v>0.11075802557734947</v>
      </c>
    </row>
    <row r="4" spans="1:26">
      <c r="A4" t="s">
        <v>1213</v>
      </c>
      <c r="B4" t="s">
        <v>1214</v>
      </c>
      <c r="C4" t="s">
        <v>1269</v>
      </c>
      <c r="D4" t="s">
        <v>1279</v>
      </c>
      <c r="E4" t="s">
        <v>1280</v>
      </c>
      <c r="F4" t="s">
        <v>943</v>
      </c>
      <c r="G4" t="s">
        <v>204</v>
      </c>
      <c r="H4" t="s">
        <v>204</v>
      </c>
      <c r="I4" t="s">
        <v>340</v>
      </c>
      <c r="J4" t="s">
        <v>1272</v>
      </c>
      <c r="K4" t="s">
        <v>413</v>
      </c>
      <c r="L4" t="s">
        <v>1212</v>
      </c>
      <c r="M4" s="132">
        <v>7641.2</v>
      </c>
      <c r="N4" t="s">
        <v>1281</v>
      </c>
      <c r="O4" s="133">
        <v>1E-3</v>
      </c>
      <c r="P4" s="133">
        <v>1.6062395292520199E-2</v>
      </c>
      <c r="Q4"/>
      <c r="R4" s="142">
        <v>1120000</v>
      </c>
      <c r="S4"/>
      <c r="T4" t="s">
        <v>1282</v>
      </c>
      <c r="U4" s="3">
        <v>1117.8720000000001</v>
      </c>
      <c r="V4"/>
      <c r="W4" s="15" t="s">
        <v>15</v>
      </c>
      <c r="X4" s="133">
        <v>3.6477239277466659E-5</v>
      </c>
      <c r="Y4" s="133">
        <v>1.4976672500301455E-2</v>
      </c>
      <c r="Z4" s="133">
        <v>1.1362657641041881E-2</v>
      </c>
    </row>
    <row r="5" spans="1:26">
      <c r="A5" t="s">
        <v>1213</v>
      </c>
      <c r="B5" t="s">
        <v>1214</v>
      </c>
      <c r="C5" t="s">
        <v>1269</v>
      </c>
      <c r="D5" t="s">
        <v>1283</v>
      </c>
      <c r="E5" t="s">
        <v>1284</v>
      </c>
      <c r="F5" t="s">
        <v>943</v>
      </c>
      <c r="G5" t="s">
        <v>204</v>
      </c>
      <c r="H5" t="s">
        <v>204</v>
      </c>
      <c r="I5" t="s">
        <v>340</v>
      </c>
      <c r="J5" t="s">
        <v>1285</v>
      </c>
      <c r="K5" t="s">
        <v>415</v>
      </c>
      <c r="L5" t="s">
        <v>1212</v>
      </c>
      <c r="M5" s="132">
        <v>5108.6000000000004</v>
      </c>
      <c r="N5" t="s">
        <v>1286</v>
      </c>
      <c r="O5" s="133">
        <v>5.0000000000000001E-3</v>
      </c>
      <c r="P5" s="133">
        <v>1.31985139238831E-2</v>
      </c>
      <c r="Q5"/>
      <c r="R5" s="142">
        <v>969270</v>
      </c>
      <c r="S5"/>
      <c r="T5" t="s">
        <v>1287</v>
      </c>
      <c r="U5" s="3">
        <v>1039.0573999999999</v>
      </c>
      <c r="V5"/>
      <c r="W5" s="15" t="s">
        <v>15</v>
      </c>
      <c r="X5" s="133">
        <v>4.2036631810485036E-5</v>
      </c>
      <c r="Y5" s="133">
        <v>1.3920755674962454E-2</v>
      </c>
      <c r="Z5" s="133">
        <v>1.056154368308484E-2</v>
      </c>
    </row>
    <row r="6" spans="1:26">
      <c r="A6" t="s">
        <v>1213</v>
      </c>
      <c r="B6" t="s">
        <v>1214</v>
      </c>
      <c r="C6" t="s">
        <v>1288</v>
      </c>
      <c r="D6" t="s">
        <v>1289</v>
      </c>
      <c r="E6" t="s">
        <v>1290</v>
      </c>
      <c r="F6" t="s">
        <v>945</v>
      </c>
      <c r="G6" t="s">
        <v>204</v>
      </c>
      <c r="H6" t="s">
        <v>204</v>
      </c>
      <c r="I6" t="s">
        <v>340</v>
      </c>
      <c r="J6" t="s">
        <v>1272</v>
      </c>
      <c r="K6" t="s">
        <v>413</v>
      </c>
      <c r="L6" t="s">
        <v>1212</v>
      </c>
      <c r="M6" s="132">
        <v>12831.2</v>
      </c>
      <c r="N6" t="s">
        <v>1291</v>
      </c>
      <c r="O6" s="133">
        <v>5.5E-2</v>
      </c>
      <c r="P6" s="133">
        <v>3.8107987586259502E-2</v>
      </c>
      <c r="Q6"/>
      <c r="R6" s="142">
        <v>10295442</v>
      </c>
      <c r="S6"/>
      <c r="T6" t="s">
        <v>1292</v>
      </c>
      <c r="U6" s="3">
        <v>11350.7248</v>
      </c>
      <c r="V6"/>
      <c r="W6" s="15" t="s">
        <v>15</v>
      </c>
      <c r="X6" s="133">
        <v>5.3322037591681162E-4</v>
      </c>
      <c r="Y6" s="133">
        <v>0.15207115666689305</v>
      </c>
      <c r="Z6" s="133">
        <v>0.115374926589893</v>
      </c>
    </row>
    <row r="7" spans="1:26">
      <c r="A7" t="s">
        <v>1213</v>
      </c>
      <c r="B7" t="s">
        <v>1214</v>
      </c>
      <c r="C7" t="s">
        <v>1288</v>
      </c>
      <c r="D7" t="s">
        <v>1293</v>
      </c>
      <c r="E7" t="s">
        <v>1294</v>
      </c>
      <c r="F7" t="s">
        <v>945</v>
      </c>
      <c r="G7" t="s">
        <v>204</v>
      </c>
      <c r="H7" t="s">
        <v>204</v>
      </c>
      <c r="I7" t="s">
        <v>340</v>
      </c>
      <c r="J7" t="s">
        <v>1272</v>
      </c>
      <c r="K7" t="s">
        <v>413</v>
      </c>
      <c r="L7" t="s">
        <v>1212</v>
      </c>
      <c r="M7" s="132">
        <v>1077</v>
      </c>
      <c r="N7" t="s">
        <v>1295</v>
      </c>
      <c r="O7" s="133">
        <v>5.0000000000000001E-3</v>
      </c>
      <c r="P7" s="133">
        <v>4.0518158811330397E-2</v>
      </c>
      <c r="Q7"/>
      <c r="R7" s="142">
        <v>11689889</v>
      </c>
      <c r="S7"/>
      <c r="T7" t="s">
        <v>1296</v>
      </c>
      <c r="U7" s="3">
        <v>11312.3056</v>
      </c>
      <c r="V7"/>
      <c r="W7" s="15" t="s">
        <v>15</v>
      </c>
      <c r="X7" s="133">
        <v>4.9808276791099635E-4</v>
      </c>
      <c r="Y7" s="133">
        <v>0.1515564357765192</v>
      </c>
      <c r="Z7" s="133">
        <v>0.1149844127919921</v>
      </c>
    </row>
    <row r="8" spans="1:26">
      <c r="A8" t="s">
        <v>1213</v>
      </c>
      <c r="B8" t="s">
        <v>1214</v>
      </c>
      <c r="C8" t="s">
        <v>1288</v>
      </c>
      <c r="D8" t="s">
        <v>1297</v>
      </c>
      <c r="E8" t="s">
        <v>1298</v>
      </c>
      <c r="F8" t="s">
        <v>945</v>
      </c>
      <c r="G8" t="s">
        <v>204</v>
      </c>
      <c r="H8" t="s">
        <v>204</v>
      </c>
      <c r="I8" t="s">
        <v>340</v>
      </c>
      <c r="J8" t="s">
        <v>1272</v>
      </c>
      <c r="K8" t="s">
        <v>413</v>
      </c>
      <c r="L8" t="s">
        <v>1212</v>
      </c>
      <c r="M8" s="132">
        <v>1907.2</v>
      </c>
      <c r="N8" t="s">
        <v>1299</v>
      </c>
      <c r="O8" s="133">
        <v>5.0000000000000001E-3</v>
      </c>
      <c r="P8" s="133">
        <v>4.0169352747201598E-2</v>
      </c>
      <c r="Q8"/>
      <c r="R8" s="142">
        <v>4685000</v>
      </c>
      <c r="S8"/>
      <c r="T8" t="s">
        <v>1300</v>
      </c>
      <c r="U8" s="3">
        <v>4389.3765000000003</v>
      </c>
      <c r="V8"/>
      <c r="W8" s="15" t="s">
        <v>15</v>
      </c>
      <c r="X8" s="133">
        <v>1.6477344556872767E-4</v>
      </c>
      <c r="Y8" s="133">
        <v>5.8806602474182595E-2</v>
      </c>
      <c r="Z8" s="133">
        <v>4.4616004718907594E-2</v>
      </c>
    </row>
    <row r="9" spans="1:26">
      <c r="A9" t="s">
        <v>1213</v>
      </c>
      <c r="B9" t="s">
        <v>1214</v>
      </c>
      <c r="C9" t="s">
        <v>1288</v>
      </c>
      <c r="D9" t="s">
        <v>1301</v>
      </c>
      <c r="E9" t="s">
        <v>1302</v>
      </c>
      <c r="F9" t="s">
        <v>945</v>
      </c>
      <c r="G9" t="s">
        <v>204</v>
      </c>
      <c r="H9" t="s">
        <v>204</v>
      </c>
      <c r="I9" t="s">
        <v>340</v>
      </c>
      <c r="J9" t="s">
        <v>1272</v>
      </c>
      <c r="K9" t="s">
        <v>413</v>
      </c>
      <c r="L9" t="s">
        <v>1212</v>
      </c>
      <c r="M9" s="132">
        <v>5837.1</v>
      </c>
      <c r="N9" t="s">
        <v>1303</v>
      </c>
      <c r="O9" s="133">
        <v>0.01</v>
      </c>
      <c r="P9" s="133">
        <v>4.18399502122399E-2</v>
      </c>
      <c r="Q9"/>
      <c r="R9" s="142">
        <v>3650000</v>
      </c>
      <c r="S9"/>
      <c r="T9" t="s">
        <v>1304</v>
      </c>
      <c r="U9" s="3">
        <v>3046.6550000000002</v>
      </c>
      <c r="V9"/>
      <c r="W9" s="15" t="s">
        <v>15</v>
      </c>
      <c r="X9" s="133">
        <v>9.6674782165011026E-5</v>
      </c>
      <c r="Y9" s="133">
        <v>4.0817512341668749E-2</v>
      </c>
      <c r="Z9" s="133">
        <v>3.0967854741301735E-2</v>
      </c>
    </row>
    <row r="10" spans="1:26">
      <c r="A10" t="s">
        <v>1213</v>
      </c>
      <c r="B10" t="s">
        <v>1214</v>
      </c>
      <c r="C10" t="s">
        <v>1288</v>
      </c>
      <c r="D10" t="s">
        <v>1305</v>
      </c>
      <c r="E10" t="s">
        <v>1306</v>
      </c>
      <c r="F10" t="s">
        <v>945</v>
      </c>
      <c r="G10" t="s">
        <v>204</v>
      </c>
      <c r="H10" t="s">
        <v>204</v>
      </c>
      <c r="I10" t="s">
        <v>340</v>
      </c>
      <c r="J10" t="s">
        <v>1272</v>
      </c>
      <c r="K10" t="s">
        <v>413</v>
      </c>
      <c r="L10" t="s">
        <v>1212</v>
      </c>
      <c r="M10" s="132">
        <v>586.29999999999995</v>
      </c>
      <c r="N10" t="s">
        <v>1307</v>
      </c>
      <c r="O10" s="133">
        <v>4.0000000000000001E-3</v>
      </c>
      <c r="P10" s="133">
        <v>3.6350844255685397E-2</v>
      </c>
      <c r="Q10"/>
      <c r="R10" s="142">
        <v>3000000</v>
      </c>
      <c r="S10"/>
      <c r="T10" t="s">
        <v>1308</v>
      </c>
      <c r="U10" s="3">
        <v>2949.6</v>
      </c>
      <c r="V10"/>
      <c r="W10" s="15" t="s">
        <v>15</v>
      </c>
      <c r="X10" s="133">
        <v>2.3853982938651797E-4</v>
      </c>
      <c r="Y10" s="133">
        <v>3.9517219508932298E-2</v>
      </c>
      <c r="Z10" s="133">
        <v>2.9981335052686832E-2</v>
      </c>
    </row>
    <row r="11" spans="1:26">
      <c r="A11" t="s">
        <v>1213</v>
      </c>
      <c r="B11" t="s">
        <v>1214</v>
      </c>
      <c r="C11" t="s">
        <v>1288</v>
      </c>
      <c r="D11" t="s">
        <v>1309</v>
      </c>
      <c r="E11" t="s">
        <v>1310</v>
      </c>
      <c r="F11" t="s">
        <v>945</v>
      </c>
      <c r="G11" t="s">
        <v>204</v>
      </c>
      <c r="H11" t="s">
        <v>204</v>
      </c>
      <c r="I11" t="s">
        <v>340</v>
      </c>
      <c r="J11" t="s">
        <v>1272</v>
      </c>
      <c r="K11" t="s">
        <v>413</v>
      </c>
      <c r="L11" t="s">
        <v>1212</v>
      </c>
      <c r="M11" s="132">
        <v>1401.7</v>
      </c>
      <c r="N11" t="s">
        <v>1311</v>
      </c>
      <c r="O11" s="133">
        <v>1.7500000000000002E-2</v>
      </c>
      <c r="P11" s="133">
        <v>2.72504153645035E-2</v>
      </c>
      <c r="Q11"/>
      <c r="R11" s="142">
        <v>1958268</v>
      </c>
      <c r="S11"/>
      <c r="T11" t="s">
        <v>1312</v>
      </c>
      <c r="U11" s="3">
        <v>1918.3193000000001</v>
      </c>
      <c r="V11"/>
      <c r="W11" s="15" t="s">
        <v>15</v>
      </c>
      <c r="X11" s="133">
        <v>8.236335574866208E-5</v>
      </c>
      <c r="Y11" s="133">
        <v>2.5700653024981746E-2</v>
      </c>
      <c r="Z11" s="133">
        <v>1.9498838708544703E-2</v>
      </c>
    </row>
    <row r="12" spans="1:26">
      <c r="A12" t="s">
        <v>1213</v>
      </c>
      <c r="B12" t="s">
        <v>1214</v>
      </c>
      <c r="C12" t="s">
        <v>1288</v>
      </c>
      <c r="D12" t="s">
        <v>1313</v>
      </c>
      <c r="E12" t="s">
        <v>1314</v>
      </c>
      <c r="F12" t="s">
        <v>945</v>
      </c>
      <c r="G12" t="s">
        <v>204</v>
      </c>
      <c r="H12" t="s">
        <v>204</v>
      </c>
      <c r="I12" t="s">
        <v>340</v>
      </c>
      <c r="J12" t="s">
        <v>1272</v>
      </c>
      <c r="K12" t="s">
        <v>413</v>
      </c>
      <c r="L12" t="s">
        <v>1212</v>
      </c>
      <c r="M12" s="132">
        <v>2416.4</v>
      </c>
      <c r="N12" t="s">
        <v>1315</v>
      </c>
      <c r="O12" s="133">
        <v>6.25E-2</v>
      </c>
      <c r="P12" s="133">
        <v>3.97864528572556E-2</v>
      </c>
      <c r="Q12"/>
      <c r="R12" s="142">
        <v>500000</v>
      </c>
      <c r="S12"/>
      <c r="T12" t="s">
        <v>1316</v>
      </c>
      <c r="U12" s="3">
        <v>540.15</v>
      </c>
      <c r="V12"/>
      <c r="W12" s="15" t="s">
        <v>15</v>
      </c>
      <c r="X12" s="133">
        <v>3.3565631482479224E-5</v>
      </c>
      <c r="Y12" s="133">
        <v>7.2366511112522992E-3</v>
      </c>
      <c r="Z12" s="133">
        <v>5.4903777219652804E-3</v>
      </c>
    </row>
    <row r="13" spans="1:26">
      <c r="A13" t="s">
        <v>1213</v>
      </c>
      <c r="B13" t="s">
        <v>1214</v>
      </c>
      <c r="C13" t="s">
        <v>1317</v>
      </c>
      <c r="D13" t="s">
        <v>1318</v>
      </c>
      <c r="E13" t="s">
        <v>1319</v>
      </c>
      <c r="F13" t="s">
        <v>946</v>
      </c>
      <c r="G13" t="s">
        <v>204</v>
      </c>
      <c r="H13" t="s">
        <v>204</v>
      </c>
      <c r="I13" t="s">
        <v>340</v>
      </c>
      <c r="J13" t="s">
        <v>1272</v>
      </c>
      <c r="K13" t="s">
        <v>413</v>
      </c>
      <c r="L13" t="s">
        <v>1212</v>
      </c>
      <c r="M13" s="132">
        <v>2072.1</v>
      </c>
      <c r="N13" t="s">
        <v>1320</v>
      </c>
      <c r="O13" s="133">
        <v>4.07E-2</v>
      </c>
      <c r="P13" s="133">
        <v>5.0211295751332902E-2</v>
      </c>
      <c r="Q13"/>
      <c r="R13" s="142">
        <v>1136000</v>
      </c>
      <c r="S13"/>
      <c r="T13" t="s">
        <v>1321</v>
      </c>
      <c r="U13" s="3">
        <v>1127.1391999999998</v>
      </c>
      <c r="V13"/>
      <c r="W13" s="15" t="s">
        <v>15</v>
      </c>
      <c r="X13" s="133">
        <v>5.3545617826165753E-5</v>
      </c>
      <c r="Y13" s="133">
        <v>1.5100829666233506E-2</v>
      </c>
      <c r="Z13" s="133">
        <v>1.1456854490852113E-2</v>
      </c>
    </row>
    <row r="14" spans="1:26">
      <c r="A14" t="s">
        <v>1213</v>
      </c>
      <c r="B14" t="s">
        <v>1214</v>
      </c>
      <c r="C14" t="s">
        <v>1322</v>
      </c>
      <c r="D14" t="s">
        <v>1323</v>
      </c>
      <c r="E14" t="s">
        <v>1324</v>
      </c>
      <c r="F14" t="s">
        <v>949</v>
      </c>
      <c r="G14" t="s">
        <v>204</v>
      </c>
      <c r="H14" t="s">
        <v>204</v>
      </c>
      <c r="I14" t="s">
        <v>340</v>
      </c>
      <c r="J14" t="s">
        <v>1272</v>
      </c>
      <c r="K14" t="s">
        <v>413</v>
      </c>
      <c r="L14" t="s">
        <v>1212</v>
      </c>
      <c r="M14" s="132">
        <v>506.8</v>
      </c>
      <c r="N14" t="s">
        <v>1325</v>
      </c>
      <c r="O14" t="s">
        <v>1326</v>
      </c>
      <c r="P14" s="133">
        <v>4.2133681634664202E-2</v>
      </c>
      <c r="Q14"/>
      <c r="R14" s="142">
        <v>2468568</v>
      </c>
      <c r="S14"/>
      <c r="T14" t="s">
        <v>1327</v>
      </c>
      <c r="U14" s="3">
        <v>2417.4686000000002</v>
      </c>
      <c r="V14"/>
      <c r="W14" s="15" t="s">
        <v>15</v>
      </c>
      <c r="X14" s="133">
        <v>1.3714266666666668E-4</v>
      </c>
      <c r="Y14" s="133">
        <v>3.2387998032845595E-2</v>
      </c>
      <c r="Z14" s="133">
        <v>2.4572463163533485E-2</v>
      </c>
    </row>
    <row r="15" spans="1:26">
      <c r="A15" t="s">
        <v>1213</v>
      </c>
      <c r="B15" t="s">
        <v>1214</v>
      </c>
      <c r="C15" t="s">
        <v>1322</v>
      </c>
      <c r="D15" t="s">
        <v>1328</v>
      </c>
      <c r="E15" t="s">
        <v>1329</v>
      </c>
      <c r="F15" t="s">
        <v>949</v>
      </c>
      <c r="G15" t="s">
        <v>204</v>
      </c>
      <c r="H15" t="s">
        <v>204</v>
      </c>
      <c r="I15" t="s">
        <v>340</v>
      </c>
      <c r="J15" t="s">
        <v>1272</v>
      </c>
      <c r="K15" t="s">
        <v>413</v>
      </c>
      <c r="L15" t="s">
        <v>1212</v>
      </c>
      <c r="M15" s="132">
        <v>928.8</v>
      </c>
      <c r="N15" t="s">
        <v>1330</v>
      </c>
      <c r="O15" t="s">
        <v>1326</v>
      </c>
      <c r="P15" s="133">
        <v>4.0497177995443001E-2</v>
      </c>
      <c r="Q15"/>
      <c r="R15" s="142">
        <v>1090000</v>
      </c>
      <c r="S15"/>
      <c r="T15" t="s">
        <v>1331</v>
      </c>
      <c r="U15" s="3">
        <v>1050.5419999999999</v>
      </c>
      <c r="V15"/>
      <c r="W15" s="15" t="s">
        <v>15</v>
      </c>
      <c r="X15" s="133">
        <v>9.0833333333333337E-5</v>
      </c>
      <c r="Y15" s="133">
        <v>1.4074619886544872E-2</v>
      </c>
      <c r="Z15" s="133">
        <v>1.0678278983224753E-2</v>
      </c>
    </row>
    <row r="16" spans="1:26">
      <c r="A16" t="s">
        <v>1213</v>
      </c>
      <c r="B16" t="s">
        <v>1214</v>
      </c>
      <c r="C16" t="s">
        <v>1322</v>
      </c>
      <c r="D16" t="s">
        <v>1332</v>
      </c>
      <c r="E16" t="s">
        <v>1333</v>
      </c>
      <c r="F16" t="s">
        <v>949</v>
      </c>
      <c r="G16" t="s">
        <v>204</v>
      </c>
      <c r="H16" t="s">
        <v>204</v>
      </c>
      <c r="I16" t="s">
        <v>340</v>
      </c>
      <c r="J16" t="s">
        <v>1272</v>
      </c>
      <c r="K16" t="s">
        <v>413</v>
      </c>
      <c r="L16" t="s">
        <v>1212</v>
      </c>
      <c r="M16" s="132">
        <v>775.3</v>
      </c>
      <c r="N16" t="s">
        <v>1334</v>
      </c>
      <c r="O16" t="s">
        <v>1326</v>
      </c>
      <c r="P16" s="133">
        <v>4.1451805118321999E-2</v>
      </c>
      <c r="Q16"/>
      <c r="R16" s="142">
        <v>300000</v>
      </c>
      <c r="S16"/>
      <c r="T16" t="s">
        <v>1335</v>
      </c>
      <c r="U16" s="3">
        <v>290.7</v>
      </c>
      <c r="V16"/>
      <c r="W16" s="15" t="s">
        <v>15</v>
      </c>
      <c r="X16" s="133">
        <v>2.5000000000000001E-5</v>
      </c>
      <c r="Y16" s="133">
        <v>3.8946486680385881E-3</v>
      </c>
      <c r="Z16" s="133">
        <v>2.9548325535042248E-3</v>
      </c>
    </row>
    <row r="17" spans="1:26">
      <c r="A17" t="s">
        <v>1213</v>
      </c>
      <c r="B17" t="s">
        <v>1221</v>
      </c>
      <c r="C17" t="s">
        <v>1269</v>
      </c>
      <c r="D17" t="s">
        <v>1270</v>
      </c>
      <c r="E17" t="s">
        <v>1271</v>
      </c>
      <c r="F17" t="s">
        <v>943</v>
      </c>
      <c r="G17" t="s">
        <v>204</v>
      </c>
      <c r="H17" t="s">
        <v>204</v>
      </c>
      <c r="I17" t="s">
        <v>340</v>
      </c>
      <c r="J17" t="s">
        <v>1272</v>
      </c>
      <c r="K17" t="s">
        <v>413</v>
      </c>
      <c r="L17" t="s">
        <v>1212</v>
      </c>
      <c r="M17" s="132">
        <v>1578.8</v>
      </c>
      <c r="N17" t="s">
        <v>1273</v>
      </c>
      <c r="O17" s="133">
        <v>7.4999999999999997E-3</v>
      </c>
      <c r="P17" s="133">
        <v>1.02638223016259E-2</v>
      </c>
      <c r="Q17"/>
      <c r="R17" s="142">
        <v>102560594</v>
      </c>
      <c r="S17"/>
      <c r="T17" t="s">
        <v>1274</v>
      </c>
      <c r="U17" s="3">
        <v>115011.45009999999</v>
      </c>
      <c r="V17"/>
      <c r="W17" s="15" t="s">
        <v>15</v>
      </c>
      <c r="X17" s="133">
        <v>4.7257006011461825E-3</v>
      </c>
      <c r="Y17" s="133">
        <v>0.42683287384212576</v>
      </c>
      <c r="Z17" s="133">
        <v>0.12750329769513807</v>
      </c>
    </row>
    <row r="18" spans="1:26">
      <c r="A18" t="s">
        <v>1213</v>
      </c>
      <c r="B18" t="s">
        <v>1221</v>
      </c>
      <c r="C18" t="s">
        <v>1269</v>
      </c>
      <c r="D18" t="s">
        <v>1275</v>
      </c>
      <c r="E18" t="s">
        <v>1276</v>
      </c>
      <c r="F18" t="s">
        <v>943</v>
      </c>
      <c r="G18" t="s">
        <v>204</v>
      </c>
      <c r="H18" t="s">
        <v>204</v>
      </c>
      <c r="I18" t="s">
        <v>340</v>
      </c>
      <c r="J18" t="s">
        <v>1272</v>
      </c>
      <c r="K18" t="s">
        <v>413</v>
      </c>
      <c r="L18" t="s">
        <v>1212</v>
      </c>
      <c r="M18" s="132">
        <v>4477.3</v>
      </c>
      <c r="N18" t="s">
        <v>1277</v>
      </c>
      <c r="O18" s="133">
        <v>1.0999999999999999E-2</v>
      </c>
      <c r="P18" s="133">
        <v>1.15777458965775E-2</v>
      </c>
      <c r="Q18"/>
      <c r="R18" s="142">
        <v>2235000</v>
      </c>
      <c r="S18"/>
      <c r="T18" t="s">
        <v>1278</v>
      </c>
      <c r="U18" s="3">
        <v>2241.4814999999999</v>
      </c>
      <c r="V18"/>
      <c r="W18" s="15" t="s">
        <v>15</v>
      </c>
      <c r="X18" s="133">
        <v>1.9806395365427551E-4</v>
      </c>
      <c r="Y18" s="133">
        <v>8.3186325307662793E-3</v>
      </c>
      <c r="Z18" s="133">
        <v>2.4849376535581945E-3</v>
      </c>
    </row>
    <row r="19" spans="1:26">
      <c r="A19" t="s">
        <v>1213</v>
      </c>
      <c r="B19" t="s">
        <v>1221</v>
      </c>
      <c r="C19" t="s">
        <v>1288</v>
      </c>
      <c r="D19" t="s">
        <v>1289</v>
      </c>
      <c r="E19" t="s">
        <v>1290</v>
      </c>
      <c r="F19" t="s">
        <v>945</v>
      </c>
      <c r="G19" t="s">
        <v>204</v>
      </c>
      <c r="H19" t="s">
        <v>204</v>
      </c>
      <c r="I19" t="s">
        <v>340</v>
      </c>
      <c r="J19" t="s">
        <v>1272</v>
      </c>
      <c r="K19" t="s">
        <v>413</v>
      </c>
      <c r="L19" t="s">
        <v>1212</v>
      </c>
      <c r="M19" s="132">
        <v>12831.2</v>
      </c>
      <c r="N19" t="s">
        <v>1291</v>
      </c>
      <c r="O19" s="133">
        <v>5.5E-2</v>
      </c>
      <c r="P19" s="133">
        <v>3.8107987586259502E-2</v>
      </c>
      <c r="Q19"/>
      <c r="R19" s="142">
        <v>20173998</v>
      </c>
      <c r="S19"/>
      <c r="T19" t="s">
        <v>1292</v>
      </c>
      <c r="U19" s="3">
        <v>22241.8328</v>
      </c>
      <c r="V19"/>
      <c r="W19" s="15" t="s">
        <v>15</v>
      </c>
      <c r="X19" s="133">
        <v>1.0448494389366679E-3</v>
      </c>
      <c r="Y19" s="133">
        <v>8.2544350168560973E-2</v>
      </c>
      <c r="Z19" s="133">
        <v>2.4657606050480899E-2</v>
      </c>
    </row>
    <row r="20" spans="1:26">
      <c r="A20" t="s">
        <v>1213</v>
      </c>
      <c r="B20" t="s">
        <v>1221</v>
      </c>
      <c r="C20" t="s">
        <v>1288</v>
      </c>
      <c r="D20" t="s">
        <v>1309</v>
      </c>
      <c r="E20" t="s">
        <v>1310</v>
      </c>
      <c r="F20" t="s">
        <v>945</v>
      </c>
      <c r="G20" t="s">
        <v>204</v>
      </c>
      <c r="H20" t="s">
        <v>204</v>
      </c>
      <c r="I20" t="s">
        <v>340</v>
      </c>
      <c r="J20" t="s">
        <v>1272</v>
      </c>
      <c r="K20" t="s">
        <v>413</v>
      </c>
      <c r="L20" t="s">
        <v>1212</v>
      </c>
      <c r="M20" s="132">
        <v>1401.7</v>
      </c>
      <c r="N20" t="s">
        <v>1311</v>
      </c>
      <c r="O20" s="133">
        <v>1.7500000000000002E-2</v>
      </c>
      <c r="P20" s="133">
        <v>2.72504153645035E-2</v>
      </c>
      <c r="Q20"/>
      <c r="R20" s="142">
        <v>12745000</v>
      </c>
      <c r="S20"/>
      <c r="T20" t="s">
        <v>1312</v>
      </c>
      <c r="U20" s="3">
        <v>12485.002</v>
      </c>
      <c r="V20"/>
      <c r="W20" s="15" t="s">
        <v>15</v>
      </c>
      <c r="X20" s="133">
        <v>5.3604561225363339E-4</v>
      </c>
      <c r="Y20" s="133">
        <v>4.6334597802338347E-2</v>
      </c>
      <c r="Z20" s="133">
        <v>1.3841047349509406E-2</v>
      </c>
    </row>
    <row r="21" spans="1:26">
      <c r="A21" t="s">
        <v>1213</v>
      </c>
      <c r="B21" t="s">
        <v>1221</v>
      </c>
      <c r="C21" t="s">
        <v>1288</v>
      </c>
      <c r="D21" t="s">
        <v>1301</v>
      </c>
      <c r="E21" t="s">
        <v>1302</v>
      </c>
      <c r="F21" t="s">
        <v>945</v>
      </c>
      <c r="G21" t="s">
        <v>204</v>
      </c>
      <c r="H21" t="s">
        <v>204</v>
      </c>
      <c r="I21" t="s">
        <v>340</v>
      </c>
      <c r="J21" t="s">
        <v>1272</v>
      </c>
      <c r="K21" t="s">
        <v>413</v>
      </c>
      <c r="L21" t="s">
        <v>1212</v>
      </c>
      <c r="M21" s="132">
        <v>5837.1</v>
      </c>
      <c r="N21" t="s">
        <v>1303</v>
      </c>
      <c r="O21" s="133">
        <v>0.01</v>
      </c>
      <c r="P21" s="133">
        <v>4.18399502122399E-2</v>
      </c>
      <c r="R21" s="142">
        <v>2000000</v>
      </c>
      <c r="T21" t="s">
        <v>1304</v>
      </c>
      <c r="U21" s="3">
        <v>1669.4</v>
      </c>
      <c r="W21" s="15" t="s">
        <v>15</v>
      </c>
      <c r="X21" s="133">
        <v>5.2972483378088235E-5</v>
      </c>
      <c r="Y21" s="133">
        <v>6.1955118286103313E-3</v>
      </c>
      <c r="Z21" s="133">
        <v>1.8507201236548461E-3</v>
      </c>
    </row>
    <row r="22" spans="1:26">
      <c r="A22" t="s">
        <v>1213</v>
      </c>
      <c r="B22" t="s">
        <v>1221</v>
      </c>
      <c r="C22" t="s">
        <v>1317</v>
      </c>
      <c r="D22" t="s">
        <v>1318</v>
      </c>
      <c r="E22" t="s">
        <v>1319</v>
      </c>
      <c r="F22" t="s">
        <v>946</v>
      </c>
      <c r="G22" t="s">
        <v>204</v>
      </c>
      <c r="H22" t="s">
        <v>204</v>
      </c>
      <c r="I22" t="s">
        <v>340</v>
      </c>
      <c r="J22" t="s">
        <v>1272</v>
      </c>
      <c r="K22" t="s">
        <v>413</v>
      </c>
      <c r="L22" t="s">
        <v>1212</v>
      </c>
      <c r="M22" s="132">
        <v>2072.1</v>
      </c>
      <c r="N22" t="s">
        <v>1320</v>
      </c>
      <c r="O22" s="133">
        <v>4.07E-2</v>
      </c>
      <c r="P22" s="133">
        <v>5.0211295751332902E-2</v>
      </c>
      <c r="R22" s="142">
        <v>44252501</v>
      </c>
      <c r="T22" t="s">
        <v>1321</v>
      </c>
      <c r="U22" s="3">
        <v>43907.3315</v>
      </c>
      <c r="W22" s="15" t="s">
        <v>15</v>
      </c>
      <c r="X22" s="133">
        <v>2.0858516781672694E-3</v>
      </c>
      <c r="Y22" s="133">
        <v>0.16294979730600215</v>
      </c>
      <c r="Z22" s="133">
        <v>4.8676280081825028E-2</v>
      </c>
    </row>
    <row r="23" spans="1:26">
      <c r="A23" t="s">
        <v>1213</v>
      </c>
      <c r="B23" t="s">
        <v>1221</v>
      </c>
      <c r="C23" t="s">
        <v>1322</v>
      </c>
      <c r="D23" t="s">
        <v>1323</v>
      </c>
      <c r="E23" t="s">
        <v>1324</v>
      </c>
      <c r="F23" t="s">
        <v>949</v>
      </c>
      <c r="G23" t="s">
        <v>204</v>
      </c>
      <c r="H23" t="s">
        <v>204</v>
      </c>
      <c r="I23" t="s">
        <v>340</v>
      </c>
      <c r="J23" t="s">
        <v>1272</v>
      </c>
      <c r="K23" t="s">
        <v>413</v>
      </c>
      <c r="L23" t="s">
        <v>1212</v>
      </c>
      <c r="M23" s="132">
        <v>506.8</v>
      </c>
      <c r="N23" t="s">
        <v>1325</v>
      </c>
      <c r="O23" t="s">
        <v>1326</v>
      </c>
      <c r="P23" s="133">
        <v>4.2133681634664202E-2</v>
      </c>
      <c r="R23" s="142">
        <v>47531432</v>
      </c>
      <c r="T23" t="s">
        <v>1327</v>
      </c>
      <c r="U23" s="3">
        <v>46547.5314</v>
      </c>
      <c r="W23" s="15" t="s">
        <v>15</v>
      </c>
      <c r="X23" s="133">
        <v>2.6406351111111113E-3</v>
      </c>
      <c r="Y23" s="133">
        <v>0.1727481616860076</v>
      </c>
      <c r="Z23" s="133">
        <v>5.160324247631802E-2</v>
      </c>
    </row>
    <row r="24" spans="1:26">
      <c r="A24" t="s">
        <v>1213</v>
      </c>
      <c r="B24" t="s">
        <v>1221</v>
      </c>
      <c r="C24" t="s">
        <v>1322</v>
      </c>
      <c r="D24" t="s">
        <v>1336</v>
      </c>
      <c r="E24" t="s">
        <v>1337</v>
      </c>
      <c r="F24" t="s">
        <v>949</v>
      </c>
      <c r="G24" t="s">
        <v>204</v>
      </c>
      <c r="H24" t="s">
        <v>204</v>
      </c>
      <c r="I24" t="s">
        <v>340</v>
      </c>
      <c r="J24" t="s">
        <v>1272</v>
      </c>
      <c r="K24" t="s">
        <v>413</v>
      </c>
      <c r="L24" t="s">
        <v>1212</v>
      </c>
      <c r="M24" s="132">
        <v>180.8</v>
      </c>
      <c r="N24" t="s">
        <v>1338</v>
      </c>
      <c r="O24" t="s">
        <v>1326</v>
      </c>
      <c r="P24" s="133">
        <v>4.1931741281747502E-2</v>
      </c>
      <c r="R24" s="142">
        <v>12670000</v>
      </c>
      <c r="T24" t="s">
        <v>1339</v>
      </c>
      <c r="U24" s="3">
        <v>12576.242</v>
      </c>
      <c r="W24" s="15" t="s">
        <v>15</v>
      </c>
      <c r="X24" s="133">
        <v>3.0166666666666666E-4</v>
      </c>
      <c r="Y24" s="133">
        <v>4.6673209578570768E-2</v>
      </c>
      <c r="Z24" s="133">
        <v>1.3942197286062819E-2</v>
      </c>
    </row>
    <row r="25" spans="1:26">
      <c r="A25" t="s">
        <v>1213</v>
      </c>
      <c r="B25" t="s">
        <v>1221</v>
      </c>
      <c r="C25" t="s">
        <v>1322</v>
      </c>
      <c r="D25" t="s">
        <v>1328</v>
      </c>
      <c r="E25" t="s">
        <v>1329</v>
      </c>
      <c r="F25" t="s">
        <v>949</v>
      </c>
      <c r="G25" t="s">
        <v>204</v>
      </c>
      <c r="H25" t="s">
        <v>204</v>
      </c>
      <c r="I25" t="s">
        <v>340</v>
      </c>
      <c r="J25" t="s">
        <v>1272</v>
      </c>
      <c r="K25" t="s">
        <v>413</v>
      </c>
      <c r="L25" t="s">
        <v>1212</v>
      </c>
      <c r="M25" s="132">
        <v>928.8</v>
      </c>
      <c r="N25" t="s">
        <v>1330</v>
      </c>
      <c r="O25" t="s">
        <v>1326</v>
      </c>
      <c r="P25" s="133">
        <v>4.0497177995443001E-2</v>
      </c>
      <c r="R25" s="142">
        <v>12250000</v>
      </c>
      <c r="T25" t="s">
        <v>1331</v>
      </c>
      <c r="U25" s="3">
        <v>11806.55</v>
      </c>
      <c r="W25" s="15" t="s">
        <v>15</v>
      </c>
      <c r="X25" s="133">
        <v>1.0208333333333332E-3</v>
      </c>
      <c r="Y25" s="133">
        <v>4.3816712699220862E-2</v>
      </c>
      <c r="Z25" s="133">
        <v>1.308890599972273E-2</v>
      </c>
    </row>
    <row r="26" spans="1:26">
      <c r="A26" t="s">
        <v>1213</v>
      </c>
      <c r="B26" t="s">
        <v>1221</v>
      </c>
      <c r="C26" t="s">
        <v>1322</v>
      </c>
      <c r="D26" t="s">
        <v>1340</v>
      </c>
      <c r="E26" t="s">
        <v>1341</v>
      </c>
      <c r="F26" t="s">
        <v>949</v>
      </c>
      <c r="G26" t="s">
        <v>204</v>
      </c>
      <c r="H26" t="s">
        <v>204</v>
      </c>
      <c r="I26" t="s">
        <v>340</v>
      </c>
      <c r="J26" t="s">
        <v>1272</v>
      </c>
      <c r="K26" t="s">
        <v>413</v>
      </c>
      <c r="L26" t="s">
        <v>1212</v>
      </c>
      <c r="M26" s="132">
        <v>852.1</v>
      </c>
      <c r="N26" t="s">
        <v>1342</v>
      </c>
      <c r="O26" t="s">
        <v>1326</v>
      </c>
      <c r="P26" s="133">
        <v>4.1053169616460397E-2</v>
      </c>
      <c r="R26" s="142">
        <v>1000000</v>
      </c>
      <c r="T26" t="s">
        <v>1343</v>
      </c>
      <c r="U26" s="3">
        <v>966.3</v>
      </c>
      <c r="W26" s="15" t="s">
        <v>15</v>
      </c>
      <c r="X26" s="133">
        <v>8.3333333333333331E-5</v>
      </c>
      <c r="Y26" s="133">
        <v>3.5861525577969107E-3</v>
      </c>
      <c r="Z26" s="133">
        <v>1.0712536572946435E-3</v>
      </c>
    </row>
    <row r="27" spans="1:26">
      <c r="A27" t="s">
        <v>1213</v>
      </c>
      <c r="B27" t="s">
        <v>1228</v>
      </c>
      <c r="C27" t="s">
        <v>1322</v>
      </c>
      <c r="D27" t="s">
        <v>1328</v>
      </c>
      <c r="E27" t="s">
        <v>1329</v>
      </c>
      <c r="F27" t="s">
        <v>949</v>
      </c>
      <c r="G27" t="s">
        <v>204</v>
      </c>
      <c r="H27" t="s">
        <v>204</v>
      </c>
      <c r="I27" t="s">
        <v>340</v>
      </c>
      <c r="J27" t="s">
        <v>1272</v>
      </c>
      <c r="K27" t="s">
        <v>413</v>
      </c>
      <c r="L27" t="s">
        <v>1212</v>
      </c>
      <c r="M27" s="132">
        <v>928.8</v>
      </c>
      <c r="N27" t="s">
        <v>1330</v>
      </c>
      <c r="O27" t="s">
        <v>1326</v>
      </c>
      <c r="P27" s="133">
        <v>4.0497177995443001E-2</v>
      </c>
      <c r="R27" s="142">
        <v>20380000</v>
      </c>
      <c r="T27" t="s">
        <v>1331</v>
      </c>
      <c r="U27" s="3">
        <v>19642.243999999999</v>
      </c>
      <c r="W27" s="15" t="s">
        <v>15</v>
      </c>
      <c r="X27" s="133">
        <v>1.6983333333333334E-3</v>
      </c>
      <c r="Y27" s="133">
        <v>0.7681379912529871</v>
      </c>
      <c r="Z27" s="133">
        <v>0.10938090969877154</v>
      </c>
    </row>
    <row r="28" spans="1:26">
      <c r="A28" t="s">
        <v>1213</v>
      </c>
      <c r="B28" t="s">
        <v>1228</v>
      </c>
      <c r="C28" t="s">
        <v>1322</v>
      </c>
      <c r="D28" t="s">
        <v>1336</v>
      </c>
      <c r="E28" t="s">
        <v>1337</v>
      </c>
      <c r="F28" t="s">
        <v>949</v>
      </c>
      <c r="G28" t="s">
        <v>204</v>
      </c>
      <c r="H28" t="s">
        <v>204</v>
      </c>
      <c r="I28" t="s">
        <v>340</v>
      </c>
      <c r="J28" t="s">
        <v>1272</v>
      </c>
      <c r="K28" t="s">
        <v>413</v>
      </c>
      <c r="L28" t="s">
        <v>1212</v>
      </c>
      <c r="M28" s="132">
        <v>180.8</v>
      </c>
      <c r="N28" t="s">
        <v>1338</v>
      </c>
      <c r="O28" t="s">
        <v>1326</v>
      </c>
      <c r="P28" s="133">
        <v>4.1931741281747502E-2</v>
      </c>
      <c r="R28" s="142">
        <v>4000000</v>
      </c>
      <c r="T28" t="s">
        <v>1339</v>
      </c>
      <c r="U28" s="3">
        <v>3970.4</v>
      </c>
      <c r="W28" s="15" t="s">
        <v>15</v>
      </c>
      <c r="X28" s="133">
        <v>9.5238095238095241E-5</v>
      </c>
      <c r="Y28" s="133">
        <v>0.15526815981263953</v>
      </c>
      <c r="Z28" s="133">
        <v>2.2109793762260695E-2</v>
      </c>
    </row>
    <row r="29" spans="1:26">
      <c r="A29" t="s">
        <v>1213</v>
      </c>
      <c r="B29" t="s">
        <v>1228</v>
      </c>
      <c r="C29" t="s">
        <v>1322</v>
      </c>
      <c r="D29" t="s">
        <v>1323</v>
      </c>
      <c r="E29" t="s">
        <v>1324</v>
      </c>
      <c r="F29" t="s">
        <v>949</v>
      </c>
      <c r="G29" t="s">
        <v>204</v>
      </c>
      <c r="H29" t="s">
        <v>204</v>
      </c>
      <c r="I29" t="s">
        <v>340</v>
      </c>
      <c r="J29" t="s">
        <v>1272</v>
      </c>
      <c r="K29" t="s">
        <v>413</v>
      </c>
      <c r="L29" t="s">
        <v>1212</v>
      </c>
      <c r="M29" s="132">
        <v>506.8</v>
      </c>
      <c r="N29" t="s">
        <v>1325</v>
      </c>
      <c r="O29" t="s">
        <v>1326</v>
      </c>
      <c r="P29" s="133">
        <v>4.2133681634664202E-2</v>
      </c>
      <c r="R29" s="142">
        <v>2000000</v>
      </c>
      <c r="T29" t="s">
        <v>1327</v>
      </c>
      <c r="U29" s="3">
        <v>1958.6</v>
      </c>
      <c r="W29" s="15" t="s">
        <v>15</v>
      </c>
      <c r="X29" s="133">
        <v>1.1111111111111112E-4</v>
      </c>
      <c r="Y29" s="133">
        <v>7.6593848934373321E-2</v>
      </c>
      <c r="Z29" s="133">
        <v>1.0906770618266117E-2</v>
      </c>
    </row>
    <row r="30" spans="1:26">
      <c r="A30" t="s">
        <v>1213</v>
      </c>
      <c r="B30" t="s">
        <v>1229</v>
      </c>
      <c r="C30" t="s">
        <v>1269</v>
      </c>
      <c r="D30" t="s">
        <v>1283</v>
      </c>
      <c r="E30" t="s">
        <v>1284</v>
      </c>
      <c r="F30" t="s">
        <v>943</v>
      </c>
      <c r="G30" t="s">
        <v>204</v>
      </c>
      <c r="H30" t="s">
        <v>204</v>
      </c>
      <c r="I30" t="s">
        <v>340</v>
      </c>
      <c r="J30" t="s">
        <v>1285</v>
      </c>
      <c r="K30" t="s">
        <v>415</v>
      </c>
      <c r="L30" t="s">
        <v>1212</v>
      </c>
      <c r="M30" s="132">
        <v>5108.6000000000004</v>
      </c>
      <c r="N30" t="s">
        <v>1286</v>
      </c>
      <c r="O30" s="133">
        <v>5.0000000000000001E-3</v>
      </c>
      <c r="P30" s="133">
        <v>1.31985139238831E-2</v>
      </c>
      <c r="R30" s="142">
        <v>11240343</v>
      </c>
      <c r="T30" t="s">
        <v>1287</v>
      </c>
      <c r="U30" s="3">
        <v>12049.6477</v>
      </c>
      <c r="W30" s="15" t="s">
        <v>15</v>
      </c>
      <c r="X30" s="133">
        <v>4.8748662407230471E-4</v>
      </c>
      <c r="Y30" s="133">
        <v>6.7376775028535993E-2</v>
      </c>
      <c r="Z30" s="133">
        <v>1.8800244951945981E-2</v>
      </c>
    </row>
    <row r="31" spans="1:26">
      <c r="A31" t="s">
        <v>1213</v>
      </c>
      <c r="B31" t="s">
        <v>1229</v>
      </c>
      <c r="C31" t="s">
        <v>1269</v>
      </c>
      <c r="D31" t="s">
        <v>1279</v>
      </c>
      <c r="E31" t="s">
        <v>1280</v>
      </c>
      <c r="F31" t="s">
        <v>943</v>
      </c>
      <c r="G31" t="s">
        <v>204</v>
      </c>
      <c r="H31" t="s">
        <v>204</v>
      </c>
      <c r="I31" t="s">
        <v>340</v>
      </c>
      <c r="J31" t="s">
        <v>1272</v>
      </c>
      <c r="K31" t="s">
        <v>413</v>
      </c>
      <c r="L31" t="s">
        <v>1212</v>
      </c>
      <c r="M31" s="132">
        <v>7641.2</v>
      </c>
      <c r="N31" t="s">
        <v>1281</v>
      </c>
      <c r="O31" s="133">
        <v>1E-3</v>
      </c>
      <c r="P31" s="133">
        <v>1.6062395292520199E-2</v>
      </c>
      <c r="R31" s="142">
        <v>11145458</v>
      </c>
      <c r="T31" t="s">
        <v>1282</v>
      </c>
      <c r="U31" s="3">
        <v>11124.2816</v>
      </c>
      <c r="W31" s="15" t="s">
        <v>15</v>
      </c>
      <c r="X31" s="133">
        <v>3.6299601635978124E-4</v>
      </c>
      <c r="Y31" s="133">
        <v>6.2202500822818273E-2</v>
      </c>
      <c r="Z31" s="133">
        <v>1.7356459278398548E-2</v>
      </c>
    </row>
    <row r="32" spans="1:26">
      <c r="A32" t="s">
        <v>1213</v>
      </c>
      <c r="B32" t="s">
        <v>1229</v>
      </c>
      <c r="C32" t="s">
        <v>1269</v>
      </c>
      <c r="D32" t="s">
        <v>1344</v>
      </c>
      <c r="E32" t="s">
        <v>1345</v>
      </c>
      <c r="F32" t="s">
        <v>943</v>
      </c>
      <c r="G32" t="s">
        <v>204</v>
      </c>
      <c r="H32" t="s">
        <v>204</v>
      </c>
      <c r="I32" t="s">
        <v>340</v>
      </c>
      <c r="J32" t="s">
        <v>1285</v>
      </c>
      <c r="K32" t="s">
        <v>415</v>
      </c>
      <c r="L32" t="s">
        <v>1212</v>
      </c>
      <c r="M32" s="132">
        <v>3126</v>
      </c>
      <c r="N32" t="s">
        <v>1346</v>
      </c>
      <c r="O32" s="133">
        <v>7.4999999999999997E-3</v>
      </c>
      <c r="P32" s="133">
        <v>-2.61195350492004E-2</v>
      </c>
      <c r="R32" s="142">
        <v>8450000</v>
      </c>
      <c r="T32" t="s">
        <v>1347</v>
      </c>
      <c r="U32" s="3">
        <v>9453.86</v>
      </c>
      <c r="W32" s="15" t="s">
        <v>15</v>
      </c>
      <c r="X32" s="133">
        <v>3.7908281823720747E-4</v>
      </c>
      <c r="Y32" s="133">
        <v>5.2862176093556985E-2</v>
      </c>
      <c r="Z32" s="133">
        <v>1.4750214132850116E-2</v>
      </c>
    </row>
    <row r="33" spans="1:26">
      <c r="A33" t="s">
        <v>1213</v>
      </c>
      <c r="B33" t="s">
        <v>1229</v>
      </c>
      <c r="C33" t="s">
        <v>1269</v>
      </c>
      <c r="D33" t="s">
        <v>1270</v>
      </c>
      <c r="E33" t="s">
        <v>1271</v>
      </c>
      <c r="F33" t="s">
        <v>943</v>
      </c>
      <c r="G33" t="s">
        <v>204</v>
      </c>
      <c r="H33" t="s">
        <v>204</v>
      </c>
      <c r="I33" t="s">
        <v>340</v>
      </c>
      <c r="J33" t="s">
        <v>1272</v>
      </c>
      <c r="K33" t="s">
        <v>413</v>
      </c>
      <c r="L33" t="s">
        <v>1212</v>
      </c>
      <c r="M33" s="132">
        <v>1578.8</v>
      </c>
      <c r="N33" t="s">
        <v>1273</v>
      </c>
      <c r="O33" s="133">
        <v>7.4999999999999997E-3</v>
      </c>
      <c r="P33" s="133">
        <v>1.02638223016259E-2</v>
      </c>
      <c r="R33" s="142">
        <v>6431528</v>
      </c>
      <c r="T33" t="s">
        <v>1274</v>
      </c>
      <c r="U33" s="3">
        <v>7212.3154999999997</v>
      </c>
      <c r="W33" s="15" t="s">
        <v>15</v>
      </c>
      <c r="X33" s="133">
        <v>2.9634652599504744E-4</v>
      </c>
      <c r="Y33" s="133">
        <v>4.0328362379070642E-2</v>
      </c>
      <c r="Z33" s="133">
        <v>1.1252884854109727E-2</v>
      </c>
    </row>
    <row r="34" spans="1:26">
      <c r="A34" t="s">
        <v>1213</v>
      </c>
      <c r="B34" t="s">
        <v>1229</v>
      </c>
      <c r="C34" t="s">
        <v>1269</v>
      </c>
      <c r="D34" t="s">
        <v>1275</v>
      </c>
      <c r="E34" t="s">
        <v>1276</v>
      </c>
      <c r="F34" t="s">
        <v>943</v>
      </c>
      <c r="G34" t="s">
        <v>204</v>
      </c>
      <c r="H34" t="s">
        <v>204</v>
      </c>
      <c r="I34" t="s">
        <v>340</v>
      </c>
      <c r="J34" t="s">
        <v>1272</v>
      </c>
      <c r="K34" t="s">
        <v>413</v>
      </c>
      <c r="L34" t="s">
        <v>1212</v>
      </c>
      <c r="M34" s="132">
        <v>4477.3</v>
      </c>
      <c r="N34" t="s">
        <v>1277</v>
      </c>
      <c r="O34" s="133">
        <v>1.0999999999999999E-2</v>
      </c>
      <c r="P34" s="133">
        <v>1.15777458965775E-2</v>
      </c>
      <c r="R34" s="142">
        <v>6800000</v>
      </c>
      <c r="T34" t="s">
        <v>1278</v>
      </c>
      <c r="U34" s="3">
        <v>6819.72</v>
      </c>
      <c r="W34" s="15" t="s">
        <v>15</v>
      </c>
      <c r="X34" s="133">
        <v>6.026106867333662E-4</v>
      </c>
      <c r="Y34" s="133">
        <v>3.8133126527022027E-2</v>
      </c>
      <c r="Z34" s="133">
        <v>1.0640344824873712E-2</v>
      </c>
    </row>
    <row r="35" spans="1:26">
      <c r="A35" t="s">
        <v>1213</v>
      </c>
      <c r="B35" t="s">
        <v>1229</v>
      </c>
      <c r="C35" t="s">
        <v>1269</v>
      </c>
      <c r="D35" t="s">
        <v>1348</v>
      </c>
      <c r="E35" t="s">
        <v>1349</v>
      </c>
      <c r="F35" t="s">
        <v>943</v>
      </c>
      <c r="G35" t="s">
        <v>204</v>
      </c>
      <c r="H35" t="s">
        <v>204</v>
      </c>
      <c r="I35" t="s">
        <v>340</v>
      </c>
      <c r="J35" t="s">
        <v>1272</v>
      </c>
      <c r="K35" t="s">
        <v>413</v>
      </c>
      <c r="L35" t="s">
        <v>1212</v>
      </c>
      <c r="M35" s="132">
        <v>2331.1999999999998</v>
      </c>
      <c r="N35" t="s">
        <v>1350</v>
      </c>
      <c r="O35" s="133">
        <v>1E-3</v>
      </c>
      <c r="P35" s="133">
        <v>1.14859548270699E-2</v>
      </c>
      <c r="R35" s="142">
        <v>5150000</v>
      </c>
      <c r="T35" t="s">
        <v>1351</v>
      </c>
      <c r="U35" s="3">
        <v>5625.3450000000003</v>
      </c>
      <c r="W35" s="15" t="s">
        <v>15</v>
      </c>
      <c r="X35" s="133">
        <v>2.5489289177965473E-4</v>
      </c>
      <c r="Y35" s="133">
        <v>3.1454662749079244E-2</v>
      </c>
      <c r="Z35" s="133">
        <v>8.7768428262273539E-3</v>
      </c>
    </row>
    <row r="36" spans="1:26">
      <c r="A36" t="s">
        <v>1213</v>
      </c>
      <c r="B36" t="s">
        <v>1229</v>
      </c>
      <c r="C36" t="s">
        <v>1269</v>
      </c>
      <c r="D36" t="s">
        <v>1352</v>
      </c>
      <c r="E36" t="s">
        <v>1353</v>
      </c>
      <c r="F36" t="s">
        <v>943</v>
      </c>
      <c r="G36" t="s">
        <v>204</v>
      </c>
      <c r="H36" t="s">
        <v>204</v>
      </c>
      <c r="I36" t="s">
        <v>340</v>
      </c>
      <c r="J36" t="s">
        <v>1272</v>
      </c>
      <c r="K36" t="s">
        <v>413</v>
      </c>
      <c r="L36" t="s">
        <v>1212</v>
      </c>
      <c r="M36" s="132">
        <v>9042.4</v>
      </c>
      <c r="N36" t="s">
        <v>1354</v>
      </c>
      <c r="O36" s="133">
        <v>1.6E-2</v>
      </c>
      <c r="P36" s="133">
        <v>1.4971392866372699E-2</v>
      </c>
      <c r="R36" s="142">
        <v>2000000</v>
      </c>
      <c r="T36" t="s">
        <v>1355</v>
      </c>
      <c r="U36" s="3">
        <v>1997.6</v>
      </c>
      <c r="W36" s="15" t="s">
        <v>15</v>
      </c>
      <c r="X36" s="133">
        <v>9.7560975609756097E-4</v>
      </c>
      <c r="Y36" s="133">
        <v>1.1169774352961587E-2</v>
      </c>
      <c r="Z36" s="133">
        <v>3.1167192820479033E-3</v>
      </c>
    </row>
    <row r="37" spans="1:26">
      <c r="A37" t="s">
        <v>1213</v>
      </c>
      <c r="B37" t="s">
        <v>1229</v>
      </c>
      <c r="C37" t="s">
        <v>1269</v>
      </c>
      <c r="D37" t="s">
        <v>1356</v>
      </c>
      <c r="E37" t="s">
        <v>1357</v>
      </c>
      <c r="F37" t="s">
        <v>943</v>
      </c>
      <c r="G37" t="s">
        <v>204</v>
      </c>
      <c r="H37" t="s">
        <v>204</v>
      </c>
      <c r="I37" t="s">
        <v>340</v>
      </c>
      <c r="J37" t="s">
        <v>1272</v>
      </c>
      <c r="K37" t="s">
        <v>413</v>
      </c>
      <c r="L37" t="s">
        <v>1212</v>
      </c>
      <c r="M37" s="132">
        <v>10259.9</v>
      </c>
      <c r="N37" t="s">
        <v>1358</v>
      </c>
      <c r="O37" s="133">
        <v>0.04</v>
      </c>
      <c r="P37" s="133">
        <v>1.11686199867722E-2</v>
      </c>
      <c r="R37" s="142">
        <v>942289</v>
      </c>
      <c r="T37" t="s">
        <v>1359</v>
      </c>
      <c r="U37" s="3">
        <v>1608.1103999999998</v>
      </c>
      <c r="W37" s="15" t="s">
        <v>15</v>
      </c>
      <c r="X37" s="133">
        <v>5.9143301505124523E-5</v>
      </c>
      <c r="Y37" s="133">
        <v>8.9919054792286391E-3</v>
      </c>
      <c r="Z37" s="133">
        <v>2.5090251874276578E-3</v>
      </c>
    </row>
    <row r="38" spans="1:26">
      <c r="A38" t="s">
        <v>1213</v>
      </c>
      <c r="B38" t="s">
        <v>1229</v>
      </c>
      <c r="C38" t="s">
        <v>1269</v>
      </c>
      <c r="D38" t="s">
        <v>1360</v>
      </c>
      <c r="E38" t="s">
        <v>1361</v>
      </c>
      <c r="F38" t="s">
        <v>943</v>
      </c>
      <c r="G38" t="s">
        <v>204</v>
      </c>
      <c r="H38" t="s">
        <v>204</v>
      </c>
      <c r="I38" t="s">
        <v>340</v>
      </c>
      <c r="J38" t="s">
        <v>1272</v>
      </c>
      <c r="K38" t="s">
        <v>413</v>
      </c>
      <c r="L38" t="s">
        <v>1212</v>
      </c>
      <c r="M38" s="132">
        <v>334.2</v>
      </c>
      <c r="N38" t="s">
        <v>1362</v>
      </c>
      <c r="O38" s="133">
        <v>0.04</v>
      </c>
      <c r="P38" s="133">
        <v>-4.2601474964622096E-3</v>
      </c>
      <c r="R38" s="142">
        <v>652000</v>
      </c>
      <c r="T38" t="s">
        <v>1363</v>
      </c>
      <c r="U38" s="3">
        <v>937.51080000000002</v>
      </c>
      <c r="W38" s="15" t="s">
        <v>15</v>
      </c>
      <c r="X38" s="133">
        <v>1.7525285171662066E-4</v>
      </c>
      <c r="Y38" s="133">
        <v>5.2421826639289654E-3</v>
      </c>
      <c r="Z38" s="133">
        <v>1.4627342748739266E-3</v>
      </c>
    </row>
    <row r="39" spans="1:26">
      <c r="A39" t="s">
        <v>1213</v>
      </c>
      <c r="B39" t="s">
        <v>1229</v>
      </c>
      <c r="C39" t="s">
        <v>1288</v>
      </c>
      <c r="D39" t="s">
        <v>1364</v>
      </c>
      <c r="E39" t="s">
        <v>1365</v>
      </c>
      <c r="F39" t="s">
        <v>945</v>
      </c>
      <c r="G39" t="s">
        <v>204</v>
      </c>
      <c r="H39" t="s">
        <v>204</v>
      </c>
      <c r="I39" t="s">
        <v>340</v>
      </c>
      <c r="J39" t="s">
        <v>1272</v>
      </c>
      <c r="K39" t="s">
        <v>413</v>
      </c>
      <c r="L39" t="s">
        <v>1212</v>
      </c>
      <c r="M39" s="132">
        <v>2939.7</v>
      </c>
      <c r="N39" t="s">
        <v>1366</v>
      </c>
      <c r="O39" s="133">
        <v>0.02</v>
      </c>
      <c r="P39" s="133">
        <v>4.0074939075707999E-2</v>
      </c>
      <c r="R39" s="142">
        <v>10850300</v>
      </c>
      <c r="T39" t="s">
        <v>1367</v>
      </c>
      <c r="U39" s="3">
        <v>10245.938300000002</v>
      </c>
      <c r="W39" s="15" t="s">
        <v>15</v>
      </c>
      <c r="X39" s="133">
        <v>4.1985215782103892E-4</v>
      </c>
      <c r="Y39" s="133">
        <v>5.729115875734337E-2</v>
      </c>
      <c r="Z39" s="133">
        <v>1.5986039963514179E-2</v>
      </c>
    </row>
    <row r="40" spans="1:26">
      <c r="A40" t="s">
        <v>1213</v>
      </c>
      <c r="B40" t="s">
        <v>1229</v>
      </c>
      <c r="C40" t="s">
        <v>1288</v>
      </c>
      <c r="D40" t="s">
        <v>1289</v>
      </c>
      <c r="E40" t="s">
        <v>1290</v>
      </c>
      <c r="F40" t="s">
        <v>945</v>
      </c>
      <c r="G40" t="s">
        <v>204</v>
      </c>
      <c r="H40" t="s">
        <v>204</v>
      </c>
      <c r="I40" t="s">
        <v>340</v>
      </c>
      <c r="J40" t="s">
        <v>1272</v>
      </c>
      <c r="K40" t="s">
        <v>413</v>
      </c>
      <c r="L40" t="s">
        <v>1212</v>
      </c>
      <c r="M40" s="132">
        <v>12831.2</v>
      </c>
      <c r="N40" t="s">
        <v>1291</v>
      </c>
      <c r="O40" s="133">
        <v>5.5E-2</v>
      </c>
      <c r="P40" s="133">
        <v>3.8107987586259502E-2</v>
      </c>
      <c r="R40" s="142">
        <v>8720708</v>
      </c>
      <c r="T40" t="s">
        <v>1292</v>
      </c>
      <c r="U40" s="3">
        <v>9614.5805999999993</v>
      </c>
      <c r="W40" s="15" t="s">
        <v>15</v>
      </c>
      <c r="X40" s="133">
        <v>4.5166192942670613E-4</v>
      </c>
      <c r="Y40" s="133">
        <v>5.3760860765553066E-2</v>
      </c>
      <c r="Z40" s="133">
        <v>1.5000975496256569E-2</v>
      </c>
    </row>
    <row r="41" spans="1:26">
      <c r="A41" t="s">
        <v>1213</v>
      </c>
      <c r="B41" t="s">
        <v>1229</v>
      </c>
      <c r="C41" t="s">
        <v>1288</v>
      </c>
      <c r="D41" t="s">
        <v>1297</v>
      </c>
      <c r="E41" t="s">
        <v>1298</v>
      </c>
      <c r="F41" t="s">
        <v>945</v>
      </c>
      <c r="G41" t="s">
        <v>204</v>
      </c>
      <c r="H41" t="s">
        <v>204</v>
      </c>
      <c r="I41" t="s">
        <v>340</v>
      </c>
      <c r="J41" t="s">
        <v>1272</v>
      </c>
      <c r="K41" t="s">
        <v>413</v>
      </c>
      <c r="L41" t="s">
        <v>1212</v>
      </c>
      <c r="M41" s="132">
        <v>1907.2</v>
      </c>
      <c r="N41" t="s">
        <v>1299</v>
      </c>
      <c r="O41" s="133">
        <v>5.0000000000000001E-3</v>
      </c>
      <c r="P41" s="133">
        <v>4.0169352747201598E-2</v>
      </c>
      <c r="R41" s="142">
        <v>9156712</v>
      </c>
      <c r="T41" t="s">
        <v>1300</v>
      </c>
      <c r="U41" s="3">
        <v>8578.9235000000008</v>
      </c>
      <c r="W41" s="15" t="s">
        <v>15</v>
      </c>
      <c r="X41" s="133">
        <v>3.2204546132775147E-4</v>
      </c>
      <c r="Y41" s="133">
        <v>4.7969883551512618E-2</v>
      </c>
      <c r="Z41" s="133">
        <v>1.3385110235727435E-2</v>
      </c>
    </row>
    <row r="42" spans="1:26">
      <c r="A42" t="s">
        <v>1213</v>
      </c>
      <c r="B42" t="s">
        <v>1229</v>
      </c>
      <c r="C42" t="s">
        <v>1288</v>
      </c>
      <c r="D42" t="s">
        <v>1301</v>
      </c>
      <c r="E42" t="s">
        <v>1302</v>
      </c>
      <c r="F42" t="s">
        <v>945</v>
      </c>
      <c r="G42" t="s">
        <v>204</v>
      </c>
      <c r="H42" t="s">
        <v>204</v>
      </c>
      <c r="I42" t="s">
        <v>340</v>
      </c>
      <c r="J42" t="s">
        <v>1272</v>
      </c>
      <c r="K42" t="s">
        <v>413</v>
      </c>
      <c r="L42" t="s">
        <v>1212</v>
      </c>
      <c r="M42" s="132">
        <v>5837.1</v>
      </c>
      <c r="N42" t="s">
        <v>1303</v>
      </c>
      <c r="O42" s="133">
        <v>0.01</v>
      </c>
      <c r="P42" s="133">
        <v>4.18399502122399E-2</v>
      </c>
      <c r="R42" s="142">
        <v>10033606</v>
      </c>
      <c r="T42" t="s">
        <v>1304</v>
      </c>
      <c r="U42" s="3">
        <v>8375.0509000000002</v>
      </c>
      <c r="W42" s="15" t="s">
        <v>15</v>
      </c>
      <c r="X42" s="133">
        <v>2.6575251352864318E-4</v>
      </c>
      <c r="Y42" s="133">
        <v>4.6829910423786293E-2</v>
      </c>
      <c r="Z42" s="133">
        <v>1.3067021784168067E-2</v>
      </c>
    </row>
    <row r="43" spans="1:26">
      <c r="A43" t="s">
        <v>1213</v>
      </c>
      <c r="B43" t="s">
        <v>1229</v>
      </c>
      <c r="C43" t="s">
        <v>1288</v>
      </c>
      <c r="D43" t="s">
        <v>1368</v>
      </c>
      <c r="E43" t="s">
        <v>1369</v>
      </c>
      <c r="F43" t="s">
        <v>945</v>
      </c>
      <c r="G43" t="s">
        <v>204</v>
      </c>
      <c r="H43" t="s">
        <v>204</v>
      </c>
      <c r="I43" t="s">
        <v>340</v>
      </c>
      <c r="J43" t="s">
        <v>1272</v>
      </c>
      <c r="K43" t="s">
        <v>413</v>
      </c>
      <c r="L43" t="s">
        <v>1212</v>
      </c>
      <c r="M43" s="132">
        <v>4367.3999999999996</v>
      </c>
      <c r="N43" t="s">
        <v>1370</v>
      </c>
      <c r="O43" s="133">
        <v>2.2499999999999999E-2</v>
      </c>
      <c r="P43" s="133">
        <v>3.4973978213071501E-2</v>
      </c>
      <c r="R43" s="142">
        <v>7000000</v>
      </c>
      <c r="T43" t="s">
        <v>1371</v>
      </c>
      <c r="U43" s="3">
        <v>6565.3</v>
      </c>
      <c r="W43" s="15" t="s">
        <v>15</v>
      </c>
      <c r="X43" s="133">
        <v>2.419071676336946E-4</v>
      </c>
      <c r="Y43" s="133">
        <v>3.6710512394622904E-2</v>
      </c>
      <c r="Z43" s="133">
        <v>1.0243390619958501E-2</v>
      </c>
    </row>
    <row r="44" spans="1:26">
      <c r="A44" t="s">
        <v>1213</v>
      </c>
      <c r="B44" t="s">
        <v>1229</v>
      </c>
      <c r="C44" t="s">
        <v>1288</v>
      </c>
      <c r="D44" t="s">
        <v>1372</v>
      </c>
      <c r="E44" t="s">
        <v>1373</v>
      </c>
      <c r="F44" t="s">
        <v>945</v>
      </c>
      <c r="G44" t="s">
        <v>204</v>
      </c>
      <c r="H44" t="s">
        <v>204</v>
      </c>
      <c r="I44" t="s">
        <v>340</v>
      </c>
      <c r="J44" t="s">
        <v>1272</v>
      </c>
      <c r="K44" t="s">
        <v>413</v>
      </c>
      <c r="L44" t="s">
        <v>1212</v>
      </c>
      <c r="M44" s="132">
        <v>7563.7</v>
      </c>
      <c r="N44" t="s">
        <v>1374</v>
      </c>
      <c r="O44" s="133">
        <v>1.2999999999999999E-2</v>
      </c>
      <c r="P44" s="133">
        <v>4.3069950543641697E-2</v>
      </c>
      <c r="R44" s="142">
        <v>6635620</v>
      </c>
      <c r="T44" t="s">
        <v>1375</v>
      </c>
      <c r="U44" s="3">
        <v>5375.5158000000001</v>
      </c>
      <c r="W44" s="15" t="s">
        <v>15</v>
      </c>
      <c r="X44" s="133">
        <v>2.241028895156429E-4</v>
      </c>
      <c r="Y44" s="133">
        <v>3.0057718308133946E-2</v>
      </c>
      <c r="Z44" s="133">
        <v>8.3870512747185773E-3</v>
      </c>
    </row>
    <row r="45" spans="1:26">
      <c r="A45" t="s">
        <v>1213</v>
      </c>
      <c r="B45" t="s">
        <v>1229</v>
      </c>
      <c r="C45" t="s">
        <v>1288</v>
      </c>
      <c r="D45" t="s">
        <v>1376</v>
      </c>
      <c r="E45" t="s">
        <v>1377</v>
      </c>
      <c r="F45" t="s">
        <v>945</v>
      </c>
      <c r="G45" t="s">
        <v>204</v>
      </c>
      <c r="H45" t="s">
        <v>204</v>
      </c>
      <c r="I45" t="s">
        <v>340</v>
      </c>
      <c r="J45" t="s">
        <v>1285</v>
      </c>
      <c r="K45" t="s">
        <v>415</v>
      </c>
      <c r="L45" t="s">
        <v>1212</v>
      </c>
      <c r="M45" s="132">
        <v>11959.4</v>
      </c>
      <c r="N45" t="s">
        <v>1378</v>
      </c>
      <c r="O45" s="133">
        <v>1.4999999999999999E-2</v>
      </c>
      <c r="P45" s="133">
        <v>4.0609949880837999E-2</v>
      </c>
      <c r="R45" s="142">
        <v>5365440</v>
      </c>
      <c r="T45" t="s">
        <v>1379</v>
      </c>
      <c r="U45" s="3">
        <v>3805.7066</v>
      </c>
      <c r="W45" s="15" t="s">
        <v>15</v>
      </c>
      <c r="X45" s="133">
        <v>1.8139626684979032E-4</v>
      </c>
      <c r="Y45" s="133">
        <v>2.1279977916609155E-2</v>
      </c>
      <c r="Z45" s="133">
        <v>5.9377849004321253E-3</v>
      </c>
    </row>
    <row r="46" spans="1:26">
      <c r="A46" t="s">
        <v>1213</v>
      </c>
      <c r="B46" t="s">
        <v>1229</v>
      </c>
      <c r="C46" t="s">
        <v>1288</v>
      </c>
      <c r="D46" t="s">
        <v>1309</v>
      </c>
      <c r="E46" t="s">
        <v>1310</v>
      </c>
      <c r="F46" t="s">
        <v>945</v>
      </c>
      <c r="G46" t="s">
        <v>204</v>
      </c>
      <c r="H46" t="s">
        <v>204</v>
      </c>
      <c r="I46" t="s">
        <v>340</v>
      </c>
      <c r="J46" t="s">
        <v>1272</v>
      </c>
      <c r="K46" t="s">
        <v>413</v>
      </c>
      <c r="L46" t="s">
        <v>1212</v>
      </c>
      <c r="M46" s="132">
        <v>1401.7</v>
      </c>
      <c r="N46" t="s">
        <v>1311</v>
      </c>
      <c r="O46" s="133">
        <v>1.7500000000000002E-2</v>
      </c>
      <c r="P46" s="133">
        <v>2.72504153645035E-2</v>
      </c>
      <c r="R46" s="142">
        <v>3444738</v>
      </c>
      <c r="T46" t="s">
        <v>1312</v>
      </c>
      <c r="U46" s="3">
        <v>3374.4652999999998</v>
      </c>
      <c r="W46" s="15" t="s">
        <v>15</v>
      </c>
      <c r="X46" s="133">
        <v>1.4488322403007899E-4</v>
      </c>
      <c r="Y46" s="133">
        <v>1.8868650612387225E-2</v>
      </c>
      <c r="Z46" s="133">
        <v>5.2649485416202376E-3</v>
      </c>
    </row>
    <row r="47" spans="1:26">
      <c r="A47" t="s">
        <v>1213</v>
      </c>
      <c r="B47" t="s">
        <v>1229</v>
      </c>
      <c r="C47" t="s">
        <v>1288</v>
      </c>
      <c r="D47" t="s">
        <v>1380</v>
      </c>
      <c r="E47" t="s">
        <v>1381</v>
      </c>
      <c r="F47" t="s">
        <v>945</v>
      </c>
      <c r="G47" t="s">
        <v>204</v>
      </c>
      <c r="H47" t="s">
        <v>204</v>
      </c>
      <c r="I47" t="s">
        <v>340</v>
      </c>
      <c r="J47" t="s">
        <v>1272</v>
      </c>
      <c r="K47" t="s">
        <v>413</v>
      </c>
      <c r="L47" t="s">
        <v>1212</v>
      </c>
      <c r="M47" s="132">
        <v>9207.4</v>
      </c>
      <c r="N47" t="s">
        <v>1382</v>
      </c>
      <c r="O47" s="133">
        <v>0.04</v>
      </c>
      <c r="P47" s="133">
        <v>4.0801399825810998E-2</v>
      </c>
      <c r="R47" s="142">
        <v>3269288</v>
      </c>
      <c r="T47" t="s">
        <v>1383</v>
      </c>
      <c r="U47" s="3">
        <v>3142.7665999999999</v>
      </c>
      <c r="W47" s="15" t="s">
        <v>15</v>
      </c>
      <c r="X47" s="133">
        <v>5.1776478350343052E-4</v>
      </c>
      <c r="Y47" s="133">
        <v>1.7573084329536734E-2</v>
      </c>
      <c r="Z47" s="133">
        <v>4.9034446931686682E-3</v>
      </c>
    </row>
    <row r="48" spans="1:26">
      <c r="A48" t="s">
        <v>1213</v>
      </c>
      <c r="B48" t="s">
        <v>1229</v>
      </c>
      <c r="C48" t="s">
        <v>1288</v>
      </c>
      <c r="D48" t="s">
        <v>1384</v>
      </c>
      <c r="E48" t="s">
        <v>1385</v>
      </c>
      <c r="F48" t="s">
        <v>945</v>
      </c>
      <c r="G48" t="s">
        <v>204</v>
      </c>
      <c r="H48" t="s">
        <v>204</v>
      </c>
      <c r="I48" t="s">
        <v>340</v>
      </c>
      <c r="J48" t="s">
        <v>1272</v>
      </c>
      <c r="K48" t="s">
        <v>413</v>
      </c>
      <c r="L48" t="s">
        <v>1212</v>
      </c>
      <c r="M48" s="132">
        <v>4629.8999999999996</v>
      </c>
      <c r="N48" t="s">
        <v>1386</v>
      </c>
      <c r="O48" s="133">
        <v>3.7499999999999999E-2</v>
      </c>
      <c r="P48" s="133">
        <v>3.3167005444764801E-2</v>
      </c>
      <c r="R48" s="142">
        <v>2525200</v>
      </c>
      <c r="T48" t="s">
        <v>1387</v>
      </c>
      <c r="U48" s="3">
        <v>2495.6552000000001</v>
      </c>
      <c r="W48" s="15" t="s">
        <v>15</v>
      </c>
      <c r="X48" s="133">
        <v>1.2613763388137167E-4</v>
      </c>
      <c r="Y48" s="133">
        <v>1.3954698137767445E-2</v>
      </c>
      <c r="Z48" s="133">
        <v>3.8938008402654915E-3</v>
      </c>
    </row>
    <row r="49" spans="1:26">
      <c r="A49" t="s">
        <v>1213</v>
      </c>
      <c r="B49" t="s">
        <v>1229</v>
      </c>
      <c r="C49" t="s">
        <v>1288</v>
      </c>
      <c r="D49" t="s">
        <v>1305</v>
      </c>
      <c r="E49" t="s">
        <v>1306</v>
      </c>
      <c r="F49" t="s">
        <v>945</v>
      </c>
      <c r="G49" t="s">
        <v>204</v>
      </c>
      <c r="H49" t="s">
        <v>204</v>
      </c>
      <c r="I49" t="s">
        <v>340</v>
      </c>
      <c r="J49" t="s">
        <v>1272</v>
      </c>
      <c r="K49" t="s">
        <v>413</v>
      </c>
      <c r="L49" t="s">
        <v>1212</v>
      </c>
      <c r="M49" s="132">
        <v>586.29999999999995</v>
      </c>
      <c r="N49" t="s">
        <v>1307</v>
      </c>
      <c r="O49" s="133">
        <v>4.0000000000000001E-3</v>
      </c>
      <c r="P49" s="133">
        <v>3.6350844255685397E-2</v>
      </c>
      <c r="R49" s="142">
        <v>1000000</v>
      </c>
      <c r="T49" t="s">
        <v>1308</v>
      </c>
      <c r="U49" s="3">
        <v>983.2</v>
      </c>
      <c r="W49" s="15" t="s">
        <v>15</v>
      </c>
      <c r="X49" s="133">
        <v>7.9513276462172663E-5</v>
      </c>
      <c r="Y49" s="133">
        <v>5.497658261830113E-3</v>
      </c>
      <c r="Z49" s="133">
        <v>1.5340200230824484E-3</v>
      </c>
    </row>
    <row r="50" spans="1:26">
      <c r="A50" t="s">
        <v>1213</v>
      </c>
      <c r="B50" t="s">
        <v>1229</v>
      </c>
      <c r="C50" t="s">
        <v>1288</v>
      </c>
      <c r="D50" t="s">
        <v>1388</v>
      </c>
      <c r="E50" t="s">
        <v>1389</v>
      </c>
      <c r="F50" t="s">
        <v>945</v>
      </c>
      <c r="G50" t="s">
        <v>204</v>
      </c>
      <c r="H50" t="s">
        <v>204</v>
      </c>
      <c r="I50" t="s">
        <v>340</v>
      </c>
      <c r="J50" t="s">
        <v>1272</v>
      </c>
      <c r="K50" t="s">
        <v>413</v>
      </c>
      <c r="L50" t="s">
        <v>1212</v>
      </c>
      <c r="M50" s="132">
        <v>3324.6</v>
      </c>
      <c r="N50" t="s">
        <v>1390</v>
      </c>
      <c r="O50" s="133">
        <v>3.7499999999999999E-2</v>
      </c>
      <c r="P50" s="133">
        <v>4.0481442383527397E-2</v>
      </c>
      <c r="R50" s="142">
        <v>800000</v>
      </c>
      <c r="T50" t="s">
        <v>1391</v>
      </c>
      <c r="U50" s="3">
        <v>796.8</v>
      </c>
      <c r="W50" s="15" t="s">
        <v>15</v>
      </c>
      <c r="X50" s="133">
        <v>1.6343204015688658E-4</v>
      </c>
      <c r="Y50" s="133">
        <v>4.4553845636963324E-3</v>
      </c>
      <c r="Z50" s="133">
        <v>1.2431927933198685E-3</v>
      </c>
    </row>
    <row r="51" spans="1:26">
      <c r="A51" t="s">
        <v>1213</v>
      </c>
      <c r="B51" t="s">
        <v>1229</v>
      </c>
      <c r="C51" t="s">
        <v>1288</v>
      </c>
      <c r="D51" t="s">
        <v>1392</v>
      </c>
      <c r="E51" t="s">
        <v>1393</v>
      </c>
      <c r="F51" t="s">
        <v>945</v>
      </c>
      <c r="G51" t="s">
        <v>204</v>
      </c>
      <c r="H51" t="s">
        <v>204</v>
      </c>
      <c r="I51" t="s">
        <v>340</v>
      </c>
      <c r="J51" t="s">
        <v>1272</v>
      </c>
      <c r="K51" t="s">
        <v>413</v>
      </c>
      <c r="L51" t="s">
        <v>1212</v>
      </c>
      <c r="M51" s="132">
        <v>15147.2</v>
      </c>
      <c r="N51" t="s">
        <v>1394</v>
      </c>
      <c r="O51" s="133">
        <v>3.7499999999999999E-2</v>
      </c>
      <c r="P51" s="133">
        <v>4.8218118242025002E-2</v>
      </c>
      <c r="R51" s="142">
        <v>525508</v>
      </c>
      <c r="T51" t="s">
        <v>1395</v>
      </c>
      <c r="U51" s="3">
        <v>448.04809999999998</v>
      </c>
      <c r="W51" s="15" t="s">
        <v>15</v>
      </c>
      <c r="X51" s="133">
        <v>2.0836381086780711E-5</v>
      </c>
      <c r="Y51" s="133">
        <v>2.5053045697859808E-3</v>
      </c>
      <c r="Z51" s="133">
        <v>6.9905897946670415E-4</v>
      </c>
    </row>
    <row r="52" spans="1:26">
      <c r="A52" t="s">
        <v>1213</v>
      </c>
      <c r="B52" t="s">
        <v>1229</v>
      </c>
      <c r="C52" t="s">
        <v>1288</v>
      </c>
      <c r="D52" t="s">
        <v>1313</v>
      </c>
      <c r="E52" t="s">
        <v>1314</v>
      </c>
      <c r="F52" t="s">
        <v>945</v>
      </c>
      <c r="G52" t="s">
        <v>204</v>
      </c>
      <c r="H52" t="s">
        <v>204</v>
      </c>
      <c r="I52" t="s">
        <v>340</v>
      </c>
      <c r="J52" t="s">
        <v>1272</v>
      </c>
      <c r="K52" t="s">
        <v>413</v>
      </c>
      <c r="L52" t="s">
        <v>1212</v>
      </c>
      <c r="M52" s="132">
        <v>2416.4</v>
      </c>
      <c r="N52" t="s">
        <v>1315</v>
      </c>
      <c r="O52" s="133">
        <v>6.25E-2</v>
      </c>
      <c r="P52" s="133">
        <v>3.97864528572556E-2</v>
      </c>
      <c r="R52" s="142">
        <v>374089</v>
      </c>
      <c r="T52" t="s">
        <v>1316</v>
      </c>
      <c r="U52" s="3">
        <v>404.12829999999997</v>
      </c>
      <c r="W52" s="15" t="s">
        <v>15</v>
      </c>
      <c r="X52" s="133">
        <v>2.511306703129834E-5</v>
      </c>
      <c r="Y52" s="133">
        <v>2.2597228886035389E-3</v>
      </c>
      <c r="Z52" s="133">
        <v>6.3053394602624656E-4</v>
      </c>
    </row>
    <row r="53" spans="1:26">
      <c r="A53" t="s">
        <v>1213</v>
      </c>
      <c r="B53" t="s">
        <v>1229</v>
      </c>
      <c r="C53" t="s">
        <v>1288</v>
      </c>
      <c r="D53" t="s">
        <v>1293</v>
      </c>
      <c r="E53" t="s">
        <v>1294</v>
      </c>
      <c r="F53" t="s">
        <v>945</v>
      </c>
      <c r="G53" t="s">
        <v>204</v>
      </c>
      <c r="H53" t="s">
        <v>204</v>
      </c>
      <c r="I53" t="s">
        <v>340</v>
      </c>
      <c r="J53" t="s">
        <v>1272</v>
      </c>
      <c r="K53" t="s">
        <v>413</v>
      </c>
      <c r="L53" t="s">
        <v>1212</v>
      </c>
      <c r="M53" s="132">
        <v>1077</v>
      </c>
      <c r="N53" t="s">
        <v>1295</v>
      </c>
      <c r="O53" s="133">
        <v>5.0000000000000001E-3</v>
      </c>
      <c r="P53" s="133">
        <v>4.0518158811330397E-2</v>
      </c>
      <c r="R53" s="142">
        <v>250000</v>
      </c>
      <c r="T53" t="s">
        <v>1296</v>
      </c>
      <c r="U53" s="3">
        <v>241.92500000000001</v>
      </c>
      <c r="W53" s="15" t="s">
        <v>15</v>
      </c>
      <c r="X53" s="133">
        <v>1.0651999516654869E-5</v>
      </c>
      <c r="Y53" s="133">
        <v>1.3527471267221827E-3</v>
      </c>
      <c r="Z53" s="133">
        <v>3.7745910708321937E-4</v>
      </c>
    </row>
    <row r="54" spans="1:26">
      <c r="A54" t="s">
        <v>1213</v>
      </c>
      <c r="B54" t="s">
        <v>1229</v>
      </c>
      <c r="C54" t="s">
        <v>1322</v>
      </c>
      <c r="D54" t="s">
        <v>1396</v>
      </c>
      <c r="E54" t="s">
        <v>1397</v>
      </c>
      <c r="F54" t="s">
        <v>949</v>
      </c>
      <c r="G54" t="s">
        <v>204</v>
      </c>
      <c r="H54" t="s">
        <v>204</v>
      </c>
      <c r="I54" t="s">
        <v>340</v>
      </c>
      <c r="J54" t="s">
        <v>1272</v>
      </c>
      <c r="K54" t="s">
        <v>413</v>
      </c>
      <c r="L54" t="s">
        <v>1212</v>
      </c>
      <c r="M54" s="132">
        <v>679.5</v>
      </c>
      <c r="N54" t="s">
        <v>1398</v>
      </c>
      <c r="O54" t="s">
        <v>1326</v>
      </c>
      <c r="P54" s="133">
        <v>4.2367093211412098E-2</v>
      </c>
      <c r="R54" s="142">
        <v>12700000</v>
      </c>
      <c r="T54" t="s">
        <v>1399</v>
      </c>
      <c r="U54" s="3">
        <v>12346.94</v>
      </c>
      <c r="W54" s="15" t="s">
        <v>15</v>
      </c>
      <c r="X54" s="133">
        <v>9.0714285714285712E-4</v>
      </c>
      <c r="Y54" s="133">
        <v>6.9039113811351402E-2</v>
      </c>
      <c r="Z54" s="133">
        <v>1.9264089894017091E-2</v>
      </c>
    </row>
    <row r="55" spans="1:26">
      <c r="A55" t="s">
        <v>1213</v>
      </c>
      <c r="B55" t="s">
        <v>1229</v>
      </c>
      <c r="C55" t="s">
        <v>1322</v>
      </c>
      <c r="D55" t="s">
        <v>1340</v>
      </c>
      <c r="E55" t="s">
        <v>1341</v>
      </c>
      <c r="F55" t="s">
        <v>949</v>
      </c>
      <c r="G55" t="s">
        <v>204</v>
      </c>
      <c r="H55" t="s">
        <v>204</v>
      </c>
      <c r="I55" t="s">
        <v>340</v>
      </c>
      <c r="J55" t="s">
        <v>1272</v>
      </c>
      <c r="K55" t="s">
        <v>413</v>
      </c>
      <c r="L55" t="s">
        <v>1212</v>
      </c>
      <c r="M55" s="132">
        <v>852.1</v>
      </c>
      <c r="N55" t="s">
        <v>1342</v>
      </c>
      <c r="O55" t="s">
        <v>1326</v>
      </c>
      <c r="P55" s="133">
        <v>4.1053169616460397E-2</v>
      </c>
      <c r="R55" s="142">
        <v>12660000</v>
      </c>
      <c r="T55" t="s">
        <v>1343</v>
      </c>
      <c r="U55" s="3">
        <v>12233.358</v>
      </c>
      <c r="W55" s="15" t="s">
        <v>15</v>
      </c>
      <c r="X55" s="133">
        <v>1.0549999999999999E-3</v>
      </c>
      <c r="Y55" s="133">
        <v>6.8404009030335139E-2</v>
      </c>
      <c r="Z55" s="133">
        <v>1.9086875632156074E-2</v>
      </c>
    </row>
    <row r="56" spans="1:26">
      <c r="A56" t="s">
        <v>1213</v>
      </c>
      <c r="B56" t="s">
        <v>1229</v>
      </c>
      <c r="C56" t="s">
        <v>1322</v>
      </c>
      <c r="D56" t="s">
        <v>1332</v>
      </c>
      <c r="E56" t="s">
        <v>1333</v>
      </c>
      <c r="F56" t="s">
        <v>949</v>
      </c>
      <c r="G56" t="s">
        <v>204</v>
      </c>
      <c r="H56" t="s">
        <v>204</v>
      </c>
      <c r="I56" t="s">
        <v>340</v>
      </c>
      <c r="J56" t="s">
        <v>1272</v>
      </c>
      <c r="K56" t="s">
        <v>413</v>
      </c>
      <c r="L56" t="s">
        <v>1212</v>
      </c>
      <c r="M56" s="132">
        <v>775.3</v>
      </c>
      <c r="N56" t="s">
        <v>1334</v>
      </c>
      <c r="O56" t="s">
        <v>1326</v>
      </c>
      <c r="P56" s="133">
        <v>4.1451805118321999E-2</v>
      </c>
      <c r="R56" s="142">
        <v>9350000</v>
      </c>
      <c r="T56" t="s">
        <v>1335</v>
      </c>
      <c r="U56" s="3">
        <v>9060.15</v>
      </c>
      <c r="W56" s="15" t="s">
        <v>15</v>
      </c>
      <c r="X56" s="133">
        <v>7.7916666666666661E-4</v>
      </c>
      <c r="Y56" s="133">
        <v>5.0660708402074955E-2</v>
      </c>
      <c r="Z56" s="133">
        <v>1.4135935223891826E-2</v>
      </c>
    </row>
    <row r="57" spans="1:26">
      <c r="A57" t="s">
        <v>1213</v>
      </c>
      <c r="B57" t="s">
        <v>1229</v>
      </c>
      <c r="C57" t="s">
        <v>1322</v>
      </c>
      <c r="D57" t="s">
        <v>1400</v>
      </c>
      <c r="E57" t="s">
        <v>1401</v>
      </c>
      <c r="F57" t="s">
        <v>949</v>
      </c>
      <c r="G57" t="s">
        <v>204</v>
      </c>
      <c r="H57" t="s">
        <v>204</v>
      </c>
      <c r="I57" t="s">
        <v>340</v>
      </c>
      <c r="J57" t="s">
        <v>1272</v>
      </c>
      <c r="K57" t="s">
        <v>413</v>
      </c>
      <c r="L57" t="s">
        <v>1212</v>
      </c>
      <c r="M57" s="132">
        <v>257.5</v>
      </c>
      <c r="N57" t="s">
        <v>1402</v>
      </c>
      <c r="O57" t="s">
        <v>1326</v>
      </c>
      <c r="P57" s="133">
        <v>4.1837327610253897E-2</v>
      </c>
      <c r="R57" s="142">
        <v>6953000</v>
      </c>
      <c r="T57" t="s">
        <v>1403</v>
      </c>
      <c r="U57" s="3">
        <v>6879.9934999999996</v>
      </c>
      <c r="W57" s="15" t="s">
        <v>15</v>
      </c>
      <c r="X57" s="133">
        <v>3.8627777777777776E-4</v>
      </c>
      <c r="Y57" s="133">
        <v>3.8470151654406502E-2</v>
      </c>
      <c r="Z57" s="133">
        <v>1.0734385463463277E-2</v>
      </c>
    </row>
    <row r="58" spans="1:26">
      <c r="A58" t="s">
        <v>1213</v>
      </c>
      <c r="B58" t="s">
        <v>1229</v>
      </c>
      <c r="C58" t="s">
        <v>1322</v>
      </c>
      <c r="D58" t="s">
        <v>1336</v>
      </c>
      <c r="E58" t="s">
        <v>1337</v>
      </c>
      <c r="F58" t="s">
        <v>949</v>
      </c>
      <c r="G58" t="s">
        <v>204</v>
      </c>
      <c r="H58" t="s">
        <v>204</v>
      </c>
      <c r="I58" t="s">
        <v>340</v>
      </c>
      <c r="J58" t="s">
        <v>1272</v>
      </c>
      <c r="K58" t="s">
        <v>413</v>
      </c>
      <c r="L58" t="s">
        <v>1212</v>
      </c>
      <c r="M58" s="132">
        <v>180.8</v>
      </c>
      <c r="N58" t="s">
        <v>1338</v>
      </c>
      <c r="O58" t="s">
        <v>1326</v>
      </c>
      <c r="P58" s="133">
        <v>4.1931741281747502E-2</v>
      </c>
      <c r="R58" s="142">
        <v>4947943</v>
      </c>
      <c r="T58" t="s">
        <v>1339</v>
      </c>
      <c r="U58" s="3">
        <v>4911.3281999999999</v>
      </c>
      <c r="W58" s="15" t="s">
        <v>15</v>
      </c>
      <c r="X58" s="133">
        <v>1.1780816666666667E-4</v>
      </c>
      <c r="Y58" s="133">
        <v>2.746216860774834E-2</v>
      </c>
      <c r="Z58" s="133">
        <v>7.6628110579445843E-3</v>
      </c>
    </row>
    <row r="59" spans="1:26">
      <c r="A59" t="s">
        <v>1213</v>
      </c>
      <c r="B59" t="s">
        <v>1229</v>
      </c>
      <c r="C59" t="s">
        <v>1322</v>
      </c>
      <c r="D59" t="s">
        <v>1328</v>
      </c>
      <c r="E59" t="s">
        <v>1329</v>
      </c>
      <c r="F59" t="s">
        <v>949</v>
      </c>
      <c r="G59" t="s">
        <v>204</v>
      </c>
      <c r="H59" t="s">
        <v>204</v>
      </c>
      <c r="I59" t="s">
        <v>340</v>
      </c>
      <c r="J59" t="s">
        <v>1272</v>
      </c>
      <c r="K59" t="s">
        <v>413</v>
      </c>
      <c r="L59" t="s">
        <v>1212</v>
      </c>
      <c r="M59" s="132">
        <v>928.8</v>
      </c>
      <c r="N59" t="s">
        <v>1330</v>
      </c>
      <c r="O59" t="s">
        <v>1326</v>
      </c>
      <c r="P59" s="133">
        <v>4.0497177995443001E-2</v>
      </c>
      <c r="R59" s="142">
        <v>5000000</v>
      </c>
      <c r="T59" t="s">
        <v>1331</v>
      </c>
      <c r="U59" s="3">
        <v>4819</v>
      </c>
      <c r="W59" s="15" t="s">
        <v>15</v>
      </c>
      <c r="X59" s="133">
        <v>4.1666666666666669E-4</v>
      </c>
      <c r="Y59" s="133">
        <v>2.6945906391130304E-2</v>
      </c>
      <c r="Z59" s="133">
        <v>7.5187576192375085E-3</v>
      </c>
    </row>
    <row r="60" spans="1:26">
      <c r="A60" t="s">
        <v>1213</v>
      </c>
      <c r="B60" t="s">
        <v>1229</v>
      </c>
      <c r="C60" t="s">
        <v>1322</v>
      </c>
      <c r="D60" t="s">
        <v>1404</v>
      </c>
      <c r="E60" t="s">
        <v>1405</v>
      </c>
      <c r="F60" t="s">
        <v>949</v>
      </c>
      <c r="G60" t="s">
        <v>204</v>
      </c>
      <c r="H60" t="s">
        <v>204</v>
      </c>
      <c r="I60" t="s">
        <v>340</v>
      </c>
      <c r="J60" t="s">
        <v>1272</v>
      </c>
      <c r="K60" t="s">
        <v>413</v>
      </c>
      <c r="L60" t="s">
        <v>1212</v>
      </c>
      <c r="M60" s="132">
        <v>430.1</v>
      </c>
      <c r="N60" t="s">
        <v>1406</v>
      </c>
      <c r="O60" t="s">
        <v>1326</v>
      </c>
      <c r="P60" s="133">
        <v>4.28863684046265E-2</v>
      </c>
      <c r="R60" s="142">
        <v>3400000</v>
      </c>
      <c r="T60" t="s">
        <v>1407</v>
      </c>
      <c r="U60" s="3">
        <v>3339.14</v>
      </c>
      <c r="W60" s="15" t="s">
        <v>15</v>
      </c>
      <c r="X60" s="133">
        <v>1.8888888888888888E-4</v>
      </c>
      <c r="Y60" s="133">
        <v>1.8671125517094593E-2</v>
      </c>
      <c r="Z60" s="133">
        <v>5.2098328111020407E-3</v>
      </c>
    </row>
    <row r="61" spans="1:26">
      <c r="A61" t="s">
        <v>1213</v>
      </c>
      <c r="B61" t="s">
        <v>1229</v>
      </c>
      <c r="C61" t="s">
        <v>1322</v>
      </c>
      <c r="D61" t="s">
        <v>1408</v>
      </c>
      <c r="E61" t="s">
        <v>1409</v>
      </c>
      <c r="F61" t="s">
        <v>949</v>
      </c>
      <c r="G61" t="s">
        <v>204</v>
      </c>
      <c r="H61" t="s">
        <v>204</v>
      </c>
      <c r="I61" t="s">
        <v>340</v>
      </c>
      <c r="J61" t="s">
        <v>1272</v>
      </c>
      <c r="K61" t="s">
        <v>413</v>
      </c>
      <c r="L61" t="s">
        <v>1212</v>
      </c>
      <c r="M61" s="132">
        <v>602.70000000000005</v>
      </c>
      <c r="N61" t="s">
        <v>1410</v>
      </c>
      <c r="O61" t="s">
        <v>1326</v>
      </c>
      <c r="P61" s="133">
        <v>4.2545430146455399E-2</v>
      </c>
      <c r="R61" s="142">
        <v>2000000</v>
      </c>
      <c r="T61" t="s">
        <v>1411</v>
      </c>
      <c r="U61" s="3">
        <v>1950.4</v>
      </c>
      <c r="W61" s="15" t="s">
        <v>15</v>
      </c>
      <c r="X61" s="133">
        <v>1.4285714285714287E-4</v>
      </c>
      <c r="Y61" s="133">
        <v>1.0905850970172347E-2</v>
      </c>
      <c r="Z61" s="133">
        <v>3.0430763354556624E-3</v>
      </c>
    </row>
    <row r="62" spans="1:26">
      <c r="A62" t="s">
        <v>1213</v>
      </c>
      <c r="B62" t="s">
        <v>1229</v>
      </c>
      <c r="C62" t="s">
        <v>1322</v>
      </c>
      <c r="D62" t="s">
        <v>1323</v>
      </c>
      <c r="E62" t="s">
        <v>1324</v>
      </c>
      <c r="F62" t="s">
        <v>949</v>
      </c>
      <c r="G62" t="s">
        <v>204</v>
      </c>
      <c r="H62" t="s">
        <v>204</v>
      </c>
      <c r="I62" t="s">
        <v>340</v>
      </c>
      <c r="J62" t="s">
        <v>1272</v>
      </c>
      <c r="K62" t="s">
        <v>413</v>
      </c>
      <c r="L62" t="s">
        <v>1212</v>
      </c>
      <c r="M62" s="132">
        <v>506.8</v>
      </c>
      <c r="N62" t="s">
        <v>1325</v>
      </c>
      <c r="O62" t="s">
        <v>1326</v>
      </c>
      <c r="P62" s="133">
        <v>4.2133681634664202E-2</v>
      </c>
      <c r="R62" s="142">
        <v>1059508</v>
      </c>
      <c r="T62" t="s">
        <v>1327</v>
      </c>
      <c r="U62" s="3">
        <v>1037.5762</v>
      </c>
      <c r="W62" s="15" t="s">
        <v>15</v>
      </c>
      <c r="X62" s="133">
        <v>5.8861555555555557E-5</v>
      </c>
      <c r="Y62" s="133">
        <v>5.8017079764491703E-3</v>
      </c>
      <c r="Z62" s="133">
        <v>1.618859481634547E-3</v>
      </c>
    </row>
    <row r="63" spans="1:26">
      <c r="A63" t="s">
        <v>1213</v>
      </c>
      <c r="B63" t="s">
        <v>1229</v>
      </c>
      <c r="C63" t="s">
        <v>1322</v>
      </c>
      <c r="D63" t="s">
        <v>1412</v>
      </c>
      <c r="E63" t="s">
        <v>1413</v>
      </c>
      <c r="F63" t="s">
        <v>949</v>
      </c>
      <c r="G63" t="s">
        <v>204</v>
      </c>
      <c r="H63" t="s">
        <v>204</v>
      </c>
      <c r="I63" t="s">
        <v>340</v>
      </c>
      <c r="J63" t="s">
        <v>1272</v>
      </c>
      <c r="K63" t="s">
        <v>413</v>
      </c>
      <c r="L63" t="s">
        <v>1212</v>
      </c>
      <c r="M63" s="132">
        <v>353.4</v>
      </c>
      <c r="N63" t="s">
        <v>1414</v>
      </c>
      <c r="O63" t="s">
        <v>1326</v>
      </c>
      <c r="P63" s="133">
        <v>4.2194001480340602E-2</v>
      </c>
      <c r="R63" s="142">
        <v>1000000</v>
      </c>
      <c r="T63" t="s">
        <v>1415</v>
      </c>
      <c r="U63" s="3">
        <v>985.5</v>
      </c>
      <c r="W63" s="15" t="s">
        <v>15</v>
      </c>
      <c r="X63" s="133">
        <v>5.5555555555555558E-5</v>
      </c>
      <c r="Y63" s="133">
        <v>5.5105189351439951E-3</v>
      </c>
      <c r="Z63" s="133">
        <v>1.5376085564969006E-3</v>
      </c>
    </row>
    <row r="64" spans="1:26">
      <c r="A64" t="s">
        <v>1213</v>
      </c>
      <c r="B64" t="s">
        <v>1230</v>
      </c>
      <c r="C64" t="s">
        <v>1269</v>
      </c>
      <c r="D64" t="s">
        <v>1283</v>
      </c>
      <c r="E64" t="s">
        <v>1284</v>
      </c>
      <c r="F64" t="s">
        <v>943</v>
      </c>
      <c r="G64" t="s">
        <v>204</v>
      </c>
      <c r="H64" t="s">
        <v>204</v>
      </c>
      <c r="I64" t="s">
        <v>340</v>
      </c>
      <c r="J64" t="s">
        <v>1285</v>
      </c>
      <c r="K64" t="s">
        <v>415</v>
      </c>
      <c r="L64" t="s">
        <v>1212</v>
      </c>
      <c r="M64" s="132">
        <v>5108.6000000000004</v>
      </c>
      <c r="N64" t="s">
        <v>1286</v>
      </c>
      <c r="O64" s="133">
        <v>5.0000000000000001E-3</v>
      </c>
      <c r="P64" s="133">
        <v>1.31985139238831E-2</v>
      </c>
      <c r="R64" s="142">
        <v>2349360</v>
      </c>
      <c r="T64" t="s">
        <v>1287</v>
      </c>
      <c r="U64" s="3">
        <v>2518.5138999999999</v>
      </c>
      <c r="W64" s="15" t="s">
        <v>15</v>
      </c>
      <c r="X64" s="133">
        <v>1.0189026928542214E-4</v>
      </c>
      <c r="Y64" s="133">
        <v>0.11235975914552103</v>
      </c>
      <c r="Z64" s="133">
        <v>8.5954764226560829E-2</v>
      </c>
    </row>
    <row r="65" spans="1:26">
      <c r="A65" t="s">
        <v>1213</v>
      </c>
      <c r="B65" t="s">
        <v>1230</v>
      </c>
      <c r="C65" t="s">
        <v>1269</v>
      </c>
      <c r="D65" t="s">
        <v>1344</v>
      </c>
      <c r="E65" t="s">
        <v>1345</v>
      </c>
      <c r="F65" t="s">
        <v>943</v>
      </c>
      <c r="G65" t="s">
        <v>204</v>
      </c>
      <c r="H65" t="s">
        <v>204</v>
      </c>
      <c r="I65" t="s">
        <v>340</v>
      </c>
      <c r="J65" t="s">
        <v>1285</v>
      </c>
      <c r="K65" t="s">
        <v>415</v>
      </c>
      <c r="L65" t="s">
        <v>1212</v>
      </c>
      <c r="M65" s="132">
        <v>3126</v>
      </c>
      <c r="N65" t="s">
        <v>1346</v>
      </c>
      <c r="O65" s="133">
        <v>7.4999999999999997E-3</v>
      </c>
      <c r="P65" s="133">
        <v>-2.61195350492004E-2</v>
      </c>
      <c r="R65" s="142">
        <v>2150000</v>
      </c>
      <c r="T65" t="s">
        <v>1347</v>
      </c>
      <c r="U65" s="3">
        <v>2405.42</v>
      </c>
      <c r="W65" s="15" t="s">
        <v>15</v>
      </c>
      <c r="X65" s="133">
        <v>9.6453024758579416E-5</v>
      </c>
      <c r="Y65" s="133">
        <v>0.10731424182234386</v>
      </c>
      <c r="Z65" s="133">
        <v>8.2094963749834646E-2</v>
      </c>
    </row>
    <row r="66" spans="1:26">
      <c r="A66" t="s">
        <v>1213</v>
      </c>
      <c r="B66" t="s">
        <v>1230</v>
      </c>
      <c r="C66" t="s">
        <v>1269</v>
      </c>
      <c r="D66" t="s">
        <v>1270</v>
      </c>
      <c r="E66" t="s">
        <v>1271</v>
      </c>
      <c r="F66" t="s">
        <v>943</v>
      </c>
      <c r="G66" t="s">
        <v>204</v>
      </c>
      <c r="H66" t="s">
        <v>204</v>
      </c>
      <c r="I66" t="s">
        <v>340</v>
      </c>
      <c r="J66" t="s">
        <v>1272</v>
      </c>
      <c r="K66" t="s">
        <v>413</v>
      </c>
      <c r="L66" t="s">
        <v>1212</v>
      </c>
      <c r="M66" s="132">
        <v>1578.8</v>
      </c>
      <c r="N66" t="s">
        <v>1273</v>
      </c>
      <c r="O66" s="133">
        <v>7.4999999999999997E-3</v>
      </c>
      <c r="P66" s="133">
        <v>1.02638223016259E-2</v>
      </c>
      <c r="R66" s="142">
        <v>1768000</v>
      </c>
      <c r="T66" t="s">
        <v>1274</v>
      </c>
      <c r="U66" s="3">
        <v>1982.6351999999999</v>
      </c>
      <c r="W66" s="15" t="s">
        <v>15</v>
      </c>
      <c r="X66" s="133">
        <v>8.1464413737955251E-5</v>
      </c>
      <c r="Y66" s="133">
        <v>8.8452325705403248E-2</v>
      </c>
      <c r="Z66" s="133">
        <v>6.7665673717332592E-2</v>
      </c>
    </row>
    <row r="67" spans="1:26">
      <c r="A67" t="s">
        <v>1213</v>
      </c>
      <c r="B67" t="s">
        <v>1230</v>
      </c>
      <c r="C67" t="s">
        <v>1269</v>
      </c>
      <c r="D67" t="s">
        <v>1348</v>
      </c>
      <c r="E67" t="s">
        <v>1349</v>
      </c>
      <c r="F67" t="s">
        <v>943</v>
      </c>
      <c r="G67" t="s">
        <v>204</v>
      </c>
      <c r="H67" t="s">
        <v>204</v>
      </c>
      <c r="I67" t="s">
        <v>340</v>
      </c>
      <c r="J67" t="s">
        <v>1272</v>
      </c>
      <c r="K67" t="s">
        <v>413</v>
      </c>
      <c r="L67" t="s">
        <v>1212</v>
      </c>
      <c r="M67" s="132">
        <v>2331.1999999999998</v>
      </c>
      <c r="N67" t="s">
        <v>1350</v>
      </c>
      <c r="O67" s="133">
        <v>1E-3</v>
      </c>
      <c r="P67" s="133">
        <v>1.14859548270699E-2</v>
      </c>
      <c r="R67" s="142">
        <v>1347980</v>
      </c>
      <c r="T67" t="s">
        <v>1351</v>
      </c>
      <c r="U67" s="3">
        <v>1472.3986</v>
      </c>
      <c r="W67" s="15" t="s">
        <v>15</v>
      </c>
      <c r="X67" s="133">
        <v>6.6716605875949322E-5</v>
      </c>
      <c r="Y67" s="133">
        <v>6.5688875324402984E-2</v>
      </c>
      <c r="Z67" s="133">
        <v>5.0251725651212241E-2</v>
      </c>
    </row>
    <row r="68" spans="1:26">
      <c r="A68" t="s">
        <v>1213</v>
      </c>
      <c r="B68" t="s">
        <v>1230</v>
      </c>
      <c r="C68" t="s">
        <v>1269</v>
      </c>
      <c r="D68" t="s">
        <v>1275</v>
      </c>
      <c r="E68" t="s">
        <v>1276</v>
      </c>
      <c r="F68" t="s">
        <v>943</v>
      </c>
      <c r="G68" t="s">
        <v>204</v>
      </c>
      <c r="H68" t="s">
        <v>204</v>
      </c>
      <c r="I68" t="s">
        <v>340</v>
      </c>
      <c r="J68" t="s">
        <v>1272</v>
      </c>
      <c r="K68" t="s">
        <v>413</v>
      </c>
      <c r="L68" t="s">
        <v>1212</v>
      </c>
      <c r="M68" s="132">
        <v>4477.3</v>
      </c>
      <c r="N68" t="s">
        <v>1277</v>
      </c>
      <c r="O68" s="133">
        <v>1.0999999999999999E-2</v>
      </c>
      <c r="P68" s="133">
        <v>1.15777458965775E-2</v>
      </c>
      <c r="R68" s="142">
        <v>1250000</v>
      </c>
      <c r="T68" t="s">
        <v>1278</v>
      </c>
      <c r="U68" s="3">
        <v>1253.625</v>
      </c>
      <c r="W68" s="15" t="s">
        <v>15</v>
      </c>
      <c r="X68" s="133">
        <v>1.1077402329657468E-4</v>
      </c>
      <c r="Y68" s="133">
        <v>5.5928618039484096E-2</v>
      </c>
      <c r="Z68" s="133">
        <v>4.2785168050023054E-2</v>
      </c>
    </row>
    <row r="69" spans="1:26">
      <c r="A69" t="s">
        <v>1213</v>
      </c>
      <c r="B69" t="s">
        <v>1230</v>
      </c>
      <c r="C69" t="s">
        <v>1269</v>
      </c>
      <c r="D69" t="s">
        <v>1279</v>
      </c>
      <c r="E69" t="s">
        <v>1280</v>
      </c>
      <c r="F69" t="s">
        <v>943</v>
      </c>
      <c r="G69" t="s">
        <v>204</v>
      </c>
      <c r="H69" t="s">
        <v>204</v>
      </c>
      <c r="I69" t="s">
        <v>340</v>
      </c>
      <c r="J69" t="s">
        <v>1272</v>
      </c>
      <c r="K69" t="s">
        <v>413</v>
      </c>
      <c r="L69" t="s">
        <v>1212</v>
      </c>
      <c r="M69" s="132">
        <v>7641.2</v>
      </c>
      <c r="N69" t="s">
        <v>1281</v>
      </c>
      <c r="O69" s="133">
        <v>1E-3</v>
      </c>
      <c r="P69" s="133">
        <v>1.6062395292520199E-2</v>
      </c>
      <c r="R69" s="142">
        <v>348122</v>
      </c>
      <c r="T69" t="s">
        <v>1282</v>
      </c>
      <c r="U69" s="3">
        <v>347.4606</v>
      </c>
      <c r="W69" s="15" t="s">
        <v>15</v>
      </c>
      <c r="X69" s="133">
        <v>1.1337972760491293E-5</v>
      </c>
      <c r="Y69" s="133">
        <v>1.5501437353785952E-2</v>
      </c>
      <c r="Z69" s="133">
        <v>1.1858537282834578E-2</v>
      </c>
    </row>
    <row r="70" spans="1:26">
      <c r="A70" t="s">
        <v>1213</v>
      </c>
      <c r="B70" t="s">
        <v>1230</v>
      </c>
      <c r="C70" t="s">
        <v>1269</v>
      </c>
      <c r="D70" t="s">
        <v>1356</v>
      </c>
      <c r="E70" t="s">
        <v>1357</v>
      </c>
      <c r="F70" t="s">
        <v>943</v>
      </c>
      <c r="G70" t="s">
        <v>204</v>
      </c>
      <c r="H70" t="s">
        <v>204</v>
      </c>
      <c r="I70" t="s">
        <v>340</v>
      </c>
      <c r="J70" t="s">
        <v>1272</v>
      </c>
      <c r="K70" t="s">
        <v>413</v>
      </c>
      <c r="L70" t="s">
        <v>1212</v>
      </c>
      <c r="M70" s="132">
        <v>10259.9</v>
      </c>
      <c r="N70" t="s">
        <v>1358</v>
      </c>
      <c r="O70" s="133">
        <v>0.04</v>
      </c>
      <c r="P70" s="133">
        <v>1.11686199867722E-2</v>
      </c>
      <c r="R70" s="142">
        <v>185000</v>
      </c>
      <c r="T70" t="s">
        <v>1359</v>
      </c>
      <c r="U70" s="3">
        <v>315.721</v>
      </c>
      <c r="W70" s="15" t="s">
        <v>15</v>
      </c>
      <c r="X70" s="133">
        <v>1.1611629530269415E-5</v>
      </c>
      <c r="Y70" s="133">
        <v>1.4085423644266792E-2</v>
      </c>
      <c r="Z70" s="133">
        <v>1.0775292485329607E-2</v>
      </c>
    </row>
    <row r="71" spans="1:26">
      <c r="A71" t="s">
        <v>1213</v>
      </c>
      <c r="B71" t="s">
        <v>1230</v>
      </c>
      <c r="C71" t="s">
        <v>1269</v>
      </c>
      <c r="D71" t="s">
        <v>1360</v>
      </c>
      <c r="E71" t="s">
        <v>1361</v>
      </c>
      <c r="F71" t="s">
        <v>943</v>
      </c>
      <c r="G71" t="s">
        <v>204</v>
      </c>
      <c r="H71" t="s">
        <v>204</v>
      </c>
      <c r="I71" t="s">
        <v>340</v>
      </c>
      <c r="J71" t="s">
        <v>1272</v>
      </c>
      <c r="K71" t="s">
        <v>413</v>
      </c>
      <c r="L71" t="s">
        <v>1212</v>
      </c>
      <c r="M71" s="132">
        <v>334.2</v>
      </c>
      <c r="N71" t="s">
        <v>1362</v>
      </c>
      <c r="O71" s="133">
        <v>0.04</v>
      </c>
      <c r="P71" s="133">
        <v>-4.2588361954692504E-3</v>
      </c>
      <c r="R71" s="142">
        <v>100000</v>
      </c>
      <c r="T71" t="s">
        <v>1363</v>
      </c>
      <c r="U71" s="3">
        <v>143.79</v>
      </c>
      <c r="W71" s="15" t="s">
        <v>15</v>
      </c>
      <c r="X71" s="133">
        <v>2.6879271735678018E-5</v>
      </c>
      <c r="Y71" s="133">
        <v>6.4149773559855757E-3</v>
      </c>
      <c r="Z71" s="133">
        <v>4.9074318986242413E-3</v>
      </c>
    </row>
    <row r="72" spans="1:26">
      <c r="A72" t="s">
        <v>1213</v>
      </c>
      <c r="B72" t="s">
        <v>1230</v>
      </c>
      <c r="C72" t="s">
        <v>1288</v>
      </c>
      <c r="D72" t="s">
        <v>1368</v>
      </c>
      <c r="E72" t="s">
        <v>1369</v>
      </c>
      <c r="F72" t="s">
        <v>945</v>
      </c>
      <c r="G72" t="s">
        <v>204</v>
      </c>
      <c r="H72" t="s">
        <v>204</v>
      </c>
      <c r="I72" t="s">
        <v>340</v>
      </c>
      <c r="J72" t="s">
        <v>1272</v>
      </c>
      <c r="K72" t="s">
        <v>413</v>
      </c>
      <c r="L72" t="s">
        <v>1212</v>
      </c>
      <c r="M72" s="132">
        <v>4367.3999999999996</v>
      </c>
      <c r="N72" t="s">
        <v>1370</v>
      </c>
      <c r="O72" s="133">
        <v>2.2499999999999999E-2</v>
      </c>
      <c r="P72" s="133">
        <v>3.4973978213071501E-2</v>
      </c>
      <c r="R72" s="142">
        <v>1850000</v>
      </c>
      <c r="T72" t="s">
        <v>1371</v>
      </c>
      <c r="U72" s="3">
        <v>1735.115</v>
      </c>
      <c r="W72" s="15" t="s">
        <v>15</v>
      </c>
      <c r="X72" s="133">
        <v>6.3932608588905003E-5</v>
      </c>
      <c r="Y72" s="133">
        <v>7.7409579491139247E-2</v>
      </c>
      <c r="Z72" s="133">
        <v>5.9218017238899794E-2</v>
      </c>
    </row>
    <row r="73" spans="1:26">
      <c r="A73" t="s">
        <v>1213</v>
      </c>
      <c r="B73" t="s">
        <v>1230</v>
      </c>
      <c r="C73" t="s">
        <v>1288</v>
      </c>
      <c r="D73" t="s">
        <v>1289</v>
      </c>
      <c r="E73" t="s">
        <v>1290</v>
      </c>
      <c r="F73" t="s">
        <v>945</v>
      </c>
      <c r="G73" t="s">
        <v>204</v>
      </c>
      <c r="H73" t="s">
        <v>204</v>
      </c>
      <c r="I73" t="s">
        <v>340</v>
      </c>
      <c r="J73" t="s">
        <v>1272</v>
      </c>
      <c r="K73" t="s">
        <v>413</v>
      </c>
      <c r="L73" t="s">
        <v>1212</v>
      </c>
      <c r="M73" s="132">
        <v>12831.2</v>
      </c>
      <c r="N73" t="s">
        <v>1291</v>
      </c>
      <c r="O73" s="133">
        <v>5.5E-2</v>
      </c>
      <c r="P73" s="133">
        <v>3.8107987586259502E-2</v>
      </c>
      <c r="R73" s="142">
        <v>1311338</v>
      </c>
      <c r="T73" t="s">
        <v>1292</v>
      </c>
      <c r="U73" s="3">
        <v>1445.7501000000002</v>
      </c>
      <c r="W73" s="15" t="s">
        <v>15</v>
      </c>
      <c r="X73" s="133">
        <v>6.7916670436684486E-5</v>
      </c>
      <c r="Y73" s="133">
        <v>6.4499996123429049E-2</v>
      </c>
      <c r="Z73" s="133">
        <v>4.9342237840000157E-2</v>
      </c>
    </row>
    <row r="74" spans="1:26">
      <c r="A74" t="s">
        <v>1213</v>
      </c>
      <c r="B74" t="s">
        <v>1230</v>
      </c>
      <c r="C74" t="s">
        <v>1288</v>
      </c>
      <c r="D74" t="s">
        <v>1297</v>
      </c>
      <c r="E74" t="s">
        <v>1298</v>
      </c>
      <c r="F74" t="s">
        <v>945</v>
      </c>
      <c r="G74" t="s">
        <v>204</v>
      </c>
      <c r="H74" t="s">
        <v>204</v>
      </c>
      <c r="I74" t="s">
        <v>340</v>
      </c>
      <c r="J74" t="s">
        <v>1272</v>
      </c>
      <c r="K74" t="s">
        <v>413</v>
      </c>
      <c r="L74" t="s">
        <v>1212</v>
      </c>
      <c r="M74" s="132">
        <v>1907.2</v>
      </c>
      <c r="N74" t="s">
        <v>1299</v>
      </c>
      <c r="O74" s="133">
        <v>5.0000000000000001E-3</v>
      </c>
      <c r="P74" s="133">
        <v>4.0169352747201598E-2</v>
      </c>
      <c r="R74" s="142">
        <v>1160000</v>
      </c>
      <c r="T74" t="s">
        <v>1300</v>
      </c>
      <c r="U74" s="3">
        <v>1086.8040000000001</v>
      </c>
      <c r="W74" s="15" t="s">
        <v>15</v>
      </c>
      <c r="X74" s="133">
        <v>4.0797694100261285E-5</v>
      </c>
      <c r="Y74" s="133">
        <v>4.8486146814065982E-2</v>
      </c>
      <c r="Z74" s="133">
        <v>3.7091707470285971E-2</v>
      </c>
    </row>
    <row r="75" spans="1:26">
      <c r="A75" t="s">
        <v>1213</v>
      </c>
      <c r="B75" t="s">
        <v>1230</v>
      </c>
      <c r="C75" t="s">
        <v>1288</v>
      </c>
      <c r="D75" t="s">
        <v>1301</v>
      </c>
      <c r="E75" t="s">
        <v>1302</v>
      </c>
      <c r="F75" t="s">
        <v>945</v>
      </c>
      <c r="G75" t="s">
        <v>204</v>
      </c>
      <c r="H75" t="s">
        <v>204</v>
      </c>
      <c r="I75" t="s">
        <v>340</v>
      </c>
      <c r="J75" t="s">
        <v>1272</v>
      </c>
      <c r="K75" t="s">
        <v>413</v>
      </c>
      <c r="L75" t="s">
        <v>1212</v>
      </c>
      <c r="M75" s="132">
        <v>5837.1</v>
      </c>
      <c r="N75" t="s">
        <v>1303</v>
      </c>
      <c r="O75" s="133">
        <v>0.01</v>
      </c>
      <c r="P75" s="133">
        <v>4.18399502122399E-2</v>
      </c>
      <c r="R75" s="142">
        <v>1200000</v>
      </c>
      <c r="T75" t="s">
        <v>1304</v>
      </c>
      <c r="U75" s="3">
        <v>1001.64</v>
      </c>
      <c r="W75" s="15" t="s">
        <v>15</v>
      </c>
      <c r="X75" s="133">
        <v>3.1783490026852941E-5</v>
      </c>
      <c r="Y75" s="133">
        <v>4.468668140238815E-2</v>
      </c>
      <c r="Z75" s="133">
        <v>3.4185131698574206E-2</v>
      </c>
    </row>
    <row r="76" spans="1:26">
      <c r="A76" t="s">
        <v>1213</v>
      </c>
      <c r="B76" t="s">
        <v>1230</v>
      </c>
      <c r="C76" t="s">
        <v>1288</v>
      </c>
      <c r="D76" t="s">
        <v>1364</v>
      </c>
      <c r="E76" t="s">
        <v>1365</v>
      </c>
      <c r="F76" t="s">
        <v>945</v>
      </c>
      <c r="G76" t="s">
        <v>204</v>
      </c>
      <c r="H76" t="s">
        <v>204</v>
      </c>
      <c r="I76" t="s">
        <v>340</v>
      </c>
      <c r="J76" t="s">
        <v>1272</v>
      </c>
      <c r="K76" t="s">
        <v>413</v>
      </c>
      <c r="L76" t="s">
        <v>1212</v>
      </c>
      <c r="M76" s="132">
        <v>2939.7</v>
      </c>
      <c r="N76" t="s">
        <v>1366</v>
      </c>
      <c r="O76" s="133">
        <v>0.02</v>
      </c>
      <c r="P76" s="133">
        <v>4.0074939075707999E-2</v>
      </c>
      <c r="R76" s="142">
        <v>1050000</v>
      </c>
      <c r="T76" t="s">
        <v>1367</v>
      </c>
      <c r="U76" s="3">
        <v>991.51499999999999</v>
      </c>
      <c r="W76" s="15" t="s">
        <v>15</v>
      </c>
      <c r="X76" s="133">
        <v>4.0629730579992336E-5</v>
      </c>
      <c r="Y76" s="133">
        <v>4.4234969560609488E-2</v>
      </c>
      <c r="Z76" s="133">
        <v>3.383957395482589E-2</v>
      </c>
    </row>
    <row r="77" spans="1:26">
      <c r="A77" t="s">
        <v>1213</v>
      </c>
      <c r="B77" t="s">
        <v>1230</v>
      </c>
      <c r="C77" t="s">
        <v>1288</v>
      </c>
      <c r="D77" t="s">
        <v>1309</v>
      </c>
      <c r="E77" t="s">
        <v>1310</v>
      </c>
      <c r="F77" t="s">
        <v>945</v>
      </c>
      <c r="G77" t="s">
        <v>204</v>
      </c>
      <c r="H77" t="s">
        <v>204</v>
      </c>
      <c r="I77" t="s">
        <v>340</v>
      </c>
      <c r="J77" t="s">
        <v>1272</v>
      </c>
      <c r="K77" t="s">
        <v>413</v>
      </c>
      <c r="L77" t="s">
        <v>1212</v>
      </c>
      <c r="M77" s="132">
        <v>1401.7</v>
      </c>
      <c r="N77" t="s">
        <v>1311</v>
      </c>
      <c r="O77" s="133">
        <v>1.7500000000000002E-2</v>
      </c>
      <c r="P77" s="133">
        <v>2.72504153645035E-2</v>
      </c>
      <c r="R77" s="142">
        <v>1008160</v>
      </c>
      <c r="T77" t="s">
        <v>1312</v>
      </c>
      <c r="U77" s="3">
        <v>987.59349999999995</v>
      </c>
      <c r="W77" s="15" t="s">
        <v>15</v>
      </c>
      <c r="X77" s="133">
        <v>4.2402490737514561E-5</v>
      </c>
      <c r="Y77" s="133">
        <v>4.4060019266692577E-2</v>
      </c>
      <c r="Z77" s="133">
        <v>3.3705737683020438E-2</v>
      </c>
    </row>
    <row r="78" spans="1:26">
      <c r="A78" t="s">
        <v>1213</v>
      </c>
      <c r="B78" t="s">
        <v>1230</v>
      </c>
      <c r="C78" t="s">
        <v>1288</v>
      </c>
      <c r="D78" t="s">
        <v>1384</v>
      </c>
      <c r="E78" t="s">
        <v>1385</v>
      </c>
      <c r="F78" t="s">
        <v>945</v>
      </c>
      <c r="G78" t="s">
        <v>204</v>
      </c>
      <c r="H78" t="s">
        <v>204</v>
      </c>
      <c r="I78" t="s">
        <v>340</v>
      </c>
      <c r="J78" t="s">
        <v>1272</v>
      </c>
      <c r="K78" t="s">
        <v>413</v>
      </c>
      <c r="L78" t="s">
        <v>1212</v>
      </c>
      <c r="M78" s="132">
        <v>4629.8999999999996</v>
      </c>
      <c r="N78" t="s">
        <v>1386</v>
      </c>
      <c r="O78" s="133">
        <v>3.7499999999999999E-2</v>
      </c>
      <c r="P78" s="133">
        <v>3.3167005444764801E-2</v>
      </c>
      <c r="R78" s="142">
        <v>500000</v>
      </c>
      <c r="T78" t="s">
        <v>1387</v>
      </c>
      <c r="U78" s="3">
        <v>494.15</v>
      </c>
      <c r="W78" s="15" t="s">
        <v>15</v>
      </c>
      <c r="X78" s="133">
        <v>2.4975771004548489E-5</v>
      </c>
      <c r="Y78" s="133">
        <v>2.2045768554560627E-2</v>
      </c>
      <c r="Z78" s="133">
        <v>1.6864924352911669E-2</v>
      </c>
    </row>
    <row r="79" spans="1:26">
      <c r="A79" t="s">
        <v>1213</v>
      </c>
      <c r="B79" t="s">
        <v>1230</v>
      </c>
      <c r="C79" t="s">
        <v>1288</v>
      </c>
      <c r="D79" t="s">
        <v>1372</v>
      </c>
      <c r="E79" t="s">
        <v>1373</v>
      </c>
      <c r="F79" t="s">
        <v>945</v>
      </c>
      <c r="G79" t="s">
        <v>204</v>
      </c>
      <c r="H79" t="s">
        <v>204</v>
      </c>
      <c r="I79" t="s">
        <v>340</v>
      </c>
      <c r="J79" t="s">
        <v>1272</v>
      </c>
      <c r="K79" t="s">
        <v>413</v>
      </c>
      <c r="L79" t="s">
        <v>1212</v>
      </c>
      <c r="M79" s="132">
        <v>7563.7</v>
      </c>
      <c r="N79" t="s">
        <v>1374</v>
      </c>
      <c r="O79" s="133">
        <v>1.2999999999999999E-2</v>
      </c>
      <c r="P79" s="133">
        <v>4.3069950543641697E-2</v>
      </c>
      <c r="R79" s="142">
        <v>500000</v>
      </c>
      <c r="T79" t="s">
        <v>1375</v>
      </c>
      <c r="U79" s="3">
        <v>405.05</v>
      </c>
      <c r="W79" s="15" t="s">
        <v>15</v>
      </c>
      <c r="X79" s="133">
        <v>1.6886356475780928E-5</v>
      </c>
      <c r="Y79" s="133">
        <v>1.8070704346908391E-2</v>
      </c>
      <c r="Z79" s="133">
        <v>1.3824016207926483E-2</v>
      </c>
    </row>
    <row r="80" spans="1:26">
      <c r="A80" t="s">
        <v>1213</v>
      </c>
      <c r="B80" t="s">
        <v>1230</v>
      </c>
      <c r="C80" t="s">
        <v>1288</v>
      </c>
      <c r="D80" t="s">
        <v>1380</v>
      </c>
      <c r="E80" t="s">
        <v>1381</v>
      </c>
      <c r="F80" t="s">
        <v>945</v>
      </c>
      <c r="G80" t="s">
        <v>204</v>
      </c>
      <c r="H80" t="s">
        <v>204</v>
      </c>
      <c r="I80" t="s">
        <v>340</v>
      </c>
      <c r="J80" t="s">
        <v>1272</v>
      </c>
      <c r="K80" t="s">
        <v>413</v>
      </c>
      <c r="L80" t="s">
        <v>1212</v>
      </c>
      <c r="M80" s="132">
        <v>9207.4</v>
      </c>
      <c r="N80" t="s">
        <v>1382</v>
      </c>
      <c r="O80" s="133">
        <v>0.04</v>
      </c>
      <c r="P80" s="133">
        <v>4.0801399825810998E-2</v>
      </c>
      <c r="R80" s="142">
        <v>420000</v>
      </c>
      <c r="T80" t="s">
        <v>1383</v>
      </c>
      <c r="U80" s="3">
        <v>403.74599999999998</v>
      </c>
      <c r="W80" s="15" t="s">
        <v>15</v>
      </c>
      <c r="X80" s="133">
        <v>6.651638187624975E-5</v>
      </c>
      <c r="Y80" s="133">
        <v>1.8012528323038825E-2</v>
      </c>
      <c r="Z80" s="133">
        <v>1.3779511783447688E-2</v>
      </c>
    </row>
    <row r="81" spans="1:26">
      <c r="A81" t="s">
        <v>1213</v>
      </c>
      <c r="B81" t="s">
        <v>1230</v>
      </c>
      <c r="C81" t="s">
        <v>1288</v>
      </c>
      <c r="D81" t="s">
        <v>1376</v>
      </c>
      <c r="E81" t="s">
        <v>1377</v>
      </c>
      <c r="F81" t="s">
        <v>945</v>
      </c>
      <c r="G81" t="s">
        <v>204</v>
      </c>
      <c r="H81" t="s">
        <v>204</v>
      </c>
      <c r="I81" t="s">
        <v>340</v>
      </c>
      <c r="J81" t="s">
        <v>1285</v>
      </c>
      <c r="K81" t="s">
        <v>415</v>
      </c>
      <c r="L81" t="s">
        <v>1212</v>
      </c>
      <c r="M81" s="132">
        <v>11959.4</v>
      </c>
      <c r="N81" t="s">
        <v>1378</v>
      </c>
      <c r="O81" s="133">
        <v>1.4999999999999999E-2</v>
      </c>
      <c r="P81" s="133">
        <v>4.0609949880837999E-2</v>
      </c>
      <c r="R81" s="142">
        <v>268636</v>
      </c>
      <c r="T81" t="s">
        <v>1379</v>
      </c>
      <c r="U81" s="3">
        <v>190.54349999999999</v>
      </c>
      <c r="W81" s="15" t="s">
        <v>15</v>
      </c>
      <c r="X81" s="133">
        <v>9.0821195543068727E-6</v>
      </c>
      <c r="Y81" s="133">
        <v>8.5008160009173266E-3</v>
      </c>
      <c r="Z81" s="133">
        <v>6.5030900800159977E-3</v>
      </c>
    </row>
    <row r="82" spans="1:26">
      <c r="A82" t="s">
        <v>1213</v>
      </c>
      <c r="B82" t="s">
        <v>1230</v>
      </c>
      <c r="C82" t="s">
        <v>1288</v>
      </c>
      <c r="D82" t="s">
        <v>1388</v>
      </c>
      <c r="E82" t="s">
        <v>1389</v>
      </c>
      <c r="F82" t="s">
        <v>945</v>
      </c>
      <c r="G82" t="s">
        <v>204</v>
      </c>
      <c r="H82" t="s">
        <v>204</v>
      </c>
      <c r="I82" t="s">
        <v>340</v>
      </c>
      <c r="J82" t="s">
        <v>1272</v>
      </c>
      <c r="K82" t="s">
        <v>413</v>
      </c>
      <c r="L82" t="s">
        <v>1212</v>
      </c>
      <c r="M82" s="132">
        <v>3324.6</v>
      </c>
      <c r="N82" t="s">
        <v>1390</v>
      </c>
      <c r="O82" s="133">
        <v>3.7499999999999999E-2</v>
      </c>
      <c r="P82" s="133">
        <v>4.0481442383527397E-2</v>
      </c>
      <c r="R82" s="142">
        <v>150000</v>
      </c>
      <c r="T82" t="s">
        <v>1391</v>
      </c>
      <c r="U82" s="3">
        <v>149.4</v>
      </c>
      <c r="W82" s="15" t="s">
        <v>15</v>
      </c>
      <c r="X82" s="133">
        <v>3.0643507529416237E-5</v>
      </c>
      <c r="Y82" s="133">
        <v>6.665259176467383E-3</v>
      </c>
      <c r="Z82" s="133">
        <v>5.0988964855307167E-3</v>
      </c>
    </row>
    <row r="83" spans="1:26">
      <c r="A83" t="s">
        <v>1213</v>
      </c>
      <c r="B83" t="s">
        <v>1230</v>
      </c>
      <c r="C83" t="s">
        <v>1288</v>
      </c>
      <c r="D83" t="s">
        <v>1313</v>
      </c>
      <c r="E83" t="s">
        <v>1314</v>
      </c>
      <c r="F83" t="s">
        <v>945</v>
      </c>
      <c r="G83" t="s">
        <v>204</v>
      </c>
      <c r="H83" t="s">
        <v>204</v>
      </c>
      <c r="I83" t="s">
        <v>340</v>
      </c>
      <c r="J83" t="s">
        <v>1272</v>
      </c>
      <c r="K83" t="s">
        <v>413</v>
      </c>
      <c r="L83" t="s">
        <v>1212</v>
      </c>
      <c r="M83" s="132">
        <v>2416.4</v>
      </c>
      <c r="N83" t="s">
        <v>1315</v>
      </c>
      <c r="O83" s="133">
        <v>6.25E-2</v>
      </c>
      <c r="P83" s="133">
        <v>3.97864528572556E-2</v>
      </c>
      <c r="R83" s="142">
        <v>85668</v>
      </c>
      <c r="T83" t="s">
        <v>1316</v>
      </c>
      <c r="U83" s="3">
        <v>92.5471</v>
      </c>
      <c r="W83" s="15" t="s">
        <v>15</v>
      </c>
      <c r="X83" s="133">
        <v>5.7510010356820599E-6</v>
      </c>
      <c r="Y83" s="133">
        <v>4.1288532584130878E-3</v>
      </c>
      <c r="Z83" s="133">
        <v>3.1585561508131041E-3</v>
      </c>
    </row>
    <row r="84" spans="1:26">
      <c r="A84" t="s">
        <v>1213</v>
      </c>
      <c r="B84" t="s">
        <v>1230</v>
      </c>
      <c r="C84" t="s">
        <v>1322</v>
      </c>
      <c r="D84" t="s">
        <v>1332</v>
      </c>
      <c r="E84" t="s">
        <v>1333</v>
      </c>
      <c r="F84" t="s">
        <v>949</v>
      </c>
      <c r="G84" t="s">
        <v>204</v>
      </c>
      <c r="H84" t="s">
        <v>204</v>
      </c>
      <c r="I84" t="s">
        <v>340</v>
      </c>
      <c r="J84" t="s">
        <v>1272</v>
      </c>
      <c r="K84" t="s">
        <v>413</v>
      </c>
      <c r="L84" t="s">
        <v>1212</v>
      </c>
      <c r="M84" s="132">
        <v>775.3</v>
      </c>
      <c r="N84" t="s">
        <v>1334</v>
      </c>
      <c r="O84" t="s">
        <v>1326</v>
      </c>
      <c r="P84" s="133">
        <v>4.1451805118321999E-2</v>
      </c>
      <c r="R84" s="142">
        <v>875000</v>
      </c>
      <c r="T84" t="s">
        <v>1335</v>
      </c>
      <c r="U84" s="3">
        <v>847.875</v>
      </c>
      <c r="W84" s="15" t="s">
        <v>15</v>
      </c>
      <c r="X84" s="133">
        <v>7.2916666666666673E-5</v>
      </c>
      <c r="Y84" s="133">
        <v>3.7826684231909526E-2</v>
      </c>
      <c r="Z84" s="133">
        <v>2.8937261430183107E-2</v>
      </c>
    </row>
    <row r="85" spans="1:26">
      <c r="A85" t="s">
        <v>1213</v>
      </c>
      <c r="B85" t="s">
        <v>1230</v>
      </c>
      <c r="C85" t="s">
        <v>1322</v>
      </c>
      <c r="D85" t="s">
        <v>1396</v>
      </c>
      <c r="E85" t="s">
        <v>1397</v>
      </c>
      <c r="F85" t="s">
        <v>949</v>
      </c>
      <c r="G85" t="s">
        <v>204</v>
      </c>
      <c r="H85" t="s">
        <v>204</v>
      </c>
      <c r="I85" t="s">
        <v>340</v>
      </c>
      <c r="J85" t="s">
        <v>1272</v>
      </c>
      <c r="K85" t="s">
        <v>413</v>
      </c>
      <c r="L85" t="s">
        <v>1212</v>
      </c>
      <c r="M85" s="132">
        <v>679.5</v>
      </c>
      <c r="N85" t="s">
        <v>1398</v>
      </c>
      <c r="O85" t="s">
        <v>1326</v>
      </c>
      <c r="P85" s="133">
        <v>4.2367093211412098E-2</v>
      </c>
      <c r="R85" s="142">
        <v>654205</v>
      </c>
      <c r="T85" t="s">
        <v>1399</v>
      </c>
      <c r="U85" s="3">
        <v>636.0181</v>
      </c>
      <c r="W85" s="15" t="s">
        <v>15</v>
      </c>
      <c r="X85" s="133">
        <v>4.6728928571428574E-5</v>
      </c>
      <c r="Y85" s="133">
        <v>2.8375003240224961E-2</v>
      </c>
      <c r="Z85" s="133">
        <v>2.1706763453298663E-2</v>
      </c>
    </row>
    <row r="86" spans="1:26">
      <c r="A86" t="s">
        <v>1213</v>
      </c>
      <c r="B86" t="s">
        <v>1230</v>
      </c>
      <c r="C86" t="s">
        <v>1322</v>
      </c>
      <c r="D86" t="s">
        <v>1400</v>
      </c>
      <c r="E86" t="s">
        <v>1401</v>
      </c>
      <c r="F86" t="s">
        <v>949</v>
      </c>
      <c r="G86" t="s">
        <v>204</v>
      </c>
      <c r="H86" t="s">
        <v>204</v>
      </c>
      <c r="I86" t="s">
        <v>340</v>
      </c>
      <c r="J86" t="s">
        <v>1272</v>
      </c>
      <c r="K86" t="s">
        <v>413</v>
      </c>
      <c r="L86" t="s">
        <v>1212</v>
      </c>
      <c r="M86" s="132">
        <v>257.5</v>
      </c>
      <c r="N86" t="s">
        <v>1402</v>
      </c>
      <c r="O86" t="s">
        <v>1326</v>
      </c>
      <c r="P86" s="133">
        <v>4.1837327610253897E-2</v>
      </c>
      <c r="R86" s="142">
        <v>568324</v>
      </c>
      <c r="T86" t="s">
        <v>1403</v>
      </c>
      <c r="U86" s="3">
        <v>562.35659999999996</v>
      </c>
      <c r="W86" s="15" t="s">
        <v>15</v>
      </c>
      <c r="X86" s="133">
        <v>3.1573555555555556E-5</v>
      </c>
      <c r="Y86" s="133">
        <v>2.5088704653724762E-2</v>
      </c>
      <c r="Z86" s="133">
        <v>1.9192758240677441E-2</v>
      </c>
    </row>
    <row r="87" spans="1:26">
      <c r="A87" t="s">
        <v>1213</v>
      </c>
      <c r="B87" t="s">
        <v>1230</v>
      </c>
      <c r="C87" t="s">
        <v>1322</v>
      </c>
      <c r="D87" t="s">
        <v>1408</v>
      </c>
      <c r="E87" t="s">
        <v>1409</v>
      </c>
      <c r="F87" t="s">
        <v>949</v>
      </c>
      <c r="G87" t="s">
        <v>204</v>
      </c>
      <c r="H87" t="s">
        <v>204</v>
      </c>
      <c r="I87" t="s">
        <v>340</v>
      </c>
      <c r="J87" t="s">
        <v>1272</v>
      </c>
      <c r="K87" t="s">
        <v>413</v>
      </c>
      <c r="L87" t="s">
        <v>1212</v>
      </c>
      <c r="M87" s="132">
        <v>602.70000000000005</v>
      </c>
      <c r="N87" t="s">
        <v>1410</v>
      </c>
      <c r="O87" t="s">
        <v>1326</v>
      </c>
      <c r="P87" s="133">
        <v>4.2545430146455399E-2</v>
      </c>
      <c r="R87" s="142">
        <v>370000</v>
      </c>
      <c r="T87" t="s">
        <v>1411</v>
      </c>
      <c r="U87" s="3">
        <v>360.82400000000001</v>
      </c>
      <c r="W87" s="15" t="s">
        <v>15</v>
      </c>
      <c r="X87" s="133">
        <v>2.6428571428571428E-5</v>
      </c>
      <c r="Y87" s="133">
        <v>1.6097627022019192E-2</v>
      </c>
      <c r="Z87" s="133">
        <v>1.2314619983233837E-2</v>
      </c>
    </row>
    <row r="88" spans="1:26">
      <c r="A88" t="s">
        <v>1213</v>
      </c>
      <c r="B88" t="s">
        <v>1230</v>
      </c>
      <c r="C88" t="s">
        <v>1322</v>
      </c>
      <c r="D88" t="s">
        <v>1340</v>
      </c>
      <c r="E88" t="s">
        <v>1341</v>
      </c>
      <c r="F88" t="s">
        <v>949</v>
      </c>
      <c r="G88" t="s">
        <v>204</v>
      </c>
      <c r="H88" t="s">
        <v>204</v>
      </c>
      <c r="I88" t="s">
        <v>340</v>
      </c>
      <c r="J88" t="s">
        <v>1272</v>
      </c>
      <c r="K88" t="s">
        <v>413</v>
      </c>
      <c r="L88" t="s">
        <v>1212</v>
      </c>
      <c r="M88" s="132">
        <v>852.1</v>
      </c>
      <c r="N88" t="s">
        <v>1342</v>
      </c>
      <c r="O88" t="s">
        <v>1326</v>
      </c>
      <c r="P88" s="133">
        <v>4.1053169616460397E-2</v>
      </c>
      <c r="R88" s="142">
        <v>300000</v>
      </c>
      <c r="T88" t="s">
        <v>1343</v>
      </c>
      <c r="U88" s="3">
        <v>289.89</v>
      </c>
      <c r="W88" s="15" t="s">
        <v>15</v>
      </c>
      <c r="X88" s="133">
        <v>2.5000000000000001E-5</v>
      </c>
      <c r="Y88" s="133">
        <v>1.2933011932169542E-2</v>
      </c>
      <c r="Z88" s="133">
        <v>9.8937021565629144E-3</v>
      </c>
    </row>
    <row r="89" spans="1:26">
      <c r="A89" t="s">
        <v>1213</v>
      </c>
      <c r="B89" t="s">
        <v>1230</v>
      </c>
      <c r="C89" t="s">
        <v>1322</v>
      </c>
      <c r="D89" t="s">
        <v>1404</v>
      </c>
      <c r="E89" t="s">
        <v>1405</v>
      </c>
      <c r="F89" t="s">
        <v>949</v>
      </c>
      <c r="G89" t="s">
        <v>204</v>
      </c>
      <c r="H89" t="s">
        <v>204</v>
      </c>
      <c r="I89" t="s">
        <v>340</v>
      </c>
      <c r="J89" t="s">
        <v>1272</v>
      </c>
      <c r="K89" t="s">
        <v>413</v>
      </c>
      <c r="L89" t="s">
        <v>1212</v>
      </c>
      <c r="M89" s="132">
        <v>430.1</v>
      </c>
      <c r="N89" t="s">
        <v>1406</v>
      </c>
      <c r="O89" t="s">
        <v>1326</v>
      </c>
      <c r="P89" s="133">
        <v>4.28863684046265E-2</v>
      </c>
      <c r="R89" s="142">
        <v>200000</v>
      </c>
      <c r="T89" t="s">
        <v>1407</v>
      </c>
      <c r="U89" s="3">
        <v>196.42</v>
      </c>
      <c r="W89" s="15" t="s">
        <v>15</v>
      </c>
      <c r="X89" s="133">
        <v>1.1111111111111112E-5</v>
      </c>
      <c r="Y89" s="133">
        <v>8.7629866629298763E-3</v>
      </c>
      <c r="Z89" s="133">
        <v>6.7036495829179603E-3</v>
      </c>
    </row>
    <row r="90" spans="1:26">
      <c r="A90" t="s">
        <v>1213</v>
      </c>
      <c r="B90" t="s">
        <v>1230</v>
      </c>
      <c r="C90" t="s">
        <v>1322</v>
      </c>
      <c r="D90" t="s">
        <v>1323</v>
      </c>
      <c r="E90" t="s">
        <v>1324</v>
      </c>
      <c r="F90" t="s">
        <v>949</v>
      </c>
      <c r="G90" t="s">
        <v>204</v>
      </c>
      <c r="H90" t="s">
        <v>204</v>
      </c>
      <c r="I90" t="s">
        <v>340</v>
      </c>
      <c r="J90" t="s">
        <v>1272</v>
      </c>
      <c r="K90" t="s">
        <v>413</v>
      </c>
      <c r="L90" t="s">
        <v>1212</v>
      </c>
      <c r="M90" s="132">
        <v>506.8</v>
      </c>
      <c r="N90" t="s">
        <v>1325</v>
      </c>
      <c r="O90" t="s">
        <v>1326</v>
      </c>
      <c r="P90" s="133">
        <v>4.2132370333671197E-2</v>
      </c>
      <c r="R90" s="142">
        <v>100000</v>
      </c>
      <c r="T90" t="s">
        <v>1327</v>
      </c>
      <c r="U90" s="3">
        <v>97.93</v>
      </c>
      <c r="W90" s="15" t="s">
        <v>15</v>
      </c>
      <c r="X90" s="133">
        <v>5.5555555555555558E-6</v>
      </c>
      <c r="Y90" s="133">
        <v>4.3690015471984662E-3</v>
      </c>
      <c r="Z90" s="133">
        <v>3.3422686266935948E-3</v>
      </c>
    </row>
    <row r="91" spans="1:26">
      <c r="A91" t="s">
        <v>1213</v>
      </c>
      <c r="B91" t="s">
        <v>1231</v>
      </c>
      <c r="C91" t="s">
        <v>1288</v>
      </c>
      <c r="D91" t="s">
        <v>1289</v>
      </c>
      <c r="E91" t="s">
        <v>1290</v>
      </c>
      <c r="F91" t="s">
        <v>945</v>
      </c>
      <c r="G91" t="s">
        <v>204</v>
      </c>
      <c r="H91" t="s">
        <v>204</v>
      </c>
      <c r="I91" t="s">
        <v>340</v>
      </c>
      <c r="J91" t="s">
        <v>1272</v>
      </c>
      <c r="K91" t="s">
        <v>413</v>
      </c>
      <c r="L91" t="s">
        <v>1212</v>
      </c>
      <c r="M91" s="132">
        <v>12831.2</v>
      </c>
      <c r="N91" t="s">
        <v>1291</v>
      </c>
      <c r="O91" s="133">
        <v>5.5E-2</v>
      </c>
      <c r="P91" s="133">
        <v>3.8107987586259502E-2</v>
      </c>
      <c r="R91" s="142">
        <v>650000</v>
      </c>
      <c r="T91" t="s">
        <v>1292</v>
      </c>
      <c r="U91" s="3">
        <v>716.625</v>
      </c>
      <c r="W91" s="15" t="s">
        <v>15</v>
      </c>
      <c r="X91" s="133">
        <v>3.3664727006953907E-5</v>
      </c>
      <c r="Y91" s="133">
        <v>5.898727747766648E-2</v>
      </c>
      <c r="Z91" s="133">
        <v>3.2712555269892294E-3</v>
      </c>
    </row>
    <row r="92" spans="1:26">
      <c r="A92" t="s">
        <v>1213</v>
      </c>
      <c r="B92" t="s">
        <v>1231</v>
      </c>
      <c r="C92" t="s">
        <v>1288</v>
      </c>
      <c r="D92" t="s">
        <v>1372</v>
      </c>
      <c r="E92" t="s">
        <v>1373</v>
      </c>
      <c r="F92" t="s">
        <v>945</v>
      </c>
      <c r="G92" t="s">
        <v>204</v>
      </c>
      <c r="H92" t="s">
        <v>204</v>
      </c>
      <c r="I92" t="s">
        <v>340</v>
      </c>
      <c r="J92" t="s">
        <v>1272</v>
      </c>
      <c r="K92" t="s">
        <v>413</v>
      </c>
      <c r="L92" t="s">
        <v>1212</v>
      </c>
      <c r="M92" s="132">
        <v>7563.7</v>
      </c>
      <c r="N92" t="s">
        <v>1374</v>
      </c>
      <c r="O92" s="133">
        <v>1.2999999999999999E-2</v>
      </c>
      <c r="P92" s="133">
        <v>4.3069950543641697E-2</v>
      </c>
      <c r="R92" s="142">
        <v>695000</v>
      </c>
      <c r="T92" t="s">
        <v>1375</v>
      </c>
      <c r="U92" s="3">
        <v>563.01949999999999</v>
      </c>
      <c r="W92" s="15" t="s">
        <v>15</v>
      </c>
      <c r="X92" s="133">
        <v>2.3472035501335492E-5</v>
      </c>
      <c r="Y92" s="133">
        <v>4.6343607147164893E-2</v>
      </c>
      <c r="Z92" s="133">
        <v>2.5700759130336125E-3</v>
      </c>
    </row>
    <row r="93" spans="1:26">
      <c r="A93" t="s">
        <v>1213</v>
      </c>
      <c r="B93" t="s">
        <v>1231</v>
      </c>
      <c r="C93" t="s">
        <v>1288</v>
      </c>
      <c r="D93" t="s">
        <v>1364</v>
      </c>
      <c r="E93" t="s">
        <v>1365</v>
      </c>
      <c r="F93" t="s">
        <v>945</v>
      </c>
      <c r="G93" t="s">
        <v>204</v>
      </c>
      <c r="H93" t="s">
        <v>204</v>
      </c>
      <c r="I93" t="s">
        <v>340</v>
      </c>
      <c r="J93" t="s">
        <v>1272</v>
      </c>
      <c r="K93" t="s">
        <v>413</v>
      </c>
      <c r="L93" t="s">
        <v>1212</v>
      </c>
      <c r="M93" s="132">
        <v>2939.7</v>
      </c>
      <c r="N93" t="s">
        <v>1366</v>
      </c>
      <c r="O93" s="133">
        <v>0.02</v>
      </c>
      <c r="P93" s="133">
        <v>4.0074939075707999E-2</v>
      </c>
      <c r="R93" s="142">
        <v>250000</v>
      </c>
      <c r="T93" t="s">
        <v>1367</v>
      </c>
      <c r="U93" s="3">
        <v>236.07499999999999</v>
      </c>
      <c r="W93" s="15" t="s">
        <v>15</v>
      </c>
      <c r="X93" s="133">
        <v>9.6737453761886517E-6</v>
      </c>
      <c r="Y93" s="133">
        <v>1.9431950504852767E-2</v>
      </c>
      <c r="Z93" s="133">
        <v>1.0776370466198952E-3</v>
      </c>
    </row>
    <row r="94" spans="1:26">
      <c r="A94" t="s">
        <v>1213</v>
      </c>
      <c r="B94" t="s">
        <v>1231</v>
      </c>
      <c r="C94" t="s">
        <v>1288</v>
      </c>
      <c r="D94" t="s">
        <v>1392</v>
      </c>
      <c r="E94" t="s">
        <v>1393</v>
      </c>
      <c r="F94" t="s">
        <v>945</v>
      </c>
      <c r="G94" t="s">
        <v>204</v>
      </c>
      <c r="H94" t="s">
        <v>204</v>
      </c>
      <c r="I94" t="s">
        <v>340</v>
      </c>
      <c r="J94" t="s">
        <v>1272</v>
      </c>
      <c r="K94" t="s">
        <v>413</v>
      </c>
      <c r="L94" t="s">
        <v>1212</v>
      </c>
      <c r="M94" s="132">
        <v>15147.2</v>
      </c>
      <c r="N94" t="s">
        <v>1394</v>
      </c>
      <c r="O94" s="133">
        <v>3.7499999999999999E-2</v>
      </c>
      <c r="P94" s="133">
        <v>4.8218118242025002E-2</v>
      </c>
      <c r="R94" s="142">
        <v>200000</v>
      </c>
      <c r="T94" t="s">
        <v>1395</v>
      </c>
      <c r="U94" s="3">
        <v>170.52</v>
      </c>
      <c r="W94" s="15" t="s">
        <v>15</v>
      </c>
      <c r="X94" s="133">
        <v>7.929995770485211E-6</v>
      </c>
      <c r="Y94" s="133">
        <v>1.4035947051096025E-2</v>
      </c>
      <c r="Z94" s="133">
        <v>7.7839105872974483E-4</v>
      </c>
    </row>
    <row r="95" spans="1:26">
      <c r="A95" t="s">
        <v>1213</v>
      </c>
      <c r="B95" t="s">
        <v>1231</v>
      </c>
      <c r="C95" t="s">
        <v>1322</v>
      </c>
      <c r="D95" t="s">
        <v>1396</v>
      </c>
      <c r="E95" t="s">
        <v>1397</v>
      </c>
      <c r="F95" t="s">
        <v>949</v>
      </c>
      <c r="G95" t="s">
        <v>204</v>
      </c>
      <c r="H95" t="s">
        <v>204</v>
      </c>
      <c r="I95" t="s">
        <v>340</v>
      </c>
      <c r="J95" t="s">
        <v>1272</v>
      </c>
      <c r="K95" t="s">
        <v>413</v>
      </c>
      <c r="L95" t="s">
        <v>1212</v>
      </c>
      <c r="M95" s="132">
        <v>679.5</v>
      </c>
      <c r="N95" t="s">
        <v>1398</v>
      </c>
      <c r="O95" t="s">
        <v>1326</v>
      </c>
      <c r="P95" s="133">
        <v>4.2367093211412098E-2</v>
      </c>
      <c r="R95" s="142">
        <v>4500000</v>
      </c>
      <c r="T95" t="s">
        <v>1399</v>
      </c>
      <c r="U95" s="3">
        <v>4374.8999999999996</v>
      </c>
      <c r="W95" s="15" t="s">
        <v>15</v>
      </c>
      <c r="X95" s="133">
        <v>3.2142857142857141E-4</v>
      </c>
      <c r="Y95" s="133">
        <v>0.36010945785737741</v>
      </c>
      <c r="Z95" s="133">
        <v>1.9970578482505049E-2</v>
      </c>
    </row>
    <row r="96" spans="1:26">
      <c r="A96" t="s">
        <v>1213</v>
      </c>
      <c r="B96" t="s">
        <v>1231</v>
      </c>
      <c r="C96" t="s">
        <v>1322</v>
      </c>
      <c r="D96" t="s">
        <v>1404</v>
      </c>
      <c r="E96" t="s">
        <v>1405</v>
      </c>
      <c r="F96" t="s">
        <v>949</v>
      </c>
      <c r="G96" t="s">
        <v>204</v>
      </c>
      <c r="H96" t="s">
        <v>204</v>
      </c>
      <c r="I96" t="s">
        <v>340</v>
      </c>
      <c r="J96" t="s">
        <v>1272</v>
      </c>
      <c r="K96" t="s">
        <v>413</v>
      </c>
      <c r="L96" t="s">
        <v>1212</v>
      </c>
      <c r="M96" s="132">
        <v>430.1</v>
      </c>
      <c r="N96" t="s">
        <v>1406</v>
      </c>
      <c r="O96" t="s">
        <v>1326</v>
      </c>
      <c r="P96" s="133">
        <v>4.28863684046265E-2</v>
      </c>
      <c r="R96" s="142">
        <v>1588343</v>
      </c>
      <c r="T96" t="s">
        <v>1407</v>
      </c>
      <c r="U96" s="3">
        <v>1559.9116999999999</v>
      </c>
      <c r="W96" s="15" t="s">
        <v>15</v>
      </c>
      <c r="X96" s="133">
        <v>8.8241277777777774E-5</v>
      </c>
      <c r="Y96" s="133">
        <v>0.12840040739126254</v>
      </c>
      <c r="Z96" s="133">
        <v>7.1206972131467932E-3</v>
      </c>
    </row>
    <row r="97" spans="1:26">
      <c r="A97" t="s">
        <v>1213</v>
      </c>
      <c r="B97" t="s">
        <v>1231</v>
      </c>
      <c r="C97" t="s">
        <v>1322</v>
      </c>
      <c r="D97" t="s">
        <v>1400</v>
      </c>
      <c r="E97" t="s">
        <v>1401</v>
      </c>
      <c r="F97" t="s">
        <v>949</v>
      </c>
      <c r="G97" t="s">
        <v>204</v>
      </c>
      <c r="H97" t="s">
        <v>204</v>
      </c>
      <c r="I97" t="s">
        <v>340</v>
      </c>
      <c r="J97" t="s">
        <v>1272</v>
      </c>
      <c r="K97" t="s">
        <v>413</v>
      </c>
      <c r="L97" t="s">
        <v>1212</v>
      </c>
      <c r="M97" s="132">
        <v>257.5</v>
      </c>
      <c r="N97" t="s">
        <v>1402</v>
      </c>
      <c r="O97" t="s">
        <v>1326</v>
      </c>
      <c r="P97" s="133">
        <v>4.1837327610253897E-2</v>
      </c>
      <c r="R97" s="142">
        <v>1500000</v>
      </c>
      <c r="T97" t="s">
        <v>1403</v>
      </c>
      <c r="U97" s="3">
        <v>1484.25</v>
      </c>
      <c r="W97" s="15" t="s">
        <v>15</v>
      </c>
      <c r="X97" s="133">
        <v>8.3333333333333331E-5</v>
      </c>
      <c r="Y97" s="133">
        <v>0.12217249830277548</v>
      </c>
      <c r="Z97" s="133">
        <v>6.7753162615506908E-3</v>
      </c>
    </row>
    <row r="98" spans="1:26">
      <c r="A98" t="s">
        <v>1213</v>
      </c>
      <c r="B98" t="s">
        <v>1231</v>
      </c>
      <c r="C98" t="s">
        <v>1322</v>
      </c>
      <c r="D98" t="s">
        <v>1340</v>
      </c>
      <c r="E98" t="s">
        <v>1341</v>
      </c>
      <c r="F98" t="s">
        <v>949</v>
      </c>
      <c r="G98" t="s">
        <v>204</v>
      </c>
      <c r="H98" t="s">
        <v>204</v>
      </c>
      <c r="I98" t="s">
        <v>340</v>
      </c>
      <c r="J98" t="s">
        <v>1272</v>
      </c>
      <c r="K98" t="s">
        <v>413</v>
      </c>
      <c r="L98" t="s">
        <v>1212</v>
      </c>
      <c r="M98" s="132">
        <v>852.1</v>
      </c>
      <c r="N98" t="s">
        <v>1342</v>
      </c>
      <c r="O98" t="s">
        <v>1326</v>
      </c>
      <c r="P98" s="133">
        <v>4.1053169616460397E-2</v>
      </c>
      <c r="R98" s="142">
        <v>1350000</v>
      </c>
      <c r="T98" t="s">
        <v>1343</v>
      </c>
      <c r="U98" s="3">
        <v>1304.5050000000001</v>
      </c>
      <c r="W98" s="15" t="s">
        <v>15</v>
      </c>
      <c r="X98" s="133">
        <v>1.125E-4</v>
      </c>
      <c r="Y98" s="133">
        <v>0.10737721738148029</v>
      </c>
      <c r="Z98" s="133">
        <v>5.9548148490983221E-3</v>
      </c>
    </row>
    <row r="99" spans="1:26">
      <c r="A99" t="s">
        <v>1213</v>
      </c>
      <c r="B99" t="s">
        <v>1231</v>
      </c>
      <c r="C99" t="s">
        <v>1322</v>
      </c>
      <c r="D99" t="s">
        <v>1328</v>
      </c>
      <c r="E99" t="s">
        <v>1329</v>
      </c>
      <c r="F99" t="s">
        <v>949</v>
      </c>
      <c r="G99" t="s">
        <v>204</v>
      </c>
      <c r="H99" t="s">
        <v>204</v>
      </c>
      <c r="I99" t="s">
        <v>340</v>
      </c>
      <c r="J99" t="s">
        <v>1272</v>
      </c>
      <c r="K99" t="s">
        <v>413</v>
      </c>
      <c r="L99" t="s">
        <v>1212</v>
      </c>
      <c r="M99" s="132">
        <v>928.8</v>
      </c>
      <c r="N99" t="s">
        <v>1330</v>
      </c>
      <c r="O99" t="s">
        <v>1326</v>
      </c>
      <c r="P99" s="133">
        <v>4.0497177995443001E-2</v>
      </c>
      <c r="R99" s="142">
        <v>1000000</v>
      </c>
      <c r="T99" t="s">
        <v>1331</v>
      </c>
      <c r="U99" s="3">
        <v>963.8</v>
      </c>
      <c r="W99" s="15" t="s">
        <v>15</v>
      </c>
      <c r="X99" s="133">
        <v>8.3333333333333331E-5</v>
      </c>
      <c r="Y99" s="133">
        <v>7.933289800519791E-2</v>
      </c>
      <c r="Z99" s="133">
        <v>4.3995619423160218E-3</v>
      </c>
    </row>
    <row r="100" spans="1:26">
      <c r="A100" t="s">
        <v>1213</v>
      </c>
      <c r="B100" t="s">
        <v>1231</v>
      </c>
      <c r="C100" t="s">
        <v>1322</v>
      </c>
      <c r="D100" t="s">
        <v>1332</v>
      </c>
      <c r="E100" t="s">
        <v>1333</v>
      </c>
      <c r="F100" t="s">
        <v>949</v>
      </c>
      <c r="G100" t="s">
        <v>204</v>
      </c>
      <c r="H100" t="s">
        <v>204</v>
      </c>
      <c r="I100" t="s">
        <v>340</v>
      </c>
      <c r="J100" t="s">
        <v>1272</v>
      </c>
      <c r="K100" t="s">
        <v>413</v>
      </c>
      <c r="L100" t="s">
        <v>1212</v>
      </c>
      <c r="M100" s="132">
        <v>775.3</v>
      </c>
      <c r="N100" t="s">
        <v>1334</v>
      </c>
      <c r="O100" t="s">
        <v>1326</v>
      </c>
      <c r="P100" s="133">
        <v>4.1451805118321999E-2</v>
      </c>
      <c r="R100" s="142">
        <v>800000</v>
      </c>
      <c r="T100" t="s">
        <v>1335</v>
      </c>
      <c r="U100" s="3">
        <v>775.2</v>
      </c>
      <c r="W100" s="15" t="s">
        <v>15</v>
      </c>
      <c r="X100" s="133">
        <v>6.666666666666667E-5</v>
      </c>
      <c r="Y100" s="133">
        <v>6.380873888112619E-2</v>
      </c>
      <c r="Z100" s="133">
        <v>3.5386391550979255E-3</v>
      </c>
    </row>
    <row r="101" spans="1:26">
      <c r="A101" t="s">
        <v>1213</v>
      </c>
      <c r="B101" t="s">
        <v>1232</v>
      </c>
      <c r="C101" t="s">
        <v>1269</v>
      </c>
      <c r="D101" t="s">
        <v>1344</v>
      </c>
      <c r="E101" t="s">
        <v>1345</v>
      </c>
      <c r="F101" t="s">
        <v>943</v>
      </c>
      <c r="G101" t="s">
        <v>204</v>
      </c>
      <c r="H101" t="s">
        <v>204</v>
      </c>
      <c r="I101" t="s">
        <v>340</v>
      </c>
      <c r="J101" t="s">
        <v>1285</v>
      </c>
      <c r="K101" t="s">
        <v>415</v>
      </c>
      <c r="L101" t="s">
        <v>1212</v>
      </c>
      <c r="M101" s="132">
        <v>3126</v>
      </c>
      <c r="N101" t="s">
        <v>1346</v>
      </c>
      <c r="O101" s="133">
        <v>7.4999999999999997E-3</v>
      </c>
      <c r="P101" s="133">
        <v>-2.61195350492004E-2</v>
      </c>
      <c r="R101" s="142">
        <v>69673200</v>
      </c>
      <c r="T101" t="s">
        <v>1347</v>
      </c>
      <c r="U101" s="3">
        <v>77950.376199999999</v>
      </c>
      <c r="W101" s="15" t="s">
        <v>15</v>
      </c>
      <c r="X101" s="133">
        <v>3.1256701788881188E-3</v>
      </c>
      <c r="Y101" s="133">
        <v>0.25491917102874356</v>
      </c>
      <c r="Z101" s="133">
        <v>0.19814344319095253</v>
      </c>
    </row>
    <row r="102" spans="1:26">
      <c r="A102" t="s">
        <v>1213</v>
      </c>
      <c r="B102" t="s">
        <v>1232</v>
      </c>
      <c r="C102" t="s">
        <v>1269</v>
      </c>
      <c r="D102" t="s">
        <v>1348</v>
      </c>
      <c r="E102" t="s">
        <v>1349</v>
      </c>
      <c r="F102" t="s">
        <v>943</v>
      </c>
      <c r="G102" t="s">
        <v>204</v>
      </c>
      <c r="H102" t="s">
        <v>204</v>
      </c>
      <c r="I102" t="s">
        <v>340</v>
      </c>
      <c r="J102" t="s">
        <v>1272</v>
      </c>
      <c r="K102" t="s">
        <v>413</v>
      </c>
      <c r="L102" t="s">
        <v>1212</v>
      </c>
      <c r="M102" s="132">
        <v>2331.1999999999998</v>
      </c>
      <c r="N102" t="s">
        <v>1350</v>
      </c>
      <c r="O102" s="133">
        <v>1E-3</v>
      </c>
      <c r="P102" s="133">
        <v>1.14859548270699E-2</v>
      </c>
      <c r="R102" s="142">
        <v>30000000</v>
      </c>
      <c r="T102" t="s">
        <v>1351</v>
      </c>
      <c r="U102" s="3">
        <v>32769</v>
      </c>
      <c r="W102" s="15" t="s">
        <v>15</v>
      </c>
      <c r="X102" s="133">
        <v>1.4848129618232316E-3</v>
      </c>
      <c r="Y102" s="133">
        <v>0.10716364342225514</v>
      </c>
      <c r="Z102" s="133">
        <v>8.3296102081623663E-2</v>
      </c>
    </row>
    <row r="103" spans="1:26">
      <c r="A103" t="s">
        <v>1213</v>
      </c>
      <c r="B103" t="s">
        <v>1232</v>
      </c>
      <c r="C103" t="s">
        <v>1269</v>
      </c>
      <c r="D103" t="s">
        <v>1283</v>
      </c>
      <c r="E103" t="s">
        <v>1284</v>
      </c>
      <c r="F103" t="s">
        <v>943</v>
      </c>
      <c r="G103" t="s">
        <v>204</v>
      </c>
      <c r="H103" t="s">
        <v>204</v>
      </c>
      <c r="I103" t="s">
        <v>340</v>
      </c>
      <c r="J103" t="s">
        <v>1285</v>
      </c>
      <c r="K103" t="s">
        <v>415</v>
      </c>
      <c r="L103" t="s">
        <v>1212</v>
      </c>
      <c r="M103" s="132">
        <v>5108.6000000000004</v>
      </c>
      <c r="N103" t="s">
        <v>1286</v>
      </c>
      <c r="O103" s="133">
        <v>5.0000000000000001E-3</v>
      </c>
      <c r="P103" s="133">
        <v>1.31985139238831E-2</v>
      </c>
      <c r="R103" s="142">
        <v>13250000</v>
      </c>
      <c r="T103" t="s">
        <v>1287</v>
      </c>
      <c r="U103" s="3">
        <v>14204</v>
      </c>
      <c r="W103" s="15" t="s">
        <v>15</v>
      </c>
      <c r="X103" s="133">
        <v>5.7464418736670562E-4</v>
      </c>
      <c r="Y103" s="133">
        <v>4.6450986944054196E-2</v>
      </c>
      <c r="Z103" s="133">
        <v>3.6105399431394992E-2</v>
      </c>
    </row>
    <row r="104" spans="1:26">
      <c r="A104" t="s">
        <v>1213</v>
      </c>
      <c r="B104" t="s">
        <v>1232</v>
      </c>
      <c r="C104" t="s">
        <v>1269</v>
      </c>
      <c r="D104" t="s">
        <v>1360</v>
      </c>
      <c r="E104" t="s">
        <v>1361</v>
      </c>
      <c r="F104" t="s">
        <v>943</v>
      </c>
      <c r="G104" t="s">
        <v>204</v>
      </c>
      <c r="H104" t="s">
        <v>204</v>
      </c>
      <c r="I104" t="s">
        <v>340</v>
      </c>
      <c r="J104" t="s">
        <v>1272</v>
      </c>
      <c r="K104" t="s">
        <v>413</v>
      </c>
      <c r="L104" t="s">
        <v>1212</v>
      </c>
      <c r="M104" s="132">
        <v>334.2</v>
      </c>
      <c r="N104" t="s">
        <v>1362</v>
      </c>
      <c r="O104" s="133">
        <v>0.04</v>
      </c>
      <c r="P104" s="133">
        <v>-4.2601474964622096E-3</v>
      </c>
      <c r="R104" s="142">
        <v>6000000</v>
      </c>
      <c r="T104" t="s">
        <v>1363</v>
      </c>
      <c r="U104" s="3">
        <v>8627.4</v>
      </c>
      <c r="W104" s="15" t="s">
        <v>15</v>
      </c>
      <c r="X104" s="133">
        <v>1.6127563041406811E-3</v>
      </c>
      <c r="Y104" s="133">
        <v>2.8213971047672006E-2</v>
      </c>
      <c r="Z104" s="133">
        <v>2.1930141020446152E-2</v>
      </c>
    </row>
    <row r="105" spans="1:26">
      <c r="A105" t="s">
        <v>1213</v>
      </c>
      <c r="B105" t="s">
        <v>1232</v>
      </c>
      <c r="C105" t="s">
        <v>1322</v>
      </c>
      <c r="D105" t="s">
        <v>1416</v>
      </c>
      <c r="E105" t="s">
        <v>1417</v>
      </c>
      <c r="F105" t="s">
        <v>949</v>
      </c>
      <c r="G105" t="s">
        <v>204</v>
      </c>
      <c r="H105" t="s">
        <v>204</v>
      </c>
      <c r="I105" t="s">
        <v>340</v>
      </c>
      <c r="J105" t="s">
        <v>1272</v>
      </c>
      <c r="K105" t="s">
        <v>413</v>
      </c>
      <c r="L105" t="s">
        <v>1212</v>
      </c>
      <c r="M105" s="132">
        <v>8.1999999999999993</v>
      </c>
      <c r="N105" t="s">
        <v>1418</v>
      </c>
      <c r="O105" t="s">
        <v>1326</v>
      </c>
      <c r="P105" s="133">
        <v>3.7179586483239803E-2</v>
      </c>
      <c r="R105" s="142">
        <v>25000000</v>
      </c>
      <c r="T105" t="s">
        <v>1419</v>
      </c>
      <c r="U105" s="3">
        <v>24992.5</v>
      </c>
      <c r="W105" s="15" t="s">
        <v>15</v>
      </c>
      <c r="X105" s="133">
        <v>5.9523809523809529E-4</v>
      </c>
      <c r="Y105" s="133">
        <v>8.1732349422646747E-2</v>
      </c>
      <c r="Z105" s="133">
        <v>6.3528878857303531E-2</v>
      </c>
    </row>
    <row r="106" spans="1:26">
      <c r="A106" t="s">
        <v>1213</v>
      </c>
      <c r="B106" t="s">
        <v>1232</v>
      </c>
      <c r="C106" t="s">
        <v>1322</v>
      </c>
      <c r="D106" t="s">
        <v>1412</v>
      </c>
      <c r="E106" t="s">
        <v>1413</v>
      </c>
      <c r="F106" t="s">
        <v>949</v>
      </c>
      <c r="G106" t="s">
        <v>204</v>
      </c>
      <c r="H106" t="s">
        <v>204</v>
      </c>
      <c r="I106" t="s">
        <v>340</v>
      </c>
      <c r="J106" t="s">
        <v>1272</v>
      </c>
      <c r="K106" t="s">
        <v>413</v>
      </c>
      <c r="L106" t="s">
        <v>1212</v>
      </c>
      <c r="M106" s="132">
        <v>353.4</v>
      </c>
      <c r="N106" t="s">
        <v>1414</v>
      </c>
      <c r="O106" t="s">
        <v>1326</v>
      </c>
      <c r="P106" s="133">
        <v>4.2194001480340602E-2</v>
      </c>
      <c r="R106" s="142">
        <v>25000000</v>
      </c>
      <c r="T106" t="s">
        <v>1415</v>
      </c>
      <c r="U106" s="3">
        <v>24637.5</v>
      </c>
      <c r="W106" s="15" t="s">
        <v>15</v>
      </c>
      <c r="X106" s="133">
        <v>1.3888888888888889E-3</v>
      </c>
      <c r="Y106" s="133">
        <v>8.0571401776551338E-2</v>
      </c>
      <c r="Z106" s="133">
        <v>6.2626498063291611E-2</v>
      </c>
    </row>
    <row r="107" spans="1:26">
      <c r="A107" t="s">
        <v>1213</v>
      </c>
      <c r="B107" t="s">
        <v>1232</v>
      </c>
      <c r="C107" t="s">
        <v>1322</v>
      </c>
      <c r="D107" t="s">
        <v>1328</v>
      </c>
      <c r="E107" t="s">
        <v>1329</v>
      </c>
      <c r="F107" t="s">
        <v>949</v>
      </c>
      <c r="G107" t="s">
        <v>204</v>
      </c>
      <c r="H107" t="s">
        <v>204</v>
      </c>
      <c r="I107" t="s">
        <v>340</v>
      </c>
      <c r="J107" t="s">
        <v>1272</v>
      </c>
      <c r="K107" t="s">
        <v>413</v>
      </c>
      <c r="L107" t="s">
        <v>1212</v>
      </c>
      <c r="M107" s="132">
        <v>928.8</v>
      </c>
      <c r="N107" t="s">
        <v>1330</v>
      </c>
      <c r="O107" t="s">
        <v>1326</v>
      </c>
      <c r="P107" s="133">
        <v>4.0497177995443001E-2</v>
      </c>
      <c r="R107" s="142">
        <v>25000000</v>
      </c>
      <c r="T107" t="s">
        <v>1331</v>
      </c>
      <c r="U107" s="3">
        <v>24095</v>
      </c>
      <c r="W107" s="15" t="s">
        <v>15</v>
      </c>
      <c r="X107" s="133">
        <v>2.0833333333333333E-3</v>
      </c>
      <c r="Y107" s="133">
        <v>7.8797277556813983E-2</v>
      </c>
      <c r="Z107" s="133">
        <v>6.1247507694977638E-2</v>
      </c>
    </row>
    <row r="108" spans="1:26">
      <c r="A108" t="s">
        <v>1213</v>
      </c>
      <c r="B108" t="s">
        <v>1232</v>
      </c>
      <c r="C108" t="s">
        <v>1322</v>
      </c>
      <c r="D108" t="s">
        <v>1323</v>
      </c>
      <c r="E108" t="s">
        <v>1324</v>
      </c>
      <c r="F108" t="s">
        <v>949</v>
      </c>
      <c r="G108" t="s">
        <v>204</v>
      </c>
      <c r="H108" t="s">
        <v>204</v>
      </c>
      <c r="I108" t="s">
        <v>340</v>
      </c>
      <c r="J108" t="s">
        <v>1272</v>
      </c>
      <c r="K108" t="s">
        <v>413</v>
      </c>
      <c r="L108" t="s">
        <v>1212</v>
      </c>
      <c r="M108" s="132">
        <v>506.8</v>
      </c>
      <c r="N108" t="s">
        <v>1325</v>
      </c>
      <c r="O108" t="s">
        <v>1326</v>
      </c>
      <c r="P108" s="133">
        <v>4.2133681634664202E-2</v>
      </c>
      <c r="R108" s="142">
        <v>22000000</v>
      </c>
      <c r="T108" t="s">
        <v>1327</v>
      </c>
      <c r="U108" s="3">
        <v>21544.6</v>
      </c>
      <c r="W108" s="15" t="s">
        <v>15</v>
      </c>
      <c r="X108" s="133">
        <v>1.2222222222222222E-3</v>
      </c>
      <c r="Y108" s="133">
        <v>7.0456768045259785E-2</v>
      </c>
      <c r="Z108" s="133">
        <v>5.4764600717377682E-2</v>
      </c>
    </row>
    <row r="109" spans="1:26">
      <c r="A109" t="s">
        <v>1213</v>
      </c>
      <c r="B109" t="s">
        <v>1232</v>
      </c>
      <c r="C109" t="s">
        <v>1322</v>
      </c>
      <c r="D109" t="s">
        <v>1400</v>
      </c>
      <c r="E109" t="s">
        <v>1401</v>
      </c>
      <c r="F109" t="s">
        <v>949</v>
      </c>
      <c r="G109" t="s">
        <v>204</v>
      </c>
      <c r="H109" t="s">
        <v>204</v>
      </c>
      <c r="I109" t="s">
        <v>340</v>
      </c>
      <c r="J109" t="s">
        <v>1272</v>
      </c>
      <c r="K109" t="s">
        <v>413</v>
      </c>
      <c r="L109" t="s">
        <v>1212</v>
      </c>
      <c r="M109" s="132">
        <v>257.5</v>
      </c>
      <c r="N109" t="s">
        <v>1402</v>
      </c>
      <c r="O109" t="s">
        <v>1326</v>
      </c>
      <c r="P109" s="133">
        <v>4.1837327610253897E-2</v>
      </c>
      <c r="R109" s="142">
        <v>18000000</v>
      </c>
      <c r="T109" t="s">
        <v>1403</v>
      </c>
      <c r="U109" s="3">
        <v>17811</v>
      </c>
      <c r="W109" s="15" t="s">
        <v>15</v>
      </c>
      <c r="X109" s="133">
        <v>1E-3</v>
      </c>
      <c r="Y109" s="133">
        <v>5.8246869083395471E-2</v>
      </c>
      <c r="Z109" s="133">
        <v>4.5274096682101958E-2</v>
      </c>
    </row>
    <row r="110" spans="1:26">
      <c r="A110" t="s">
        <v>1213</v>
      </c>
      <c r="B110" t="s">
        <v>1232</v>
      </c>
      <c r="C110" t="s">
        <v>1322</v>
      </c>
      <c r="D110" t="s">
        <v>1396</v>
      </c>
      <c r="E110" t="s">
        <v>1397</v>
      </c>
      <c r="F110" t="s">
        <v>949</v>
      </c>
      <c r="G110" t="s">
        <v>204</v>
      </c>
      <c r="H110" t="s">
        <v>204</v>
      </c>
      <c r="I110" t="s">
        <v>340</v>
      </c>
      <c r="J110" t="s">
        <v>1272</v>
      </c>
      <c r="K110" t="s">
        <v>413</v>
      </c>
      <c r="L110" t="s">
        <v>1212</v>
      </c>
      <c r="M110" s="132">
        <v>679.5</v>
      </c>
      <c r="N110" t="s">
        <v>1398</v>
      </c>
      <c r="O110" t="s">
        <v>1326</v>
      </c>
      <c r="P110" s="133">
        <v>4.2367093211412098E-2</v>
      </c>
      <c r="R110" s="142">
        <v>16000000</v>
      </c>
      <c r="T110" t="s">
        <v>1399</v>
      </c>
      <c r="U110" s="3">
        <v>15555.2</v>
      </c>
      <c r="W110" s="15" t="s">
        <v>15</v>
      </c>
      <c r="X110" s="133">
        <v>1.1428571428571429E-3</v>
      </c>
      <c r="Y110" s="133">
        <v>5.0869782604347491E-2</v>
      </c>
      <c r="Z110" s="133">
        <v>3.9540038667645411E-2</v>
      </c>
    </row>
    <row r="111" spans="1:26">
      <c r="A111" t="s">
        <v>1213</v>
      </c>
      <c r="B111" t="s">
        <v>1232</v>
      </c>
      <c r="C111" t="s">
        <v>1322</v>
      </c>
      <c r="D111" t="s">
        <v>1404</v>
      </c>
      <c r="E111" t="s">
        <v>1405</v>
      </c>
      <c r="F111" t="s">
        <v>949</v>
      </c>
      <c r="G111" t="s">
        <v>204</v>
      </c>
      <c r="H111" t="s">
        <v>204</v>
      </c>
      <c r="I111" t="s">
        <v>340</v>
      </c>
      <c r="J111" t="s">
        <v>1272</v>
      </c>
      <c r="K111" t="s">
        <v>413</v>
      </c>
      <c r="L111" t="s">
        <v>1212</v>
      </c>
      <c r="M111" s="132">
        <v>430.1</v>
      </c>
      <c r="N111" t="s">
        <v>1406</v>
      </c>
      <c r="O111" t="s">
        <v>1326</v>
      </c>
      <c r="P111" s="133">
        <v>4.28863684046265E-2</v>
      </c>
      <c r="R111" s="142">
        <v>15000000</v>
      </c>
      <c r="T111" t="s">
        <v>1407</v>
      </c>
      <c r="U111" s="3">
        <v>14731.5</v>
      </c>
      <c r="W111" s="15" t="s">
        <v>15</v>
      </c>
      <c r="X111" s="133">
        <v>8.3333333333333339E-4</v>
      </c>
      <c r="Y111" s="133">
        <v>4.8176057037900198E-2</v>
      </c>
      <c r="Z111" s="133">
        <v>3.7446261033764805E-2</v>
      </c>
    </row>
    <row r="112" spans="1:26">
      <c r="A112" t="s">
        <v>1213</v>
      </c>
      <c r="B112" t="s">
        <v>1232</v>
      </c>
      <c r="C112" t="s">
        <v>1322</v>
      </c>
      <c r="D112" t="s">
        <v>1332</v>
      </c>
      <c r="E112" t="s">
        <v>1333</v>
      </c>
      <c r="F112" t="s">
        <v>949</v>
      </c>
      <c r="G112" t="s">
        <v>204</v>
      </c>
      <c r="H112" t="s">
        <v>204</v>
      </c>
      <c r="I112" t="s">
        <v>340</v>
      </c>
      <c r="J112" t="s">
        <v>1272</v>
      </c>
      <c r="K112" t="s">
        <v>413</v>
      </c>
      <c r="L112" t="s">
        <v>1212</v>
      </c>
      <c r="M112" s="132">
        <v>775.3</v>
      </c>
      <c r="N112" t="s">
        <v>1334</v>
      </c>
      <c r="O112" t="s">
        <v>1326</v>
      </c>
      <c r="P112" s="133">
        <v>4.1451805118321999E-2</v>
      </c>
      <c r="R112" s="142">
        <v>12000000</v>
      </c>
      <c r="T112" t="s">
        <v>1335</v>
      </c>
      <c r="U112" s="3">
        <v>11628</v>
      </c>
      <c r="W112" s="15" t="s">
        <v>15</v>
      </c>
      <c r="X112" s="133">
        <v>1E-3</v>
      </c>
      <c r="Y112" s="133">
        <v>3.802675839097875E-2</v>
      </c>
      <c r="Z112" s="133">
        <v>2.9557419359916993E-2</v>
      </c>
    </row>
    <row r="113" spans="1:26">
      <c r="A113" t="s">
        <v>1213</v>
      </c>
      <c r="B113" t="s">
        <v>1232</v>
      </c>
      <c r="C113" t="s">
        <v>1322</v>
      </c>
      <c r="D113" t="s">
        <v>1408</v>
      </c>
      <c r="E113" t="s">
        <v>1409</v>
      </c>
      <c r="F113" t="s">
        <v>949</v>
      </c>
      <c r="G113" t="s">
        <v>204</v>
      </c>
      <c r="H113" t="s">
        <v>204</v>
      </c>
      <c r="I113" t="s">
        <v>340</v>
      </c>
      <c r="J113" t="s">
        <v>1272</v>
      </c>
      <c r="K113" t="s">
        <v>413</v>
      </c>
      <c r="L113" t="s">
        <v>1212</v>
      </c>
      <c r="M113" s="132">
        <v>602.70000000000005</v>
      </c>
      <c r="N113" t="s">
        <v>1410</v>
      </c>
      <c r="O113" t="s">
        <v>1326</v>
      </c>
      <c r="P113" s="133">
        <v>4.2545430146455399E-2</v>
      </c>
      <c r="R113" s="142">
        <v>8500000</v>
      </c>
      <c r="T113" t="s">
        <v>1411</v>
      </c>
      <c r="U113" s="3">
        <v>8289.2000000000007</v>
      </c>
      <c r="W113" s="15" t="s">
        <v>15</v>
      </c>
      <c r="X113" s="133">
        <v>6.0714285714285709E-4</v>
      </c>
      <c r="Y113" s="133">
        <v>2.7107964022574909E-2</v>
      </c>
      <c r="Z113" s="133">
        <v>2.1070464444291705E-2</v>
      </c>
    </row>
    <row r="114" spans="1:26">
      <c r="A114" t="s">
        <v>1213</v>
      </c>
      <c r="B114" t="s">
        <v>1232</v>
      </c>
      <c r="C114" t="s">
        <v>1322</v>
      </c>
      <c r="D114" t="s">
        <v>1420</v>
      </c>
      <c r="E114" t="s">
        <v>1421</v>
      </c>
      <c r="F114" t="s">
        <v>949</v>
      </c>
      <c r="G114" t="s">
        <v>204</v>
      </c>
      <c r="H114" t="s">
        <v>204</v>
      </c>
      <c r="I114" t="s">
        <v>340</v>
      </c>
      <c r="J114" t="s">
        <v>1272</v>
      </c>
      <c r="K114" t="s">
        <v>413</v>
      </c>
      <c r="L114" t="s">
        <v>1212</v>
      </c>
      <c r="M114" s="132">
        <v>104.1</v>
      </c>
      <c r="N114" t="s">
        <v>1422</v>
      </c>
      <c r="O114" t="s">
        <v>1326</v>
      </c>
      <c r="P114" s="133">
        <v>4.1255109969377202E-2</v>
      </c>
      <c r="R114" s="142">
        <v>5000000</v>
      </c>
      <c r="T114" t="s">
        <v>1423</v>
      </c>
      <c r="U114" s="3">
        <v>4979</v>
      </c>
      <c r="W114" s="15" t="s">
        <v>15</v>
      </c>
      <c r="X114" s="133">
        <v>1.25E-4</v>
      </c>
      <c r="Y114" s="133">
        <v>1.6282699520870587E-2</v>
      </c>
      <c r="Z114" s="133">
        <v>1.265620837573329E-2</v>
      </c>
    </row>
    <row r="115" spans="1:26">
      <c r="A115" t="s">
        <v>1213</v>
      </c>
      <c r="B115" t="s">
        <v>1232</v>
      </c>
      <c r="C115" t="s">
        <v>1322</v>
      </c>
      <c r="D115" t="s">
        <v>1336</v>
      </c>
      <c r="E115" t="s">
        <v>1337</v>
      </c>
      <c r="F115" t="s">
        <v>949</v>
      </c>
      <c r="G115" t="s">
        <v>204</v>
      </c>
      <c r="H115" t="s">
        <v>204</v>
      </c>
      <c r="I115" t="s">
        <v>340</v>
      </c>
      <c r="J115" t="s">
        <v>1272</v>
      </c>
      <c r="K115" t="s">
        <v>413</v>
      </c>
      <c r="L115" t="s">
        <v>1212</v>
      </c>
      <c r="M115" s="132">
        <v>180.8</v>
      </c>
      <c r="N115" t="s">
        <v>1338</v>
      </c>
      <c r="O115" t="s">
        <v>1326</v>
      </c>
      <c r="P115" s="133">
        <v>4.1931741281747502E-2</v>
      </c>
      <c r="R115" s="142">
        <v>4000000</v>
      </c>
      <c r="T115" t="s">
        <v>1339</v>
      </c>
      <c r="U115" s="3">
        <v>3970.4</v>
      </c>
      <c r="W115" s="15" t="s">
        <v>15</v>
      </c>
      <c r="X115" s="133">
        <v>9.5238095238095241E-5</v>
      </c>
      <c r="Y115" s="133">
        <v>1.2984300095935847E-2</v>
      </c>
      <c r="Z115" s="133">
        <v>1.0092430153647611E-2</v>
      </c>
    </row>
    <row r="116" spans="1:26">
      <c r="A116" t="s">
        <v>1213</v>
      </c>
      <c r="B116" t="s">
        <v>1233</v>
      </c>
      <c r="C116" t="s">
        <v>1322</v>
      </c>
      <c r="D116" t="s">
        <v>1416</v>
      </c>
      <c r="E116" t="s">
        <v>1417</v>
      </c>
      <c r="F116" t="s">
        <v>949</v>
      </c>
      <c r="G116" t="s">
        <v>204</v>
      </c>
      <c r="H116" t="s">
        <v>204</v>
      </c>
      <c r="I116" t="s">
        <v>340</v>
      </c>
      <c r="J116" t="s">
        <v>1272</v>
      </c>
      <c r="K116" t="s">
        <v>413</v>
      </c>
      <c r="L116" t="s">
        <v>1212</v>
      </c>
      <c r="M116" s="132">
        <v>8.1999999999999993</v>
      </c>
      <c r="N116" t="s">
        <v>1418</v>
      </c>
      <c r="O116" t="s">
        <v>1326</v>
      </c>
      <c r="P116" s="133">
        <v>3.7179586483239803E-2</v>
      </c>
      <c r="R116" s="142">
        <v>17250000</v>
      </c>
      <c r="T116" t="s">
        <v>1419</v>
      </c>
      <c r="U116" s="3">
        <v>17244.825000000001</v>
      </c>
      <c r="W116" s="15" t="s">
        <v>15</v>
      </c>
      <c r="X116" s="133">
        <v>4.1071428571428574E-4</v>
      </c>
      <c r="Y116" s="133">
        <v>0.24802243883507022</v>
      </c>
      <c r="Z116" s="133">
        <v>3.5251917669819104E-2</v>
      </c>
    </row>
    <row r="117" spans="1:26">
      <c r="A117" t="s">
        <v>1213</v>
      </c>
      <c r="B117" t="s">
        <v>1233</v>
      </c>
      <c r="C117" t="s">
        <v>1322</v>
      </c>
      <c r="D117" t="s">
        <v>1404</v>
      </c>
      <c r="E117" t="s">
        <v>1405</v>
      </c>
      <c r="F117" t="s">
        <v>949</v>
      </c>
      <c r="G117" t="s">
        <v>204</v>
      </c>
      <c r="H117" t="s">
        <v>204</v>
      </c>
      <c r="I117" t="s">
        <v>340</v>
      </c>
      <c r="J117" t="s">
        <v>1272</v>
      </c>
      <c r="K117" t="s">
        <v>413</v>
      </c>
      <c r="L117" t="s">
        <v>1212</v>
      </c>
      <c r="M117" s="132">
        <v>430.1</v>
      </c>
      <c r="N117" t="s">
        <v>1406</v>
      </c>
      <c r="O117" t="s">
        <v>1326</v>
      </c>
      <c r="P117" s="133">
        <v>4.28863684046265E-2</v>
      </c>
      <c r="R117" s="142">
        <v>13500000</v>
      </c>
      <c r="T117" t="s">
        <v>1407</v>
      </c>
      <c r="U117" s="3">
        <v>13258.35</v>
      </c>
      <c r="W117" s="15" t="s">
        <v>15</v>
      </c>
      <c r="X117" s="133">
        <v>7.5000000000000002E-4</v>
      </c>
      <c r="Y117" s="133">
        <v>0.19068725266443429</v>
      </c>
      <c r="Z117" s="133">
        <v>2.7102754747447198E-2</v>
      </c>
    </row>
    <row r="118" spans="1:26">
      <c r="A118" t="s">
        <v>1213</v>
      </c>
      <c r="B118" t="s">
        <v>1233</v>
      </c>
      <c r="C118" t="s">
        <v>1322</v>
      </c>
      <c r="D118" t="s">
        <v>1420</v>
      </c>
      <c r="E118" t="s">
        <v>1421</v>
      </c>
      <c r="F118" t="s">
        <v>949</v>
      </c>
      <c r="G118" t="s">
        <v>204</v>
      </c>
      <c r="H118" t="s">
        <v>204</v>
      </c>
      <c r="I118" t="s">
        <v>340</v>
      </c>
      <c r="J118" t="s">
        <v>1272</v>
      </c>
      <c r="K118" t="s">
        <v>413</v>
      </c>
      <c r="L118" t="s">
        <v>1212</v>
      </c>
      <c r="M118" s="132">
        <v>104.1</v>
      </c>
      <c r="N118" t="s">
        <v>1422</v>
      </c>
      <c r="O118" t="s">
        <v>1326</v>
      </c>
      <c r="P118" s="133">
        <v>4.1255109969377202E-2</v>
      </c>
      <c r="R118" s="142">
        <v>7500000</v>
      </c>
      <c r="T118" t="s">
        <v>1423</v>
      </c>
      <c r="U118" s="3">
        <v>7468.5</v>
      </c>
      <c r="W118" s="15" t="s">
        <v>15</v>
      </c>
      <c r="X118" s="133">
        <v>1.875E-4</v>
      </c>
      <c r="Y118" s="133">
        <v>0.10741515697838173</v>
      </c>
      <c r="Z118" s="133">
        <v>1.5267127797298262E-2</v>
      </c>
    </row>
    <row r="119" spans="1:26">
      <c r="A119" t="s">
        <v>1213</v>
      </c>
      <c r="B119" t="s">
        <v>1233</v>
      </c>
      <c r="C119" t="s">
        <v>1322</v>
      </c>
      <c r="D119" t="s">
        <v>1336</v>
      </c>
      <c r="E119" t="s">
        <v>1337</v>
      </c>
      <c r="F119" t="s">
        <v>949</v>
      </c>
      <c r="G119" t="s">
        <v>204</v>
      </c>
      <c r="H119" t="s">
        <v>204</v>
      </c>
      <c r="I119" t="s">
        <v>340</v>
      </c>
      <c r="J119" t="s">
        <v>1272</v>
      </c>
      <c r="K119" t="s">
        <v>413</v>
      </c>
      <c r="L119" t="s">
        <v>1212</v>
      </c>
      <c r="M119" s="132">
        <v>180.8</v>
      </c>
      <c r="N119" t="s">
        <v>1338</v>
      </c>
      <c r="O119" t="s">
        <v>1326</v>
      </c>
      <c r="P119" s="133">
        <v>4.1931741281747502E-2</v>
      </c>
      <c r="R119" s="142">
        <v>7500000</v>
      </c>
      <c r="T119" t="s">
        <v>1339</v>
      </c>
      <c r="U119" s="3">
        <v>7444.5</v>
      </c>
      <c r="W119" s="15" t="s">
        <v>15</v>
      </c>
      <c r="X119" s="133">
        <v>1.7857142857142857E-4</v>
      </c>
      <c r="Y119" s="133">
        <v>0.10706997872739678</v>
      </c>
      <c r="Z119" s="133">
        <v>1.521806693271566E-2</v>
      </c>
    </row>
    <row r="120" spans="1:26">
      <c r="A120" t="s">
        <v>1213</v>
      </c>
      <c r="B120" t="s">
        <v>1233</v>
      </c>
      <c r="C120" t="s">
        <v>1424</v>
      </c>
      <c r="D120" t="s">
        <v>1425</v>
      </c>
      <c r="E120" t="s">
        <v>1426</v>
      </c>
      <c r="F120" t="s">
        <v>950</v>
      </c>
      <c r="G120" t="s">
        <v>205</v>
      </c>
      <c r="H120" t="s">
        <v>224</v>
      </c>
      <c r="I120" t="s">
        <v>314</v>
      </c>
      <c r="J120" t="s">
        <v>1427</v>
      </c>
      <c r="K120" t="s">
        <v>423</v>
      </c>
      <c r="L120" t="s">
        <v>1215</v>
      </c>
      <c r="M120" s="132">
        <v>82.2</v>
      </c>
      <c r="N120" t="s">
        <v>1428</v>
      </c>
      <c r="O120" s="133">
        <v>2.5000000000000001E-2</v>
      </c>
      <c r="P120" s="133">
        <v>5.8246948236226698E-2</v>
      </c>
      <c r="R120" s="142">
        <v>6500000</v>
      </c>
      <c r="S120" t="s">
        <v>1216</v>
      </c>
      <c r="T120" t="s">
        <v>1429</v>
      </c>
      <c r="U120" s="3">
        <v>24113.118699999999</v>
      </c>
      <c r="W120" s="15" t="s">
        <v>15</v>
      </c>
      <c r="X120" s="133">
        <v>1.1894740694652857E-4</v>
      </c>
      <c r="Y120" s="133">
        <v>0.34680517279471695</v>
      </c>
      <c r="Z120" s="133">
        <v>4.9292102183369338E-2</v>
      </c>
    </row>
    <row r="121" spans="1:26">
      <c r="A121" t="s">
        <v>1213</v>
      </c>
      <c r="B121" t="s">
        <v>1240</v>
      </c>
      <c r="C121" t="s">
        <v>1269</v>
      </c>
      <c r="D121" t="s">
        <v>1344</v>
      </c>
      <c r="E121" t="s">
        <v>1345</v>
      </c>
      <c r="F121" t="s">
        <v>943</v>
      </c>
      <c r="G121" t="s">
        <v>204</v>
      </c>
      <c r="H121" t="s">
        <v>204</v>
      </c>
      <c r="I121" t="s">
        <v>340</v>
      </c>
      <c r="J121" t="s">
        <v>1285</v>
      </c>
      <c r="K121" t="s">
        <v>415</v>
      </c>
      <c r="L121" t="s">
        <v>1212</v>
      </c>
      <c r="M121" s="132">
        <v>3126</v>
      </c>
      <c r="N121" t="s">
        <v>1346</v>
      </c>
      <c r="O121" s="133">
        <v>7.4999999999999997E-3</v>
      </c>
      <c r="P121" s="133">
        <v>-2.61195350492004E-2</v>
      </c>
      <c r="R121" s="142">
        <v>122350000</v>
      </c>
      <c r="T121" t="s">
        <v>1347</v>
      </c>
      <c r="U121" s="3">
        <v>136885.18</v>
      </c>
      <c r="W121" s="15" t="s">
        <v>15</v>
      </c>
      <c r="X121" s="133">
        <v>5.4888500368428794E-3</v>
      </c>
      <c r="Y121" s="133">
        <v>0.13909483746779955</v>
      </c>
      <c r="Z121" s="133">
        <v>5.4788831529662622E-2</v>
      </c>
    </row>
    <row r="122" spans="1:26">
      <c r="A122" t="s">
        <v>1213</v>
      </c>
      <c r="B122" t="s">
        <v>1240</v>
      </c>
      <c r="C122" t="s">
        <v>1269</v>
      </c>
      <c r="D122" t="s">
        <v>1348</v>
      </c>
      <c r="E122" t="s">
        <v>1349</v>
      </c>
      <c r="F122" t="s">
        <v>943</v>
      </c>
      <c r="G122" t="s">
        <v>204</v>
      </c>
      <c r="H122" t="s">
        <v>204</v>
      </c>
      <c r="I122" t="s">
        <v>340</v>
      </c>
      <c r="J122" t="s">
        <v>1272</v>
      </c>
      <c r="K122" t="s">
        <v>413</v>
      </c>
      <c r="L122" t="s">
        <v>1212</v>
      </c>
      <c r="M122" s="132">
        <v>2331.1999999999998</v>
      </c>
      <c r="N122" t="s">
        <v>1350</v>
      </c>
      <c r="O122" s="133">
        <v>1E-3</v>
      </c>
      <c r="P122" s="133">
        <v>1.14859548270699E-2</v>
      </c>
      <c r="R122" s="142">
        <v>63750000</v>
      </c>
      <c r="T122" t="s">
        <v>1351</v>
      </c>
      <c r="U122" s="3">
        <v>69634.125</v>
      </c>
      <c r="W122" s="15" t="s">
        <v>15</v>
      </c>
      <c r="X122" s="133">
        <v>3.155227543874367E-3</v>
      </c>
      <c r="Y122" s="133">
        <v>7.0758187987095725E-2</v>
      </c>
      <c r="Z122" s="133">
        <v>2.7871332333715512E-2</v>
      </c>
    </row>
    <row r="123" spans="1:26">
      <c r="A123" t="s">
        <v>1213</v>
      </c>
      <c r="B123" t="s">
        <v>1240</v>
      </c>
      <c r="C123" t="s">
        <v>1269</v>
      </c>
      <c r="D123" t="s">
        <v>1270</v>
      </c>
      <c r="E123" t="s">
        <v>1271</v>
      </c>
      <c r="F123" t="s">
        <v>943</v>
      </c>
      <c r="G123" t="s">
        <v>204</v>
      </c>
      <c r="H123" t="s">
        <v>204</v>
      </c>
      <c r="I123" t="s">
        <v>340</v>
      </c>
      <c r="J123" t="s">
        <v>1272</v>
      </c>
      <c r="K123" t="s">
        <v>413</v>
      </c>
      <c r="L123" t="s">
        <v>1212</v>
      </c>
      <c r="M123" s="132">
        <v>1578.8</v>
      </c>
      <c r="N123" t="s">
        <v>1273</v>
      </c>
      <c r="O123" s="133">
        <v>7.4999999999999997E-3</v>
      </c>
      <c r="P123" s="133">
        <v>1.02638223016259E-2</v>
      </c>
      <c r="R123" s="142">
        <v>37500000</v>
      </c>
      <c r="T123" t="s">
        <v>1274</v>
      </c>
      <c r="U123" s="3">
        <v>42052.5</v>
      </c>
      <c r="W123" s="15" t="s">
        <v>15</v>
      </c>
      <c r="X123" s="133">
        <v>1.727893390935137E-3</v>
      </c>
      <c r="Y123" s="133">
        <v>4.2731328932866512E-2</v>
      </c>
      <c r="Z123" s="133">
        <v>1.6831678476085851E-2</v>
      </c>
    </row>
    <row r="124" spans="1:26">
      <c r="A124" t="s">
        <v>1213</v>
      </c>
      <c r="B124" t="s">
        <v>1240</v>
      </c>
      <c r="C124" t="s">
        <v>1269</v>
      </c>
      <c r="D124" t="s">
        <v>1283</v>
      </c>
      <c r="E124" t="s">
        <v>1284</v>
      </c>
      <c r="F124" t="s">
        <v>943</v>
      </c>
      <c r="G124" t="s">
        <v>204</v>
      </c>
      <c r="H124" t="s">
        <v>204</v>
      </c>
      <c r="I124" t="s">
        <v>340</v>
      </c>
      <c r="J124" t="s">
        <v>1285</v>
      </c>
      <c r="K124" t="s">
        <v>415</v>
      </c>
      <c r="L124" t="s">
        <v>1212</v>
      </c>
      <c r="M124" s="132">
        <v>5108.6000000000004</v>
      </c>
      <c r="N124" t="s">
        <v>1286</v>
      </c>
      <c r="O124" s="133">
        <v>5.0000000000000001E-3</v>
      </c>
      <c r="P124" s="133">
        <v>1.31985139238831E-2</v>
      </c>
      <c r="R124" s="142">
        <v>6650000</v>
      </c>
      <c r="T124" t="s">
        <v>1287</v>
      </c>
      <c r="U124" s="3">
        <v>7128.8</v>
      </c>
      <c r="W124" s="15" t="s">
        <v>15</v>
      </c>
      <c r="X124" s="133">
        <v>2.8840632799913903E-4</v>
      </c>
      <c r="Y124" s="133">
        <v>7.2438760524729511E-3</v>
      </c>
      <c r="Z124" s="133">
        <v>2.8533302305527807E-3</v>
      </c>
    </row>
    <row r="125" spans="1:26">
      <c r="A125" t="s">
        <v>1213</v>
      </c>
      <c r="B125" t="s">
        <v>1240</v>
      </c>
      <c r="C125" t="s">
        <v>1322</v>
      </c>
      <c r="D125" t="s">
        <v>1396</v>
      </c>
      <c r="E125" t="s">
        <v>1397</v>
      </c>
      <c r="F125" t="s">
        <v>949</v>
      </c>
      <c r="G125" t="s">
        <v>204</v>
      </c>
      <c r="H125" t="s">
        <v>204</v>
      </c>
      <c r="I125" t="s">
        <v>340</v>
      </c>
      <c r="J125" t="s">
        <v>1272</v>
      </c>
      <c r="K125" t="s">
        <v>413</v>
      </c>
      <c r="L125" t="s">
        <v>1212</v>
      </c>
      <c r="M125" s="132">
        <v>679.5</v>
      </c>
      <c r="N125" t="s">
        <v>1398</v>
      </c>
      <c r="O125" t="s">
        <v>1326</v>
      </c>
      <c r="P125" s="133">
        <v>4.2367093211412098E-2</v>
      </c>
      <c r="R125" s="142">
        <v>95000000</v>
      </c>
      <c r="T125" t="s">
        <v>1399</v>
      </c>
      <c r="U125" s="3">
        <v>92359</v>
      </c>
      <c r="W125" s="15" t="s">
        <v>15</v>
      </c>
      <c r="X125" s="133">
        <v>6.7857142857142855E-3</v>
      </c>
      <c r="Y125" s="133">
        <v>9.3849897364261775E-2</v>
      </c>
      <c r="Z125" s="133">
        <v>3.6967052907028432E-2</v>
      </c>
    </row>
    <row r="126" spans="1:26">
      <c r="A126" t="s">
        <v>1213</v>
      </c>
      <c r="B126" t="s">
        <v>1240</v>
      </c>
      <c r="C126" t="s">
        <v>1322</v>
      </c>
      <c r="D126" t="s">
        <v>1416</v>
      </c>
      <c r="E126" t="s">
        <v>1417</v>
      </c>
      <c r="F126" t="s">
        <v>949</v>
      </c>
      <c r="G126" t="s">
        <v>204</v>
      </c>
      <c r="H126" t="s">
        <v>204</v>
      </c>
      <c r="I126" t="s">
        <v>340</v>
      </c>
      <c r="J126" t="s">
        <v>1272</v>
      </c>
      <c r="K126" t="s">
        <v>413</v>
      </c>
      <c r="L126" t="s">
        <v>1212</v>
      </c>
      <c r="M126" s="132">
        <v>8.1999999999999993</v>
      </c>
      <c r="N126" t="s">
        <v>1418</v>
      </c>
      <c r="O126" t="s">
        <v>1326</v>
      </c>
      <c r="P126" s="133">
        <v>3.7179586483239803E-2</v>
      </c>
      <c r="R126" s="142">
        <v>92000000</v>
      </c>
      <c r="T126" t="s">
        <v>1419</v>
      </c>
      <c r="U126" s="3">
        <v>91972.4</v>
      </c>
      <c r="W126" s="15" t="s">
        <v>15</v>
      </c>
      <c r="X126" s="133">
        <v>2.1904761904761906E-3</v>
      </c>
      <c r="Y126" s="133">
        <v>9.3457056706383018E-2</v>
      </c>
      <c r="Z126" s="133">
        <v>3.6812314736911197E-2</v>
      </c>
    </row>
    <row r="127" spans="1:26">
      <c r="A127" t="s">
        <v>1213</v>
      </c>
      <c r="B127" t="s">
        <v>1240</v>
      </c>
      <c r="C127" t="s">
        <v>1322</v>
      </c>
      <c r="D127" t="s">
        <v>1412</v>
      </c>
      <c r="E127" t="s">
        <v>1413</v>
      </c>
      <c r="F127" t="s">
        <v>949</v>
      </c>
      <c r="G127" t="s">
        <v>204</v>
      </c>
      <c r="H127" t="s">
        <v>204</v>
      </c>
      <c r="I127" t="s">
        <v>340</v>
      </c>
      <c r="J127" t="s">
        <v>1272</v>
      </c>
      <c r="K127" t="s">
        <v>413</v>
      </c>
      <c r="L127" t="s">
        <v>1212</v>
      </c>
      <c r="M127" s="132">
        <v>353.4</v>
      </c>
      <c r="N127" t="s">
        <v>1414</v>
      </c>
      <c r="O127" t="s">
        <v>1326</v>
      </c>
      <c r="P127" s="133">
        <v>4.2194001480340602E-2</v>
      </c>
      <c r="R127" s="142">
        <v>75000000</v>
      </c>
      <c r="T127" t="s">
        <v>1415</v>
      </c>
      <c r="U127" s="3">
        <v>73912.5</v>
      </c>
      <c r="W127" s="15" t="s">
        <v>15</v>
      </c>
      <c r="X127" s="133">
        <v>4.1666666666666666E-3</v>
      </c>
      <c r="Y127" s="133">
        <v>7.5105626294524608E-2</v>
      </c>
      <c r="Z127" s="133">
        <v>2.9583768750102737E-2</v>
      </c>
    </row>
    <row r="128" spans="1:26">
      <c r="A128" t="s">
        <v>1213</v>
      </c>
      <c r="B128" t="s">
        <v>1240</v>
      </c>
      <c r="C128" t="s">
        <v>1322</v>
      </c>
      <c r="D128" t="s">
        <v>1328</v>
      </c>
      <c r="E128" t="s">
        <v>1329</v>
      </c>
      <c r="F128" t="s">
        <v>949</v>
      </c>
      <c r="G128" t="s">
        <v>204</v>
      </c>
      <c r="H128" t="s">
        <v>204</v>
      </c>
      <c r="I128" t="s">
        <v>340</v>
      </c>
      <c r="J128" t="s">
        <v>1272</v>
      </c>
      <c r="K128" t="s">
        <v>413</v>
      </c>
      <c r="L128" t="s">
        <v>1212</v>
      </c>
      <c r="M128" s="132">
        <v>928.8</v>
      </c>
      <c r="N128" t="s">
        <v>1330</v>
      </c>
      <c r="O128" t="s">
        <v>1326</v>
      </c>
      <c r="P128" s="133">
        <v>4.0497177995443001E-2</v>
      </c>
      <c r="R128" s="142">
        <v>70000000</v>
      </c>
      <c r="T128" t="s">
        <v>1331</v>
      </c>
      <c r="U128" s="3">
        <v>67466</v>
      </c>
      <c r="W128" s="15" t="s">
        <v>15</v>
      </c>
      <c r="X128" s="133">
        <v>5.8333333333333336E-3</v>
      </c>
      <c r="Y128" s="133">
        <v>6.8555064212229289E-2</v>
      </c>
      <c r="Z128" s="133">
        <v>2.7003531777364198E-2</v>
      </c>
    </row>
    <row r="129" spans="1:26">
      <c r="A129" t="s">
        <v>1213</v>
      </c>
      <c r="B129" t="s">
        <v>1240</v>
      </c>
      <c r="C129" t="s">
        <v>1322</v>
      </c>
      <c r="D129" t="s">
        <v>1400</v>
      </c>
      <c r="E129" t="s">
        <v>1401</v>
      </c>
      <c r="F129" t="s">
        <v>949</v>
      </c>
      <c r="G129" t="s">
        <v>204</v>
      </c>
      <c r="H129" t="s">
        <v>204</v>
      </c>
      <c r="I129" t="s">
        <v>340</v>
      </c>
      <c r="J129" t="s">
        <v>1272</v>
      </c>
      <c r="K129" t="s">
        <v>413</v>
      </c>
      <c r="L129" t="s">
        <v>1212</v>
      </c>
      <c r="M129" s="132">
        <v>257.5</v>
      </c>
      <c r="N129" t="s">
        <v>1402</v>
      </c>
      <c r="O129" t="s">
        <v>1326</v>
      </c>
      <c r="P129" s="133">
        <v>4.1837327610253897E-2</v>
      </c>
      <c r="R129" s="142">
        <v>50000000</v>
      </c>
      <c r="T129" t="s">
        <v>1403</v>
      </c>
      <c r="U129" s="3">
        <v>49475</v>
      </c>
      <c r="W129" s="15" t="s">
        <v>15</v>
      </c>
      <c r="X129" s="133">
        <v>2.7777777777777779E-3</v>
      </c>
      <c r="Y129" s="133">
        <v>5.0273646012807101E-2</v>
      </c>
      <c r="Z129" s="133">
        <v>1.9802563286471613E-2</v>
      </c>
    </row>
    <row r="130" spans="1:26">
      <c r="A130" t="s">
        <v>1213</v>
      </c>
      <c r="B130" t="s">
        <v>1240</v>
      </c>
      <c r="C130" t="s">
        <v>1322</v>
      </c>
      <c r="D130" t="s">
        <v>1404</v>
      </c>
      <c r="E130" t="s">
        <v>1405</v>
      </c>
      <c r="F130" t="s">
        <v>949</v>
      </c>
      <c r="G130" t="s">
        <v>204</v>
      </c>
      <c r="H130" t="s">
        <v>204</v>
      </c>
      <c r="I130" t="s">
        <v>340</v>
      </c>
      <c r="J130" t="s">
        <v>1272</v>
      </c>
      <c r="K130" t="s">
        <v>413</v>
      </c>
      <c r="L130" t="s">
        <v>1212</v>
      </c>
      <c r="M130" s="132">
        <v>430.1</v>
      </c>
      <c r="N130" t="s">
        <v>1406</v>
      </c>
      <c r="O130" t="s">
        <v>1326</v>
      </c>
      <c r="P130" s="133">
        <v>4.28863684046265E-2</v>
      </c>
      <c r="R130" s="142">
        <v>50000000</v>
      </c>
      <c r="T130" t="s">
        <v>1407</v>
      </c>
      <c r="U130" s="3">
        <v>49105</v>
      </c>
      <c r="W130" s="15" t="s">
        <v>15</v>
      </c>
      <c r="X130" s="133">
        <v>2.7777777777777779E-3</v>
      </c>
      <c r="Y130" s="133">
        <v>4.9897673319027641E-2</v>
      </c>
      <c r="Z130" s="133">
        <v>1.9654469331625842E-2</v>
      </c>
    </row>
    <row r="131" spans="1:26">
      <c r="A131" t="s">
        <v>1213</v>
      </c>
      <c r="B131" t="s">
        <v>1240</v>
      </c>
      <c r="C131" t="s">
        <v>1322</v>
      </c>
      <c r="D131" t="s">
        <v>1323</v>
      </c>
      <c r="E131" t="s">
        <v>1324</v>
      </c>
      <c r="F131" t="s">
        <v>949</v>
      </c>
      <c r="G131" t="s">
        <v>204</v>
      </c>
      <c r="H131" t="s">
        <v>204</v>
      </c>
      <c r="I131" t="s">
        <v>340</v>
      </c>
      <c r="J131" t="s">
        <v>1272</v>
      </c>
      <c r="K131" t="s">
        <v>413</v>
      </c>
      <c r="L131" t="s">
        <v>1212</v>
      </c>
      <c r="M131" s="132">
        <v>506.8</v>
      </c>
      <c r="N131" t="s">
        <v>1325</v>
      </c>
      <c r="O131" t="s">
        <v>1326</v>
      </c>
      <c r="P131" s="133">
        <v>4.2133681634664202E-2</v>
      </c>
      <c r="R131" s="142">
        <v>50000000</v>
      </c>
      <c r="T131" t="s">
        <v>1327</v>
      </c>
      <c r="U131" s="3">
        <v>48965</v>
      </c>
      <c r="W131" s="15" t="s">
        <v>15</v>
      </c>
      <c r="X131" s="133">
        <v>2.7777777777777779E-3</v>
      </c>
      <c r="Y131" s="133">
        <v>4.9755413380840822E-2</v>
      </c>
      <c r="Z131" s="133">
        <v>1.9598433781143659E-2</v>
      </c>
    </row>
    <row r="132" spans="1:26">
      <c r="A132" t="s">
        <v>1213</v>
      </c>
      <c r="B132" t="s">
        <v>1240</v>
      </c>
      <c r="C132" t="s">
        <v>1322</v>
      </c>
      <c r="D132" t="s">
        <v>1420</v>
      </c>
      <c r="E132" t="s">
        <v>1421</v>
      </c>
      <c r="F132" t="s">
        <v>949</v>
      </c>
      <c r="G132" t="s">
        <v>204</v>
      </c>
      <c r="H132" t="s">
        <v>204</v>
      </c>
      <c r="I132" t="s">
        <v>340</v>
      </c>
      <c r="J132" t="s">
        <v>1272</v>
      </c>
      <c r="K132" t="s">
        <v>413</v>
      </c>
      <c r="L132" t="s">
        <v>1212</v>
      </c>
      <c r="M132" s="132">
        <v>104.1</v>
      </c>
      <c r="N132" t="s">
        <v>1422</v>
      </c>
      <c r="O132" t="s">
        <v>1326</v>
      </c>
      <c r="P132" s="133">
        <v>4.1255109969377202E-2</v>
      </c>
      <c r="R132" s="142">
        <v>40000000</v>
      </c>
      <c r="T132" t="s">
        <v>1423</v>
      </c>
      <c r="U132" s="3">
        <v>39832</v>
      </c>
      <c r="W132" s="15" t="s">
        <v>15</v>
      </c>
      <c r="X132" s="133">
        <v>1E-3</v>
      </c>
      <c r="Y132" s="133">
        <v>4.0474984698981961E-2</v>
      </c>
      <c r="Z132" s="133">
        <v>1.5942914620045219E-2</v>
      </c>
    </row>
    <row r="133" spans="1:26">
      <c r="A133" t="s">
        <v>1213</v>
      </c>
      <c r="B133" t="s">
        <v>1240</v>
      </c>
      <c r="C133" t="s">
        <v>1322</v>
      </c>
      <c r="D133" t="s">
        <v>1332</v>
      </c>
      <c r="E133" t="s">
        <v>1333</v>
      </c>
      <c r="F133" t="s">
        <v>949</v>
      </c>
      <c r="G133" t="s">
        <v>204</v>
      </c>
      <c r="H133" t="s">
        <v>204</v>
      </c>
      <c r="I133" t="s">
        <v>340</v>
      </c>
      <c r="J133" t="s">
        <v>1272</v>
      </c>
      <c r="K133" t="s">
        <v>413</v>
      </c>
      <c r="L133" t="s">
        <v>1212</v>
      </c>
      <c r="M133" s="132">
        <v>775.3</v>
      </c>
      <c r="N133" t="s">
        <v>1334</v>
      </c>
      <c r="O133" t="s">
        <v>1326</v>
      </c>
      <c r="P133" s="133">
        <v>4.1451805118321999E-2</v>
      </c>
      <c r="R133" s="142">
        <v>40000000</v>
      </c>
      <c r="T133" t="s">
        <v>1335</v>
      </c>
      <c r="U133" s="3">
        <v>38760</v>
      </c>
      <c r="W133" s="15" t="s">
        <v>15</v>
      </c>
      <c r="X133" s="133">
        <v>3.3333333333333335E-3</v>
      </c>
      <c r="Y133" s="133">
        <v>3.9385680029437153E-2</v>
      </c>
      <c r="Z133" s="133">
        <v>1.55138424049245E-2</v>
      </c>
    </row>
    <row r="134" spans="1:26">
      <c r="A134" t="s">
        <v>1213</v>
      </c>
      <c r="B134" t="s">
        <v>1240</v>
      </c>
      <c r="C134" t="s">
        <v>1322</v>
      </c>
      <c r="D134" t="s">
        <v>1408</v>
      </c>
      <c r="E134" t="s">
        <v>1409</v>
      </c>
      <c r="F134" t="s">
        <v>949</v>
      </c>
      <c r="G134" t="s">
        <v>204</v>
      </c>
      <c r="H134" t="s">
        <v>204</v>
      </c>
      <c r="I134" t="s">
        <v>340</v>
      </c>
      <c r="J134" t="s">
        <v>1272</v>
      </c>
      <c r="K134" t="s">
        <v>413</v>
      </c>
      <c r="L134" t="s">
        <v>1212</v>
      </c>
      <c r="M134" s="132">
        <v>602.70000000000005</v>
      </c>
      <c r="N134" t="s">
        <v>1410</v>
      </c>
      <c r="O134" t="s">
        <v>1326</v>
      </c>
      <c r="P134" s="133">
        <v>4.2545430146455399E-2</v>
      </c>
      <c r="R134" s="142">
        <v>25000000</v>
      </c>
      <c r="T134" t="s">
        <v>1411</v>
      </c>
      <c r="U134" s="3">
        <v>24380</v>
      </c>
      <c r="W134" s="15" t="s">
        <v>15</v>
      </c>
      <c r="X134" s="133">
        <v>1.7857142857142857E-3</v>
      </c>
      <c r="Y134" s="133">
        <v>2.4773552092819347E-2</v>
      </c>
      <c r="Z134" s="133">
        <v>9.7581908625402301E-3</v>
      </c>
    </row>
    <row r="135" spans="1:26">
      <c r="A135" t="s">
        <v>1213</v>
      </c>
      <c r="B135" t="s">
        <v>1240</v>
      </c>
      <c r="C135" t="s">
        <v>1322</v>
      </c>
      <c r="D135" t="s">
        <v>1336</v>
      </c>
      <c r="E135" t="s">
        <v>1337</v>
      </c>
      <c r="F135" t="s">
        <v>949</v>
      </c>
      <c r="G135" t="s">
        <v>204</v>
      </c>
      <c r="H135" t="s">
        <v>204</v>
      </c>
      <c r="I135" t="s">
        <v>340</v>
      </c>
      <c r="J135" t="s">
        <v>1272</v>
      </c>
      <c r="K135" t="s">
        <v>413</v>
      </c>
      <c r="L135" t="s">
        <v>1212</v>
      </c>
      <c r="M135" s="132">
        <v>180.8</v>
      </c>
      <c r="N135" t="s">
        <v>1338</v>
      </c>
      <c r="O135" t="s">
        <v>1326</v>
      </c>
      <c r="P135" s="133">
        <v>4.1931741281747502E-2</v>
      </c>
      <c r="R135" s="142">
        <v>20000000</v>
      </c>
      <c r="T135" t="s">
        <v>1339</v>
      </c>
      <c r="U135" s="3">
        <v>19852</v>
      </c>
      <c r="W135" s="15" t="s">
        <v>15</v>
      </c>
      <c r="X135" s="133">
        <v>4.7619047619047619E-4</v>
      </c>
      <c r="Y135" s="133">
        <v>2.0172459234891291E-2</v>
      </c>
      <c r="Z135" s="133">
        <v>7.9458410583736119E-3</v>
      </c>
    </row>
    <row r="136" spans="1:26">
      <c r="A136" t="s">
        <v>1213</v>
      </c>
      <c r="B136" t="s">
        <v>1240</v>
      </c>
      <c r="C136" t="s">
        <v>1322</v>
      </c>
      <c r="D136" t="s">
        <v>1340</v>
      </c>
      <c r="E136" t="s">
        <v>1341</v>
      </c>
      <c r="F136" t="s">
        <v>949</v>
      </c>
      <c r="G136" t="s">
        <v>204</v>
      </c>
      <c r="H136" t="s">
        <v>204</v>
      </c>
      <c r="I136" t="s">
        <v>340</v>
      </c>
      <c r="J136" t="s">
        <v>1272</v>
      </c>
      <c r="K136" t="s">
        <v>413</v>
      </c>
      <c r="L136" t="s">
        <v>1212</v>
      </c>
      <c r="M136" s="132">
        <v>852.1</v>
      </c>
      <c r="N136" t="s">
        <v>1342</v>
      </c>
      <c r="O136" t="s">
        <v>1326</v>
      </c>
      <c r="P136" s="133">
        <v>4.1053169616460397E-2</v>
      </c>
      <c r="R136" s="142">
        <v>20000000</v>
      </c>
      <c r="T136" t="s">
        <v>1343</v>
      </c>
      <c r="U136" s="3">
        <v>19326</v>
      </c>
      <c r="W136" s="15" t="s">
        <v>15</v>
      </c>
      <c r="X136" s="133">
        <v>1.6666666666666668E-3</v>
      </c>
      <c r="Y136" s="133">
        <v>1.9637968324275088E-2</v>
      </c>
      <c r="Z136" s="133">
        <v>7.7353074901334081E-3</v>
      </c>
    </row>
    <row r="137" spans="1:26">
      <c r="A137" t="s">
        <v>1213</v>
      </c>
      <c r="B137" t="s">
        <v>1240</v>
      </c>
      <c r="C137" t="s">
        <v>1424</v>
      </c>
      <c r="D137" t="s">
        <v>1430</v>
      </c>
      <c r="E137" t="s">
        <v>1431</v>
      </c>
      <c r="F137" t="s">
        <v>950</v>
      </c>
      <c r="G137" t="s">
        <v>205</v>
      </c>
      <c r="H137" t="s">
        <v>224</v>
      </c>
      <c r="I137" t="s">
        <v>314</v>
      </c>
      <c r="J137" t="s">
        <v>1427</v>
      </c>
      <c r="K137" t="s">
        <v>423</v>
      </c>
      <c r="L137" t="s">
        <v>1215</v>
      </c>
      <c r="M137" s="132">
        <v>1907.3</v>
      </c>
      <c r="N137" t="s">
        <v>1432</v>
      </c>
      <c r="O137" s="133">
        <v>5.0000000000000001E-3</v>
      </c>
      <c r="P137" s="133">
        <v>4.7336923974752101E-2</v>
      </c>
      <c r="R137" s="142">
        <v>33200000</v>
      </c>
      <c r="S137" t="s">
        <v>1216</v>
      </c>
      <c r="T137" t="s">
        <v>1433</v>
      </c>
      <c r="U137" s="3">
        <v>113008.51740000001</v>
      </c>
      <c r="W137" s="15" t="s">
        <v>15</v>
      </c>
      <c r="X137" s="133">
        <v>4.4735494650605009E-4</v>
      </c>
      <c r="Y137" s="133">
        <v>0.11483274788928619</v>
      </c>
      <c r="Z137" s="133">
        <v>4.5232103453521889E-2</v>
      </c>
    </row>
    <row r="138" spans="1:26">
      <c r="A138" t="s">
        <v>1213</v>
      </c>
      <c r="B138" t="s">
        <v>1241</v>
      </c>
      <c r="C138" t="s">
        <v>1322</v>
      </c>
      <c r="D138" t="s">
        <v>1396</v>
      </c>
      <c r="E138" t="s">
        <v>1397</v>
      </c>
      <c r="F138" t="s">
        <v>949</v>
      </c>
      <c r="G138" t="s">
        <v>204</v>
      </c>
      <c r="H138" t="s">
        <v>204</v>
      </c>
      <c r="I138" t="s">
        <v>340</v>
      </c>
      <c r="J138" t="s">
        <v>1272</v>
      </c>
      <c r="K138" t="s">
        <v>413</v>
      </c>
      <c r="L138" t="s">
        <v>1212</v>
      </c>
      <c r="M138" s="132">
        <v>679.5</v>
      </c>
      <c r="N138" t="s">
        <v>1398</v>
      </c>
      <c r="O138" t="s">
        <v>1326</v>
      </c>
      <c r="P138" s="133">
        <v>4.2367093211412098E-2</v>
      </c>
      <c r="R138" s="142">
        <v>37154</v>
      </c>
      <c r="T138" t="s">
        <v>1399</v>
      </c>
      <c r="U138" s="3">
        <v>36.121099999999998</v>
      </c>
      <c r="W138" s="15" t="s">
        <v>15</v>
      </c>
      <c r="X138" s="133">
        <v>2.653857142857143E-6</v>
      </c>
      <c r="Y138" s="133">
        <v>1</v>
      </c>
      <c r="Z138" s="133">
        <v>8.4877634634081711E-2</v>
      </c>
    </row>
    <row r="139" spans="1:26">
      <c r="A139" t="s">
        <v>1213</v>
      </c>
      <c r="B139" t="s">
        <v>1242</v>
      </c>
      <c r="C139" t="s">
        <v>1322</v>
      </c>
      <c r="D139" t="s">
        <v>1400</v>
      </c>
      <c r="E139" t="s">
        <v>1401</v>
      </c>
      <c r="F139" t="s">
        <v>949</v>
      </c>
      <c r="G139" t="s">
        <v>204</v>
      </c>
      <c r="H139" t="s">
        <v>204</v>
      </c>
      <c r="I139" t="s">
        <v>340</v>
      </c>
      <c r="J139" t="s">
        <v>1272</v>
      </c>
      <c r="K139" t="s">
        <v>413</v>
      </c>
      <c r="L139" t="s">
        <v>1212</v>
      </c>
      <c r="M139" s="132">
        <v>257.5</v>
      </c>
      <c r="N139" t="s">
        <v>1402</v>
      </c>
      <c r="O139" t="s">
        <v>1326</v>
      </c>
      <c r="P139" s="133">
        <v>4.1838638911246902E-2</v>
      </c>
      <c r="R139" s="142">
        <v>133798</v>
      </c>
      <c r="T139" t="s">
        <v>1403</v>
      </c>
      <c r="U139" s="3">
        <v>132.3931</v>
      </c>
      <c r="W139" s="15" t="s">
        <v>15</v>
      </c>
      <c r="X139" s="133">
        <v>7.4332222222222222E-6</v>
      </c>
      <c r="Y139" s="133">
        <v>0.40597939265475197</v>
      </c>
      <c r="Z139" s="133">
        <v>5.267009589274356E-2</v>
      </c>
    </row>
    <row r="140" spans="1:26">
      <c r="A140" t="s">
        <v>1213</v>
      </c>
      <c r="B140" t="s">
        <v>1242</v>
      </c>
      <c r="C140" t="s">
        <v>1322</v>
      </c>
      <c r="D140" t="s">
        <v>1404</v>
      </c>
      <c r="E140" t="s">
        <v>1405</v>
      </c>
      <c r="F140" t="s">
        <v>949</v>
      </c>
      <c r="G140" t="s">
        <v>204</v>
      </c>
      <c r="H140" t="s">
        <v>204</v>
      </c>
      <c r="I140" t="s">
        <v>340</v>
      </c>
      <c r="J140" t="s">
        <v>1272</v>
      </c>
      <c r="K140" t="s">
        <v>413</v>
      </c>
      <c r="L140" t="s">
        <v>1212</v>
      </c>
      <c r="M140" s="132">
        <v>430.1</v>
      </c>
      <c r="N140" t="s">
        <v>1406</v>
      </c>
      <c r="O140" t="s">
        <v>1326</v>
      </c>
      <c r="P140" s="133">
        <v>4.28863684046265E-2</v>
      </c>
      <c r="R140" s="142">
        <v>129838</v>
      </c>
      <c r="T140" t="s">
        <v>1407</v>
      </c>
      <c r="U140" s="3">
        <v>127.51389999999999</v>
      </c>
      <c r="W140" s="15" t="s">
        <v>15</v>
      </c>
      <c r="X140" s="133">
        <v>7.2132222222222218E-6</v>
      </c>
      <c r="Y140" s="133">
        <v>0.39101741242162347</v>
      </c>
      <c r="Z140" s="133">
        <v>5.0728990142348059E-2</v>
      </c>
    </row>
    <row r="141" spans="1:26">
      <c r="A141" t="s">
        <v>1213</v>
      </c>
      <c r="B141" t="s">
        <v>1242</v>
      </c>
      <c r="C141" t="s">
        <v>1322</v>
      </c>
      <c r="D141" t="s">
        <v>1412</v>
      </c>
      <c r="E141" t="s">
        <v>1413</v>
      </c>
      <c r="F141" t="s">
        <v>949</v>
      </c>
      <c r="G141" t="s">
        <v>204</v>
      </c>
      <c r="H141" t="s">
        <v>204</v>
      </c>
      <c r="I141" t="s">
        <v>340</v>
      </c>
      <c r="J141" t="s">
        <v>1272</v>
      </c>
      <c r="K141" t="s">
        <v>413</v>
      </c>
      <c r="L141" t="s">
        <v>1212</v>
      </c>
      <c r="M141" s="132">
        <v>353.4</v>
      </c>
      <c r="N141" t="s">
        <v>1414</v>
      </c>
      <c r="O141" t="s">
        <v>1326</v>
      </c>
      <c r="P141" s="133">
        <v>4.2194001480340602E-2</v>
      </c>
      <c r="R141" s="142">
        <v>67175</v>
      </c>
      <c r="T141" t="s">
        <v>1415</v>
      </c>
      <c r="U141" s="3">
        <v>66.200999999999993</v>
      </c>
      <c r="W141" s="15" t="s">
        <v>15</v>
      </c>
      <c r="X141" s="133">
        <v>3.7319444444444446E-6</v>
      </c>
      <c r="Y141" s="133">
        <v>0.20300319492362456</v>
      </c>
      <c r="Z141" s="133">
        <v>2.6336799198705501E-2</v>
      </c>
    </row>
    <row r="142" spans="1:26">
      <c r="A142" t="s">
        <v>1213</v>
      </c>
      <c r="B142" t="s">
        <v>1243</v>
      </c>
      <c r="C142" t="s">
        <v>1269</v>
      </c>
      <c r="D142" t="s">
        <v>1344</v>
      </c>
      <c r="E142" t="s">
        <v>1345</v>
      </c>
      <c r="F142" t="s">
        <v>943</v>
      </c>
      <c r="G142" t="s">
        <v>204</v>
      </c>
      <c r="H142" t="s">
        <v>204</v>
      </c>
      <c r="I142" t="s">
        <v>340</v>
      </c>
      <c r="J142" t="s">
        <v>1285</v>
      </c>
      <c r="K142" t="s">
        <v>415</v>
      </c>
      <c r="L142" t="s">
        <v>1212</v>
      </c>
      <c r="M142" s="132">
        <v>3126</v>
      </c>
      <c r="N142" t="s">
        <v>1346</v>
      </c>
      <c r="O142" s="133">
        <v>7.4999999999999997E-3</v>
      </c>
      <c r="P142" s="133">
        <v>-2.61195350492004E-2</v>
      </c>
      <c r="R142" s="142">
        <v>15729153</v>
      </c>
      <c r="T142" t="s">
        <v>1347</v>
      </c>
      <c r="U142" s="3">
        <v>17597.776399999999</v>
      </c>
      <c r="W142" s="15" t="s">
        <v>15</v>
      </c>
      <c r="X142" s="133">
        <v>7.0563924825138775E-4</v>
      </c>
      <c r="Y142" s="133">
        <v>0.19473849901930423</v>
      </c>
      <c r="Z142" s="133">
        <v>5.3086784305817411E-2</v>
      </c>
    </row>
    <row r="143" spans="1:26">
      <c r="A143" t="s">
        <v>1213</v>
      </c>
      <c r="B143" t="s">
        <v>1243</v>
      </c>
      <c r="C143" t="s">
        <v>1269</v>
      </c>
      <c r="D143" t="s">
        <v>1348</v>
      </c>
      <c r="E143" t="s">
        <v>1349</v>
      </c>
      <c r="F143" t="s">
        <v>943</v>
      </c>
      <c r="G143" t="s">
        <v>204</v>
      </c>
      <c r="H143" t="s">
        <v>204</v>
      </c>
      <c r="I143" t="s">
        <v>340</v>
      </c>
      <c r="J143" t="s">
        <v>1272</v>
      </c>
      <c r="K143" t="s">
        <v>413</v>
      </c>
      <c r="L143" t="s">
        <v>1212</v>
      </c>
      <c r="M143" s="132">
        <v>2331.1999999999998</v>
      </c>
      <c r="N143" t="s">
        <v>1350</v>
      </c>
      <c r="O143" s="133">
        <v>1E-3</v>
      </c>
      <c r="P143" s="133">
        <v>1.14859548270699E-2</v>
      </c>
      <c r="R143" s="142">
        <v>5281846</v>
      </c>
      <c r="T143" t="s">
        <v>1351</v>
      </c>
      <c r="U143" s="3">
        <v>5769.3604000000005</v>
      </c>
      <c r="W143" s="15" t="s">
        <v>15</v>
      </c>
      <c r="X143" s="133">
        <v>2.6141844677180626E-4</v>
      </c>
      <c r="Y143" s="133">
        <v>6.3844235646661016E-2</v>
      </c>
      <c r="Z143" s="133">
        <v>1.7404289259763145E-2</v>
      </c>
    </row>
    <row r="144" spans="1:26">
      <c r="A144" t="s">
        <v>1213</v>
      </c>
      <c r="B144" t="s">
        <v>1243</v>
      </c>
      <c r="C144" t="s">
        <v>1269</v>
      </c>
      <c r="D144" t="s">
        <v>1270</v>
      </c>
      <c r="E144" t="s">
        <v>1271</v>
      </c>
      <c r="F144" t="s">
        <v>943</v>
      </c>
      <c r="G144" t="s">
        <v>204</v>
      </c>
      <c r="H144" t="s">
        <v>204</v>
      </c>
      <c r="I144" t="s">
        <v>340</v>
      </c>
      <c r="J144" t="s">
        <v>1272</v>
      </c>
      <c r="K144" t="s">
        <v>413</v>
      </c>
      <c r="L144" t="s">
        <v>1212</v>
      </c>
      <c r="M144" s="132">
        <v>1578.8</v>
      </c>
      <c r="N144" t="s">
        <v>1273</v>
      </c>
      <c r="O144" s="133">
        <v>7.4999999999999997E-3</v>
      </c>
      <c r="P144" s="133">
        <v>1.02638223016259E-2</v>
      </c>
      <c r="R144" s="142">
        <v>3298249</v>
      </c>
      <c r="T144" t="s">
        <v>1274</v>
      </c>
      <c r="U144" s="3">
        <v>3698.6563999999998</v>
      </c>
      <c r="W144" s="15" t="s">
        <v>15</v>
      </c>
      <c r="X144" s="133">
        <v>1.5197393730022465E-4</v>
      </c>
      <c r="Y144" s="133">
        <v>4.092964849011288E-2</v>
      </c>
      <c r="Z144" s="133">
        <v>1.1157646957585711E-2</v>
      </c>
    </row>
    <row r="145" spans="1:26">
      <c r="A145" t="s">
        <v>1213</v>
      </c>
      <c r="B145" t="s">
        <v>1243</v>
      </c>
      <c r="C145" t="s">
        <v>1269</v>
      </c>
      <c r="D145" t="s">
        <v>1283</v>
      </c>
      <c r="E145" t="s">
        <v>1284</v>
      </c>
      <c r="F145" t="s">
        <v>943</v>
      </c>
      <c r="G145" t="s">
        <v>204</v>
      </c>
      <c r="H145" t="s">
        <v>204</v>
      </c>
      <c r="I145" t="s">
        <v>340</v>
      </c>
      <c r="J145" t="s">
        <v>1285</v>
      </c>
      <c r="K145" t="s">
        <v>415</v>
      </c>
      <c r="L145" t="s">
        <v>1212</v>
      </c>
      <c r="M145" s="132">
        <v>5108.6000000000004</v>
      </c>
      <c r="N145" t="s">
        <v>1286</v>
      </c>
      <c r="O145" s="133">
        <v>5.0000000000000001E-3</v>
      </c>
      <c r="P145" s="133">
        <v>1.31985139238831E-2</v>
      </c>
      <c r="R145" s="142">
        <v>3363070</v>
      </c>
      <c r="T145" t="s">
        <v>1287</v>
      </c>
      <c r="U145" s="3">
        <v>3605.2109999999998</v>
      </c>
      <c r="W145" s="15" t="s">
        <v>15</v>
      </c>
      <c r="X145" s="133">
        <v>1.4585423601564879E-4</v>
      </c>
      <c r="Y145" s="133">
        <v>3.9895573824824837E-2</v>
      </c>
      <c r="Z145" s="133">
        <v>1.0875752524853051E-2</v>
      </c>
    </row>
    <row r="146" spans="1:26">
      <c r="A146" t="s">
        <v>1213</v>
      </c>
      <c r="B146" t="s">
        <v>1243</v>
      </c>
      <c r="C146" t="s">
        <v>1269</v>
      </c>
      <c r="D146" t="s">
        <v>1279</v>
      </c>
      <c r="E146" t="s">
        <v>1280</v>
      </c>
      <c r="F146" t="s">
        <v>943</v>
      </c>
      <c r="G146" t="s">
        <v>204</v>
      </c>
      <c r="H146" t="s">
        <v>204</v>
      </c>
      <c r="I146" t="s">
        <v>340</v>
      </c>
      <c r="J146" t="s">
        <v>1272</v>
      </c>
      <c r="K146" t="s">
        <v>413</v>
      </c>
      <c r="L146" t="s">
        <v>1212</v>
      </c>
      <c r="M146" s="132">
        <v>7641.2</v>
      </c>
      <c r="N146" t="s">
        <v>1281</v>
      </c>
      <c r="O146" s="133">
        <v>1E-3</v>
      </c>
      <c r="P146" s="133">
        <v>1.6062395292520199E-2</v>
      </c>
      <c r="R146" s="142">
        <v>2241423</v>
      </c>
      <c r="T146" t="s">
        <v>1282</v>
      </c>
      <c r="U146" s="3">
        <v>2237.1642999999999</v>
      </c>
      <c r="W146" s="15" t="s">
        <v>15</v>
      </c>
      <c r="X146" s="133">
        <v>7.3000824190193889E-5</v>
      </c>
      <c r="Y146" s="133">
        <v>2.4756651511113469E-2</v>
      </c>
      <c r="Z146" s="133">
        <v>6.7487991615591591E-3</v>
      </c>
    </row>
    <row r="147" spans="1:26">
      <c r="A147" t="s">
        <v>1213</v>
      </c>
      <c r="B147" t="s">
        <v>1243</v>
      </c>
      <c r="C147" t="s">
        <v>1269</v>
      </c>
      <c r="D147" t="s">
        <v>1360</v>
      </c>
      <c r="E147" t="s">
        <v>1361</v>
      </c>
      <c r="F147" t="s">
        <v>943</v>
      </c>
      <c r="G147" t="s">
        <v>204</v>
      </c>
      <c r="H147" t="s">
        <v>204</v>
      </c>
      <c r="I147" t="s">
        <v>340</v>
      </c>
      <c r="J147" t="s">
        <v>1272</v>
      </c>
      <c r="K147" t="s">
        <v>413</v>
      </c>
      <c r="L147" t="s">
        <v>1212</v>
      </c>
      <c r="M147" s="132">
        <v>334.2</v>
      </c>
      <c r="N147" t="s">
        <v>1362</v>
      </c>
      <c r="O147" s="133">
        <v>0.04</v>
      </c>
      <c r="P147" s="133">
        <v>-4.2601474964622096E-3</v>
      </c>
      <c r="R147" s="142">
        <v>312352</v>
      </c>
      <c r="T147" t="s">
        <v>1363</v>
      </c>
      <c r="U147" s="3">
        <v>449.1309</v>
      </c>
      <c r="W147" s="15" t="s">
        <v>15</v>
      </c>
      <c r="X147" s="133">
        <v>8.3957942851824998E-5</v>
      </c>
      <c r="Y147" s="133">
        <v>4.9701214178295193E-3</v>
      </c>
      <c r="Z147" s="133">
        <v>1.3548823936240986E-3</v>
      </c>
    </row>
    <row r="148" spans="1:26">
      <c r="A148" t="s">
        <v>1213</v>
      </c>
      <c r="B148" t="s">
        <v>1243</v>
      </c>
      <c r="C148" t="s">
        <v>1288</v>
      </c>
      <c r="D148" t="s">
        <v>1368</v>
      </c>
      <c r="E148" t="s">
        <v>1369</v>
      </c>
      <c r="F148" t="s">
        <v>945</v>
      </c>
      <c r="G148" t="s">
        <v>204</v>
      </c>
      <c r="H148" t="s">
        <v>204</v>
      </c>
      <c r="I148" t="s">
        <v>340</v>
      </c>
      <c r="J148" t="s">
        <v>1272</v>
      </c>
      <c r="K148" t="s">
        <v>413</v>
      </c>
      <c r="L148" t="s">
        <v>1212</v>
      </c>
      <c r="M148" s="132">
        <v>4367.3999999999996</v>
      </c>
      <c r="N148" t="s">
        <v>1370</v>
      </c>
      <c r="O148" s="133">
        <v>2.2499999999999999E-2</v>
      </c>
      <c r="P148" s="133">
        <v>3.4973978213071501E-2</v>
      </c>
      <c r="R148" s="142">
        <v>11835309</v>
      </c>
      <c r="T148" t="s">
        <v>1371</v>
      </c>
      <c r="U148" s="3">
        <v>11100.336300000001</v>
      </c>
      <c r="W148" s="15" t="s">
        <v>15</v>
      </c>
      <c r="X148" s="133">
        <v>4.0900658260851065E-4</v>
      </c>
      <c r="Y148" s="133">
        <v>0.12283727134594426</v>
      </c>
      <c r="Z148" s="133">
        <v>3.3486114771845321E-2</v>
      </c>
    </row>
    <row r="149" spans="1:26">
      <c r="A149" t="s">
        <v>1213</v>
      </c>
      <c r="B149" t="s">
        <v>1243</v>
      </c>
      <c r="C149" t="s">
        <v>1288</v>
      </c>
      <c r="D149" t="s">
        <v>1384</v>
      </c>
      <c r="E149" t="s">
        <v>1385</v>
      </c>
      <c r="F149" t="s">
        <v>945</v>
      </c>
      <c r="G149" t="s">
        <v>204</v>
      </c>
      <c r="H149" t="s">
        <v>204</v>
      </c>
      <c r="I149" t="s">
        <v>340</v>
      </c>
      <c r="J149" t="s">
        <v>1272</v>
      </c>
      <c r="K149" t="s">
        <v>413</v>
      </c>
      <c r="L149" t="s">
        <v>1212</v>
      </c>
      <c r="M149" s="132">
        <v>4629.8999999999996</v>
      </c>
      <c r="N149" t="s">
        <v>1386</v>
      </c>
      <c r="O149" s="133">
        <v>3.7499999999999999E-2</v>
      </c>
      <c r="P149" s="133">
        <v>3.3167005444764801E-2</v>
      </c>
      <c r="R149" s="142">
        <v>9474380</v>
      </c>
      <c r="T149" t="s">
        <v>1387</v>
      </c>
      <c r="U149" s="3">
        <v>9363.5298000000003</v>
      </c>
      <c r="W149" s="15" t="s">
        <v>15</v>
      </c>
      <c r="X149" s="133">
        <v>4.7325989058014822E-4</v>
      </c>
      <c r="Y149" s="133">
        <v>0.10361762138663898</v>
      </c>
      <c r="Z149" s="133">
        <v>2.824673264164923E-2</v>
      </c>
    </row>
    <row r="150" spans="1:26">
      <c r="A150" t="s">
        <v>1213</v>
      </c>
      <c r="B150" t="s">
        <v>1243</v>
      </c>
      <c r="C150" t="s">
        <v>1288</v>
      </c>
      <c r="D150" t="s">
        <v>1301</v>
      </c>
      <c r="E150" t="s">
        <v>1302</v>
      </c>
      <c r="F150" t="s">
        <v>945</v>
      </c>
      <c r="G150" t="s">
        <v>204</v>
      </c>
      <c r="H150" t="s">
        <v>204</v>
      </c>
      <c r="I150" t="s">
        <v>340</v>
      </c>
      <c r="J150" t="s">
        <v>1272</v>
      </c>
      <c r="K150" t="s">
        <v>413</v>
      </c>
      <c r="L150" t="s">
        <v>1212</v>
      </c>
      <c r="M150" s="132">
        <v>5837.1</v>
      </c>
      <c r="N150" t="s">
        <v>1303</v>
      </c>
      <c r="O150" s="133">
        <v>0.01</v>
      </c>
      <c r="P150" s="133">
        <v>4.18399502122399E-2</v>
      </c>
      <c r="R150" s="142">
        <v>6363149</v>
      </c>
      <c r="T150" t="s">
        <v>1304</v>
      </c>
      <c r="U150" s="3">
        <v>5311.3204999999998</v>
      </c>
      <c r="W150" s="15" t="s">
        <v>15</v>
      </c>
      <c r="X150" s="133">
        <v>1.6853590231739939E-4</v>
      </c>
      <c r="Y150" s="133">
        <v>5.877552675256343E-2</v>
      </c>
      <c r="Z150" s="133">
        <v>1.6022531378681489E-2</v>
      </c>
    </row>
    <row r="151" spans="1:26">
      <c r="A151" t="s">
        <v>1213</v>
      </c>
      <c r="B151" t="s">
        <v>1243</v>
      </c>
      <c r="C151" t="s">
        <v>1288</v>
      </c>
      <c r="D151" t="s">
        <v>1313</v>
      </c>
      <c r="E151" t="s">
        <v>1314</v>
      </c>
      <c r="F151" t="s">
        <v>945</v>
      </c>
      <c r="G151" t="s">
        <v>204</v>
      </c>
      <c r="H151" t="s">
        <v>204</v>
      </c>
      <c r="I151" t="s">
        <v>340</v>
      </c>
      <c r="J151" t="s">
        <v>1272</v>
      </c>
      <c r="K151" t="s">
        <v>413</v>
      </c>
      <c r="L151" t="s">
        <v>1212</v>
      </c>
      <c r="M151" s="132">
        <v>2416.4</v>
      </c>
      <c r="N151" t="s">
        <v>1315</v>
      </c>
      <c r="O151" s="133">
        <v>6.25E-2</v>
      </c>
      <c r="P151" s="133">
        <v>3.97864528572556E-2</v>
      </c>
      <c r="R151" s="142">
        <v>4471039</v>
      </c>
      <c r="T151" t="s">
        <v>1316</v>
      </c>
      <c r="U151" s="3">
        <v>4830.0634</v>
      </c>
      <c r="W151" s="15" t="s">
        <v>15</v>
      </c>
      <c r="X151" s="133">
        <v>3.0014649483558483E-4</v>
      </c>
      <c r="Y151" s="133">
        <v>5.3449895187820728E-2</v>
      </c>
      <c r="Z151" s="133">
        <v>1.4570734966603138E-2</v>
      </c>
    </row>
    <row r="152" spans="1:26">
      <c r="A152" t="s">
        <v>1213</v>
      </c>
      <c r="B152" t="s">
        <v>1243</v>
      </c>
      <c r="C152" t="s">
        <v>1288</v>
      </c>
      <c r="D152" t="s">
        <v>1372</v>
      </c>
      <c r="E152" t="s">
        <v>1373</v>
      </c>
      <c r="F152" t="s">
        <v>945</v>
      </c>
      <c r="G152" t="s">
        <v>204</v>
      </c>
      <c r="H152" t="s">
        <v>204</v>
      </c>
      <c r="I152" t="s">
        <v>340</v>
      </c>
      <c r="J152" t="s">
        <v>1272</v>
      </c>
      <c r="K152" t="s">
        <v>413</v>
      </c>
      <c r="L152" t="s">
        <v>1212</v>
      </c>
      <c r="M152" s="132">
        <v>7563.7</v>
      </c>
      <c r="N152" t="s">
        <v>1374</v>
      </c>
      <c r="O152" s="133">
        <v>1.2999999999999999E-2</v>
      </c>
      <c r="P152" s="133">
        <v>4.3069950543641697E-2</v>
      </c>
      <c r="R152" s="142">
        <v>5451268</v>
      </c>
      <c r="T152" t="s">
        <v>1375</v>
      </c>
      <c r="U152" s="3">
        <v>4416.0722000000005</v>
      </c>
      <c r="W152" s="15" t="s">
        <v>15</v>
      </c>
      <c r="X152" s="133">
        <v>1.8410410938603472E-4</v>
      </c>
      <c r="Y152" s="133">
        <v>4.8868632872639421E-2</v>
      </c>
      <c r="Z152" s="133">
        <v>1.3321857699913868E-2</v>
      </c>
    </row>
    <row r="153" spans="1:26">
      <c r="A153" t="s">
        <v>1213</v>
      </c>
      <c r="B153" t="s">
        <v>1243</v>
      </c>
      <c r="C153" t="s">
        <v>1288</v>
      </c>
      <c r="D153" t="s">
        <v>1297</v>
      </c>
      <c r="E153" t="s">
        <v>1298</v>
      </c>
      <c r="F153" t="s">
        <v>945</v>
      </c>
      <c r="G153" t="s">
        <v>204</v>
      </c>
      <c r="H153" t="s">
        <v>204</v>
      </c>
      <c r="I153" t="s">
        <v>340</v>
      </c>
      <c r="J153" t="s">
        <v>1272</v>
      </c>
      <c r="K153" t="s">
        <v>413</v>
      </c>
      <c r="L153" t="s">
        <v>1212</v>
      </c>
      <c r="M153" s="132">
        <v>1907.2</v>
      </c>
      <c r="N153" t="s">
        <v>1299</v>
      </c>
      <c r="O153" s="133">
        <v>5.0000000000000001E-3</v>
      </c>
      <c r="P153" s="133">
        <v>4.0169352747201598E-2</v>
      </c>
      <c r="R153" s="142">
        <v>4479661</v>
      </c>
      <c r="T153" t="s">
        <v>1300</v>
      </c>
      <c r="U153" s="3">
        <v>4196.9944000000005</v>
      </c>
      <c r="W153" s="15" t="s">
        <v>15</v>
      </c>
      <c r="X153" s="133">
        <v>1.575515854748884E-4</v>
      </c>
      <c r="Y153" s="133">
        <v>4.6444299017936744E-2</v>
      </c>
      <c r="Z153" s="133">
        <v>1.2660970977062348E-2</v>
      </c>
    </row>
    <row r="154" spans="1:26">
      <c r="A154" t="s">
        <v>1213</v>
      </c>
      <c r="B154" t="s">
        <v>1243</v>
      </c>
      <c r="C154" t="s">
        <v>1288</v>
      </c>
      <c r="D154" t="s">
        <v>1364</v>
      </c>
      <c r="E154" t="s">
        <v>1365</v>
      </c>
      <c r="F154" t="s">
        <v>945</v>
      </c>
      <c r="G154" t="s">
        <v>204</v>
      </c>
      <c r="H154" t="s">
        <v>204</v>
      </c>
      <c r="I154" t="s">
        <v>340</v>
      </c>
      <c r="J154" t="s">
        <v>1272</v>
      </c>
      <c r="K154" t="s">
        <v>413</v>
      </c>
      <c r="L154" t="s">
        <v>1212</v>
      </c>
      <c r="M154" s="132">
        <v>2939.7</v>
      </c>
      <c r="N154" t="s">
        <v>1366</v>
      </c>
      <c r="O154" s="133">
        <v>0.02</v>
      </c>
      <c r="P154" s="133">
        <v>4.0074939075707999E-2</v>
      </c>
      <c r="R154" s="142">
        <v>3715449</v>
      </c>
      <c r="T154" t="s">
        <v>1367</v>
      </c>
      <c r="U154" s="3">
        <v>3508.4985000000001</v>
      </c>
      <c r="W154" s="15" t="s">
        <v>15</v>
      </c>
      <c r="X154" s="133">
        <v>1.4376923033685899E-4</v>
      </c>
      <c r="Y154" s="133">
        <v>3.8825344479697467E-2</v>
      </c>
      <c r="Z154" s="133">
        <v>1.0584002127840384E-2</v>
      </c>
    </row>
    <row r="155" spans="1:26">
      <c r="A155" t="s">
        <v>1213</v>
      </c>
      <c r="B155" t="s">
        <v>1243</v>
      </c>
      <c r="C155" t="s">
        <v>1288</v>
      </c>
      <c r="D155" t="s">
        <v>1309</v>
      </c>
      <c r="E155" t="s">
        <v>1310</v>
      </c>
      <c r="F155" t="s">
        <v>945</v>
      </c>
      <c r="G155" t="s">
        <v>204</v>
      </c>
      <c r="H155" t="s">
        <v>204</v>
      </c>
      <c r="I155" t="s">
        <v>340</v>
      </c>
      <c r="J155" t="s">
        <v>1272</v>
      </c>
      <c r="K155" t="s">
        <v>413</v>
      </c>
      <c r="L155" t="s">
        <v>1212</v>
      </c>
      <c r="M155" s="132">
        <v>1401.7</v>
      </c>
      <c r="N155" t="s">
        <v>1311</v>
      </c>
      <c r="O155" s="133">
        <v>1.7500000000000002E-2</v>
      </c>
      <c r="P155" s="133">
        <v>2.72504153645035E-2</v>
      </c>
      <c r="R155" s="142">
        <v>3100000</v>
      </c>
      <c r="T155" t="s">
        <v>1312</v>
      </c>
      <c r="U155" s="3">
        <v>3036.76</v>
      </c>
      <c r="W155" s="15" t="s">
        <v>15</v>
      </c>
      <c r="X155" s="133">
        <v>1.3038378956345731E-4</v>
      </c>
      <c r="Y155" s="133">
        <v>3.3605045980408151E-2</v>
      </c>
      <c r="Z155" s="133">
        <v>9.1609200878772275E-3</v>
      </c>
    </row>
    <row r="156" spans="1:26">
      <c r="A156" t="s">
        <v>1213</v>
      </c>
      <c r="B156" t="s">
        <v>1243</v>
      </c>
      <c r="C156" t="s">
        <v>1288</v>
      </c>
      <c r="D156" t="s">
        <v>1392</v>
      </c>
      <c r="E156" t="s">
        <v>1393</v>
      </c>
      <c r="F156" t="s">
        <v>945</v>
      </c>
      <c r="G156" t="s">
        <v>204</v>
      </c>
      <c r="H156" t="s">
        <v>204</v>
      </c>
      <c r="I156" t="s">
        <v>340</v>
      </c>
      <c r="J156" t="s">
        <v>1272</v>
      </c>
      <c r="K156" t="s">
        <v>413</v>
      </c>
      <c r="L156" t="s">
        <v>1212</v>
      </c>
      <c r="M156" s="132">
        <v>15147.2</v>
      </c>
      <c r="N156" t="s">
        <v>1394</v>
      </c>
      <c r="O156" s="133">
        <v>3.7499999999999999E-2</v>
      </c>
      <c r="P156" s="133">
        <v>4.8218118242025002E-2</v>
      </c>
      <c r="R156" s="142">
        <v>1774097</v>
      </c>
      <c r="T156" t="s">
        <v>1395</v>
      </c>
      <c r="U156" s="3">
        <v>1512.5951</v>
      </c>
      <c r="W156" s="15" t="s">
        <v>15</v>
      </c>
      <c r="X156" s="133">
        <v>7.0342908532152504E-5</v>
      </c>
      <c r="Y156" s="133">
        <v>1.6738506816202519E-2</v>
      </c>
      <c r="Z156" s="133">
        <v>4.5630088833390481E-3</v>
      </c>
    </row>
    <row r="157" spans="1:26">
      <c r="A157" t="s">
        <v>1213</v>
      </c>
      <c r="B157" t="s">
        <v>1243</v>
      </c>
      <c r="C157" t="s">
        <v>1288</v>
      </c>
      <c r="D157" t="s">
        <v>1289</v>
      </c>
      <c r="E157" t="s">
        <v>1290</v>
      </c>
      <c r="F157" t="s">
        <v>945</v>
      </c>
      <c r="G157" t="s">
        <v>204</v>
      </c>
      <c r="H157" t="s">
        <v>204</v>
      </c>
      <c r="I157" t="s">
        <v>340</v>
      </c>
      <c r="J157" t="s">
        <v>1272</v>
      </c>
      <c r="K157" t="s">
        <v>413</v>
      </c>
      <c r="L157" t="s">
        <v>1212</v>
      </c>
      <c r="M157" s="132">
        <v>12831.2</v>
      </c>
      <c r="N157" t="s">
        <v>1291</v>
      </c>
      <c r="O157" s="133">
        <v>5.5E-2</v>
      </c>
      <c r="P157" s="133">
        <v>3.8107987586259502E-2</v>
      </c>
      <c r="R157" s="142">
        <v>30611</v>
      </c>
      <c r="T157" t="s">
        <v>1292</v>
      </c>
      <c r="U157" s="3">
        <v>33.748599999999996</v>
      </c>
      <c r="W157" s="15" t="s">
        <v>15</v>
      </c>
      <c r="X157" s="133">
        <v>1.5854014744767169E-6</v>
      </c>
      <c r="Y157" s="133">
        <v>3.7346519939447534E-4</v>
      </c>
      <c r="Z157" s="133">
        <v>1.0180866436696868E-4</v>
      </c>
    </row>
    <row r="158" spans="1:26">
      <c r="A158" t="s">
        <v>1213</v>
      </c>
      <c r="B158" t="s">
        <v>1243</v>
      </c>
      <c r="C158" t="s">
        <v>1317</v>
      </c>
      <c r="D158" t="s">
        <v>1434</v>
      </c>
      <c r="E158" t="s">
        <v>1435</v>
      </c>
      <c r="F158" t="s">
        <v>946</v>
      </c>
      <c r="G158" t="s">
        <v>204</v>
      </c>
      <c r="H158" t="s">
        <v>204</v>
      </c>
      <c r="I158" t="s">
        <v>340</v>
      </c>
      <c r="J158" t="s">
        <v>1285</v>
      </c>
      <c r="K158" t="s">
        <v>415</v>
      </c>
      <c r="L158" t="s">
        <v>1212</v>
      </c>
      <c r="M158" s="132">
        <v>5773.5</v>
      </c>
      <c r="N158" t="s">
        <v>1436</v>
      </c>
      <c r="O158" s="133">
        <v>4.07E-2</v>
      </c>
      <c r="P158" s="133">
        <v>5.27919361054894E-2</v>
      </c>
      <c r="R158" s="142">
        <v>8602962</v>
      </c>
      <c r="T158" t="s">
        <v>1437</v>
      </c>
      <c r="U158" s="3">
        <v>8252.8214000000007</v>
      </c>
      <c r="W158" s="15" t="s">
        <v>15</v>
      </c>
      <c r="X158" s="133">
        <v>2.6877933216210888E-4</v>
      </c>
      <c r="Y158" s="133">
        <v>9.1326428226495171E-2</v>
      </c>
      <c r="Z158" s="133">
        <v>2.4896085884897699E-2</v>
      </c>
    </row>
    <row r="159" spans="1:26">
      <c r="A159" t="s">
        <v>1213</v>
      </c>
      <c r="B159" t="s">
        <v>1243</v>
      </c>
      <c r="C159" t="s">
        <v>1322</v>
      </c>
      <c r="D159" t="s">
        <v>1400</v>
      </c>
      <c r="E159" t="s">
        <v>1401</v>
      </c>
      <c r="F159" t="s">
        <v>949</v>
      </c>
      <c r="G159" t="s">
        <v>204</v>
      </c>
      <c r="H159" t="s">
        <v>204</v>
      </c>
      <c r="I159" t="s">
        <v>340</v>
      </c>
      <c r="J159" t="s">
        <v>1272</v>
      </c>
      <c r="K159" t="s">
        <v>413</v>
      </c>
      <c r="L159" t="s">
        <v>1212</v>
      </c>
      <c r="M159" s="132">
        <v>257.5</v>
      </c>
      <c r="N159" t="s">
        <v>1402</v>
      </c>
      <c r="O159" t="s">
        <v>1326</v>
      </c>
      <c r="P159" s="133">
        <v>4.1837327610253897E-2</v>
      </c>
      <c r="R159" s="142">
        <v>1118528</v>
      </c>
      <c r="T159" t="s">
        <v>1403</v>
      </c>
      <c r="U159" s="3">
        <v>1106.7835</v>
      </c>
      <c r="W159" s="15" t="s">
        <v>15</v>
      </c>
      <c r="X159" s="133">
        <v>6.2140444444444448E-5</v>
      </c>
      <c r="Y159" s="133">
        <v>1.2247760418747295E-2</v>
      </c>
      <c r="Z159" s="133">
        <v>3.3388067529210677E-3</v>
      </c>
    </row>
    <row r="160" spans="1:26">
      <c r="A160" t="s">
        <v>1213</v>
      </c>
      <c r="B160" t="s">
        <v>1243</v>
      </c>
      <c r="C160" t="s">
        <v>1322</v>
      </c>
      <c r="D160" t="s">
        <v>1404</v>
      </c>
      <c r="E160" t="s">
        <v>1405</v>
      </c>
      <c r="F160" t="s">
        <v>949</v>
      </c>
      <c r="G160" t="s">
        <v>204</v>
      </c>
      <c r="H160" t="s">
        <v>204</v>
      </c>
      <c r="I160" t="s">
        <v>340</v>
      </c>
      <c r="J160" t="s">
        <v>1272</v>
      </c>
      <c r="K160" t="s">
        <v>413</v>
      </c>
      <c r="L160" t="s">
        <v>1212</v>
      </c>
      <c r="M160" s="132">
        <v>430.1</v>
      </c>
      <c r="N160" t="s">
        <v>1406</v>
      </c>
      <c r="O160" t="s">
        <v>1326</v>
      </c>
      <c r="P160" s="133">
        <v>4.28863684046265E-2</v>
      </c>
      <c r="R160" s="142">
        <v>188413</v>
      </c>
      <c r="T160" t="s">
        <v>1407</v>
      </c>
      <c r="U160" s="3">
        <v>185.04040000000001</v>
      </c>
      <c r="W160" s="15" t="s">
        <v>15</v>
      </c>
      <c r="X160" s="133">
        <v>1.0467388888888889E-5</v>
      </c>
      <c r="Y160" s="133">
        <v>2.0476729789479418E-3</v>
      </c>
      <c r="Z160" s="133">
        <v>5.5820689955859331E-4</v>
      </c>
    </row>
    <row r="161" spans="1:26">
      <c r="A161" t="s">
        <v>1213</v>
      </c>
      <c r="B161" t="s">
        <v>1243</v>
      </c>
      <c r="C161" t="s">
        <v>1322</v>
      </c>
      <c r="D161" t="s">
        <v>1412</v>
      </c>
      <c r="E161" t="s">
        <v>1413</v>
      </c>
      <c r="F161" t="s">
        <v>949</v>
      </c>
      <c r="G161" t="s">
        <v>204</v>
      </c>
      <c r="H161" t="s">
        <v>204</v>
      </c>
      <c r="I161" t="s">
        <v>340</v>
      </c>
      <c r="J161" t="s">
        <v>1272</v>
      </c>
      <c r="K161" t="s">
        <v>413</v>
      </c>
      <c r="L161" t="s">
        <v>1212</v>
      </c>
      <c r="M161" s="132">
        <v>353.4</v>
      </c>
      <c r="N161" t="s">
        <v>1414</v>
      </c>
      <c r="O161" t="s">
        <v>1326</v>
      </c>
      <c r="P161" s="133">
        <v>4.2194001480340602E-2</v>
      </c>
      <c r="R161" s="142">
        <v>156598</v>
      </c>
      <c r="T161" t="s">
        <v>1415</v>
      </c>
      <c r="U161" s="3">
        <v>154.32729999999998</v>
      </c>
      <c r="W161" s="15" t="s">
        <v>15</v>
      </c>
      <c r="X161" s="133">
        <v>8.6998888888888889E-6</v>
      </c>
      <c r="Y161" s="133">
        <v>1.7077994267174804E-3</v>
      </c>
      <c r="Z161" s="133">
        <v>4.6555550268856865E-4</v>
      </c>
    </row>
    <row r="162" spans="1:26">
      <c r="A162" t="s">
        <v>1213</v>
      </c>
      <c r="B162" t="s">
        <v>1244</v>
      </c>
      <c r="C162" t="s">
        <v>1269</v>
      </c>
      <c r="D162" t="s">
        <v>1270</v>
      </c>
      <c r="E162" t="s">
        <v>1271</v>
      </c>
      <c r="F162" t="s">
        <v>943</v>
      </c>
      <c r="G162" t="s">
        <v>204</v>
      </c>
      <c r="H162" t="s">
        <v>204</v>
      </c>
      <c r="I162" t="s">
        <v>340</v>
      </c>
      <c r="J162" t="s">
        <v>1272</v>
      </c>
      <c r="K162" t="s">
        <v>413</v>
      </c>
      <c r="L162" t="s">
        <v>1212</v>
      </c>
      <c r="M162" s="132">
        <v>1578.8</v>
      </c>
      <c r="N162" t="s">
        <v>1273</v>
      </c>
      <c r="O162" s="133">
        <v>7.4999999999999997E-3</v>
      </c>
      <c r="P162" s="133">
        <v>1.02638223016259E-2</v>
      </c>
      <c r="R162" s="142">
        <v>760681</v>
      </c>
      <c r="T162" t="s">
        <v>1274</v>
      </c>
      <c r="U162" s="3">
        <v>853.02769999999998</v>
      </c>
      <c r="W162" s="15" t="s">
        <v>15</v>
      </c>
      <c r="X162" s="133">
        <v>3.5050017933598161E-5</v>
      </c>
      <c r="Y162" s="133">
        <v>0.15091294352715187</v>
      </c>
      <c r="Z162" s="133">
        <v>1.2165112232941788E-2</v>
      </c>
    </row>
    <row r="163" spans="1:26">
      <c r="A163" t="s">
        <v>1213</v>
      </c>
      <c r="B163" t="s">
        <v>1244</v>
      </c>
      <c r="C163" t="s">
        <v>1269</v>
      </c>
      <c r="D163" t="s">
        <v>1283</v>
      </c>
      <c r="E163" t="s">
        <v>1284</v>
      </c>
      <c r="F163" t="s">
        <v>943</v>
      </c>
      <c r="G163" t="s">
        <v>204</v>
      </c>
      <c r="H163" t="s">
        <v>204</v>
      </c>
      <c r="I163" t="s">
        <v>340</v>
      </c>
      <c r="J163" t="s">
        <v>1285</v>
      </c>
      <c r="K163" t="s">
        <v>415</v>
      </c>
      <c r="L163" t="s">
        <v>1212</v>
      </c>
      <c r="M163" s="132">
        <v>5108.6000000000004</v>
      </c>
      <c r="N163" t="s">
        <v>1286</v>
      </c>
      <c r="O163" s="133">
        <v>5.0000000000000001E-3</v>
      </c>
      <c r="P163" s="133">
        <v>1.31985139238831E-2</v>
      </c>
      <c r="R163" s="142">
        <v>453647</v>
      </c>
      <c r="T163" t="s">
        <v>1287</v>
      </c>
      <c r="U163" s="3">
        <v>486.30959999999999</v>
      </c>
      <c r="W163" s="15" t="s">
        <v>15</v>
      </c>
      <c r="X163" s="133">
        <v>1.9674385786139161E-5</v>
      </c>
      <c r="Y163" s="133">
        <v>8.6035205041338256E-2</v>
      </c>
      <c r="Z163" s="133">
        <v>6.9353091978073596E-3</v>
      </c>
    </row>
    <row r="164" spans="1:26">
      <c r="A164" t="s">
        <v>1213</v>
      </c>
      <c r="B164" t="s">
        <v>1244</v>
      </c>
      <c r="C164" t="s">
        <v>1269</v>
      </c>
      <c r="D164" t="s">
        <v>1344</v>
      </c>
      <c r="E164" t="s">
        <v>1345</v>
      </c>
      <c r="F164" t="s">
        <v>943</v>
      </c>
      <c r="G164" t="s">
        <v>204</v>
      </c>
      <c r="H164" t="s">
        <v>204</v>
      </c>
      <c r="I164" t="s">
        <v>340</v>
      </c>
      <c r="J164" t="s">
        <v>1285</v>
      </c>
      <c r="K164" t="s">
        <v>415</v>
      </c>
      <c r="L164" t="s">
        <v>1212</v>
      </c>
      <c r="M164" s="132">
        <v>3126</v>
      </c>
      <c r="N164" t="s">
        <v>1346</v>
      </c>
      <c r="O164" s="133">
        <v>7.4999999999999997E-3</v>
      </c>
      <c r="P164" s="133">
        <v>-2.61195350492004E-2</v>
      </c>
      <c r="R164" s="142">
        <v>89807</v>
      </c>
      <c r="T164" t="s">
        <v>1347</v>
      </c>
      <c r="U164" s="3">
        <v>100.4761</v>
      </c>
      <c r="W164" s="15" t="s">
        <v>15</v>
      </c>
      <c r="X164" s="133">
        <v>4.0289101369738329E-6</v>
      </c>
      <c r="Y164" s="133">
        <v>1.7775671519264534E-2</v>
      </c>
      <c r="Z164" s="133">
        <v>1.4328992198661477E-3</v>
      </c>
    </row>
    <row r="165" spans="1:26">
      <c r="A165" t="s">
        <v>1213</v>
      </c>
      <c r="B165" t="s">
        <v>1244</v>
      </c>
      <c r="C165" t="s">
        <v>1288</v>
      </c>
      <c r="D165" t="s">
        <v>1313</v>
      </c>
      <c r="E165" t="s">
        <v>1314</v>
      </c>
      <c r="F165" t="s">
        <v>945</v>
      </c>
      <c r="G165" t="s">
        <v>204</v>
      </c>
      <c r="H165" t="s">
        <v>204</v>
      </c>
      <c r="I165" t="s">
        <v>340</v>
      </c>
      <c r="J165" t="s">
        <v>1272</v>
      </c>
      <c r="K165" t="s">
        <v>413</v>
      </c>
      <c r="L165" t="s">
        <v>1212</v>
      </c>
      <c r="M165" s="132">
        <v>2416.4</v>
      </c>
      <c r="N165" t="s">
        <v>1315</v>
      </c>
      <c r="O165" s="133">
        <v>6.25E-2</v>
      </c>
      <c r="P165" s="133">
        <v>3.97864528572556E-2</v>
      </c>
      <c r="R165" s="142">
        <v>1016803</v>
      </c>
      <c r="T165" t="s">
        <v>1316</v>
      </c>
      <c r="U165" s="3">
        <v>1098.4523000000002</v>
      </c>
      <c r="W165" s="15" t="s">
        <v>15</v>
      </c>
      <c r="X165" s="133">
        <v>6.8259269576558638E-5</v>
      </c>
      <c r="Y165" s="133">
        <v>0.19433210926675298</v>
      </c>
      <c r="Z165" s="133">
        <v>1.5665136895756188E-2</v>
      </c>
    </row>
    <row r="166" spans="1:26">
      <c r="A166" t="s">
        <v>1213</v>
      </c>
      <c r="B166" t="s">
        <v>1244</v>
      </c>
      <c r="C166" t="s">
        <v>1288</v>
      </c>
      <c r="D166" t="s">
        <v>1384</v>
      </c>
      <c r="E166" t="s">
        <v>1385</v>
      </c>
      <c r="F166" t="s">
        <v>945</v>
      </c>
      <c r="G166" t="s">
        <v>204</v>
      </c>
      <c r="H166" t="s">
        <v>204</v>
      </c>
      <c r="I166" t="s">
        <v>340</v>
      </c>
      <c r="J166" t="s">
        <v>1272</v>
      </c>
      <c r="K166" t="s">
        <v>413</v>
      </c>
      <c r="L166" t="s">
        <v>1212</v>
      </c>
      <c r="M166" s="132">
        <v>4629.8999999999996</v>
      </c>
      <c r="N166" t="s">
        <v>1386</v>
      </c>
      <c r="O166" s="133">
        <v>3.7499999999999999E-2</v>
      </c>
      <c r="P166" s="133">
        <v>3.3167005444764801E-2</v>
      </c>
      <c r="R166" s="142">
        <v>832927</v>
      </c>
      <c r="T166" t="s">
        <v>1387</v>
      </c>
      <c r="U166" s="3">
        <v>823.18180000000007</v>
      </c>
      <c r="W166" s="15" t="s">
        <v>15</v>
      </c>
      <c r="X166" s="133">
        <v>4.1605988031011118E-5</v>
      </c>
      <c r="Y166" s="133">
        <v>0.14563276836485703</v>
      </c>
      <c r="Z166" s="133">
        <v>1.1739476618410478E-2</v>
      </c>
    </row>
    <row r="167" spans="1:26">
      <c r="A167" t="s">
        <v>1213</v>
      </c>
      <c r="B167" t="s">
        <v>1244</v>
      </c>
      <c r="C167" t="s">
        <v>1288</v>
      </c>
      <c r="D167" t="s">
        <v>1368</v>
      </c>
      <c r="E167" t="s">
        <v>1369</v>
      </c>
      <c r="F167" t="s">
        <v>945</v>
      </c>
      <c r="G167" t="s">
        <v>204</v>
      </c>
      <c r="H167" t="s">
        <v>204</v>
      </c>
      <c r="I167" t="s">
        <v>340</v>
      </c>
      <c r="J167" t="s">
        <v>1272</v>
      </c>
      <c r="K167" t="s">
        <v>413</v>
      </c>
      <c r="L167" t="s">
        <v>1212</v>
      </c>
      <c r="M167" s="132">
        <v>4367.3999999999996</v>
      </c>
      <c r="N167" t="s">
        <v>1370</v>
      </c>
      <c r="O167" s="133">
        <v>2.2499999999999999E-2</v>
      </c>
      <c r="P167" s="133">
        <v>3.4973978213071501E-2</v>
      </c>
      <c r="R167" s="142">
        <v>481651</v>
      </c>
      <c r="T167" t="s">
        <v>1371</v>
      </c>
      <c r="U167" s="3">
        <v>451.7405</v>
      </c>
      <c r="W167" s="15" t="s">
        <v>15</v>
      </c>
      <c r="X167" s="133">
        <v>1.6644975599705235E-5</v>
      </c>
      <c r="Y167" s="133">
        <v>7.9919428878503465E-2</v>
      </c>
      <c r="Z167" s="133">
        <v>6.4423156766847027E-3</v>
      </c>
    </row>
    <row r="168" spans="1:26">
      <c r="A168" t="s">
        <v>1213</v>
      </c>
      <c r="B168" t="s">
        <v>1244</v>
      </c>
      <c r="C168" t="s">
        <v>1288</v>
      </c>
      <c r="D168" t="s">
        <v>1364</v>
      </c>
      <c r="E168" t="s">
        <v>1365</v>
      </c>
      <c r="F168" t="s">
        <v>945</v>
      </c>
      <c r="G168" t="s">
        <v>204</v>
      </c>
      <c r="H168" t="s">
        <v>204</v>
      </c>
      <c r="I168" t="s">
        <v>340</v>
      </c>
      <c r="J168" t="s">
        <v>1272</v>
      </c>
      <c r="K168" t="s">
        <v>413</v>
      </c>
      <c r="L168" t="s">
        <v>1212</v>
      </c>
      <c r="M168" s="132">
        <v>2939.7</v>
      </c>
      <c r="N168" t="s">
        <v>1366</v>
      </c>
      <c r="O168" s="133">
        <v>0.02</v>
      </c>
      <c r="P168" s="133">
        <v>4.0074939075707999E-2</v>
      </c>
      <c r="R168" s="142">
        <v>475847</v>
      </c>
      <c r="T168" t="s">
        <v>1367</v>
      </c>
      <c r="U168" s="3">
        <v>449.34229999999997</v>
      </c>
      <c r="W168" s="15" t="s">
        <v>15</v>
      </c>
      <c r="X168" s="133">
        <v>1.8412890864092964E-5</v>
      </c>
      <c r="Y168" s="133">
        <v>7.9495161287268717E-2</v>
      </c>
      <c r="Z168" s="133">
        <v>6.4081154103355015E-3</v>
      </c>
    </row>
    <row r="169" spans="1:26">
      <c r="A169" t="s">
        <v>1213</v>
      </c>
      <c r="B169" t="s">
        <v>1244</v>
      </c>
      <c r="C169" t="s">
        <v>1288</v>
      </c>
      <c r="D169" t="s">
        <v>1297</v>
      </c>
      <c r="E169" t="s">
        <v>1298</v>
      </c>
      <c r="F169" t="s">
        <v>945</v>
      </c>
      <c r="G169" t="s">
        <v>204</v>
      </c>
      <c r="H169" t="s">
        <v>204</v>
      </c>
      <c r="I169" t="s">
        <v>340</v>
      </c>
      <c r="J169" t="s">
        <v>1272</v>
      </c>
      <c r="K169" t="s">
        <v>413</v>
      </c>
      <c r="L169" t="s">
        <v>1212</v>
      </c>
      <c r="M169" s="132">
        <v>1907.2</v>
      </c>
      <c r="N169" t="s">
        <v>1299</v>
      </c>
      <c r="O169" s="133">
        <v>5.0000000000000001E-3</v>
      </c>
      <c r="P169" s="133">
        <v>4.0169352747201598E-2</v>
      </c>
      <c r="R169" s="142">
        <v>305751</v>
      </c>
      <c r="T169" t="s">
        <v>1300</v>
      </c>
      <c r="U169" s="3">
        <v>286.4581</v>
      </c>
      <c r="W169" s="15" t="s">
        <v>15</v>
      </c>
      <c r="X169" s="133">
        <v>1.0753392904180162E-5</v>
      </c>
      <c r="Y169" s="133">
        <v>5.0678586653293507E-2</v>
      </c>
      <c r="Z169" s="133">
        <v>4.0852075377700138E-3</v>
      </c>
    </row>
    <row r="170" spans="1:26">
      <c r="A170" t="s">
        <v>1213</v>
      </c>
      <c r="B170" t="s">
        <v>1244</v>
      </c>
      <c r="C170" t="s">
        <v>1288</v>
      </c>
      <c r="D170" t="s">
        <v>1301</v>
      </c>
      <c r="E170" t="s">
        <v>1302</v>
      </c>
      <c r="F170" t="s">
        <v>945</v>
      </c>
      <c r="G170" t="s">
        <v>204</v>
      </c>
      <c r="H170" t="s">
        <v>204</v>
      </c>
      <c r="I170" t="s">
        <v>340</v>
      </c>
      <c r="J170" t="s">
        <v>1272</v>
      </c>
      <c r="K170" t="s">
        <v>413</v>
      </c>
      <c r="L170" t="s">
        <v>1212</v>
      </c>
      <c r="M170" s="132">
        <v>5837.1</v>
      </c>
      <c r="N170" t="s">
        <v>1303</v>
      </c>
      <c r="O170" s="133">
        <v>0.01</v>
      </c>
      <c r="P170" s="133">
        <v>4.18399502122399E-2</v>
      </c>
      <c r="R170" s="142">
        <v>190127</v>
      </c>
      <c r="T170" t="s">
        <v>1304</v>
      </c>
      <c r="U170" s="3">
        <v>158.69900000000001</v>
      </c>
      <c r="W170" s="15" t="s">
        <v>15</v>
      </c>
      <c r="X170" s="133">
        <v>5.035749673612891E-6</v>
      </c>
      <c r="Y170" s="133">
        <v>2.8076151586801247E-2</v>
      </c>
      <c r="Z170" s="133">
        <v>2.263222273317286E-3</v>
      </c>
    </row>
    <row r="171" spans="1:26">
      <c r="A171" t="s">
        <v>1213</v>
      </c>
      <c r="B171" t="s">
        <v>1244</v>
      </c>
      <c r="C171" t="s">
        <v>1288</v>
      </c>
      <c r="D171" t="s">
        <v>1372</v>
      </c>
      <c r="E171" t="s">
        <v>1373</v>
      </c>
      <c r="F171" t="s">
        <v>945</v>
      </c>
      <c r="G171" t="s">
        <v>204</v>
      </c>
      <c r="H171" t="s">
        <v>204</v>
      </c>
      <c r="I171" t="s">
        <v>340</v>
      </c>
      <c r="J171" t="s">
        <v>1272</v>
      </c>
      <c r="K171" t="s">
        <v>413</v>
      </c>
      <c r="L171" t="s">
        <v>1212</v>
      </c>
      <c r="M171" s="132">
        <v>7563.7</v>
      </c>
      <c r="N171" t="s">
        <v>1374</v>
      </c>
      <c r="O171" s="133">
        <v>1.2999999999999999E-2</v>
      </c>
      <c r="P171" s="133">
        <v>4.3069950543641697E-2</v>
      </c>
      <c r="R171" s="142">
        <v>128484</v>
      </c>
      <c r="T171" t="s">
        <v>1375</v>
      </c>
      <c r="U171" s="3">
        <v>104.08489999999999</v>
      </c>
      <c r="W171" s="15" t="s">
        <v>15</v>
      </c>
      <c r="X171" s="133">
        <v>4.3392532508684736E-6</v>
      </c>
      <c r="Y171" s="133">
        <v>1.8414123451037743E-2</v>
      </c>
      <c r="Z171" s="133">
        <v>1.4843649140858235E-3</v>
      </c>
    </row>
    <row r="172" spans="1:26">
      <c r="A172" t="s">
        <v>1213</v>
      </c>
      <c r="B172" t="s">
        <v>1244</v>
      </c>
      <c r="C172" t="s">
        <v>1288</v>
      </c>
      <c r="D172" t="s">
        <v>1392</v>
      </c>
      <c r="E172" t="s">
        <v>1393</v>
      </c>
      <c r="F172" t="s">
        <v>945</v>
      </c>
      <c r="G172" t="s">
        <v>204</v>
      </c>
      <c r="H172" t="s">
        <v>204</v>
      </c>
      <c r="I172" t="s">
        <v>340</v>
      </c>
      <c r="J172" t="s">
        <v>1272</v>
      </c>
      <c r="K172" t="s">
        <v>413</v>
      </c>
      <c r="L172" t="s">
        <v>1212</v>
      </c>
      <c r="M172" s="132">
        <v>15147.2</v>
      </c>
      <c r="N172" t="s">
        <v>1394</v>
      </c>
      <c r="O172" s="133">
        <v>3.7499999999999999E-2</v>
      </c>
      <c r="P172" s="133">
        <v>4.8218118242025002E-2</v>
      </c>
      <c r="R172" s="142">
        <v>52183</v>
      </c>
      <c r="T172" t="s">
        <v>1395</v>
      </c>
      <c r="U172" s="3">
        <v>44.491199999999999</v>
      </c>
      <c r="W172" s="15" t="s">
        <v>15</v>
      </c>
      <c r="X172" s="133">
        <v>2.069054846456149E-6</v>
      </c>
      <c r="Y172" s="133">
        <v>7.8711418820063359E-3</v>
      </c>
      <c r="Z172" s="133">
        <v>6.3449378269391475E-4</v>
      </c>
    </row>
    <row r="173" spans="1:26">
      <c r="A173" t="s">
        <v>1213</v>
      </c>
      <c r="B173" t="s">
        <v>1244</v>
      </c>
      <c r="C173" t="s">
        <v>1288</v>
      </c>
      <c r="D173" t="s">
        <v>1309</v>
      </c>
      <c r="E173" t="s">
        <v>1310</v>
      </c>
      <c r="F173" t="s">
        <v>945</v>
      </c>
      <c r="G173" t="s">
        <v>204</v>
      </c>
      <c r="H173" t="s">
        <v>204</v>
      </c>
      <c r="I173" t="s">
        <v>340</v>
      </c>
      <c r="J173" t="s">
        <v>1272</v>
      </c>
      <c r="K173" t="s">
        <v>413</v>
      </c>
      <c r="L173" t="s">
        <v>1212</v>
      </c>
      <c r="M173" s="132">
        <v>1401.7</v>
      </c>
      <c r="N173" t="s">
        <v>1311</v>
      </c>
      <c r="O173" s="133">
        <v>1.7500000000000002E-2</v>
      </c>
      <c r="P173" s="133">
        <v>2.72504153645035E-2</v>
      </c>
      <c r="R173" s="142">
        <v>43505</v>
      </c>
      <c r="T173" t="s">
        <v>1312</v>
      </c>
      <c r="U173" s="3">
        <v>42.6175</v>
      </c>
      <c r="W173" s="15" t="s">
        <v>15</v>
      </c>
      <c r="X173" s="133">
        <v>1.8297892790187777E-6</v>
      </c>
      <c r="Y173" s="133">
        <v>7.5396523108185809E-3</v>
      </c>
      <c r="Z173" s="133">
        <v>6.0777236474726095E-4</v>
      </c>
    </row>
    <row r="174" spans="1:26">
      <c r="A174" t="s">
        <v>1213</v>
      </c>
      <c r="B174" t="s">
        <v>1244</v>
      </c>
      <c r="C174" t="s">
        <v>1288</v>
      </c>
      <c r="D174" t="s">
        <v>1289</v>
      </c>
      <c r="E174" t="s">
        <v>1290</v>
      </c>
      <c r="F174" t="s">
        <v>945</v>
      </c>
      <c r="G174" t="s">
        <v>204</v>
      </c>
      <c r="H174" t="s">
        <v>204</v>
      </c>
      <c r="I174" t="s">
        <v>340</v>
      </c>
      <c r="J174" t="s">
        <v>1272</v>
      </c>
      <c r="K174" t="s">
        <v>413</v>
      </c>
      <c r="L174" t="s">
        <v>1212</v>
      </c>
      <c r="M174" s="132">
        <v>12831.2</v>
      </c>
      <c r="N174" t="s">
        <v>1291</v>
      </c>
      <c r="O174" s="133">
        <v>5.5E-2</v>
      </c>
      <c r="P174" s="133">
        <v>3.8107987586259502E-2</v>
      </c>
      <c r="R174" s="142">
        <v>11082</v>
      </c>
      <c r="T174" t="s">
        <v>1292</v>
      </c>
      <c r="U174" s="3">
        <v>12.2179</v>
      </c>
      <c r="W174" s="15" t="s">
        <v>15</v>
      </c>
      <c r="X174" s="133">
        <v>5.7395769952471256E-7</v>
      </c>
      <c r="Y174" s="133">
        <v>2.1615242562247998E-3</v>
      </c>
      <c r="Z174" s="133">
        <v>1.7424075468032833E-4</v>
      </c>
    </row>
    <row r="175" spans="1:26">
      <c r="A175" t="s">
        <v>1213</v>
      </c>
      <c r="B175" t="s">
        <v>1244</v>
      </c>
      <c r="C175" t="s">
        <v>1317</v>
      </c>
      <c r="D175" t="s">
        <v>1434</v>
      </c>
      <c r="E175" t="s">
        <v>1435</v>
      </c>
      <c r="F175" t="s">
        <v>946</v>
      </c>
      <c r="G175" t="s">
        <v>204</v>
      </c>
      <c r="H175" t="s">
        <v>204</v>
      </c>
      <c r="I175" t="s">
        <v>340</v>
      </c>
      <c r="J175" t="s">
        <v>1285</v>
      </c>
      <c r="K175" t="s">
        <v>415</v>
      </c>
      <c r="L175" t="s">
        <v>1212</v>
      </c>
      <c r="M175" s="132">
        <v>5773.5</v>
      </c>
      <c r="N175" t="s">
        <v>1436</v>
      </c>
      <c r="O175" s="133">
        <v>4.07E-2</v>
      </c>
      <c r="P175" s="133">
        <v>5.27919361054894E-2</v>
      </c>
      <c r="R175" s="142">
        <v>772803</v>
      </c>
      <c r="T175" t="s">
        <v>1437</v>
      </c>
      <c r="U175" s="3">
        <v>741.34990000000005</v>
      </c>
      <c r="W175" s="15" t="s">
        <v>15</v>
      </c>
      <c r="X175" s="133">
        <v>2.4144413776659042E-5</v>
      </c>
      <c r="Y175" s="133">
        <v>0.13115553197468094</v>
      </c>
      <c r="Z175" s="133">
        <v>1.057246468826656E-2</v>
      </c>
    </row>
    <row r="176" spans="1:26">
      <c r="A176" t="s">
        <v>1213</v>
      </c>
      <c r="B176" t="s">
        <v>1247</v>
      </c>
      <c r="C176" t="s">
        <v>1269</v>
      </c>
      <c r="D176" t="s">
        <v>1344</v>
      </c>
      <c r="E176" t="s">
        <v>1345</v>
      </c>
      <c r="F176" t="s">
        <v>943</v>
      </c>
      <c r="G176" t="s">
        <v>204</v>
      </c>
      <c r="H176" t="s">
        <v>204</v>
      </c>
      <c r="I176" t="s">
        <v>340</v>
      </c>
      <c r="J176" t="s">
        <v>1285</v>
      </c>
      <c r="K176" t="s">
        <v>415</v>
      </c>
      <c r="L176" t="s">
        <v>1212</v>
      </c>
      <c r="M176" s="132">
        <v>3126</v>
      </c>
      <c r="N176" t="s">
        <v>1346</v>
      </c>
      <c r="O176" s="133">
        <v>7.4999999999999997E-3</v>
      </c>
      <c r="P176" s="133">
        <v>-2.61195350492004E-2</v>
      </c>
      <c r="R176" s="142">
        <v>33945077</v>
      </c>
      <c r="T176" t="s">
        <v>1347</v>
      </c>
      <c r="U176" s="3">
        <v>37977.752099999998</v>
      </c>
      <c r="W176" s="15" t="s">
        <v>15</v>
      </c>
      <c r="X176" s="133">
        <v>1.5228396987501788E-3</v>
      </c>
      <c r="Y176" s="133">
        <v>0.18978168833248052</v>
      </c>
      <c r="Z176" s="133">
        <v>2.101508235483961E-2</v>
      </c>
    </row>
    <row r="177" spans="1:26">
      <c r="A177" t="s">
        <v>1213</v>
      </c>
      <c r="B177" t="s">
        <v>1247</v>
      </c>
      <c r="C177" t="s">
        <v>1269</v>
      </c>
      <c r="D177" t="s">
        <v>1283</v>
      </c>
      <c r="E177" t="s">
        <v>1284</v>
      </c>
      <c r="F177" t="s">
        <v>943</v>
      </c>
      <c r="G177" t="s">
        <v>204</v>
      </c>
      <c r="H177" t="s">
        <v>204</v>
      </c>
      <c r="I177" t="s">
        <v>340</v>
      </c>
      <c r="J177" t="s">
        <v>1285</v>
      </c>
      <c r="K177" t="s">
        <v>415</v>
      </c>
      <c r="L177" t="s">
        <v>1212</v>
      </c>
      <c r="M177" s="132">
        <v>5108.6000000000004</v>
      </c>
      <c r="N177" t="s">
        <v>1286</v>
      </c>
      <c r="O177" s="133">
        <v>5.0000000000000001E-3</v>
      </c>
      <c r="P177" s="133">
        <v>1.31985139238831E-2</v>
      </c>
      <c r="R177" s="142">
        <v>34410442</v>
      </c>
      <c r="T177" t="s">
        <v>1287</v>
      </c>
      <c r="U177" s="3">
        <v>36887.993799999997</v>
      </c>
      <c r="W177" s="15" t="s">
        <v>15</v>
      </c>
      <c r="X177" s="133">
        <v>1.4923592815108797E-3</v>
      </c>
      <c r="Y177" s="133">
        <v>0.18433596911973213</v>
      </c>
      <c r="Z177" s="133">
        <v>2.0412061912020347E-2</v>
      </c>
    </row>
    <row r="178" spans="1:26">
      <c r="A178" t="s">
        <v>1213</v>
      </c>
      <c r="B178" t="s">
        <v>1247</v>
      </c>
      <c r="C178" t="s">
        <v>1269</v>
      </c>
      <c r="D178" t="s">
        <v>1270</v>
      </c>
      <c r="E178" t="s">
        <v>1271</v>
      </c>
      <c r="F178" t="s">
        <v>943</v>
      </c>
      <c r="G178" t="s">
        <v>204</v>
      </c>
      <c r="H178" t="s">
        <v>204</v>
      </c>
      <c r="I178" t="s">
        <v>340</v>
      </c>
      <c r="J178" t="s">
        <v>1272</v>
      </c>
      <c r="K178" t="s">
        <v>413</v>
      </c>
      <c r="L178" t="s">
        <v>1212</v>
      </c>
      <c r="M178" s="132">
        <v>1578.8</v>
      </c>
      <c r="N178" t="s">
        <v>1273</v>
      </c>
      <c r="O178" s="133">
        <v>7.4999999999999997E-3</v>
      </c>
      <c r="P178" s="133">
        <v>1.02638223016259E-2</v>
      </c>
      <c r="R178" s="142">
        <v>29772050</v>
      </c>
      <c r="T178" t="s">
        <v>1274</v>
      </c>
      <c r="U178" s="3">
        <v>33386.376899999996</v>
      </c>
      <c r="W178" s="15" t="s">
        <v>15</v>
      </c>
      <c r="X178" s="133">
        <v>1.3718114247890786E-3</v>
      </c>
      <c r="Y178" s="133">
        <v>0.16683775661781727</v>
      </c>
      <c r="Z178" s="133">
        <v>1.8474433576951471E-2</v>
      </c>
    </row>
    <row r="179" spans="1:26">
      <c r="A179" t="s">
        <v>1213</v>
      </c>
      <c r="B179" t="s">
        <v>1247</v>
      </c>
      <c r="C179" t="s">
        <v>1269</v>
      </c>
      <c r="D179" t="s">
        <v>1348</v>
      </c>
      <c r="E179" t="s">
        <v>1349</v>
      </c>
      <c r="F179" t="s">
        <v>943</v>
      </c>
      <c r="G179" t="s">
        <v>204</v>
      </c>
      <c r="H179" t="s">
        <v>204</v>
      </c>
      <c r="I179" t="s">
        <v>340</v>
      </c>
      <c r="J179" t="s">
        <v>1272</v>
      </c>
      <c r="K179" t="s">
        <v>413</v>
      </c>
      <c r="L179" t="s">
        <v>1212</v>
      </c>
      <c r="M179" s="132">
        <v>2331.1999999999998</v>
      </c>
      <c r="N179" t="s">
        <v>1350</v>
      </c>
      <c r="O179" s="133">
        <v>1E-3</v>
      </c>
      <c r="P179" s="133">
        <v>1.14859548270699E-2</v>
      </c>
      <c r="R179" s="142">
        <v>13106287</v>
      </c>
      <c r="T179" t="s">
        <v>1351</v>
      </c>
      <c r="U179" s="3">
        <v>14315.997300000001</v>
      </c>
      <c r="W179" s="15" t="s">
        <v>15</v>
      </c>
      <c r="X179" s="133">
        <v>6.4867949396584391E-4</v>
      </c>
      <c r="Y179" s="133">
        <v>7.1539624707622124E-2</v>
      </c>
      <c r="Z179" s="133">
        <v>7.9217922344075459E-3</v>
      </c>
    </row>
    <row r="180" spans="1:26">
      <c r="A180" t="s">
        <v>1213</v>
      </c>
      <c r="B180" t="s">
        <v>1247</v>
      </c>
      <c r="C180" t="s">
        <v>1269</v>
      </c>
      <c r="D180" t="s">
        <v>1360</v>
      </c>
      <c r="E180" t="s">
        <v>1361</v>
      </c>
      <c r="F180" t="s">
        <v>943</v>
      </c>
      <c r="G180" t="s">
        <v>204</v>
      </c>
      <c r="H180" t="s">
        <v>204</v>
      </c>
      <c r="I180" t="s">
        <v>340</v>
      </c>
      <c r="J180" t="s">
        <v>1272</v>
      </c>
      <c r="K180" t="s">
        <v>413</v>
      </c>
      <c r="L180" t="s">
        <v>1212</v>
      </c>
      <c r="M180" s="132">
        <v>334.2</v>
      </c>
      <c r="N180" t="s">
        <v>1362</v>
      </c>
      <c r="O180" s="133">
        <v>0.04</v>
      </c>
      <c r="P180" s="133">
        <v>-4.2601474964622096E-3</v>
      </c>
      <c r="R180" s="142">
        <v>3705627</v>
      </c>
      <c r="T180" t="s">
        <v>1363</v>
      </c>
      <c r="U180" s="3">
        <v>5328.3210999999992</v>
      </c>
      <c r="W180" s="15" t="s">
        <v>15</v>
      </c>
      <c r="X180" s="133">
        <v>9.9604555084065335E-4</v>
      </c>
      <c r="Y180" s="133">
        <v>2.6626582938361076E-2</v>
      </c>
      <c r="Z180" s="133">
        <v>2.9484395369975135E-3</v>
      </c>
    </row>
    <row r="181" spans="1:26">
      <c r="A181" t="s">
        <v>1213</v>
      </c>
      <c r="B181" t="s">
        <v>1247</v>
      </c>
      <c r="C181" t="s">
        <v>1288</v>
      </c>
      <c r="D181" t="s">
        <v>1384</v>
      </c>
      <c r="E181" t="s">
        <v>1385</v>
      </c>
      <c r="F181" t="s">
        <v>945</v>
      </c>
      <c r="G181" t="s">
        <v>204</v>
      </c>
      <c r="H181" t="s">
        <v>204</v>
      </c>
      <c r="I181" t="s">
        <v>340</v>
      </c>
      <c r="J181" t="s">
        <v>1272</v>
      </c>
      <c r="K181" t="s">
        <v>413</v>
      </c>
      <c r="L181" t="s">
        <v>1212</v>
      </c>
      <c r="M181" s="132">
        <v>4629.8999999999996</v>
      </c>
      <c r="N181" t="s">
        <v>1386</v>
      </c>
      <c r="O181" s="133">
        <v>3.7499999999999999E-2</v>
      </c>
      <c r="P181" s="133">
        <v>3.3167005444764801E-2</v>
      </c>
      <c r="R181" s="142">
        <v>16404438</v>
      </c>
      <c r="T181" t="s">
        <v>1387</v>
      </c>
      <c r="U181" s="3">
        <v>16212.506100000001</v>
      </c>
      <c r="W181" s="15" t="s">
        <v>15</v>
      </c>
      <c r="X181" s="133">
        <v>8.1942697389262675E-4</v>
      </c>
      <c r="Y181" s="133">
        <v>8.1016821720567525E-2</v>
      </c>
      <c r="Z181" s="133">
        <v>8.9712300251135191E-3</v>
      </c>
    </row>
    <row r="182" spans="1:26">
      <c r="A182" t="s">
        <v>1213</v>
      </c>
      <c r="B182" t="s">
        <v>1247</v>
      </c>
      <c r="C182" t="s">
        <v>1288</v>
      </c>
      <c r="D182" t="s">
        <v>1301</v>
      </c>
      <c r="E182" t="s">
        <v>1302</v>
      </c>
      <c r="F182" t="s">
        <v>945</v>
      </c>
      <c r="G182" t="s">
        <v>204</v>
      </c>
      <c r="H182" t="s">
        <v>204</v>
      </c>
      <c r="I182" t="s">
        <v>340</v>
      </c>
      <c r="J182" t="s">
        <v>1272</v>
      </c>
      <c r="K182" t="s">
        <v>413</v>
      </c>
      <c r="L182" t="s">
        <v>1212</v>
      </c>
      <c r="M182" s="132">
        <v>5837.1</v>
      </c>
      <c r="N182" t="s">
        <v>1303</v>
      </c>
      <c r="O182" s="133">
        <v>0.01</v>
      </c>
      <c r="P182" s="133">
        <v>4.18399502122399E-2</v>
      </c>
      <c r="R182" s="142">
        <v>11693999</v>
      </c>
      <c r="T182" t="s">
        <v>1304</v>
      </c>
      <c r="U182" s="3">
        <v>9760.9809999999998</v>
      </c>
      <c r="W182" s="15" t="s">
        <v>15</v>
      </c>
      <c r="X182" s="133">
        <v>3.0973008382544022E-4</v>
      </c>
      <c r="Y182" s="133">
        <v>4.8777385248508061E-2</v>
      </c>
      <c r="Z182" s="133">
        <v>5.4012627722824398E-3</v>
      </c>
    </row>
    <row r="183" spans="1:26">
      <c r="A183" t="s">
        <v>1213</v>
      </c>
      <c r="B183" t="s">
        <v>1247</v>
      </c>
      <c r="C183" t="s">
        <v>1288</v>
      </c>
      <c r="D183" t="s">
        <v>1364</v>
      </c>
      <c r="E183" t="s">
        <v>1365</v>
      </c>
      <c r="F183" t="s">
        <v>945</v>
      </c>
      <c r="G183" t="s">
        <v>204</v>
      </c>
      <c r="H183" t="s">
        <v>204</v>
      </c>
      <c r="I183" t="s">
        <v>340</v>
      </c>
      <c r="J183" t="s">
        <v>1272</v>
      </c>
      <c r="K183" t="s">
        <v>413</v>
      </c>
      <c r="L183" t="s">
        <v>1212</v>
      </c>
      <c r="M183" s="132">
        <v>2939.7</v>
      </c>
      <c r="N183" t="s">
        <v>1366</v>
      </c>
      <c r="O183" s="133">
        <v>0.02</v>
      </c>
      <c r="P183" s="133">
        <v>4.0074939075707999E-2</v>
      </c>
      <c r="R183" s="142">
        <v>8066187</v>
      </c>
      <c r="T183" t="s">
        <v>1367</v>
      </c>
      <c r="U183" s="3">
        <v>7616.9004000000004</v>
      </c>
      <c r="W183" s="15" t="s">
        <v>15</v>
      </c>
      <c r="X183" s="133">
        <v>3.1212095677889205E-4</v>
      </c>
      <c r="Y183" s="133">
        <v>3.8063027246497225E-2</v>
      </c>
      <c r="Z183" s="133">
        <v>4.2148305207312421E-3</v>
      </c>
    </row>
    <row r="184" spans="1:26">
      <c r="A184" t="s">
        <v>1213</v>
      </c>
      <c r="B184" t="s">
        <v>1247</v>
      </c>
      <c r="C184" t="s">
        <v>1288</v>
      </c>
      <c r="D184" t="s">
        <v>1305</v>
      </c>
      <c r="E184" t="s">
        <v>1306</v>
      </c>
      <c r="F184" t="s">
        <v>945</v>
      </c>
      <c r="G184" t="s">
        <v>204</v>
      </c>
      <c r="H184" t="s">
        <v>204</v>
      </c>
      <c r="I184" t="s">
        <v>340</v>
      </c>
      <c r="J184" t="s">
        <v>1272</v>
      </c>
      <c r="K184" t="s">
        <v>413</v>
      </c>
      <c r="L184" t="s">
        <v>1212</v>
      </c>
      <c r="M184" s="132">
        <v>586.29999999999995</v>
      </c>
      <c r="N184" t="s">
        <v>1307</v>
      </c>
      <c r="O184" s="133">
        <v>4.0000000000000001E-3</v>
      </c>
      <c r="P184" s="133">
        <v>3.6350844255685397E-2</v>
      </c>
      <c r="R184" s="142">
        <v>4761322</v>
      </c>
      <c r="T184" t="s">
        <v>1308</v>
      </c>
      <c r="U184" s="3">
        <v>4681.3317999999999</v>
      </c>
      <c r="W184" s="15" t="s">
        <v>15</v>
      </c>
      <c r="X184" s="133">
        <v>3.7858831251142485E-4</v>
      </c>
      <c r="Y184" s="133">
        <v>2.339346066017154E-2</v>
      </c>
      <c r="Z184" s="133">
        <v>2.590426435014843E-3</v>
      </c>
    </row>
    <row r="185" spans="1:26">
      <c r="A185" t="s">
        <v>1213</v>
      </c>
      <c r="B185" t="s">
        <v>1247</v>
      </c>
      <c r="C185" t="s">
        <v>1288</v>
      </c>
      <c r="D185" t="s">
        <v>1297</v>
      </c>
      <c r="E185" t="s">
        <v>1298</v>
      </c>
      <c r="F185" t="s">
        <v>945</v>
      </c>
      <c r="G185" t="s">
        <v>204</v>
      </c>
      <c r="H185" t="s">
        <v>204</v>
      </c>
      <c r="I185" t="s">
        <v>340</v>
      </c>
      <c r="J185" t="s">
        <v>1272</v>
      </c>
      <c r="K185" t="s">
        <v>413</v>
      </c>
      <c r="L185" t="s">
        <v>1212</v>
      </c>
      <c r="M185" s="132">
        <v>1907.2</v>
      </c>
      <c r="N185" t="s">
        <v>1299</v>
      </c>
      <c r="O185" s="133">
        <v>5.0000000000000001E-3</v>
      </c>
      <c r="P185" s="133">
        <v>4.0169352747201598E-2</v>
      </c>
      <c r="R185" s="142">
        <v>3758252</v>
      </c>
      <c r="T185" t="s">
        <v>1300</v>
      </c>
      <c r="U185" s="3">
        <v>3521.1062999999999</v>
      </c>
      <c r="W185" s="15" t="s">
        <v>15</v>
      </c>
      <c r="X185" s="133">
        <v>1.3217932366180619E-4</v>
      </c>
      <c r="Y185" s="133">
        <v>1.7595604278717824E-2</v>
      </c>
      <c r="Z185" s="133">
        <v>1.9484128118441755E-3</v>
      </c>
    </row>
    <row r="186" spans="1:26">
      <c r="A186" t="s">
        <v>1213</v>
      </c>
      <c r="B186" t="s">
        <v>1247</v>
      </c>
      <c r="C186" t="s">
        <v>1288</v>
      </c>
      <c r="D186" t="s">
        <v>1368</v>
      </c>
      <c r="E186" t="s">
        <v>1369</v>
      </c>
      <c r="F186" t="s">
        <v>945</v>
      </c>
      <c r="G186" t="s">
        <v>204</v>
      </c>
      <c r="H186" t="s">
        <v>204</v>
      </c>
      <c r="I186" t="s">
        <v>340</v>
      </c>
      <c r="J186" t="s">
        <v>1272</v>
      </c>
      <c r="K186" t="s">
        <v>413</v>
      </c>
      <c r="L186" t="s">
        <v>1212</v>
      </c>
      <c r="M186" s="132">
        <v>4367.3999999999996</v>
      </c>
      <c r="N186" t="s">
        <v>1370</v>
      </c>
      <c r="O186" s="133">
        <v>2.2499999999999999E-2</v>
      </c>
      <c r="P186" s="133">
        <v>3.4973978213071501E-2</v>
      </c>
      <c r="R186" s="142">
        <v>3640807</v>
      </c>
      <c r="T186" t="s">
        <v>1371</v>
      </c>
      <c r="U186" s="3">
        <v>3414.7129</v>
      </c>
      <c r="W186" s="15" t="s">
        <v>15</v>
      </c>
      <c r="X186" s="133">
        <v>1.2581961561013269E-4</v>
      </c>
      <c r="Y186" s="133">
        <v>1.7063937171011932E-2</v>
      </c>
      <c r="Z186" s="133">
        <v>1.8895397553761323E-3</v>
      </c>
    </row>
    <row r="187" spans="1:26">
      <c r="A187" t="s">
        <v>1213</v>
      </c>
      <c r="B187" t="s">
        <v>1247</v>
      </c>
      <c r="C187" t="s">
        <v>1288</v>
      </c>
      <c r="D187" t="s">
        <v>1313</v>
      </c>
      <c r="E187" t="s">
        <v>1314</v>
      </c>
      <c r="F187" t="s">
        <v>945</v>
      </c>
      <c r="G187" t="s">
        <v>204</v>
      </c>
      <c r="H187" t="s">
        <v>204</v>
      </c>
      <c r="I187" t="s">
        <v>340</v>
      </c>
      <c r="J187" t="s">
        <v>1272</v>
      </c>
      <c r="K187" t="s">
        <v>413</v>
      </c>
      <c r="L187" t="s">
        <v>1212</v>
      </c>
      <c r="M187" s="132">
        <v>2416.4</v>
      </c>
      <c r="N187" t="s">
        <v>1315</v>
      </c>
      <c r="O187" s="133">
        <v>6.25E-2</v>
      </c>
      <c r="P187" s="133">
        <v>3.97864528572556E-2</v>
      </c>
      <c r="R187" s="142">
        <v>3053580</v>
      </c>
      <c r="T187" t="s">
        <v>1316</v>
      </c>
      <c r="U187" s="3">
        <v>3298.7824999999998</v>
      </c>
      <c r="W187" s="15" t="s">
        <v>15</v>
      </c>
      <c r="X187" s="133">
        <v>2.0499068196453779E-4</v>
      </c>
      <c r="Y187" s="133">
        <v>1.6484611962398098E-2</v>
      </c>
      <c r="Z187" s="133">
        <v>1.8253893777700188E-3</v>
      </c>
    </row>
    <row r="188" spans="1:26">
      <c r="A188" t="s">
        <v>1213</v>
      </c>
      <c r="B188" t="s">
        <v>1247</v>
      </c>
      <c r="C188" t="s">
        <v>1288</v>
      </c>
      <c r="D188" t="s">
        <v>1372</v>
      </c>
      <c r="E188" t="s">
        <v>1373</v>
      </c>
      <c r="F188" t="s">
        <v>945</v>
      </c>
      <c r="G188" t="s">
        <v>204</v>
      </c>
      <c r="H188" t="s">
        <v>204</v>
      </c>
      <c r="I188" t="s">
        <v>340</v>
      </c>
      <c r="J188" t="s">
        <v>1272</v>
      </c>
      <c r="K188" t="s">
        <v>413</v>
      </c>
      <c r="L188" t="s">
        <v>1212</v>
      </c>
      <c r="M188" s="132">
        <v>7563.7</v>
      </c>
      <c r="N188" t="s">
        <v>1374</v>
      </c>
      <c r="O188" s="133">
        <v>1.2999999999999999E-2</v>
      </c>
      <c r="P188" s="133">
        <v>4.3069950543641697E-2</v>
      </c>
      <c r="R188" s="142">
        <v>3141907</v>
      </c>
      <c r="T188" t="s">
        <v>1375</v>
      </c>
      <c r="U188" s="3">
        <v>2545.2588999999998</v>
      </c>
      <c r="W188" s="15" t="s">
        <v>15</v>
      </c>
      <c r="X188" s="133">
        <v>1.0611072323150286E-4</v>
      </c>
      <c r="Y188" s="133">
        <v>1.2719118339324296E-2</v>
      </c>
      <c r="Z188" s="133">
        <v>1.4084252370733311E-3</v>
      </c>
    </row>
    <row r="189" spans="1:26">
      <c r="A189" t="s">
        <v>1213</v>
      </c>
      <c r="B189" t="s">
        <v>1247</v>
      </c>
      <c r="C189" t="s">
        <v>1288</v>
      </c>
      <c r="D189" t="s">
        <v>1392</v>
      </c>
      <c r="E189" t="s">
        <v>1393</v>
      </c>
      <c r="F189" t="s">
        <v>945</v>
      </c>
      <c r="G189" t="s">
        <v>204</v>
      </c>
      <c r="H189" t="s">
        <v>204</v>
      </c>
      <c r="I189" t="s">
        <v>340</v>
      </c>
      <c r="J189" t="s">
        <v>1272</v>
      </c>
      <c r="K189" t="s">
        <v>413</v>
      </c>
      <c r="L189" t="s">
        <v>1212</v>
      </c>
      <c r="M189" s="132">
        <v>15147.2</v>
      </c>
      <c r="N189" t="s">
        <v>1394</v>
      </c>
      <c r="O189" s="133">
        <v>3.7499999999999999E-2</v>
      </c>
      <c r="P189" s="133">
        <v>4.8218118242025002E-2</v>
      </c>
      <c r="R189" s="142">
        <v>1372142</v>
      </c>
      <c r="T189" t="s">
        <v>1395</v>
      </c>
      <c r="U189" s="3">
        <v>1169.8883000000001</v>
      </c>
      <c r="W189" s="15" t="s">
        <v>15</v>
      </c>
      <c r="X189" s="133">
        <v>5.4405401282525592E-5</v>
      </c>
      <c r="Y189" s="133">
        <v>5.846143026744942E-3</v>
      </c>
      <c r="Z189" s="133">
        <v>6.4736054486975309E-4</v>
      </c>
    </row>
    <row r="190" spans="1:26">
      <c r="A190" t="s">
        <v>1213</v>
      </c>
      <c r="B190" t="s">
        <v>1247</v>
      </c>
      <c r="C190" t="s">
        <v>1288</v>
      </c>
      <c r="D190" t="s">
        <v>1309</v>
      </c>
      <c r="E190" t="s">
        <v>1310</v>
      </c>
      <c r="F190" t="s">
        <v>945</v>
      </c>
      <c r="G190" t="s">
        <v>204</v>
      </c>
      <c r="H190" t="s">
        <v>204</v>
      </c>
      <c r="I190" t="s">
        <v>340</v>
      </c>
      <c r="J190" t="s">
        <v>1272</v>
      </c>
      <c r="K190" t="s">
        <v>413</v>
      </c>
      <c r="L190" t="s">
        <v>1212</v>
      </c>
      <c r="M190" s="132">
        <v>1401.7</v>
      </c>
      <c r="N190" t="s">
        <v>1311</v>
      </c>
      <c r="O190" s="133">
        <v>1.7500000000000002E-2</v>
      </c>
      <c r="P190" s="133">
        <v>2.72504153645035E-2</v>
      </c>
      <c r="R190" s="142">
        <v>819173</v>
      </c>
      <c r="T190" t="s">
        <v>1312</v>
      </c>
      <c r="U190" s="3">
        <v>802.46190000000001</v>
      </c>
      <c r="W190" s="15" t="s">
        <v>15</v>
      </c>
      <c r="X190" s="133">
        <v>3.4453832273569686E-5</v>
      </c>
      <c r="Y190" s="133">
        <v>4.0100469367165791E-3</v>
      </c>
      <c r="Z190" s="133">
        <v>4.4404424558725154E-4</v>
      </c>
    </row>
    <row r="191" spans="1:26">
      <c r="A191" t="s">
        <v>1213</v>
      </c>
      <c r="B191" t="s">
        <v>1247</v>
      </c>
      <c r="C191" t="s">
        <v>1288</v>
      </c>
      <c r="D191" t="s">
        <v>1289</v>
      </c>
      <c r="E191" t="s">
        <v>1290</v>
      </c>
      <c r="F191" t="s">
        <v>945</v>
      </c>
      <c r="G191" t="s">
        <v>204</v>
      </c>
      <c r="H191" t="s">
        <v>204</v>
      </c>
      <c r="I191" t="s">
        <v>340</v>
      </c>
      <c r="J191" t="s">
        <v>1272</v>
      </c>
      <c r="K191" t="s">
        <v>413</v>
      </c>
      <c r="L191" t="s">
        <v>1212</v>
      </c>
      <c r="M191" s="132">
        <v>12831.2</v>
      </c>
      <c r="N191" t="s">
        <v>1291</v>
      </c>
      <c r="O191" s="133">
        <v>5.5E-2</v>
      </c>
      <c r="P191" s="133">
        <v>3.8107987586259502E-2</v>
      </c>
      <c r="R191" s="142">
        <v>290782</v>
      </c>
      <c r="T191" t="s">
        <v>1292</v>
      </c>
      <c r="U191" s="3">
        <v>320.5872</v>
      </c>
      <c r="W191" s="15" t="s">
        <v>15</v>
      </c>
      <c r="X191" s="133">
        <v>1.5060148690055494E-5</v>
      </c>
      <c r="Y191" s="133">
        <v>1.6020319290395786E-3</v>
      </c>
      <c r="Z191" s="133">
        <v>1.7739768899551592E-4</v>
      </c>
    </row>
    <row r="192" spans="1:26">
      <c r="A192" t="s">
        <v>1213</v>
      </c>
      <c r="B192" t="s">
        <v>1247</v>
      </c>
      <c r="C192" t="s">
        <v>1317</v>
      </c>
      <c r="D192" t="s">
        <v>1434</v>
      </c>
      <c r="E192" t="s">
        <v>1435</v>
      </c>
      <c r="F192" t="s">
        <v>946</v>
      </c>
      <c r="G192" t="s">
        <v>204</v>
      </c>
      <c r="H192" t="s">
        <v>204</v>
      </c>
      <c r="I192" t="s">
        <v>340</v>
      </c>
      <c r="J192" t="s">
        <v>1285</v>
      </c>
      <c r="K192" t="s">
        <v>415</v>
      </c>
      <c r="L192" t="s">
        <v>1212</v>
      </c>
      <c r="M192" s="132">
        <v>5773.5</v>
      </c>
      <c r="N192" t="s">
        <v>1436</v>
      </c>
      <c r="O192" s="133">
        <v>4.07E-2</v>
      </c>
      <c r="P192" s="133">
        <v>5.27919361054894E-2</v>
      </c>
      <c r="R192" s="142">
        <v>8649110</v>
      </c>
      <c r="T192" t="s">
        <v>1437</v>
      </c>
      <c r="U192" s="3">
        <v>8297.0912000000008</v>
      </c>
      <c r="W192" s="15" t="s">
        <v>15</v>
      </c>
      <c r="X192" s="133">
        <v>2.7022111798199474E-4</v>
      </c>
      <c r="Y192" s="133">
        <v>4.146206374800028E-2</v>
      </c>
      <c r="Z192" s="133">
        <v>4.5912157907423918E-3</v>
      </c>
    </row>
    <row r="193" spans="1:26">
      <c r="A193" t="s">
        <v>1213</v>
      </c>
      <c r="B193" t="s">
        <v>1247</v>
      </c>
      <c r="C193" t="s">
        <v>1322</v>
      </c>
      <c r="D193" t="s">
        <v>1400</v>
      </c>
      <c r="E193" t="s">
        <v>1401</v>
      </c>
      <c r="F193" t="s">
        <v>949</v>
      </c>
      <c r="G193" t="s">
        <v>204</v>
      </c>
      <c r="H193" t="s">
        <v>204</v>
      </c>
      <c r="I193" t="s">
        <v>340</v>
      </c>
      <c r="J193" t="s">
        <v>1272</v>
      </c>
      <c r="K193" t="s">
        <v>413</v>
      </c>
      <c r="L193" t="s">
        <v>1212</v>
      </c>
      <c r="M193" s="132">
        <v>257.5</v>
      </c>
      <c r="N193" t="s">
        <v>1402</v>
      </c>
      <c r="O193" t="s">
        <v>1326</v>
      </c>
      <c r="P193" s="133">
        <v>4.1837327610253897E-2</v>
      </c>
      <c r="R193" s="142">
        <v>10485101</v>
      </c>
      <c r="T193" t="s">
        <v>1403</v>
      </c>
      <c r="U193" s="3">
        <v>10375.0074</v>
      </c>
      <c r="W193" s="15" t="s">
        <v>15</v>
      </c>
      <c r="X193" s="133">
        <v>5.8250561111111113E-4</v>
      </c>
      <c r="Y193" s="133">
        <v>5.1845786466716559E-2</v>
      </c>
      <c r="Z193" s="133">
        <v>5.7410358287080616E-3</v>
      </c>
    </row>
    <row r="194" spans="1:26">
      <c r="A194" t="s">
        <v>1213</v>
      </c>
      <c r="B194" t="s">
        <v>1247</v>
      </c>
      <c r="C194" t="s">
        <v>1322</v>
      </c>
      <c r="D194" t="s">
        <v>1412</v>
      </c>
      <c r="E194" t="s">
        <v>1413</v>
      </c>
      <c r="F194" t="s">
        <v>949</v>
      </c>
      <c r="G194" t="s">
        <v>204</v>
      </c>
      <c r="H194" t="s">
        <v>204</v>
      </c>
      <c r="I194" t="s">
        <v>340</v>
      </c>
      <c r="J194" t="s">
        <v>1272</v>
      </c>
      <c r="K194" t="s">
        <v>413</v>
      </c>
      <c r="L194" t="s">
        <v>1212</v>
      </c>
      <c r="M194" s="132">
        <v>353.4</v>
      </c>
      <c r="N194" t="s">
        <v>1414</v>
      </c>
      <c r="O194" t="s">
        <v>1326</v>
      </c>
      <c r="P194" s="133">
        <v>4.2194001480340602E-2</v>
      </c>
      <c r="R194" s="142">
        <v>202720</v>
      </c>
      <c r="T194" t="s">
        <v>1415</v>
      </c>
      <c r="U194" s="3">
        <v>199.78059999999999</v>
      </c>
      <c r="W194" s="15" t="s">
        <v>15</v>
      </c>
      <c r="X194" s="133">
        <v>1.1262222222222221E-5</v>
      </c>
      <c r="Y194" s="133">
        <v>9.983395495724314E-4</v>
      </c>
      <c r="Z194" s="133">
        <v>1.1054906317201015E-4</v>
      </c>
    </row>
    <row r="195" spans="1:26">
      <c r="A195" t="s">
        <v>1213</v>
      </c>
      <c r="B195" t="s">
        <v>1250</v>
      </c>
      <c r="C195" t="s">
        <v>1269</v>
      </c>
      <c r="D195" t="s">
        <v>1344</v>
      </c>
      <c r="E195" t="s">
        <v>1345</v>
      </c>
      <c r="F195" t="s">
        <v>943</v>
      </c>
      <c r="G195" t="s">
        <v>204</v>
      </c>
      <c r="H195" t="s">
        <v>204</v>
      </c>
      <c r="I195" t="s">
        <v>340</v>
      </c>
      <c r="J195" t="s">
        <v>1285</v>
      </c>
      <c r="K195" t="s">
        <v>415</v>
      </c>
      <c r="L195" t="s">
        <v>1212</v>
      </c>
      <c r="M195" s="132">
        <v>3126</v>
      </c>
      <c r="N195" t="s">
        <v>1346</v>
      </c>
      <c r="O195" s="133">
        <v>7.4999999999999997E-3</v>
      </c>
      <c r="P195" s="133">
        <v>-2.61195350492004E-2</v>
      </c>
      <c r="R195" s="142">
        <v>59118913</v>
      </c>
      <c r="T195" t="s">
        <v>1347</v>
      </c>
      <c r="U195" s="3">
        <v>66142.2399</v>
      </c>
      <c r="W195" s="15" t="s">
        <v>15</v>
      </c>
      <c r="X195" s="133">
        <v>2.6521851066461872E-3</v>
      </c>
      <c r="Y195" s="133">
        <v>0.21533405858949681</v>
      </c>
      <c r="Z195" s="133">
        <v>0.16304118175713456</v>
      </c>
    </row>
    <row r="196" spans="1:26">
      <c r="A196" t="s">
        <v>1213</v>
      </c>
      <c r="B196" t="s">
        <v>1250</v>
      </c>
      <c r="C196" t="s">
        <v>1269</v>
      </c>
      <c r="D196" t="s">
        <v>1270</v>
      </c>
      <c r="E196" t="s">
        <v>1271</v>
      </c>
      <c r="F196" t="s">
        <v>943</v>
      </c>
      <c r="G196" t="s">
        <v>204</v>
      </c>
      <c r="H196" t="s">
        <v>204</v>
      </c>
      <c r="I196" t="s">
        <v>340</v>
      </c>
      <c r="J196" t="s">
        <v>1272</v>
      </c>
      <c r="K196" t="s">
        <v>413</v>
      </c>
      <c r="L196" t="s">
        <v>1212</v>
      </c>
      <c r="M196" s="132">
        <v>1578.8</v>
      </c>
      <c r="N196" t="s">
        <v>1273</v>
      </c>
      <c r="O196" s="133">
        <v>7.4999999999999997E-3</v>
      </c>
      <c r="P196" s="133">
        <v>1.02638223016259E-2</v>
      </c>
      <c r="R196" s="142">
        <v>56803529</v>
      </c>
      <c r="T196" t="s">
        <v>1274</v>
      </c>
      <c r="U196" s="3">
        <v>63699.477399999996</v>
      </c>
      <c r="W196" s="15" t="s">
        <v>15</v>
      </c>
      <c r="X196" s="133">
        <v>2.6173451290904637E-3</v>
      </c>
      <c r="Y196" s="133">
        <v>0.20738135011951092</v>
      </c>
      <c r="Z196" s="133">
        <v>0.15701975163312298</v>
      </c>
    </row>
    <row r="197" spans="1:26">
      <c r="A197" t="s">
        <v>1213</v>
      </c>
      <c r="B197" t="s">
        <v>1250</v>
      </c>
      <c r="C197" t="s">
        <v>1269</v>
      </c>
      <c r="D197" t="s">
        <v>1283</v>
      </c>
      <c r="E197" t="s">
        <v>1284</v>
      </c>
      <c r="F197" t="s">
        <v>943</v>
      </c>
      <c r="G197" t="s">
        <v>204</v>
      </c>
      <c r="H197" t="s">
        <v>204</v>
      </c>
      <c r="I197" t="s">
        <v>340</v>
      </c>
      <c r="J197" t="s">
        <v>1285</v>
      </c>
      <c r="K197" t="s">
        <v>415</v>
      </c>
      <c r="L197" t="s">
        <v>1212</v>
      </c>
      <c r="M197" s="132">
        <v>5108.6000000000004</v>
      </c>
      <c r="N197" t="s">
        <v>1286</v>
      </c>
      <c r="O197" s="133">
        <v>5.0000000000000001E-3</v>
      </c>
      <c r="P197" s="133">
        <v>1.31985139238831E-2</v>
      </c>
      <c r="R197" s="142">
        <v>21333361</v>
      </c>
      <c r="T197" t="s">
        <v>1287</v>
      </c>
      <c r="U197" s="3">
        <v>22869.363000000001</v>
      </c>
      <c r="W197" s="15" t="s">
        <v>15</v>
      </c>
      <c r="X197" s="133">
        <v>9.2521448269023169E-4</v>
      </c>
      <c r="Y197" s="133">
        <v>7.4453976165907862E-2</v>
      </c>
      <c r="Z197" s="133">
        <v>5.6373173570970096E-2</v>
      </c>
    </row>
    <row r="198" spans="1:26">
      <c r="A198" t="s">
        <v>1213</v>
      </c>
      <c r="B198" t="s">
        <v>1250</v>
      </c>
      <c r="C198" t="s">
        <v>1269</v>
      </c>
      <c r="D198" t="s">
        <v>1279</v>
      </c>
      <c r="E198" t="s">
        <v>1280</v>
      </c>
      <c r="F198" t="s">
        <v>943</v>
      </c>
      <c r="G198" t="s">
        <v>204</v>
      </c>
      <c r="H198" t="s">
        <v>204</v>
      </c>
      <c r="I198" t="s">
        <v>340</v>
      </c>
      <c r="J198" t="s">
        <v>1272</v>
      </c>
      <c r="K198" t="s">
        <v>413</v>
      </c>
      <c r="L198" t="s">
        <v>1212</v>
      </c>
      <c r="M198" s="132">
        <v>7641.2</v>
      </c>
      <c r="N198" t="s">
        <v>1281</v>
      </c>
      <c r="O198" s="133">
        <v>1E-3</v>
      </c>
      <c r="P198" s="133">
        <v>1.6062395292520199E-2</v>
      </c>
      <c r="R198" s="142">
        <v>4761758</v>
      </c>
      <c r="T198" t="s">
        <v>1282</v>
      </c>
      <c r="U198" s="3">
        <v>4752.7107000000005</v>
      </c>
      <c r="W198" s="15" t="s">
        <v>15</v>
      </c>
      <c r="X198" s="133">
        <v>1.5508552316731346E-4</v>
      </c>
      <c r="Y198" s="133">
        <v>1.5473024163899519E-2</v>
      </c>
      <c r="Z198" s="133">
        <v>1.1715472051024288E-2</v>
      </c>
    </row>
    <row r="199" spans="1:26">
      <c r="A199" t="s">
        <v>1213</v>
      </c>
      <c r="B199" t="s">
        <v>1250</v>
      </c>
      <c r="C199" t="s">
        <v>1269</v>
      </c>
      <c r="D199" t="s">
        <v>1348</v>
      </c>
      <c r="E199" t="s">
        <v>1349</v>
      </c>
      <c r="F199" t="s">
        <v>943</v>
      </c>
      <c r="G199" t="s">
        <v>204</v>
      </c>
      <c r="H199" t="s">
        <v>204</v>
      </c>
      <c r="I199" t="s">
        <v>340</v>
      </c>
      <c r="J199" t="s">
        <v>1272</v>
      </c>
      <c r="K199" t="s">
        <v>413</v>
      </c>
      <c r="L199" t="s">
        <v>1212</v>
      </c>
      <c r="M199" s="132">
        <v>2331.1999999999998</v>
      </c>
      <c r="N199" t="s">
        <v>1350</v>
      </c>
      <c r="O199" s="133">
        <v>1E-3</v>
      </c>
      <c r="P199" s="133">
        <v>1.14859548270699E-2</v>
      </c>
      <c r="R199" s="142">
        <v>4095721</v>
      </c>
      <c r="T199" t="s">
        <v>1351</v>
      </c>
      <c r="U199" s="3">
        <v>4473.7560000000003</v>
      </c>
      <c r="W199" s="15" t="s">
        <v>15</v>
      </c>
      <c r="X199" s="133">
        <v>2.0271265429372024E-4</v>
      </c>
      <c r="Y199" s="133">
        <v>1.456485370006734E-2</v>
      </c>
      <c r="Z199" s="133">
        <v>1.1027846569806774E-2</v>
      </c>
    </row>
    <row r="200" spans="1:26">
      <c r="A200" t="s">
        <v>1213</v>
      </c>
      <c r="B200" t="s">
        <v>1250</v>
      </c>
      <c r="C200" t="s">
        <v>1269</v>
      </c>
      <c r="D200" t="s">
        <v>1360</v>
      </c>
      <c r="E200" t="s">
        <v>1361</v>
      </c>
      <c r="F200" t="s">
        <v>943</v>
      </c>
      <c r="G200" t="s">
        <v>204</v>
      </c>
      <c r="H200" t="s">
        <v>204</v>
      </c>
      <c r="I200" t="s">
        <v>340</v>
      </c>
      <c r="J200" t="s">
        <v>1272</v>
      </c>
      <c r="K200" t="s">
        <v>413</v>
      </c>
      <c r="L200" t="s">
        <v>1212</v>
      </c>
      <c r="M200" s="132">
        <v>334.2</v>
      </c>
      <c r="N200" t="s">
        <v>1362</v>
      </c>
      <c r="O200" s="133">
        <v>0.04</v>
      </c>
      <c r="P200" s="133">
        <v>-4.2601474964622096E-3</v>
      </c>
      <c r="R200" s="142">
        <v>1298145</v>
      </c>
      <c r="T200" t="s">
        <v>1363</v>
      </c>
      <c r="U200" s="3">
        <v>1866.6026999999999</v>
      </c>
      <c r="W200" s="15" t="s">
        <v>15</v>
      </c>
      <c r="X200" s="133">
        <v>3.4893192207311737E-4</v>
      </c>
      <c r="Y200" s="133">
        <v>6.0769507506873701E-3</v>
      </c>
      <c r="Z200" s="133">
        <v>4.6011914620565373E-3</v>
      </c>
    </row>
    <row r="201" spans="1:26">
      <c r="A201" t="s">
        <v>1213</v>
      </c>
      <c r="B201" t="s">
        <v>1250</v>
      </c>
      <c r="C201" t="s">
        <v>1288</v>
      </c>
      <c r="D201" t="s">
        <v>1384</v>
      </c>
      <c r="E201" t="s">
        <v>1385</v>
      </c>
      <c r="F201" t="s">
        <v>945</v>
      </c>
      <c r="G201" t="s">
        <v>204</v>
      </c>
      <c r="H201" t="s">
        <v>204</v>
      </c>
      <c r="I201" t="s">
        <v>340</v>
      </c>
      <c r="J201" t="s">
        <v>1272</v>
      </c>
      <c r="K201" t="s">
        <v>413</v>
      </c>
      <c r="L201" t="s">
        <v>1212</v>
      </c>
      <c r="M201" s="132">
        <v>4629.8999999999996</v>
      </c>
      <c r="N201" t="s">
        <v>1386</v>
      </c>
      <c r="O201" s="133">
        <v>3.7499999999999999E-2</v>
      </c>
      <c r="P201" s="133">
        <v>3.3167005444764801E-2</v>
      </c>
      <c r="R201" s="142">
        <v>22859917</v>
      </c>
      <c r="T201" t="s">
        <v>1387</v>
      </c>
      <c r="U201" s="3">
        <v>22592.455999999998</v>
      </c>
      <c r="W201" s="15" t="s">
        <v>15</v>
      </c>
      <c r="X201" s="133">
        <v>1.14188810434997E-3</v>
      </c>
      <c r="Y201" s="133">
        <v>7.3552471880831222E-2</v>
      </c>
      <c r="Z201" s="133">
        <v>5.5690595417932927E-2</v>
      </c>
    </row>
    <row r="202" spans="1:26">
      <c r="A202" t="s">
        <v>1213</v>
      </c>
      <c r="B202" t="s">
        <v>1250</v>
      </c>
      <c r="C202" t="s">
        <v>1288</v>
      </c>
      <c r="D202" t="s">
        <v>1313</v>
      </c>
      <c r="E202" t="s">
        <v>1314</v>
      </c>
      <c r="F202" t="s">
        <v>945</v>
      </c>
      <c r="G202" t="s">
        <v>204</v>
      </c>
      <c r="H202" t="s">
        <v>204</v>
      </c>
      <c r="I202" t="s">
        <v>340</v>
      </c>
      <c r="J202" t="s">
        <v>1272</v>
      </c>
      <c r="K202" t="s">
        <v>413</v>
      </c>
      <c r="L202" t="s">
        <v>1212</v>
      </c>
      <c r="M202" s="132">
        <v>2416.4</v>
      </c>
      <c r="N202" t="s">
        <v>1315</v>
      </c>
      <c r="O202" s="133">
        <v>6.25E-2</v>
      </c>
      <c r="P202" s="133">
        <v>3.97864528572556E-2</v>
      </c>
      <c r="R202" s="142">
        <v>18424741</v>
      </c>
      <c r="T202" t="s">
        <v>1316</v>
      </c>
      <c r="U202" s="3">
        <v>19904.2477</v>
      </c>
      <c r="W202" s="15" t="s">
        <v>15</v>
      </c>
      <c r="X202" s="133">
        <v>1.2368761331322514E-3</v>
      </c>
      <c r="Y202" s="133">
        <v>6.480068485273402E-2</v>
      </c>
      <c r="Z202" s="133">
        <v>4.906413925538082E-2</v>
      </c>
    </row>
    <row r="203" spans="1:26">
      <c r="A203" t="s">
        <v>1213</v>
      </c>
      <c r="B203" t="s">
        <v>1250</v>
      </c>
      <c r="C203" t="s">
        <v>1288</v>
      </c>
      <c r="D203" t="s">
        <v>1297</v>
      </c>
      <c r="E203" t="s">
        <v>1298</v>
      </c>
      <c r="F203" t="s">
        <v>945</v>
      </c>
      <c r="G203" t="s">
        <v>204</v>
      </c>
      <c r="H203" t="s">
        <v>204</v>
      </c>
      <c r="I203" t="s">
        <v>340</v>
      </c>
      <c r="J203" t="s">
        <v>1272</v>
      </c>
      <c r="K203" t="s">
        <v>413</v>
      </c>
      <c r="L203" t="s">
        <v>1212</v>
      </c>
      <c r="M203" s="132">
        <v>1907.2</v>
      </c>
      <c r="N203" t="s">
        <v>1299</v>
      </c>
      <c r="O203" s="133">
        <v>5.0000000000000001E-3</v>
      </c>
      <c r="P203" s="133">
        <v>4.0169352747201598E-2</v>
      </c>
      <c r="R203" s="142">
        <v>17645207</v>
      </c>
      <c r="T203" t="s">
        <v>1300</v>
      </c>
      <c r="U203" s="3">
        <v>16531.794399999999</v>
      </c>
      <c r="W203" s="15" t="s">
        <v>15</v>
      </c>
      <c r="X203" s="133">
        <v>6.205894461394734E-4</v>
      </c>
      <c r="Y203" s="133">
        <v>5.3821255516362493E-2</v>
      </c>
      <c r="Z203" s="133">
        <v>4.0751013381347442E-2</v>
      </c>
    </row>
    <row r="204" spans="1:26">
      <c r="A204" t="s">
        <v>1213</v>
      </c>
      <c r="B204" t="s">
        <v>1250</v>
      </c>
      <c r="C204" t="s">
        <v>1288</v>
      </c>
      <c r="D204" t="s">
        <v>1368</v>
      </c>
      <c r="E204" t="s">
        <v>1369</v>
      </c>
      <c r="F204" t="s">
        <v>945</v>
      </c>
      <c r="G204" t="s">
        <v>204</v>
      </c>
      <c r="H204" t="s">
        <v>204</v>
      </c>
      <c r="I204" t="s">
        <v>340</v>
      </c>
      <c r="J204" t="s">
        <v>1272</v>
      </c>
      <c r="K204" t="s">
        <v>413</v>
      </c>
      <c r="L204" t="s">
        <v>1212</v>
      </c>
      <c r="M204" s="132">
        <v>4367.3999999999996</v>
      </c>
      <c r="N204" t="s">
        <v>1370</v>
      </c>
      <c r="O204" s="133">
        <v>2.2499999999999999E-2</v>
      </c>
      <c r="P204" s="133">
        <v>3.4973978213071501E-2</v>
      </c>
      <c r="R204" s="142">
        <v>17317022</v>
      </c>
      <c r="T204" t="s">
        <v>1371</v>
      </c>
      <c r="U204" s="3">
        <v>16241.634900000001</v>
      </c>
      <c r="W204" s="15" t="s">
        <v>15</v>
      </c>
      <c r="X204" s="133">
        <v>5.9844453483862538E-4</v>
      </c>
      <c r="Y204" s="133">
        <v>5.2876606168677912E-2</v>
      </c>
      <c r="Z204" s="133">
        <v>4.0035767743934317E-2</v>
      </c>
    </row>
    <row r="205" spans="1:26">
      <c r="A205" t="s">
        <v>1213</v>
      </c>
      <c r="B205" t="s">
        <v>1250</v>
      </c>
      <c r="C205" t="s">
        <v>1288</v>
      </c>
      <c r="D205" t="s">
        <v>1372</v>
      </c>
      <c r="E205" t="s">
        <v>1373</v>
      </c>
      <c r="F205" t="s">
        <v>945</v>
      </c>
      <c r="G205" t="s">
        <v>204</v>
      </c>
      <c r="H205" t="s">
        <v>204</v>
      </c>
      <c r="I205" t="s">
        <v>340</v>
      </c>
      <c r="J205" t="s">
        <v>1272</v>
      </c>
      <c r="K205" t="s">
        <v>413</v>
      </c>
      <c r="L205" t="s">
        <v>1212</v>
      </c>
      <c r="M205" s="132">
        <v>7563.7</v>
      </c>
      <c r="N205" t="s">
        <v>1374</v>
      </c>
      <c r="O205" s="133">
        <v>1.2999999999999999E-2</v>
      </c>
      <c r="P205" s="133">
        <v>4.3069950543641697E-2</v>
      </c>
      <c r="R205" s="142">
        <v>17019718</v>
      </c>
      <c r="T205" t="s">
        <v>1375</v>
      </c>
      <c r="U205" s="3">
        <v>13787.6736</v>
      </c>
      <c r="W205" s="15" t="s">
        <v>15</v>
      </c>
      <c r="X205" s="133">
        <v>5.7480205053053051E-4</v>
      </c>
      <c r="Y205" s="133">
        <v>4.488743820141098E-2</v>
      </c>
      <c r="Z205" s="133">
        <v>3.3986732142359588E-2</v>
      </c>
    </row>
    <row r="206" spans="1:26">
      <c r="A206" t="s">
        <v>1213</v>
      </c>
      <c r="B206" t="s">
        <v>1250</v>
      </c>
      <c r="C206" t="s">
        <v>1288</v>
      </c>
      <c r="D206" t="s">
        <v>1309</v>
      </c>
      <c r="E206" t="s">
        <v>1310</v>
      </c>
      <c r="F206" t="s">
        <v>945</v>
      </c>
      <c r="G206" t="s">
        <v>204</v>
      </c>
      <c r="H206" t="s">
        <v>204</v>
      </c>
      <c r="I206" t="s">
        <v>340</v>
      </c>
      <c r="J206" t="s">
        <v>1272</v>
      </c>
      <c r="K206" t="s">
        <v>413</v>
      </c>
      <c r="L206" t="s">
        <v>1212</v>
      </c>
      <c r="M206" s="132">
        <v>1401.7</v>
      </c>
      <c r="N206" t="s">
        <v>1311</v>
      </c>
      <c r="O206" s="133">
        <v>1.7500000000000002E-2</v>
      </c>
      <c r="P206" s="133">
        <v>2.72504153645035E-2</v>
      </c>
      <c r="R206" s="142">
        <v>13890702</v>
      </c>
      <c r="T206" t="s">
        <v>1312</v>
      </c>
      <c r="U206" s="3">
        <v>13607.331699999999</v>
      </c>
      <c r="W206" s="15" t="s">
        <v>15</v>
      </c>
      <c r="X206" s="133">
        <v>5.8423302143764384E-4</v>
      </c>
      <c r="Y206" s="133">
        <v>4.4300313431518065E-2</v>
      </c>
      <c r="Z206" s="133">
        <v>3.3542187898177971E-2</v>
      </c>
    </row>
    <row r="207" spans="1:26">
      <c r="A207" t="s">
        <v>1213</v>
      </c>
      <c r="B207" t="s">
        <v>1250</v>
      </c>
      <c r="C207" t="s">
        <v>1288</v>
      </c>
      <c r="D207" t="s">
        <v>1364</v>
      </c>
      <c r="E207" t="s">
        <v>1365</v>
      </c>
      <c r="F207" t="s">
        <v>945</v>
      </c>
      <c r="G207" t="s">
        <v>204</v>
      </c>
      <c r="H207" t="s">
        <v>204</v>
      </c>
      <c r="I207" t="s">
        <v>340</v>
      </c>
      <c r="J207" t="s">
        <v>1272</v>
      </c>
      <c r="K207" t="s">
        <v>413</v>
      </c>
      <c r="L207" t="s">
        <v>1212</v>
      </c>
      <c r="M207" s="132">
        <v>2939.7</v>
      </c>
      <c r="N207" t="s">
        <v>1366</v>
      </c>
      <c r="O207" s="133">
        <v>0.02</v>
      </c>
      <c r="P207" s="133">
        <v>4.0074939075707999E-2</v>
      </c>
      <c r="R207" s="142">
        <v>11607953</v>
      </c>
      <c r="T207" t="s">
        <v>1367</v>
      </c>
      <c r="U207" s="3">
        <v>10961.39</v>
      </c>
      <c r="W207" s="15" t="s">
        <v>15</v>
      </c>
      <c r="X207" s="133">
        <v>4.4916952664306073E-4</v>
      </c>
      <c r="Y207" s="133">
        <v>3.5686130454242904E-2</v>
      </c>
      <c r="Z207" s="133">
        <v>2.7019919281281907E-2</v>
      </c>
    </row>
    <row r="208" spans="1:26">
      <c r="A208" t="s">
        <v>1213</v>
      </c>
      <c r="B208" t="s">
        <v>1250</v>
      </c>
      <c r="C208" t="s">
        <v>1288</v>
      </c>
      <c r="D208" t="s">
        <v>1301</v>
      </c>
      <c r="E208" t="s">
        <v>1302</v>
      </c>
      <c r="F208" t="s">
        <v>945</v>
      </c>
      <c r="G208" t="s">
        <v>204</v>
      </c>
      <c r="H208" t="s">
        <v>204</v>
      </c>
      <c r="I208" t="s">
        <v>340</v>
      </c>
      <c r="J208" t="s">
        <v>1272</v>
      </c>
      <c r="K208" t="s">
        <v>413</v>
      </c>
      <c r="L208" t="s">
        <v>1212</v>
      </c>
      <c r="M208" s="132">
        <v>5837.1</v>
      </c>
      <c r="N208" t="s">
        <v>1303</v>
      </c>
      <c r="O208" s="133">
        <v>0.01</v>
      </c>
      <c r="P208" s="133">
        <v>4.18399502122399E-2</v>
      </c>
      <c r="R208" s="142">
        <v>6187038</v>
      </c>
      <c r="T208" t="s">
        <v>1304</v>
      </c>
      <c r="U208" s="3">
        <v>5164.3206</v>
      </c>
      <c r="W208" s="15" t="s">
        <v>15</v>
      </c>
      <c r="X208" s="133">
        <v>1.6387138380730013E-4</v>
      </c>
      <c r="Y208" s="133">
        <v>1.6813070149127262E-2</v>
      </c>
      <c r="Z208" s="133">
        <v>1.2730094087461825E-2</v>
      </c>
    </row>
    <row r="209" spans="1:26">
      <c r="A209" t="s">
        <v>1213</v>
      </c>
      <c r="B209" t="s">
        <v>1250</v>
      </c>
      <c r="C209" t="s">
        <v>1288</v>
      </c>
      <c r="D209" t="s">
        <v>1392</v>
      </c>
      <c r="E209" t="s">
        <v>1393</v>
      </c>
      <c r="F209" t="s">
        <v>945</v>
      </c>
      <c r="G209" t="s">
        <v>204</v>
      </c>
      <c r="H209" t="s">
        <v>204</v>
      </c>
      <c r="I209" t="s">
        <v>340</v>
      </c>
      <c r="J209" t="s">
        <v>1272</v>
      </c>
      <c r="K209" t="s">
        <v>413</v>
      </c>
      <c r="L209" t="s">
        <v>1212</v>
      </c>
      <c r="M209" s="132">
        <v>15147.2</v>
      </c>
      <c r="N209" t="s">
        <v>1394</v>
      </c>
      <c r="O209" s="133">
        <v>3.7499999999999999E-2</v>
      </c>
      <c r="P209" s="133">
        <v>4.8218118242025002E-2</v>
      </c>
      <c r="R209" s="142">
        <v>5233553</v>
      </c>
      <c r="T209" t="s">
        <v>1395</v>
      </c>
      <c r="U209" s="3">
        <v>4462.1273000000001</v>
      </c>
      <c r="W209" s="15" t="s">
        <v>15</v>
      </c>
      <c r="X209" s="133">
        <v>2.0751026577305094E-4</v>
      </c>
      <c r="Y209" s="133">
        <v>1.4526994864322379E-2</v>
      </c>
      <c r="Z209" s="133">
        <v>1.0999181576631798E-2</v>
      </c>
    </row>
    <row r="210" spans="1:26">
      <c r="A210" t="s">
        <v>1213</v>
      </c>
      <c r="B210" t="s">
        <v>1250</v>
      </c>
      <c r="C210" t="s">
        <v>1317</v>
      </c>
      <c r="D210" t="s">
        <v>1434</v>
      </c>
      <c r="E210" t="s">
        <v>1435</v>
      </c>
      <c r="F210" t="s">
        <v>946</v>
      </c>
      <c r="G210" t="s">
        <v>204</v>
      </c>
      <c r="H210" t="s">
        <v>204</v>
      </c>
      <c r="I210" t="s">
        <v>340</v>
      </c>
      <c r="J210" t="s">
        <v>1285</v>
      </c>
      <c r="K210" t="s">
        <v>415</v>
      </c>
      <c r="L210" t="s">
        <v>1212</v>
      </c>
      <c r="M210" s="132">
        <v>5773.5</v>
      </c>
      <c r="N210" t="s">
        <v>1436</v>
      </c>
      <c r="O210" s="133">
        <v>4.07E-2</v>
      </c>
      <c r="P210" s="133">
        <v>5.27919361054894E-2</v>
      </c>
      <c r="R210" s="142">
        <v>15848430</v>
      </c>
      <c r="T210" t="s">
        <v>1437</v>
      </c>
      <c r="U210" s="3">
        <v>15203.3989</v>
      </c>
      <c r="W210" s="15" t="s">
        <v>15</v>
      </c>
      <c r="X210" s="133">
        <v>4.9514695417902943E-4</v>
      </c>
      <c r="Y210" s="133">
        <v>4.9496503232858202E-2</v>
      </c>
      <c r="Z210" s="133">
        <v>3.7476507120108013E-2</v>
      </c>
    </row>
    <row r="211" spans="1:26">
      <c r="A211" t="s">
        <v>1213</v>
      </c>
      <c r="B211" t="s">
        <v>1250</v>
      </c>
      <c r="C211" t="s">
        <v>1317</v>
      </c>
      <c r="D211" t="s">
        <v>1318</v>
      </c>
      <c r="E211" t="s">
        <v>1319</v>
      </c>
      <c r="F211" t="s">
        <v>946</v>
      </c>
      <c r="G211" t="s">
        <v>204</v>
      </c>
      <c r="H211" t="s">
        <v>204</v>
      </c>
      <c r="I211" t="s">
        <v>340</v>
      </c>
      <c r="J211" t="s">
        <v>1272</v>
      </c>
      <c r="K211" t="s">
        <v>413</v>
      </c>
      <c r="L211" t="s">
        <v>1212</v>
      </c>
      <c r="M211" s="132">
        <v>2072.1</v>
      </c>
      <c r="N211" t="s">
        <v>1320</v>
      </c>
      <c r="O211" s="133">
        <v>4.07E-2</v>
      </c>
      <c r="P211" s="133">
        <v>5.0211295751332902E-2</v>
      </c>
      <c r="R211" s="142">
        <v>2107164</v>
      </c>
      <c r="T211" t="s">
        <v>1321</v>
      </c>
      <c r="U211" s="3">
        <v>2090.7281000000003</v>
      </c>
      <c r="W211" s="15" t="s">
        <v>15</v>
      </c>
      <c r="X211" s="133">
        <v>9.9321653381210159E-5</v>
      </c>
      <c r="Y211" s="133">
        <v>6.8066181699022168E-3</v>
      </c>
      <c r="Z211" s="133">
        <v>5.1536625346668306E-3</v>
      </c>
    </row>
    <row r="212" spans="1:26">
      <c r="A212" t="s">
        <v>1213</v>
      </c>
      <c r="B212" t="s">
        <v>1250</v>
      </c>
      <c r="C212" t="s">
        <v>1322</v>
      </c>
      <c r="D212" t="s">
        <v>1412</v>
      </c>
      <c r="E212" t="s">
        <v>1413</v>
      </c>
      <c r="F212" t="s">
        <v>949</v>
      </c>
      <c r="G212" t="s">
        <v>204</v>
      </c>
      <c r="H212" t="s">
        <v>204</v>
      </c>
      <c r="I212" t="s">
        <v>340</v>
      </c>
      <c r="J212" t="s">
        <v>1272</v>
      </c>
      <c r="K212" t="s">
        <v>413</v>
      </c>
      <c r="L212" t="s">
        <v>1212</v>
      </c>
      <c r="M212" s="132">
        <v>353.4</v>
      </c>
      <c r="N212" t="s">
        <v>1414</v>
      </c>
      <c r="O212" t="s">
        <v>1326</v>
      </c>
      <c r="P212" s="133">
        <v>4.2194001480340602E-2</v>
      </c>
      <c r="R212" s="142">
        <v>2851159</v>
      </c>
      <c r="T212" t="s">
        <v>1415</v>
      </c>
      <c r="U212" s="3">
        <v>2809.8172000000004</v>
      </c>
      <c r="W212" s="15" t="s">
        <v>15</v>
      </c>
      <c r="X212" s="133">
        <v>1.5839772222222222E-4</v>
      </c>
      <c r="Y212" s="133">
        <v>9.1476995884425243E-3</v>
      </c>
      <c r="Z212" s="133">
        <v>6.9262231949204067E-3</v>
      </c>
    </row>
    <row r="213" spans="1:26">
      <c r="A213" t="s">
        <v>1213</v>
      </c>
      <c r="B213" t="s">
        <v>1251</v>
      </c>
      <c r="C213" t="s">
        <v>1288</v>
      </c>
      <c r="D213" t="s">
        <v>1289</v>
      </c>
      <c r="E213" t="s">
        <v>1290</v>
      </c>
      <c r="F213" t="s">
        <v>945</v>
      </c>
      <c r="G213" t="s">
        <v>204</v>
      </c>
      <c r="H213" t="s">
        <v>204</v>
      </c>
      <c r="I213" t="s">
        <v>340</v>
      </c>
      <c r="J213" t="s">
        <v>1272</v>
      </c>
      <c r="K213" t="s">
        <v>413</v>
      </c>
      <c r="L213" t="s">
        <v>1212</v>
      </c>
      <c r="M213" s="132">
        <v>12831.2</v>
      </c>
      <c r="N213" t="s">
        <v>1291</v>
      </c>
      <c r="O213" s="133">
        <v>5.5E-2</v>
      </c>
      <c r="P213" s="133">
        <v>3.8107987586259502E-2</v>
      </c>
      <c r="R213" s="142">
        <v>14145281</v>
      </c>
      <c r="T213" t="s">
        <v>1292</v>
      </c>
      <c r="U213" s="3">
        <v>15595.1723</v>
      </c>
      <c r="W213" s="15" t="s">
        <v>15</v>
      </c>
      <c r="X213" s="133">
        <v>7.3261080507946454E-4</v>
      </c>
      <c r="Y213" s="133">
        <v>1</v>
      </c>
      <c r="Z213" s="133">
        <v>4.252799549360034E-2</v>
      </c>
    </row>
    <row r="214" spans="1:26">
      <c r="A214" t="s">
        <v>1213</v>
      </c>
      <c r="B214" t="s">
        <v>1252</v>
      </c>
      <c r="C214" t="s">
        <v>1269</v>
      </c>
      <c r="D214" t="s">
        <v>1270</v>
      </c>
      <c r="E214" t="s">
        <v>1271</v>
      </c>
      <c r="F214" t="s">
        <v>943</v>
      </c>
      <c r="G214" t="s">
        <v>204</v>
      </c>
      <c r="H214" t="s">
        <v>204</v>
      </c>
      <c r="I214" t="s">
        <v>340</v>
      </c>
      <c r="J214" t="s">
        <v>1272</v>
      </c>
      <c r="K214" t="s">
        <v>413</v>
      </c>
      <c r="L214" t="s">
        <v>1212</v>
      </c>
      <c r="M214" s="132">
        <v>1578.8</v>
      </c>
      <c r="N214" t="s">
        <v>1273</v>
      </c>
      <c r="O214" s="133">
        <v>7.4999999999999997E-3</v>
      </c>
      <c r="P214" s="133">
        <v>1.02638223016259E-2</v>
      </c>
      <c r="R214" s="142">
        <v>160016216</v>
      </c>
      <c r="T214" t="s">
        <v>1274</v>
      </c>
      <c r="U214" s="3">
        <v>179442.18460000001</v>
      </c>
      <c r="W214" s="15" t="s">
        <v>15</v>
      </c>
      <c r="X214" s="133">
        <v>7.3730923218359818E-3</v>
      </c>
      <c r="Y214" s="133">
        <v>0.20710209670662677</v>
      </c>
      <c r="Z214" s="133">
        <v>4.0552509997369389E-2</v>
      </c>
    </row>
    <row r="215" spans="1:26">
      <c r="A215" t="s">
        <v>1213</v>
      </c>
      <c r="B215" t="s">
        <v>1252</v>
      </c>
      <c r="C215" t="s">
        <v>1269</v>
      </c>
      <c r="D215" t="s">
        <v>1344</v>
      </c>
      <c r="E215" t="s">
        <v>1345</v>
      </c>
      <c r="F215" t="s">
        <v>943</v>
      </c>
      <c r="G215" t="s">
        <v>204</v>
      </c>
      <c r="H215" t="s">
        <v>204</v>
      </c>
      <c r="I215" t="s">
        <v>340</v>
      </c>
      <c r="J215" t="s">
        <v>1285</v>
      </c>
      <c r="K215" t="s">
        <v>415</v>
      </c>
      <c r="L215" t="s">
        <v>1212</v>
      </c>
      <c r="M215" s="132">
        <v>3126</v>
      </c>
      <c r="N215" t="s">
        <v>1346</v>
      </c>
      <c r="O215" s="133">
        <v>7.4999999999999997E-3</v>
      </c>
      <c r="P215" s="133">
        <v>-2.61195350492004E-2</v>
      </c>
      <c r="R215" s="142">
        <v>116283759</v>
      </c>
      <c r="T215" t="s">
        <v>1347</v>
      </c>
      <c r="U215" s="3">
        <v>130098.2696</v>
      </c>
      <c r="W215" s="15" t="s">
        <v>15</v>
      </c>
      <c r="X215" s="133">
        <v>5.2167071096965965E-3</v>
      </c>
      <c r="Y215" s="133">
        <v>0.1501521198172141</v>
      </c>
      <c r="Z215" s="133">
        <v>2.9401176699042787E-2</v>
      </c>
    </row>
    <row r="216" spans="1:26">
      <c r="A216" t="s">
        <v>1213</v>
      </c>
      <c r="B216" t="s">
        <v>1252</v>
      </c>
      <c r="C216" t="s">
        <v>1269</v>
      </c>
      <c r="D216" t="s">
        <v>1283</v>
      </c>
      <c r="E216" t="s">
        <v>1284</v>
      </c>
      <c r="F216" t="s">
        <v>943</v>
      </c>
      <c r="G216" t="s">
        <v>204</v>
      </c>
      <c r="H216" t="s">
        <v>204</v>
      </c>
      <c r="I216" t="s">
        <v>340</v>
      </c>
      <c r="J216" t="s">
        <v>1285</v>
      </c>
      <c r="K216" t="s">
        <v>415</v>
      </c>
      <c r="L216" t="s">
        <v>1212</v>
      </c>
      <c r="M216" s="132">
        <v>5108.6000000000004</v>
      </c>
      <c r="N216" t="s">
        <v>1286</v>
      </c>
      <c r="O216" s="133">
        <v>5.0000000000000001E-3</v>
      </c>
      <c r="P216" s="133">
        <v>1.31985139238831E-2</v>
      </c>
      <c r="R216" s="142">
        <v>71201512</v>
      </c>
      <c r="T216" t="s">
        <v>1287</v>
      </c>
      <c r="U216" s="3">
        <v>76328.020900000003</v>
      </c>
      <c r="W216" s="15" t="s">
        <v>15</v>
      </c>
      <c r="X216" s="133">
        <v>3.0879649058506214E-3</v>
      </c>
      <c r="Y216" s="133">
        <v>8.8093517093907794E-2</v>
      </c>
      <c r="Z216" s="133">
        <v>1.7249527114709402E-2</v>
      </c>
    </row>
    <row r="217" spans="1:26">
      <c r="A217" t="s">
        <v>1213</v>
      </c>
      <c r="B217" t="s">
        <v>1252</v>
      </c>
      <c r="C217" t="s">
        <v>1269</v>
      </c>
      <c r="D217" t="s">
        <v>1348</v>
      </c>
      <c r="E217" t="s">
        <v>1349</v>
      </c>
      <c r="F217" t="s">
        <v>943</v>
      </c>
      <c r="G217" t="s">
        <v>204</v>
      </c>
      <c r="H217" t="s">
        <v>204</v>
      </c>
      <c r="I217" t="s">
        <v>340</v>
      </c>
      <c r="J217" t="s">
        <v>1272</v>
      </c>
      <c r="K217" t="s">
        <v>413</v>
      </c>
      <c r="L217" t="s">
        <v>1212</v>
      </c>
      <c r="M217" s="132">
        <v>2331.1999999999998</v>
      </c>
      <c r="N217" t="s">
        <v>1350</v>
      </c>
      <c r="O217" s="133">
        <v>1E-3</v>
      </c>
      <c r="P217" s="133">
        <v>1.14859548270699E-2</v>
      </c>
      <c r="R217" s="142">
        <v>48550266</v>
      </c>
      <c r="T217" t="s">
        <v>1351</v>
      </c>
      <c r="U217" s="3">
        <v>53031.455600000001</v>
      </c>
      <c r="W217" s="15" t="s">
        <v>15</v>
      </c>
      <c r="X217" s="133">
        <v>2.4029354752255244E-3</v>
      </c>
      <c r="Y217" s="133">
        <v>6.1205929136972009E-2</v>
      </c>
      <c r="Z217" s="133">
        <v>1.1984688193385731E-2</v>
      </c>
    </row>
    <row r="218" spans="1:26">
      <c r="A218" t="s">
        <v>1213</v>
      </c>
      <c r="B218" t="s">
        <v>1252</v>
      </c>
      <c r="C218" t="s">
        <v>1269</v>
      </c>
      <c r="D218" t="s">
        <v>1279</v>
      </c>
      <c r="E218" t="s">
        <v>1280</v>
      </c>
      <c r="F218" t="s">
        <v>943</v>
      </c>
      <c r="G218" t="s">
        <v>204</v>
      </c>
      <c r="H218" t="s">
        <v>204</v>
      </c>
      <c r="I218" t="s">
        <v>340</v>
      </c>
      <c r="J218" t="s">
        <v>1272</v>
      </c>
      <c r="K218" t="s">
        <v>413</v>
      </c>
      <c r="L218" t="s">
        <v>1212</v>
      </c>
      <c r="M218" s="132">
        <v>7641.2</v>
      </c>
      <c r="N218" t="s">
        <v>1281</v>
      </c>
      <c r="O218" s="133">
        <v>1E-3</v>
      </c>
      <c r="P218" s="133">
        <v>1.6062395292520199E-2</v>
      </c>
      <c r="R218" s="142">
        <v>18684635</v>
      </c>
      <c r="T218" t="s">
        <v>1282</v>
      </c>
      <c r="U218" s="3">
        <v>18649.1342</v>
      </c>
      <c r="W218" s="15" t="s">
        <v>15</v>
      </c>
      <c r="X218" s="133">
        <v>6.0853919795279311E-4</v>
      </c>
      <c r="Y218" s="133">
        <v>2.1523783838033838E-2</v>
      </c>
      <c r="Z218" s="133">
        <v>4.2145563620706499E-3</v>
      </c>
    </row>
    <row r="219" spans="1:26">
      <c r="A219" t="s">
        <v>1213</v>
      </c>
      <c r="B219" t="s">
        <v>1252</v>
      </c>
      <c r="C219" t="s">
        <v>1269</v>
      </c>
      <c r="D219" t="s">
        <v>1360</v>
      </c>
      <c r="E219" t="s">
        <v>1361</v>
      </c>
      <c r="F219" t="s">
        <v>943</v>
      </c>
      <c r="G219" t="s">
        <v>204</v>
      </c>
      <c r="H219" t="s">
        <v>204</v>
      </c>
      <c r="I219" t="s">
        <v>340</v>
      </c>
      <c r="J219" t="s">
        <v>1272</v>
      </c>
      <c r="K219" t="s">
        <v>413</v>
      </c>
      <c r="L219" t="s">
        <v>1212</v>
      </c>
      <c r="M219" s="132">
        <v>334.2</v>
      </c>
      <c r="N219" t="s">
        <v>1362</v>
      </c>
      <c r="O219" s="133">
        <v>0.04</v>
      </c>
      <c r="P219" s="133">
        <v>-4.2601474964622096E-3</v>
      </c>
      <c r="R219" s="142">
        <v>6035912</v>
      </c>
      <c r="T219" t="s">
        <v>1363</v>
      </c>
      <c r="U219" s="3">
        <v>8679.0379000000012</v>
      </c>
      <c r="W219" s="15" t="s">
        <v>15</v>
      </c>
      <c r="X219" s="133">
        <v>1.6224091882063977E-3</v>
      </c>
      <c r="Y219" s="133">
        <v>1.0016858315555235E-2</v>
      </c>
      <c r="Z219" s="133">
        <v>1.961393696362267E-3</v>
      </c>
    </row>
    <row r="220" spans="1:26">
      <c r="A220" t="s">
        <v>1213</v>
      </c>
      <c r="B220" t="s">
        <v>1252</v>
      </c>
      <c r="C220" t="s">
        <v>1288</v>
      </c>
      <c r="D220" t="s">
        <v>1368</v>
      </c>
      <c r="E220" t="s">
        <v>1369</v>
      </c>
      <c r="F220" t="s">
        <v>945</v>
      </c>
      <c r="G220" t="s">
        <v>204</v>
      </c>
      <c r="H220" t="s">
        <v>204</v>
      </c>
      <c r="I220" t="s">
        <v>340</v>
      </c>
      <c r="J220" t="s">
        <v>1272</v>
      </c>
      <c r="K220" t="s">
        <v>413</v>
      </c>
      <c r="L220" t="s">
        <v>1212</v>
      </c>
      <c r="M220" s="132">
        <v>4367.3999999999996</v>
      </c>
      <c r="N220" t="s">
        <v>1370</v>
      </c>
      <c r="O220" s="133">
        <v>2.2499999999999999E-2</v>
      </c>
      <c r="P220" s="133">
        <v>3.4973978213071501E-2</v>
      </c>
      <c r="R220" s="142">
        <v>60990189</v>
      </c>
      <c r="T220" t="s">
        <v>1371</v>
      </c>
      <c r="U220" s="3">
        <v>57202.698299999996</v>
      </c>
      <c r="W220" s="15" t="s">
        <v>15</v>
      </c>
      <c r="X220" s="133">
        <v>2.1077091249191026E-3</v>
      </c>
      <c r="Y220" s="133">
        <v>6.6020143326351796E-2</v>
      </c>
      <c r="Z220" s="133">
        <v>1.2927355950732751E-2</v>
      </c>
    </row>
    <row r="221" spans="1:26">
      <c r="A221" t="s">
        <v>1213</v>
      </c>
      <c r="B221" t="s">
        <v>1252</v>
      </c>
      <c r="C221" t="s">
        <v>1288</v>
      </c>
      <c r="D221" t="s">
        <v>1313</v>
      </c>
      <c r="E221" t="s">
        <v>1314</v>
      </c>
      <c r="F221" t="s">
        <v>945</v>
      </c>
      <c r="G221" t="s">
        <v>204</v>
      </c>
      <c r="H221" t="s">
        <v>204</v>
      </c>
      <c r="I221" t="s">
        <v>340</v>
      </c>
      <c r="J221" t="s">
        <v>1272</v>
      </c>
      <c r="K221" t="s">
        <v>413</v>
      </c>
      <c r="L221" t="s">
        <v>1212</v>
      </c>
      <c r="M221" s="132">
        <v>2416.4</v>
      </c>
      <c r="N221" t="s">
        <v>1315</v>
      </c>
      <c r="O221" s="133">
        <v>6.25E-2</v>
      </c>
      <c r="P221" s="133">
        <v>3.97864528572556E-2</v>
      </c>
      <c r="R221" s="142">
        <v>46856210</v>
      </c>
      <c r="T221" t="s">
        <v>1316</v>
      </c>
      <c r="U221" s="3">
        <v>50618.763700000003</v>
      </c>
      <c r="W221" s="15" t="s">
        <v>15</v>
      </c>
      <c r="X221" s="133">
        <v>3.1455165550513154E-3</v>
      </c>
      <c r="Y221" s="133">
        <v>5.8421335592655693E-2</v>
      </c>
      <c r="Z221" s="133">
        <v>1.1439438969258081E-2</v>
      </c>
    </row>
    <row r="222" spans="1:26">
      <c r="A222" t="s">
        <v>1213</v>
      </c>
      <c r="B222" t="s">
        <v>1252</v>
      </c>
      <c r="C222" t="s">
        <v>1288</v>
      </c>
      <c r="D222" t="s">
        <v>1384</v>
      </c>
      <c r="E222" t="s">
        <v>1385</v>
      </c>
      <c r="F222" t="s">
        <v>945</v>
      </c>
      <c r="G222" t="s">
        <v>204</v>
      </c>
      <c r="H222" t="s">
        <v>204</v>
      </c>
      <c r="I222" t="s">
        <v>340</v>
      </c>
      <c r="J222" t="s">
        <v>1272</v>
      </c>
      <c r="K222" t="s">
        <v>413</v>
      </c>
      <c r="L222" t="s">
        <v>1212</v>
      </c>
      <c r="M222" s="132">
        <v>4629.8999999999996</v>
      </c>
      <c r="N222" t="s">
        <v>1386</v>
      </c>
      <c r="O222" s="133">
        <v>3.7499999999999999E-2</v>
      </c>
      <c r="P222" s="133">
        <v>3.3167005444764801E-2</v>
      </c>
      <c r="R222" s="142">
        <v>50427033</v>
      </c>
      <c r="T222" t="s">
        <v>1387</v>
      </c>
      <c r="U222" s="3">
        <v>49837.036700000004</v>
      </c>
      <c r="W222" s="15" t="s">
        <v>15</v>
      </c>
      <c r="X222" s="133">
        <v>2.5189080572936193E-3</v>
      </c>
      <c r="Y222" s="133">
        <v>5.7519110229364644E-2</v>
      </c>
      <c r="Z222" s="133">
        <v>1.1262774881126859E-2</v>
      </c>
    </row>
    <row r="223" spans="1:26">
      <c r="A223" t="s">
        <v>1213</v>
      </c>
      <c r="B223" t="s">
        <v>1252</v>
      </c>
      <c r="C223" t="s">
        <v>1288</v>
      </c>
      <c r="D223" t="s">
        <v>1301</v>
      </c>
      <c r="E223" t="s">
        <v>1302</v>
      </c>
      <c r="F223" t="s">
        <v>945</v>
      </c>
      <c r="G223" t="s">
        <v>204</v>
      </c>
      <c r="H223" t="s">
        <v>204</v>
      </c>
      <c r="I223" t="s">
        <v>340</v>
      </c>
      <c r="J223" t="s">
        <v>1272</v>
      </c>
      <c r="K223" t="s">
        <v>413</v>
      </c>
      <c r="L223" t="s">
        <v>1212</v>
      </c>
      <c r="M223" s="132">
        <v>5837.1</v>
      </c>
      <c r="N223" t="s">
        <v>1303</v>
      </c>
      <c r="O223" s="133">
        <v>0.01</v>
      </c>
      <c r="P223" s="133">
        <v>4.18399502122399E-2</v>
      </c>
      <c r="R223" s="142">
        <v>56124005</v>
      </c>
      <c r="T223" t="s">
        <v>1304</v>
      </c>
      <c r="U223" s="3">
        <v>46846.707000000002</v>
      </c>
      <c r="W223" s="15" t="s">
        <v>15</v>
      </c>
      <c r="X223" s="133">
        <v>1.4865139609871205E-3</v>
      </c>
      <c r="Y223" s="133">
        <v>5.4067839501780589E-2</v>
      </c>
      <c r="Z223" s="133">
        <v>1.0586984085622555E-2</v>
      </c>
    </row>
    <row r="224" spans="1:26">
      <c r="A224" t="s">
        <v>1213</v>
      </c>
      <c r="B224" t="s">
        <v>1252</v>
      </c>
      <c r="C224" t="s">
        <v>1288</v>
      </c>
      <c r="D224" t="s">
        <v>1297</v>
      </c>
      <c r="E224" t="s">
        <v>1298</v>
      </c>
      <c r="F224" t="s">
        <v>945</v>
      </c>
      <c r="G224" t="s">
        <v>204</v>
      </c>
      <c r="H224" t="s">
        <v>204</v>
      </c>
      <c r="I224" t="s">
        <v>340</v>
      </c>
      <c r="J224" t="s">
        <v>1272</v>
      </c>
      <c r="K224" t="s">
        <v>413</v>
      </c>
      <c r="L224" t="s">
        <v>1212</v>
      </c>
      <c r="M224" s="132">
        <v>1907.2</v>
      </c>
      <c r="N224" t="s">
        <v>1299</v>
      </c>
      <c r="O224" s="133">
        <v>5.0000000000000001E-3</v>
      </c>
      <c r="P224" s="133">
        <v>4.0169352747201598E-2</v>
      </c>
      <c r="R224" s="142">
        <v>44057363</v>
      </c>
      <c r="T224" t="s">
        <v>1300</v>
      </c>
      <c r="U224" s="3">
        <v>41277.343399999998</v>
      </c>
      <c r="W224" s="15" t="s">
        <v>15</v>
      </c>
      <c r="X224" s="133">
        <v>1.5495162228777325E-3</v>
      </c>
      <c r="Y224" s="133">
        <v>4.763999268906953E-2</v>
      </c>
      <c r="Z224" s="133">
        <v>9.3283521051686202E-3</v>
      </c>
    </row>
    <row r="225" spans="1:26">
      <c r="A225" t="s">
        <v>1213</v>
      </c>
      <c r="B225" t="s">
        <v>1252</v>
      </c>
      <c r="C225" t="s">
        <v>1288</v>
      </c>
      <c r="D225" t="s">
        <v>1364</v>
      </c>
      <c r="E225" t="s">
        <v>1365</v>
      </c>
      <c r="F225" t="s">
        <v>945</v>
      </c>
      <c r="G225" t="s">
        <v>204</v>
      </c>
      <c r="H225" t="s">
        <v>204</v>
      </c>
      <c r="I225" t="s">
        <v>340</v>
      </c>
      <c r="J225" t="s">
        <v>1272</v>
      </c>
      <c r="K225" t="s">
        <v>413</v>
      </c>
      <c r="L225" t="s">
        <v>1212</v>
      </c>
      <c r="M225" s="132">
        <v>2939.7</v>
      </c>
      <c r="N225" t="s">
        <v>1366</v>
      </c>
      <c r="O225" s="133">
        <v>0.02</v>
      </c>
      <c r="P225" s="133">
        <v>4.0074939075707999E-2</v>
      </c>
      <c r="R225" s="142">
        <v>30064763</v>
      </c>
      <c r="T225" t="s">
        <v>1367</v>
      </c>
      <c r="U225" s="3">
        <v>28390.155699999999</v>
      </c>
      <c r="W225" s="15" t="s">
        <v>15</v>
      </c>
      <c r="X225" s="133">
        <v>1.1633554482298307E-3</v>
      </c>
      <c r="Y225" s="133">
        <v>3.2766324060624581E-2</v>
      </c>
      <c r="Z225" s="133">
        <v>6.4159499356869929E-3</v>
      </c>
    </row>
    <row r="226" spans="1:26">
      <c r="A226" t="s">
        <v>1213</v>
      </c>
      <c r="B226" t="s">
        <v>1252</v>
      </c>
      <c r="C226" t="s">
        <v>1288</v>
      </c>
      <c r="D226" t="s">
        <v>1372</v>
      </c>
      <c r="E226" t="s">
        <v>1373</v>
      </c>
      <c r="F226" t="s">
        <v>945</v>
      </c>
      <c r="G226" t="s">
        <v>204</v>
      </c>
      <c r="H226" t="s">
        <v>204</v>
      </c>
      <c r="I226" t="s">
        <v>340</v>
      </c>
      <c r="J226" t="s">
        <v>1272</v>
      </c>
      <c r="K226" t="s">
        <v>413</v>
      </c>
      <c r="L226" t="s">
        <v>1212</v>
      </c>
      <c r="M226" s="132">
        <v>7563.7</v>
      </c>
      <c r="N226" t="s">
        <v>1374</v>
      </c>
      <c r="O226" s="133">
        <v>1.2999999999999999E-2</v>
      </c>
      <c r="P226" s="133">
        <v>4.3069950543641697E-2</v>
      </c>
      <c r="R226" s="142">
        <v>31216505</v>
      </c>
      <c r="T226" t="s">
        <v>1375</v>
      </c>
      <c r="U226" s="3">
        <v>25288.490699999998</v>
      </c>
      <c r="W226" s="15" t="s">
        <v>15</v>
      </c>
      <c r="X226" s="133">
        <v>1.0542660627159955E-3</v>
      </c>
      <c r="Y226" s="133">
        <v>2.9186556425627709E-2</v>
      </c>
      <c r="Z226" s="133">
        <v>5.7149982547771167E-3</v>
      </c>
    </row>
    <row r="227" spans="1:26">
      <c r="A227" t="s">
        <v>1213</v>
      </c>
      <c r="B227" t="s">
        <v>1252</v>
      </c>
      <c r="C227" t="s">
        <v>1288</v>
      </c>
      <c r="D227" t="s">
        <v>1293</v>
      </c>
      <c r="E227" t="s">
        <v>1294</v>
      </c>
      <c r="F227" t="s">
        <v>945</v>
      </c>
      <c r="G227" t="s">
        <v>204</v>
      </c>
      <c r="H227" t="s">
        <v>204</v>
      </c>
      <c r="I227" t="s">
        <v>340</v>
      </c>
      <c r="J227" t="s">
        <v>1272</v>
      </c>
      <c r="K227" t="s">
        <v>413</v>
      </c>
      <c r="L227" t="s">
        <v>1212</v>
      </c>
      <c r="M227" s="132">
        <v>1077</v>
      </c>
      <c r="N227" t="s">
        <v>1295</v>
      </c>
      <c r="O227" s="133">
        <v>5.0000000000000001E-3</v>
      </c>
      <c r="P227" s="133">
        <v>4.0518158811330397E-2</v>
      </c>
      <c r="R227" s="142">
        <v>22520925</v>
      </c>
      <c r="T227" t="s">
        <v>1296</v>
      </c>
      <c r="U227" s="3">
        <v>21793.499100000001</v>
      </c>
      <c r="W227" s="15" t="s">
        <v>15</v>
      </c>
      <c r="X227" s="133">
        <v>9.5957152885848228E-4</v>
      </c>
      <c r="Y227" s="133">
        <v>2.5152833333708519E-2</v>
      </c>
      <c r="Z227" s="133">
        <v>4.9251578880550404E-3</v>
      </c>
    </row>
    <row r="228" spans="1:26">
      <c r="A228" t="s">
        <v>1213</v>
      </c>
      <c r="B228" t="s">
        <v>1252</v>
      </c>
      <c r="C228" t="s">
        <v>1288</v>
      </c>
      <c r="D228" t="s">
        <v>1392</v>
      </c>
      <c r="E228" t="s">
        <v>1393</v>
      </c>
      <c r="F228" t="s">
        <v>945</v>
      </c>
      <c r="G228" t="s">
        <v>204</v>
      </c>
      <c r="H228" t="s">
        <v>204</v>
      </c>
      <c r="I228" t="s">
        <v>340</v>
      </c>
      <c r="J228" t="s">
        <v>1272</v>
      </c>
      <c r="K228" t="s">
        <v>413</v>
      </c>
      <c r="L228" t="s">
        <v>1212</v>
      </c>
      <c r="M228" s="132">
        <v>15147.2</v>
      </c>
      <c r="N228" t="s">
        <v>1394</v>
      </c>
      <c r="O228" s="133">
        <v>3.7499999999999999E-2</v>
      </c>
      <c r="P228" s="133">
        <v>4.8218118242025002E-2</v>
      </c>
      <c r="R228" s="142">
        <v>10632792</v>
      </c>
      <c r="T228" t="s">
        <v>1395</v>
      </c>
      <c r="U228" s="3">
        <v>9065.5185000000001</v>
      </c>
      <c r="W228" s="15" t="s">
        <v>15</v>
      </c>
      <c r="X228" s="133">
        <v>4.2158997794224492E-4</v>
      </c>
      <c r="Y228" s="133">
        <v>1.0462912522959661E-2</v>
      </c>
      <c r="Z228" s="133">
        <v>2.0487352442885554E-3</v>
      </c>
    </row>
    <row r="229" spans="1:26">
      <c r="A229" t="s">
        <v>1213</v>
      </c>
      <c r="B229" t="s">
        <v>1252</v>
      </c>
      <c r="C229" t="s">
        <v>1288</v>
      </c>
      <c r="D229" t="s">
        <v>1309</v>
      </c>
      <c r="E229" t="s">
        <v>1310</v>
      </c>
      <c r="F229" t="s">
        <v>945</v>
      </c>
      <c r="G229" t="s">
        <v>204</v>
      </c>
      <c r="H229" t="s">
        <v>204</v>
      </c>
      <c r="I229" t="s">
        <v>340</v>
      </c>
      <c r="J229" t="s">
        <v>1272</v>
      </c>
      <c r="K229" t="s">
        <v>413</v>
      </c>
      <c r="L229" t="s">
        <v>1212</v>
      </c>
      <c r="M229" s="132">
        <v>1401.7</v>
      </c>
      <c r="N229" t="s">
        <v>1311</v>
      </c>
      <c r="O229" s="133">
        <v>1.7500000000000002E-2</v>
      </c>
      <c r="P229" s="133">
        <v>2.72504153645035E-2</v>
      </c>
      <c r="R229" s="142">
        <v>4815320</v>
      </c>
      <c r="T229" t="s">
        <v>1312</v>
      </c>
      <c r="U229" s="3">
        <v>4717.0874999999996</v>
      </c>
      <c r="W229" s="15" t="s">
        <v>15</v>
      </c>
      <c r="X229" s="133">
        <v>2.0252892566474429E-4</v>
      </c>
      <c r="Y229" s="133">
        <v>5.4441975718000236E-3</v>
      </c>
      <c r="Z229" s="133">
        <v>1.0660243424325038E-3</v>
      </c>
    </row>
    <row r="230" spans="1:26">
      <c r="A230" t="s">
        <v>1213</v>
      </c>
      <c r="B230" t="s">
        <v>1252</v>
      </c>
      <c r="C230" t="s">
        <v>1288</v>
      </c>
      <c r="D230" t="s">
        <v>1305</v>
      </c>
      <c r="E230" t="s">
        <v>1306</v>
      </c>
      <c r="F230" t="s">
        <v>945</v>
      </c>
      <c r="G230" t="s">
        <v>204</v>
      </c>
      <c r="H230" t="s">
        <v>204</v>
      </c>
      <c r="I230" t="s">
        <v>340</v>
      </c>
      <c r="J230" t="s">
        <v>1272</v>
      </c>
      <c r="K230" t="s">
        <v>413</v>
      </c>
      <c r="L230" t="s">
        <v>1212</v>
      </c>
      <c r="M230" s="132">
        <v>586.29999999999995</v>
      </c>
      <c r="N230" t="s">
        <v>1307</v>
      </c>
      <c r="O230" s="133">
        <v>4.0000000000000001E-3</v>
      </c>
      <c r="P230" s="133">
        <v>3.6350844255685397E-2</v>
      </c>
      <c r="R230" s="142">
        <v>3077837</v>
      </c>
      <c r="T230" t="s">
        <v>1308</v>
      </c>
      <c r="U230" s="3">
        <v>3026.1292999999996</v>
      </c>
      <c r="W230" s="15" t="s">
        <v>15</v>
      </c>
      <c r="X230" s="133">
        <v>2.4472890428650412E-4</v>
      </c>
      <c r="Y230" s="133">
        <v>3.492588614025619E-3</v>
      </c>
      <c r="Z230" s="133">
        <v>6.8388122061171055E-4</v>
      </c>
    </row>
    <row r="231" spans="1:26">
      <c r="A231" t="s">
        <v>1213</v>
      </c>
      <c r="B231" t="s">
        <v>1252</v>
      </c>
      <c r="C231" t="s">
        <v>1288</v>
      </c>
      <c r="D231" t="s">
        <v>1289</v>
      </c>
      <c r="E231" t="s">
        <v>1290</v>
      </c>
      <c r="F231" t="s">
        <v>945</v>
      </c>
      <c r="G231" t="s">
        <v>204</v>
      </c>
      <c r="H231" t="s">
        <v>204</v>
      </c>
      <c r="I231" t="s">
        <v>340</v>
      </c>
      <c r="J231" t="s">
        <v>1272</v>
      </c>
      <c r="K231" t="s">
        <v>413</v>
      </c>
      <c r="L231" t="s">
        <v>1212</v>
      </c>
      <c r="M231" s="132">
        <v>12831.2</v>
      </c>
      <c r="N231" t="s">
        <v>1291</v>
      </c>
      <c r="O231" s="133">
        <v>5.5E-2</v>
      </c>
      <c r="P231" s="133">
        <v>3.8107987586259502E-2</v>
      </c>
      <c r="R231" s="142">
        <v>832327</v>
      </c>
      <c r="T231" t="s">
        <v>1292</v>
      </c>
      <c r="U231" s="3">
        <v>917.64049999999997</v>
      </c>
      <c r="W231" s="15" t="s">
        <v>15</v>
      </c>
      <c r="X231" s="133">
        <v>4.3107786516179882E-5</v>
      </c>
      <c r="Y231" s="133">
        <v>1.0590891745835356E-3</v>
      </c>
      <c r="Z231" s="133">
        <v>2.0737947622637598E-4</v>
      </c>
    </row>
    <row r="232" spans="1:26">
      <c r="A232" t="s">
        <v>1213</v>
      </c>
      <c r="B232" t="s">
        <v>1252</v>
      </c>
      <c r="C232" t="s">
        <v>1317</v>
      </c>
      <c r="D232" t="s">
        <v>1434</v>
      </c>
      <c r="E232" t="s">
        <v>1435</v>
      </c>
      <c r="F232" t="s">
        <v>946</v>
      </c>
      <c r="G232" t="s">
        <v>204</v>
      </c>
      <c r="H232" t="s">
        <v>204</v>
      </c>
      <c r="I232" t="s">
        <v>340</v>
      </c>
      <c r="J232" t="s">
        <v>1285</v>
      </c>
      <c r="K232" t="s">
        <v>415</v>
      </c>
      <c r="L232" t="s">
        <v>1212</v>
      </c>
      <c r="M232" s="132">
        <v>5773.5</v>
      </c>
      <c r="N232" t="s">
        <v>1436</v>
      </c>
      <c r="O232" s="133">
        <v>4.07E-2</v>
      </c>
      <c r="P232" s="133">
        <v>5.27919361054894E-2</v>
      </c>
      <c r="R232" s="142">
        <v>32551574</v>
      </c>
      <c r="T232" t="s">
        <v>1437</v>
      </c>
      <c r="U232" s="3">
        <v>31226.724899999997</v>
      </c>
      <c r="W232" s="15" t="s">
        <v>15</v>
      </c>
      <c r="X232" s="133">
        <v>1.0169974388525098E-3</v>
      </c>
      <c r="Y232" s="133">
        <v>3.6040133046702949E-2</v>
      </c>
      <c r="Z232" s="133">
        <v>7.0569920774548071E-3</v>
      </c>
    </row>
    <row r="233" spans="1:26">
      <c r="A233" t="s">
        <v>1213</v>
      </c>
      <c r="B233" t="s">
        <v>1252</v>
      </c>
      <c r="C233" t="s">
        <v>1322</v>
      </c>
      <c r="D233" t="s">
        <v>1416</v>
      </c>
      <c r="E233" t="s">
        <v>1417</v>
      </c>
      <c r="F233" t="s">
        <v>949</v>
      </c>
      <c r="G233" t="s">
        <v>204</v>
      </c>
      <c r="H233" t="s">
        <v>204</v>
      </c>
      <c r="I233" t="s">
        <v>340</v>
      </c>
      <c r="J233" t="s">
        <v>1272</v>
      </c>
      <c r="K233" t="s">
        <v>413</v>
      </c>
      <c r="L233" t="s">
        <v>1212</v>
      </c>
      <c r="M233" s="132">
        <v>8.1999999999999993</v>
      </c>
      <c r="N233" t="s">
        <v>1418</v>
      </c>
      <c r="O233" t="s">
        <v>1326</v>
      </c>
      <c r="P233" s="133">
        <v>3.7179586483239803E-2</v>
      </c>
      <c r="R233" s="142">
        <v>23038545</v>
      </c>
      <c r="T233" t="s">
        <v>1419</v>
      </c>
      <c r="U233" s="3">
        <v>23031.633399999999</v>
      </c>
      <c r="W233" s="15" t="s">
        <v>15</v>
      </c>
      <c r="X233" s="133">
        <v>5.485367857142857E-4</v>
      </c>
      <c r="Y233" s="133">
        <v>2.6581818457654737E-2</v>
      </c>
      <c r="Z233" s="133">
        <v>5.2049664194336953E-3</v>
      </c>
    </row>
    <row r="234" spans="1:26">
      <c r="A234" t="s">
        <v>1213</v>
      </c>
      <c r="B234" t="s">
        <v>1252</v>
      </c>
      <c r="C234" t="s">
        <v>1322</v>
      </c>
      <c r="D234" t="s">
        <v>1400</v>
      </c>
      <c r="E234" t="s">
        <v>1401</v>
      </c>
      <c r="F234" t="s">
        <v>949</v>
      </c>
      <c r="G234" t="s">
        <v>204</v>
      </c>
      <c r="H234" t="s">
        <v>204</v>
      </c>
      <c r="I234" t="s">
        <v>340</v>
      </c>
      <c r="J234" t="s">
        <v>1272</v>
      </c>
      <c r="K234" t="s">
        <v>413</v>
      </c>
      <c r="L234" t="s">
        <v>1212</v>
      </c>
      <c r="M234" s="132">
        <v>257.5</v>
      </c>
      <c r="N234" t="s">
        <v>1402</v>
      </c>
      <c r="O234" t="s">
        <v>1326</v>
      </c>
      <c r="P234" s="133">
        <v>4.1837327610253897E-2</v>
      </c>
      <c r="R234" s="142">
        <v>3427204</v>
      </c>
      <c r="T234" t="s">
        <v>1403</v>
      </c>
      <c r="U234" s="3">
        <v>3391.2183999999997</v>
      </c>
      <c r="W234" s="15" t="s">
        <v>15</v>
      </c>
      <c r="X234" s="133">
        <v>1.9040022222222222E-4</v>
      </c>
      <c r="Y234" s="133">
        <v>3.9139538665877984E-3</v>
      </c>
      <c r="Z234" s="133">
        <v>7.6638844235788752E-4</v>
      </c>
    </row>
    <row r="235" spans="1:26">
      <c r="A235" t="s">
        <v>1213</v>
      </c>
      <c r="B235" t="s">
        <v>1252</v>
      </c>
      <c r="C235" t="s">
        <v>1322</v>
      </c>
      <c r="D235" t="s">
        <v>1404</v>
      </c>
      <c r="E235" t="s">
        <v>1405</v>
      </c>
      <c r="F235" t="s">
        <v>949</v>
      </c>
      <c r="G235" t="s">
        <v>204</v>
      </c>
      <c r="H235" t="s">
        <v>204</v>
      </c>
      <c r="I235" t="s">
        <v>340</v>
      </c>
      <c r="J235" t="s">
        <v>1272</v>
      </c>
      <c r="K235" t="s">
        <v>413</v>
      </c>
      <c r="L235" t="s">
        <v>1212</v>
      </c>
      <c r="M235" s="132">
        <v>430.1</v>
      </c>
      <c r="N235" t="s">
        <v>1406</v>
      </c>
      <c r="O235" t="s">
        <v>1326</v>
      </c>
      <c r="P235" s="133">
        <v>4.28863684046265E-2</v>
      </c>
      <c r="R235" s="142">
        <v>1866206</v>
      </c>
      <c r="T235" t="s">
        <v>1407</v>
      </c>
      <c r="U235" s="3">
        <v>1832.8009</v>
      </c>
      <c r="W235" s="15" t="s">
        <v>15</v>
      </c>
      <c r="X235" s="133">
        <v>1.0367811111111111E-4</v>
      </c>
      <c r="Y235" s="133">
        <v>2.1153159311118638E-3</v>
      </c>
      <c r="Z235" s="133">
        <v>4.1419846446809919E-4</v>
      </c>
    </row>
    <row r="236" spans="1:26">
      <c r="A236" t="s">
        <v>1213</v>
      </c>
      <c r="B236" t="s">
        <v>1252</v>
      </c>
      <c r="C236" t="s">
        <v>1322</v>
      </c>
      <c r="D236" t="s">
        <v>1412</v>
      </c>
      <c r="E236" t="s">
        <v>1413</v>
      </c>
      <c r="F236" t="s">
        <v>949</v>
      </c>
      <c r="G236" t="s">
        <v>204</v>
      </c>
      <c r="H236" t="s">
        <v>204</v>
      </c>
      <c r="I236" t="s">
        <v>340</v>
      </c>
      <c r="J236" t="s">
        <v>1272</v>
      </c>
      <c r="K236" t="s">
        <v>413</v>
      </c>
      <c r="L236" t="s">
        <v>1212</v>
      </c>
      <c r="M236" s="132">
        <v>353.4</v>
      </c>
      <c r="N236" t="s">
        <v>1414</v>
      </c>
      <c r="O236" t="s">
        <v>1326</v>
      </c>
      <c r="P236" s="133">
        <v>4.2194001480340602E-2</v>
      </c>
      <c r="R236" s="142">
        <v>1777330</v>
      </c>
      <c r="T236" t="s">
        <v>1415</v>
      </c>
      <c r="U236" s="3">
        <v>1751.5587</v>
      </c>
      <c r="W236" s="15" t="s">
        <v>15</v>
      </c>
      <c r="X236" s="133">
        <v>9.8740555555555559E-5</v>
      </c>
      <c r="Y236" s="133">
        <v>2.0215507470810303E-3</v>
      </c>
      <c r="Z236" s="133">
        <v>3.9583837240103576E-4</v>
      </c>
    </row>
    <row r="237" spans="1:26">
      <c r="A237" t="s">
        <v>1213</v>
      </c>
      <c r="B237" t="s">
        <v>1253</v>
      </c>
      <c r="C237" t="s">
        <v>1317</v>
      </c>
      <c r="D237" t="s">
        <v>1434</v>
      </c>
      <c r="E237" t="s">
        <v>1435</v>
      </c>
      <c r="F237" t="s">
        <v>946</v>
      </c>
      <c r="G237" t="s">
        <v>204</v>
      </c>
      <c r="H237" t="s">
        <v>204</v>
      </c>
      <c r="I237" t="s">
        <v>340</v>
      </c>
      <c r="J237" t="s">
        <v>1285</v>
      </c>
      <c r="K237" t="s">
        <v>415</v>
      </c>
      <c r="L237" t="s">
        <v>1212</v>
      </c>
      <c r="M237" s="132">
        <v>5773.5</v>
      </c>
      <c r="N237" t="s">
        <v>1436</v>
      </c>
      <c r="O237" s="133">
        <v>4.07E-2</v>
      </c>
      <c r="P237" s="133">
        <v>5.27919361054894E-2</v>
      </c>
      <c r="R237" s="142">
        <v>15100000</v>
      </c>
      <c r="T237" t="s">
        <v>1437</v>
      </c>
      <c r="U237" s="3">
        <v>14485.43</v>
      </c>
      <c r="W237" s="15" t="s">
        <v>15</v>
      </c>
      <c r="X237" s="133">
        <v>4.7176401751487963E-4</v>
      </c>
      <c r="Y237" s="133">
        <v>7.5759790412785397E-2</v>
      </c>
      <c r="Z237" s="133">
        <v>4.8768307382551328E-2</v>
      </c>
    </row>
    <row r="238" spans="1:26">
      <c r="A238" t="s">
        <v>1213</v>
      </c>
      <c r="B238" t="s">
        <v>1253</v>
      </c>
      <c r="C238" t="s">
        <v>1322</v>
      </c>
      <c r="D238" t="s">
        <v>1323</v>
      </c>
      <c r="E238" t="s">
        <v>1324</v>
      </c>
      <c r="F238" t="s">
        <v>949</v>
      </c>
      <c r="G238" t="s">
        <v>204</v>
      </c>
      <c r="H238" t="s">
        <v>204</v>
      </c>
      <c r="I238" t="s">
        <v>340</v>
      </c>
      <c r="J238" t="s">
        <v>1272</v>
      </c>
      <c r="K238" t="s">
        <v>413</v>
      </c>
      <c r="L238" t="s">
        <v>1212</v>
      </c>
      <c r="M238" s="132">
        <v>506.8</v>
      </c>
      <c r="N238" t="s">
        <v>1325</v>
      </c>
      <c r="O238" t="s">
        <v>1326</v>
      </c>
      <c r="P238" s="133">
        <v>4.2133681634664202E-2</v>
      </c>
      <c r="R238" s="142">
        <v>64365565</v>
      </c>
      <c r="T238" t="s">
        <v>1327</v>
      </c>
      <c r="U238" s="3">
        <v>63033.197799999994</v>
      </c>
      <c r="W238" s="15" t="s">
        <v>15</v>
      </c>
      <c r="X238" s="133">
        <v>3.5758647222222223E-3</v>
      </c>
      <c r="Y238" s="133">
        <v>0.32966793907509578</v>
      </c>
      <c r="Z238" s="133">
        <v>0.21221478173827188</v>
      </c>
    </row>
    <row r="239" spans="1:26">
      <c r="A239" t="s">
        <v>1213</v>
      </c>
      <c r="B239" t="s">
        <v>1253</v>
      </c>
      <c r="C239" t="s">
        <v>1322</v>
      </c>
      <c r="D239" t="s">
        <v>1404</v>
      </c>
      <c r="E239" t="s">
        <v>1405</v>
      </c>
      <c r="F239" t="s">
        <v>949</v>
      </c>
      <c r="G239" t="s">
        <v>204</v>
      </c>
      <c r="H239" t="s">
        <v>204</v>
      </c>
      <c r="I239" t="s">
        <v>340</v>
      </c>
      <c r="J239" t="s">
        <v>1272</v>
      </c>
      <c r="K239" t="s">
        <v>413</v>
      </c>
      <c r="L239" t="s">
        <v>1212</v>
      </c>
      <c r="M239" s="132">
        <v>430.1</v>
      </c>
      <c r="N239" t="s">
        <v>1406</v>
      </c>
      <c r="O239" t="s">
        <v>1326</v>
      </c>
      <c r="P239" s="133">
        <v>4.28863684046265E-2</v>
      </c>
      <c r="R239" s="142">
        <v>62496471</v>
      </c>
      <c r="T239" t="s">
        <v>1407</v>
      </c>
      <c r="U239" s="3">
        <v>61377.784200000002</v>
      </c>
      <c r="W239" s="15" t="s">
        <v>15</v>
      </c>
      <c r="X239" s="133">
        <v>3.4720261666666666E-3</v>
      </c>
      <c r="Y239" s="133">
        <v>0.32101001245059302</v>
      </c>
      <c r="Z239" s="133">
        <v>0.20664147662986612</v>
      </c>
    </row>
    <row r="240" spans="1:26">
      <c r="A240" t="s">
        <v>1213</v>
      </c>
      <c r="B240" t="s">
        <v>1253</v>
      </c>
      <c r="C240" t="s">
        <v>1322</v>
      </c>
      <c r="D240" t="s">
        <v>1400</v>
      </c>
      <c r="E240" t="s">
        <v>1401</v>
      </c>
      <c r="F240" t="s">
        <v>949</v>
      </c>
      <c r="G240" t="s">
        <v>204</v>
      </c>
      <c r="H240" t="s">
        <v>204</v>
      </c>
      <c r="I240" t="s">
        <v>340</v>
      </c>
      <c r="J240" t="s">
        <v>1272</v>
      </c>
      <c r="K240" t="s">
        <v>413</v>
      </c>
      <c r="L240" t="s">
        <v>1212</v>
      </c>
      <c r="M240" s="132">
        <v>257.5</v>
      </c>
      <c r="N240" t="s">
        <v>1402</v>
      </c>
      <c r="O240" t="s">
        <v>1326</v>
      </c>
      <c r="P240" s="133">
        <v>4.1837327610253897E-2</v>
      </c>
      <c r="R240" s="142">
        <v>47708140</v>
      </c>
      <c r="T240" t="s">
        <v>1403</v>
      </c>
      <c r="U240" s="3">
        <v>47207.2045</v>
      </c>
      <c r="W240" s="15" t="s">
        <v>15</v>
      </c>
      <c r="X240" s="133">
        <v>2.6504522222222222E-3</v>
      </c>
      <c r="Y240" s="133">
        <v>0.24689691097649802</v>
      </c>
      <c r="Z240" s="133">
        <v>0.15893318052622599</v>
      </c>
    </row>
    <row r="241" spans="1:26">
      <c r="A241" t="s">
        <v>1213</v>
      </c>
      <c r="B241" t="s">
        <v>1253</v>
      </c>
      <c r="C241" t="s">
        <v>1322</v>
      </c>
      <c r="D241" t="s">
        <v>1416</v>
      </c>
      <c r="E241" t="s">
        <v>1417</v>
      </c>
      <c r="F241" t="s">
        <v>949</v>
      </c>
      <c r="G241" t="s">
        <v>204</v>
      </c>
      <c r="H241" t="s">
        <v>204</v>
      </c>
      <c r="I241" t="s">
        <v>340</v>
      </c>
      <c r="J241" t="s">
        <v>1272</v>
      </c>
      <c r="K241" t="s">
        <v>413</v>
      </c>
      <c r="L241" t="s">
        <v>1212</v>
      </c>
      <c r="M241" s="132">
        <v>8.1999999999999993</v>
      </c>
      <c r="N241" t="s">
        <v>1418</v>
      </c>
      <c r="O241" t="s">
        <v>1326</v>
      </c>
      <c r="P241" s="133">
        <v>3.7179586483239803E-2</v>
      </c>
      <c r="R241" s="142">
        <v>5100000</v>
      </c>
      <c r="T241" t="s">
        <v>1419</v>
      </c>
      <c r="U241" s="3">
        <v>5098.47</v>
      </c>
      <c r="W241" s="15" t="s">
        <v>15</v>
      </c>
      <c r="X241" s="133">
        <v>1.2142857142857143E-4</v>
      </c>
      <c r="Y241" s="133">
        <v>2.6665347085027782E-2</v>
      </c>
      <c r="Z241" s="133">
        <v>1.7165092934121835E-2</v>
      </c>
    </row>
    <row r="242" spans="1:26">
      <c r="A242" t="s">
        <v>1213</v>
      </c>
      <c r="B242" t="s">
        <v>1256</v>
      </c>
      <c r="C242" t="s">
        <v>1322</v>
      </c>
      <c r="D242" t="s">
        <v>1323</v>
      </c>
      <c r="E242" t="s">
        <v>1324</v>
      </c>
      <c r="F242" t="s">
        <v>949</v>
      </c>
      <c r="G242" t="s">
        <v>204</v>
      </c>
      <c r="H242" t="s">
        <v>204</v>
      </c>
      <c r="I242" t="s">
        <v>340</v>
      </c>
      <c r="J242" t="s">
        <v>1272</v>
      </c>
      <c r="K242" t="s">
        <v>413</v>
      </c>
      <c r="L242" t="s">
        <v>1212</v>
      </c>
      <c r="M242" s="132">
        <v>506.8</v>
      </c>
      <c r="N242" t="s">
        <v>1325</v>
      </c>
      <c r="O242" t="s">
        <v>1326</v>
      </c>
      <c r="P242" s="133">
        <v>4.2133681634664202E-2</v>
      </c>
      <c r="R242" s="142">
        <v>45100000</v>
      </c>
      <c r="T242" t="s">
        <v>1327</v>
      </c>
      <c r="U242" s="3">
        <v>44166.43</v>
      </c>
      <c r="W242" s="15" t="s">
        <v>15</v>
      </c>
      <c r="X242" s="133">
        <v>2.5055555555555556E-3</v>
      </c>
      <c r="Y242" s="133">
        <v>0.4199529827629454</v>
      </c>
      <c r="Z242" s="133">
        <v>0.11189724757334371</v>
      </c>
    </row>
    <row r="243" spans="1:26">
      <c r="A243" t="s">
        <v>1213</v>
      </c>
      <c r="B243" t="s">
        <v>1256</v>
      </c>
      <c r="C243" t="s">
        <v>1322</v>
      </c>
      <c r="D243" t="s">
        <v>1336</v>
      </c>
      <c r="E243" t="s">
        <v>1337</v>
      </c>
      <c r="F243" t="s">
        <v>949</v>
      </c>
      <c r="G243" t="s">
        <v>204</v>
      </c>
      <c r="H243" t="s">
        <v>204</v>
      </c>
      <c r="I243" t="s">
        <v>340</v>
      </c>
      <c r="J243" t="s">
        <v>1272</v>
      </c>
      <c r="K243" t="s">
        <v>413</v>
      </c>
      <c r="L243" t="s">
        <v>1212</v>
      </c>
      <c r="M243" s="132">
        <v>180.8</v>
      </c>
      <c r="N243" t="s">
        <v>1338</v>
      </c>
      <c r="O243" t="s">
        <v>1326</v>
      </c>
      <c r="P243" s="133">
        <v>4.1931741281747502E-2</v>
      </c>
      <c r="R243" s="142">
        <v>25300000</v>
      </c>
      <c r="T243" t="s">
        <v>1339</v>
      </c>
      <c r="U243" s="3">
        <v>25112.78</v>
      </c>
      <c r="W243" s="15" t="s">
        <v>15</v>
      </c>
      <c r="X243" s="133">
        <v>6.0238095238095233E-4</v>
      </c>
      <c r="Y243" s="133">
        <v>0.23878286894525186</v>
      </c>
      <c r="Z243" s="133">
        <v>6.3624136270803738E-2</v>
      </c>
    </row>
    <row r="244" spans="1:26">
      <c r="A244" t="s">
        <v>1213</v>
      </c>
      <c r="B244" t="s">
        <v>1256</v>
      </c>
      <c r="C244" t="s">
        <v>1322</v>
      </c>
      <c r="D244" t="s">
        <v>1408</v>
      </c>
      <c r="E244" t="s">
        <v>1409</v>
      </c>
      <c r="F244" t="s">
        <v>949</v>
      </c>
      <c r="G244" t="s">
        <v>204</v>
      </c>
      <c r="H244" t="s">
        <v>204</v>
      </c>
      <c r="I244" t="s">
        <v>340</v>
      </c>
      <c r="J244" t="s">
        <v>1272</v>
      </c>
      <c r="K244" t="s">
        <v>413</v>
      </c>
      <c r="L244" t="s">
        <v>1212</v>
      </c>
      <c r="M244" s="132">
        <v>602.70000000000005</v>
      </c>
      <c r="N244" t="s">
        <v>1410</v>
      </c>
      <c r="O244" t="s">
        <v>1326</v>
      </c>
      <c r="P244" s="133">
        <v>4.2545430146455399E-2</v>
      </c>
      <c r="R244" s="142">
        <v>18500000</v>
      </c>
      <c r="T244" t="s">
        <v>1411</v>
      </c>
      <c r="U244" s="3">
        <v>18041.2</v>
      </c>
      <c r="W244" s="15" t="s">
        <v>15</v>
      </c>
      <c r="X244" s="133">
        <v>1.3214285714285715E-3</v>
      </c>
      <c r="Y244" s="133">
        <v>0.1715433136122356</v>
      </c>
      <c r="Z244" s="133">
        <v>4.5708032614820995E-2</v>
      </c>
    </row>
    <row r="245" spans="1:26">
      <c r="A245" t="s">
        <v>1213</v>
      </c>
      <c r="B245" t="s">
        <v>1256</v>
      </c>
      <c r="C245" t="s">
        <v>1322</v>
      </c>
      <c r="D245" t="s">
        <v>1412</v>
      </c>
      <c r="E245" t="s">
        <v>1413</v>
      </c>
      <c r="F245" t="s">
        <v>949</v>
      </c>
      <c r="G245" t="s">
        <v>204</v>
      </c>
      <c r="H245" t="s">
        <v>204</v>
      </c>
      <c r="I245" t="s">
        <v>340</v>
      </c>
      <c r="J245" t="s">
        <v>1272</v>
      </c>
      <c r="K245" t="s">
        <v>413</v>
      </c>
      <c r="L245" t="s">
        <v>1212</v>
      </c>
      <c r="M245" s="132">
        <v>353.4</v>
      </c>
      <c r="N245" t="s">
        <v>1414</v>
      </c>
      <c r="O245" t="s">
        <v>1326</v>
      </c>
      <c r="P245" s="133">
        <v>4.2194001480340602E-2</v>
      </c>
      <c r="R245" s="142">
        <v>9300000</v>
      </c>
      <c r="T245" t="s">
        <v>1415</v>
      </c>
      <c r="U245" s="3">
        <v>9165.15</v>
      </c>
      <c r="W245" s="15" t="s">
        <v>15</v>
      </c>
      <c r="X245" s="133">
        <v>5.1666666666666668E-4</v>
      </c>
      <c r="Y245" s="133">
        <v>8.7146098970865629E-2</v>
      </c>
      <c r="Z245" s="133">
        <v>2.3220238959699279E-2</v>
      </c>
    </row>
    <row r="246" spans="1:26">
      <c r="A246" t="s">
        <v>1213</v>
      </c>
      <c r="B246" t="s">
        <v>1256</v>
      </c>
      <c r="C246" t="s">
        <v>1322</v>
      </c>
      <c r="D246" t="s">
        <v>1404</v>
      </c>
      <c r="E246" t="s">
        <v>1405</v>
      </c>
      <c r="F246" t="s">
        <v>949</v>
      </c>
      <c r="G246" t="s">
        <v>204</v>
      </c>
      <c r="H246" t="s">
        <v>204</v>
      </c>
      <c r="I246" t="s">
        <v>340</v>
      </c>
      <c r="J246" t="s">
        <v>1272</v>
      </c>
      <c r="K246" t="s">
        <v>413</v>
      </c>
      <c r="L246" t="s">
        <v>1212</v>
      </c>
      <c r="M246" s="132">
        <v>430.1</v>
      </c>
      <c r="N246" t="s">
        <v>1406</v>
      </c>
      <c r="O246" t="s">
        <v>1326</v>
      </c>
      <c r="P246" s="133">
        <v>4.28863684046265E-2</v>
      </c>
      <c r="R246" s="142">
        <v>4500000</v>
      </c>
      <c r="T246" t="s">
        <v>1407</v>
      </c>
      <c r="U246" s="3">
        <v>4419.45</v>
      </c>
      <c r="W246" s="15" t="s">
        <v>15</v>
      </c>
      <c r="X246" s="133">
        <v>2.5000000000000001E-4</v>
      </c>
      <c r="Y246" s="133">
        <v>4.2021988412278263E-2</v>
      </c>
      <c r="Z246" s="133">
        <v>1.1196836393342497E-2</v>
      </c>
    </row>
    <row r="247" spans="1:26">
      <c r="A247" t="s">
        <v>1213</v>
      </c>
      <c r="B247" t="s">
        <v>1256</v>
      </c>
      <c r="C247" t="s">
        <v>1322</v>
      </c>
      <c r="D247" t="s">
        <v>1400</v>
      </c>
      <c r="E247" t="s">
        <v>1401</v>
      </c>
      <c r="F247" t="s">
        <v>949</v>
      </c>
      <c r="G247" t="s">
        <v>204</v>
      </c>
      <c r="H247" t="s">
        <v>204</v>
      </c>
      <c r="I247" t="s">
        <v>340</v>
      </c>
      <c r="J247" t="s">
        <v>1272</v>
      </c>
      <c r="K247" t="s">
        <v>413</v>
      </c>
      <c r="L247" t="s">
        <v>1212</v>
      </c>
      <c r="M247" s="132">
        <v>257.5</v>
      </c>
      <c r="N247" t="s">
        <v>1402</v>
      </c>
      <c r="O247" t="s">
        <v>1326</v>
      </c>
      <c r="P247" s="133">
        <v>4.1837327610253897E-2</v>
      </c>
      <c r="R247" s="142">
        <v>2700000</v>
      </c>
      <c r="T247" t="s">
        <v>1403</v>
      </c>
      <c r="U247" s="3">
        <v>2671.65</v>
      </c>
      <c r="W247" s="15" t="s">
        <v>15</v>
      </c>
      <c r="X247" s="133">
        <v>1.4999999999999999E-4</v>
      </c>
      <c r="Y247" s="133">
        <v>2.5403171286396093E-2</v>
      </c>
      <c r="Z247" s="133">
        <v>6.7687218885321664E-3</v>
      </c>
    </row>
    <row r="248" spans="1:26">
      <c r="A248" t="s">
        <v>1213</v>
      </c>
      <c r="B248" t="s">
        <v>1256</v>
      </c>
      <c r="C248" t="s">
        <v>1322</v>
      </c>
      <c r="D248" t="s">
        <v>1420</v>
      </c>
      <c r="E248" t="s">
        <v>1421</v>
      </c>
      <c r="F248" t="s">
        <v>949</v>
      </c>
      <c r="G248" t="s">
        <v>204</v>
      </c>
      <c r="H248" t="s">
        <v>204</v>
      </c>
      <c r="I248" t="s">
        <v>340</v>
      </c>
      <c r="J248" t="s">
        <v>1272</v>
      </c>
      <c r="K248" t="s">
        <v>413</v>
      </c>
      <c r="L248" t="s">
        <v>1212</v>
      </c>
      <c r="M248" s="132">
        <v>104.1</v>
      </c>
      <c r="N248" t="s">
        <v>1422</v>
      </c>
      <c r="O248" t="s">
        <v>1326</v>
      </c>
      <c r="P248" s="133">
        <v>4.1255109969377202E-2</v>
      </c>
      <c r="R248" s="142">
        <v>1600000</v>
      </c>
      <c r="T248" t="s">
        <v>1423</v>
      </c>
      <c r="U248" s="3">
        <v>1593.28</v>
      </c>
      <c r="W248" s="15" t="s">
        <v>15</v>
      </c>
      <c r="X248" s="133">
        <v>4.0000000000000003E-5</v>
      </c>
      <c r="Y248" s="133">
        <v>1.5149576010027199E-2</v>
      </c>
      <c r="Z248" s="133">
        <v>4.0366324969814647E-3</v>
      </c>
    </row>
    <row r="249" spans="1:26">
      <c r="A249" t="s">
        <v>1213</v>
      </c>
      <c r="B249" t="s">
        <v>1257</v>
      </c>
      <c r="C249" t="s">
        <v>1269</v>
      </c>
      <c r="D249" t="s">
        <v>1270</v>
      </c>
      <c r="E249" t="s">
        <v>1271</v>
      </c>
      <c r="F249" t="s">
        <v>943</v>
      </c>
      <c r="G249" t="s">
        <v>204</v>
      </c>
      <c r="H249" t="s">
        <v>204</v>
      </c>
      <c r="I249" t="s">
        <v>340</v>
      </c>
      <c r="J249" t="s">
        <v>1272</v>
      </c>
      <c r="K249" t="s">
        <v>413</v>
      </c>
      <c r="L249" t="s">
        <v>1212</v>
      </c>
      <c r="M249" s="132">
        <v>1578.8</v>
      </c>
      <c r="N249" t="s">
        <v>1273</v>
      </c>
      <c r="O249" s="133">
        <v>7.4999999999999997E-3</v>
      </c>
      <c r="P249" s="133">
        <v>1.02638223016259E-2</v>
      </c>
      <c r="R249" s="142">
        <v>23847437</v>
      </c>
      <c r="T249" t="s">
        <v>1274</v>
      </c>
      <c r="U249" s="3">
        <v>26742.515899999999</v>
      </c>
      <c r="W249" s="15" t="s">
        <v>15</v>
      </c>
      <c r="X249" s="133">
        <v>1.0988221008811213E-3</v>
      </c>
      <c r="Y249" s="133">
        <v>0.10777883008036261</v>
      </c>
      <c r="Z249" s="133">
        <v>8.8567033468668482E-2</v>
      </c>
    </row>
    <row r="250" spans="1:26">
      <c r="A250" t="s">
        <v>1213</v>
      </c>
      <c r="B250" t="s">
        <v>1257</v>
      </c>
      <c r="C250" t="s">
        <v>1269</v>
      </c>
      <c r="D250" t="s">
        <v>1283</v>
      </c>
      <c r="E250" t="s">
        <v>1284</v>
      </c>
      <c r="F250" t="s">
        <v>943</v>
      </c>
      <c r="G250" t="s">
        <v>204</v>
      </c>
      <c r="H250" t="s">
        <v>204</v>
      </c>
      <c r="I250" t="s">
        <v>340</v>
      </c>
      <c r="J250" t="s">
        <v>1285</v>
      </c>
      <c r="K250" t="s">
        <v>415</v>
      </c>
      <c r="L250" t="s">
        <v>1212</v>
      </c>
      <c r="M250" s="132">
        <v>5108.6000000000004</v>
      </c>
      <c r="N250" t="s">
        <v>1286</v>
      </c>
      <c r="O250" s="133">
        <v>5.0000000000000001E-3</v>
      </c>
      <c r="P250" s="133">
        <v>1.31985139238831E-2</v>
      </c>
      <c r="R250" s="142">
        <v>22807725</v>
      </c>
      <c r="T250" t="s">
        <v>1287</v>
      </c>
      <c r="U250" s="3">
        <v>24449.8812</v>
      </c>
      <c r="W250" s="15" t="s">
        <v>15</v>
      </c>
      <c r="X250" s="133">
        <v>9.8915672440062601E-4</v>
      </c>
      <c r="Y250" s="133">
        <v>9.8538955943536718E-2</v>
      </c>
      <c r="Z250" s="133">
        <v>8.0974185770169974E-2</v>
      </c>
    </row>
    <row r="251" spans="1:26">
      <c r="A251" t="s">
        <v>1213</v>
      </c>
      <c r="B251" t="s">
        <v>1257</v>
      </c>
      <c r="C251" t="s">
        <v>1269</v>
      </c>
      <c r="D251" t="s">
        <v>1348</v>
      </c>
      <c r="E251" t="s">
        <v>1349</v>
      </c>
      <c r="F251" t="s">
        <v>943</v>
      </c>
      <c r="G251" t="s">
        <v>204</v>
      </c>
      <c r="H251" t="s">
        <v>204</v>
      </c>
      <c r="I251" t="s">
        <v>340</v>
      </c>
      <c r="J251" t="s">
        <v>1272</v>
      </c>
      <c r="K251" t="s">
        <v>413</v>
      </c>
      <c r="L251" t="s">
        <v>1212</v>
      </c>
      <c r="M251" s="132">
        <v>2331.1999999999998</v>
      </c>
      <c r="N251" t="s">
        <v>1350</v>
      </c>
      <c r="O251" s="133">
        <v>1E-3</v>
      </c>
      <c r="P251" s="133">
        <v>1.14859548270699E-2</v>
      </c>
      <c r="R251" s="142">
        <v>22110550</v>
      </c>
      <c r="T251" t="s">
        <v>1351</v>
      </c>
      <c r="U251" s="3">
        <v>24151.353800000001</v>
      </c>
      <c r="W251" s="15" t="s">
        <v>15</v>
      </c>
      <c r="X251" s="133">
        <v>1.0943343744346883E-3</v>
      </c>
      <c r="Y251" s="133">
        <v>9.7335817919070491E-2</v>
      </c>
      <c r="Z251" s="133">
        <v>7.9985509556103854E-2</v>
      </c>
    </row>
    <row r="252" spans="1:26">
      <c r="A252" t="s">
        <v>1213</v>
      </c>
      <c r="B252" t="s">
        <v>1257</v>
      </c>
      <c r="C252" t="s">
        <v>1269</v>
      </c>
      <c r="D252" t="s">
        <v>1344</v>
      </c>
      <c r="E252" t="s">
        <v>1345</v>
      </c>
      <c r="F252" t="s">
        <v>943</v>
      </c>
      <c r="G252" t="s">
        <v>204</v>
      </c>
      <c r="H252" t="s">
        <v>204</v>
      </c>
      <c r="I252" t="s">
        <v>340</v>
      </c>
      <c r="J252" t="s">
        <v>1285</v>
      </c>
      <c r="K252" t="s">
        <v>415</v>
      </c>
      <c r="L252" t="s">
        <v>1212</v>
      </c>
      <c r="M252" s="132">
        <v>3126</v>
      </c>
      <c r="N252" t="s">
        <v>1346</v>
      </c>
      <c r="O252" s="133">
        <v>7.4999999999999997E-3</v>
      </c>
      <c r="P252" s="133">
        <v>-2.61195350492004E-2</v>
      </c>
      <c r="R252" s="142">
        <v>15409000</v>
      </c>
      <c r="T252" t="s">
        <v>1347</v>
      </c>
      <c r="U252" s="3">
        <v>17239.589199999999</v>
      </c>
      <c r="W252" s="15" t="s">
        <v>15</v>
      </c>
      <c r="X252" s="133">
        <v>6.9127658535113963E-4</v>
      </c>
      <c r="Y252" s="133">
        <v>6.9479729032935811E-2</v>
      </c>
      <c r="Z252" s="133">
        <v>5.7094825412984662E-2</v>
      </c>
    </row>
    <row r="253" spans="1:26">
      <c r="A253" t="s">
        <v>1213</v>
      </c>
      <c r="B253" t="s">
        <v>1257</v>
      </c>
      <c r="C253" t="s">
        <v>1269</v>
      </c>
      <c r="D253" t="s">
        <v>1275</v>
      </c>
      <c r="E253" t="s">
        <v>1276</v>
      </c>
      <c r="F253" t="s">
        <v>943</v>
      </c>
      <c r="G253" t="s">
        <v>204</v>
      </c>
      <c r="H253" t="s">
        <v>204</v>
      </c>
      <c r="I253" t="s">
        <v>340</v>
      </c>
      <c r="J253" t="s">
        <v>1272</v>
      </c>
      <c r="K253" t="s">
        <v>413</v>
      </c>
      <c r="L253" t="s">
        <v>1212</v>
      </c>
      <c r="M253" s="132">
        <v>4477.3</v>
      </c>
      <c r="N253" t="s">
        <v>1277</v>
      </c>
      <c r="O253" s="133">
        <v>1.0999999999999999E-2</v>
      </c>
      <c r="P253" s="133">
        <v>1.15777458965775E-2</v>
      </c>
      <c r="R253" s="142">
        <v>8801189</v>
      </c>
      <c r="T253" t="s">
        <v>1278</v>
      </c>
      <c r="U253" s="3">
        <v>8826.7124000000003</v>
      </c>
      <c r="W253" s="15" t="s">
        <v>15</v>
      </c>
      <c r="X253" s="133">
        <v>7.7995449225884536E-4</v>
      </c>
      <c r="Y253" s="133">
        <v>3.5573793669377546E-2</v>
      </c>
      <c r="Z253" s="133">
        <v>2.9232692284505708E-2</v>
      </c>
    </row>
    <row r="254" spans="1:26">
      <c r="A254" t="s">
        <v>1213</v>
      </c>
      <c r="B254" t="s">
        <v>1257</v>
      </c>
      <c r="C254" t="s">
        <v>1269</v>
      </c>
      <c r="D254" t="s">
        <v>1279</v>
      </c>
      <c r="E254" t="s">
        <v>1280</v>
      </c>
      <c r="F254" t="s">
        <v>943</v>
      </c>
      <c r="G254" t="s">
        <v>204</v>
      </c>
      <c r="H254" t="s">
        <v>204</v>
      </c>
      <c r="I254" t="s">
        <v>340</v>
      </c>
      <c r="J254" t="s">
        <v>1272</v>
      </c>
      <c r="K254" t="s">
        <v>413</v>
      </c>
      <c r="L254" t="s">
        <v>1212</v>
      </c>
      <c r="M254" s="132">
        <v>7641.2</v>
      </c>
      <c r="N254" t="s">
        <v>1281</v>
      </c>
      <c r="O254" s="133">
        <v>1E-3</v>
      </c>
      <c r="P254" s="133">
        <v>1.6062395292520199E-2</v>
      </c>
      <c r="R254" s="142">
        <v>3806780</v>
      </c>
      <c r="T254" t="s">
        <v>1282</v>
      </c>
      <c r="U254" s="3">
        <v>3799.5471000000002</v>
      </c>
      <c r="W254" s="15" t="s">
        <v>15</v>
      </c>
      <c r="X254" s="133">
        <v>1.2398287940774513E-4</v>
      </c>
      <c r="Y254" s="133">
        <v>1.5313097147727404E-2</v>
      </c>
      <c r="Z254" s="133">
        <v>1.2583506302494669E-2</v>
      </c>
    </row>
    <row r="255" spans="1:26">
      <c r="A255" t="s">
        <v>1213</v>
      </c>
      <c r="B255" t="s">
        <v>1257</v>
      </c>
      <c r="C255" t="s">
        <v>1269</v>
      </c>
      <c r="D255" t="s">
        <v>1438</v>
      </c>
      <c r="E255" t="s">
        <v>1439</v>
      </c>
      <c r="F255" t="s">
        <v>943</v>
      </c>
      <c r="G255" t="s">
        <v>204</v>
      </c>
      <c r="H255" t="s">
        <v>204</v>
      </c>
      <c r="I255" t="s">
        <v>340</v>
      </c>
      <c r="J255" t="s">
        <v>1272</v>
      </c>
      <c r="K255" t="s">
        <v>413</v>
      </c>
      <c r="L255" t="s">
        <v>1212</v>
      </c>
      <c r="M255" s="132">
        <v>18791.5</v>
      </c>
      <c r="N255" t="s">
        <v>1440</v>
      </c>
      <c r="O255" s="133">
        <v>0.01</v>
      </c>
      <c r="P255" s="133">
        <v>1.8808259571790401E-2</v>
      </c>
      <c r="R255" s="142">
        <v>800000</v>
      </c>
      <c r="T255" t="s">
        <v>1441</v>
      </c>
      <c r="U255" s="3">
        <v>771.52</v>
      </c>
      <c r="W255" s="15" t="s">
        <v>15</v>
      </c>
      <c r="X255" s="133">
        <v>4.4186434941218783E-5</v>
      </c>
      <c r="Y255" s="133">
        <v>3.109412870666932E-3</v>
      </c>
      <c r="Z255" s="133">
        <v>2.5551536751598422E-3</v>
      </c>
    </row>
    <row r="256" spans="1:26">
      <c r="A256" t="s">
        <v>1213</v>
      </c>
      <c r="B256" t="s">
        <v>1257</v>
      </c>
      <c r="C256" t="s">
        <v>1269</v>
      </c>
      <c r="D256" t="s">
        <v>1352</v>
      </c>
      <c r="E256" t="s">
        <v>1353</v>
      </c>
      <c r="F256" t="s">
        <v>943</v>
      </c>
      <c r="G256" t="s">
        <v>204</v>
      </c>
      <c r="H256" t="s">
        <v>204</v>
      </c>
      <c r="I256" t="s">
        <v>340</v>
      </c>
      <c r="J256" t="s">
        <v>1272</v>
      </c>
      <c r="K256" t="s">
        <v>413</v>
      </c>
      <c r="L256" t="s">
        <v>1212</v>
      </c>
      <c r="M256" s="132">
        <v>9042.4</v>
      </c>
      <c r="N256" t="s">
        <v>1354</v>
      </c>
      <c r="O256" s="133">
        <v>1.6E-2</v>
      </c>
      <c r="P256" s="133">
        <v>1.4971392866372699E-2</v>
      </c>
      <c r="R256" s="142">
        <v>300000</v>
      </c>
      <c r="T256" t="s">
        <v>1355</v>
      </c>
      <c r="U256" s="3">
        <v>299.64</v>
      </c>
      <c r="W256" s="15" t="s">
        <v>15</v>
      </c>
      <c r="X256" s="133">
        <v>1.4634146341463414E-4</v>
      </c>
      <c r="Y256" s="133">
        <v>1.2076219314685807E-3</v>
      </c>
      <c r="Z256" s="133">
        <v>9.923608554864361E-4</v>
      </c>
    </row>
    <row r="257" spans="1:26">
      <c r="A257" t="s">
        <v>1213</v>
      </c>
      <c r="B257" t="s">
        <v>1257</v>
      </c>
      <c r="C257" t="s">
        <v>1288</v>
      </c>
      <c r="D257" t="s">
        <v>1364</v>
      </c>
      <c r="E257" t="s">
        <v>1365</v>
      </c>
      <c r="F257" t="s">
        <v>945</v>
      </c>
      <c r="G257" t="s">
        <v>204</v>
      </c>
      <c r="H257" t="s">
        <v>204</v>
      </c>
      <c r="I257" t="s">
        <v>340</v>
      </c>
      <c r="J257" t="s">
        <v>1272</v>
      </c>
      <c r="K257" t="s">
        <v>413</v>
      </c>
      <c r="L257" t="s">
        <v>1212</v>
      </c>
      <c r="M257" s="132">
        <v>2939.7</v>
      </c>
      <c r="N257" t="s">
        <v>1366</v>
      </c>
      <c r="O257" s="133">
        <v>0.02</v>
      </c>
      <c r="P257" s="133">
        <v>4.0074939075707999E-2</v>
      </c>
      <c r="R257" s="142">
        <v>16418192</v>
      </c>
      <c r="T257" t="s">
        <v>1367</v>
      </c>
      <c r="U257" s="3">
        <v>15503.698699999999</v>
      </c>
      <c r="W257" s="15" t="s">
        <v>15</v>
      </c>
      <c r="X257" s="133">
        <v>6.3530163578151002E-4</v>
      </c>
      <c r="Y257" s="133">
        <v>6.2483668988665093E-2</v>
      </c>
      <c r="Z257" s="133">
        <v>5.1345827361811397E-2</v>
      </c>
    </row>
    <row r="258" spans="1:26">
      <c r="A258" t="s">
        <v>1213</v>
      </c>
      <c r="B258" t="s">
        <v>1257</v>
      </c>
      <c r="C258" t="s">
        <v>1288</v>
      </c>
      <c r="D258" t="s">
        <v>1309</v>
      </c>
      <c r="E258" t="s">
        <v>1310</v>
      </c>
      <c r="F258" t="s">
        <v>945</v>
      </c>
      <c r="G258" t="s">
        <v>204</v>
      </c>
      <c r="H258" t="s">
        <v>204</v>
      </c>
      <c r="I258" t="s">
        <v>340</v>
      </c>
      <c r="J258" t="s">
        <v>1272</v>
      </c>
      <c r="K258" t="s">
        <v>413</v>
      </c>
      <c r="L258" t="s">
        <v>1212</v>
      </c>
      <c r="M258" s="132">
        <v>1401.7</v>
      </c>
      <c r="N258" t="s">
        <v>1311</v>
      </c>
      <c r="O258" s="133">
        <v>1.7500000000000002E-2</v>
      </c>
      <c r="P258" s="133">
        <v>2.72504153645035E-2</v>
      </c>
      <c r="R258" s="142">
        <v>13832963</v>
      </c>
      <c r="T258" t="s">
        <v>1312</v>
      </c>
      <c r="U258" s="3">
        <v>13550.7706</v>
      </c>
      <c r="W258" s="15" t="s">
        <v>15</v>
      </c>
      <c r="X258" s="133">
        <v>5.8180456026809396E-4</v>
      </c>
      <c r="Y258" s="133">
        <v>5.4612894507659687E-2</v>
      </c>
      <c r="Z258" s="133">
        <v>4.4878034508949859E-2</v>
      </c>
    </row>
    <row r="259" spans="1:26">
      <c r="A259" t="s">
        <v>1213</v>
      </c>
      <c r="B259" t="s">
        <v>1257</v>
      </c>
      <c r="C259" t="s">
        <v>1288</v>
      </c>
      <c r="D259" t="s">
        <v>1368</v>
      </c>
      <c r="E259" t="s">
        <v>1369</v>
      </c>
      <c r="F259" t="s">
        <v>945</v>
      </c>
      <c r="G259" t="s">
        <v>204</v>
      </c>
      <c r="H259" t="s">
        <v>204</v>
      </c>
      <c r="I259" t="s">
        <v>340</v>
      </c>
      <c r="J259" t="s">
        <v>1272</v>
      </c>
      <c r="K259" t="s">
        <v>413</v>
      </c>
      <c r="L259" t="s">
        <v>1212</v>
      </c>
      <c r="M259" s="132">
        <v>4367.3999999999996</v>
      </c>
      <c r="N259" t="s">
        <v>1370</v>
      </c>
      <c r="O259" s="133">
        <v>2.2499999999999999E-2</v>
      </c>
      <c r="P259" s="133">
        <v>3.4973978213071501E-2</v>
      </c>
      <c r="R259" s="142">
        <v>11600000</v>
      </c>
      <c r="T259" t="s">
        <v>1371</v>
      </c>
      <c r="U259" s="3">
        <v>10879.64</v>
      </c>
      <c r="W259" s="15" t="s">
        <v>15</v>
      </c>
      <c r="X259" s="133">
        <v>4.0087473493583675E-4</v>
      </c>
      <c r="Y259" s="133">
        <v>4.3847590009620976E-2</v>
      </c>
      <c r="Z259" s="133">
        <v>3.6031667526980539E-2</v>
      </c>
    </row>
    <row r="260" spans="1:26">
      <c r="A260" t="s">
        <v>1213</v>
      </c>
      <c r="B260" t="s">
        <v>1257</v>
      </c>
      <c r="C260" t="s">
        <v>1442</v>
      </c>
      <c r="D260" t="s">
        <v>1443</v>
      </c>
      <c r="E260" t="s">
        <v>1444</v>
      </c>
      <c r="F260" t="s">
        <v>945</v>
      </c>
      <c r="G260" t="s">
        <v>204</v>
      </c>
      <c r="H260" t="s">
        <v>204</v>
      </c>
      <c r="I260" t="s">
        <v>340</v>
      </c>
      <c r="J260" t="s">
        <v>1272</v>
      </c>
      <c r="K260" t="s">
        <v>413</v>
      </c>
      <c r="L260" t="s">
        <v>1212</v>
      </c>
      <c r="M260" s="132">
        <v>416.4</v>
      </c>
      <c r="N260" t="s">
        <v>1445</v>
      </c>
      <c r="O260" t="s">
        <v>1326</v>
      </c>
      <c r="P260" s="133">
        <v>4.3305984722375498E-2</v>
      </c>
      <c r="R260" s="142">
        <v>7355000</v>
      </c>
      <c r="T260" t="s">
        <v>1446</v>
      </c>
      <c r="U260" s="3">
        <v>7226.2875000000004</v>
      </c>
      <c r="W260" s="15" t="s">
        <v>15</v>
      </c>
      <c r="X260" s="133">
        <v>1.2122574640364993E-3</v>
      </c>
      <c r="Y260" s="133">
        <v>2.912369265818069E-2</v>
      </c>
      <c r="Z260" s="133">
        <v>2.3932334953580763E-2</v>
      </c>
    </row>
    <row r="261" spans="1:26">
      <c r="A261" t="s">
        <v>1213</v>
      </c>
      <c r="B261" t="s">
        <v>1257</v>
      </c>
      <c r="C261" t="s">
        <v>1288</v>
      </c>
      <c r="D261" t="s">
        <v>1297</v>
      </c>
      <c r="E261" t="s">
        <v>1298</v>
      </c>
      <c r="F261" t="s">
        <v>945</v>
      </c>
      <c r="G261" t="s">
        <v>204</v>
      </c>
      <c r="H261" t="s">
        <v>204</v>
      </c>
      <c r="I261" t="s">
        <v>340</v>
      </c>
      <c r="J261" t="s">
        <v>1272</v>
      </c>
      <c r="K261" t="s">
        <v>413</v>
      </c>
      <c r="L261" t="s">
        <v>1212</v>
      </c>
      <c r="M261" s="132">
        <v>1907.2</v>
      </c>
      <c r="N261" t="s">
        <v>1299</v>
      </c>
      <c r="O261" s="133">
        <v>5.0000000000000001E-3</v>
      </c>
      <c r="P261" s="133">
        <v>4.0169352747201598E-2</v>
      </c>
      <c r="R261" s="142">
        <v>7509000</v>
      </c>
      <c r="T261" t="s">
        <v>1300</v>
      </c>
      <c r="U261" s="3">
        <v>7035.1821</v>
      </c>
      <c r="W261" s="15" t="s">
        <v>15</v>
      </c>
      <c r="X261" s="133">
        <v>2.6409472844729482E-4</v>
      </c>
      <c r="Y261" s="133">
        <v>2.8353491509261735E-2</v>
      </c>
      <c r="Z261" s="133">
        <v>2.3299423732675417E-2</v>
      </c>
    </row>
    <row r="262" spans="1:26">
      <c r="A262" t="s">
        <v>1213</v>
      </c>
      <c r="B262" t="s">
        <v>1257</v>
      </c>
      <c r="C262" t="s">
        <v>1288</v>
      </c>
      <c r="D262" t="s">
        <v>1293</v>
      </c>
      <c r="E262" t="s">
        <v>1294</v>
      </c>
      <c r="F262" t="s">
        <v>945</v>
      </c>
      <c r="G262" t="s">
        <v>204</v>
      </c>
      <c r="H262" t="s">
        <v>204</v>
      </c>
      <c r="I262" t="s">
        <v>340</v>
      </c>
      <c r="J262" t="s">
        <v>1272</v>
      </c>
      <c r="K262" t="s">
        <v>413</v>
      </c>
      <c r="L262" t="s">
        <v>1212</v>
      </c>
      <c r="M262" s="132">
        <v>1077</v>
      </c>
      <c r="N262" t="s">
        <v>1295</v>
      </c>
      <c r="O262" s="133">
        <v>5.0000000000000001E-3</v>
      </c>
      <c r="P262" s="133">
        <v>4.0518158811330397E-2</v>
      </c>
      <c r="R262" s="142">
        <v>5740000</v>
      </c>
      <c r="T262" t="s">
        <v>1296</v>
      </c>
      <c r="U262" s="3">
        <v>5554.598</v>
      </c>
      <c r="W262" s="15" t="s">
        <v>15</v>
      </c>
      <c r="X262" s="133">
        <v>2.4456990890239582E-4</v>
      </c>
      <c r="Y262" s="133">
        <v>2.2386378204817502E-2</v>
      </c>
      <c r="Z262" s="133">
        <v>1.8395960563220019E-2</v>
      </c>
    </row>
    <row r="263" spans="1:26">
      <c r="A263" t="s">
        <v>1213</v>
      </c>
      <c r="B263" t="s">
        <v>1257</v>
      </c>
      <c r="C263" t="s">
        <v>1442</v>
      </c>
      <c r="D263" t="s">
        <v>1447</v>
      </c>
      <c r="E263" t="s">
        <v>1448</v>
      </c>
      <c r="F263" t="s">
        <v>945</v>
      </c>
      <c r="G263" t="s">
        <v>204</v>
      </c>
      <c r="H263" t="s">
        <v>204</v>
      </c>
      <c r="I263" t="s">
        <v>340</v>
      </c>
      <c r="J263" t="s">
        <v>1272</v>
      </c>
      <c r="K263" t="s">
        <v>413</v>
      </c>
      <c r="L263" t="s">
        <v>1212</v>
      </c>
      <c r="M263" s="132">
        <v>665.8</v>
      </c>
      <c r="N263" t="s">
        <v>1449</v>
      </c>
      <c r="O263" t="s">
        <v>1326</v>
      </c>
      <c r="P263" s="133">
        <v>4.2773596519231502E-2</v>
      </c>
      <c r="R263" s="142">
        <v>5685000</v>
      </c>
      <c r="T263" t="s">
        <v>1450</v>
      </c>
      <c r="U263" s="3">
        <v>5528.6625000000004</v>
      </c>
      <c r="W263" s="15" t="s">
        <v>15</v>
      </c>
      <c r="X263" s="133">
        <v>6.1471414818946952E-4</v>
      </c>
      <c r="Y263" s="133">
        <v>2.2281851844506449E-2</v>
      </c>
      <c r="Z263" s="133">
        <v>1.8310066240140765E-2</v>
      </c>
    </row>
    <row r="264" spans="1:26">
      <c r="A264" t="s">
        <v>1213</v>
      </c>
      <c r="B264" t="s">
        <v>1257</v>
      </c>
      <c r="C264" t="s">
        <v>1288</v>
      </c>
      <c r="D264" t="s">
        <v>1376</v>
      </c>
      <c r="E264" t="s">
        <v>1377</v>
      </c>
      <c r="F264" t="s">
        <v>945</v>
      </c>
      <c r="G264" t="s">
        <v>204</v>
      </c>
      <c r="H264" t="s">
        <v>204</v>
      </c>
      <c r="I264" t="s">
        <v>340</v>
      </c>
      <c r="J264" t="s">
        <v>1285</v>
      </c>
      <c r="K264" t="s">
        <v>415</v>
      </c>
      <c r="L264" t="s">
        <v>1212</v>
      </c>
      <c r="M264" s="132">
        <v>11959.4</v>
      </c>
      <c r="N264" t="s">
        <v>1378</v>
      </c>
      <c r="O264" s="133">
        <v>1.4999999999999999E-2</v>
      </c>
      <c r="P264" s="133">
        <v>4.0609949880837999E-2</v>
      </c>
      <c r="R264" s="142">
        <v>4316000</v>
      </c>
      <c r="T264" t="s">
        <v>1379</v>
      </c>
      <c r="U264" s="3">
        <v>3061.3388</v>
      </c>
      <c r="W264" s="15" t="s">
        <v>15</v>
      </c>
      <c r="X264" s="133">
        <v>1.4591651154866983E-4</v>
      </c>
      <c r="Y264" s="133">
        <v>1.2337938441248524E-2</v>
      </c>
      <c r="Z264" s="133">
        <v>1.0138675712527766E-2</v>
      </c>
    </row>
    <row r="265" spans="1:26">
      <c r="A265" t="s">
        <v>1213</v>
      </c>
      <c r="B265" t="s">
        <v>1257</v>
      </c>
      <c r="C265" t="s">
        <v>1288</v>
      </c>
      <c r="D265" t="s">
        <v>1388</v>
      </c>
      <c r="E265" t="s">
        <v>1389</v>
      </c>
      <c r="F265" t="s">
        <v>945</v>
      </c>
      <c r="G265" t="s">
        <v>204</v>
      </c>
      <c r="H265" t="s">
        <v>204</v>
      </c>
      <c r="I265" t="s">
        <v>340</v>
      </c>
      <c r="J265" t="s">
        <v>1272</v>
      </c>
      <c r="K265" t="s">
        <v>413</v>
      </c>
      <c r="L265" t="s">
        <v>1212</v>
      </c>
      <c r="M265" s="132">
        <v>3324.6</v>
      </c>
      <c r="N265" t="s">
        <v>1390</v>
      </c>
      <c r="O265" s="133">
        <v>3.7499999999999999E-2</v>
      </c>
      <c r="P265" s="133">
        <v>4.0481442383527397E-2</v>
      </c>
      <c r="R265" s="142">
        <v>1600000</v>
      </c>
      <c r="T265" t="s">
        <v>1391</v>
      </c>
      <c r="U265" s="3">
        <v>1593.6</v>
      </c>
      <c r="W265" s="15" t="s">
        <v>15</v>
      </c>
      <c r="X265" s="133">
        <v>3.2686408031377316E-4</v>
      </c>
      <c r="Y265" s="133">
        <v>6.4225948137375862E-3</v>
      </c>
      <c r="Z265" s="133">
        <v>5.2777541693471647E-3</v>
      </c>
    </row>
    <row r="266" spans="1:26">
      <c r="A266" t="s">
        <v>1213</v>
      </c>
      <c r="B266" t="s">
        <v>1257</v>
      </c>
      <c r="C266" t="s">
        <v>1288</v>
      </c>
      <c r="D266" t="s">
        <v>1380</v>
      </c>
      <c r="E266" t="s">
        <v>1381</v>
      </c>
      <c r="F266" t="s">
        <v>945</v>
      </c>
      <c r="G266" t="s">
        <v>204</v>
      </c>
      <c r="H266" t="s">
        <v>204</v>
      </c>
      <c r="I266" t="s">
        <v>340</v>
      </c>
      <c r="J266" t="s">
        <v>1272</v>
      </c>
      <c r="K266" t="s">
        <v>413</v>
      </c>
      <c r="L266" t="s">
        <v>1212</v>
      </c>
      <c r="M266" s="132">
        <v>9207.4</v>
      </c>
      <c r="N266" t="s">
        <v>1382</v>
      </c>
      <c r="O266" s="133">
        <v>0.04</v>
      </c>
      <c r="P266" s="133">
        <v>4.0801399825810998E-2</v>
      </c>
      <c r="R266" s="142">
        <v>850000</v>
      </c>
      <c r="T266" t="s">
        <v>1383</v>
      </c>
      <c r="U266" s="3">
        <v>817.10500000000002</v>
      </c>
      <c r="W266" s="15" t="s">
        <v>15</v>
      </c>
      <c r="X266" s="133">
        <v>1.3461648713050545E-4</v>
      </c>
      <c r="Y266" s="133">
        <v>3.2931314854913719E-3</v>
      </c>
      <c r="Z266" s="133">
        <v>2.7061240716267664E-3</v>
      </c>
    </row>
    <row r="267" spans="1:26">
      <c r="A267" t="s">
        <v>1213</v>
      </c>
      <c r="B267" t="s">
        <v>1257</v>
      </c>
      <c r="C267" t="s">
        <v>1288</v>
      </c>
      <c r="D267" t="s">
        <v>1451</v>
      </c>
      <c r="E267" t="s">
        <v>1452</v>
      </c>
      <c r="F267" t="s">
        <v>945</v>
      </c>
      <c r="G267" t="s">
        <v>204</v>
      </c>
      <c r="H267" t="s">
        <v>204</v>
      </c>
      <c r="I267" t="s">
        <v>340</v>
      </c>
      <c r="J267" t="s">
        <v>1272</v>
      </c>
      <c r="K267" t="s">
        <v>413</v>
      </c>
      <c r="L267" t="s">
        <v>1212</v>
      </c>
      <c r="M267" s="132">
        <v>19206.7</v>
      </c>
      <c r="N267" t="s">
        <v>1453</v>
      </c>
      <c r="O267" s="133">
        <v>2.8000000000000001E-2</v>
      </c>
      <c r="P267" s="133">
        <v>4.3405643597840902E-2</v>
      </c>
      <c r="R267" s="142">
        <v>1071000</v>
      </c>
      <c r="T267" t="s">
        <v>1454</v>
      </c>
      <c r="U267" s="3">
        <v>739.09709999999995</v>
      </c>
      <c r="W267" s="15" t="s">
        <v>15</v>
      </c>
      <c r="X267" s="133">
        <v>7.3126861585599297E-5</v>
      </c>
      <c r="Y267" s="133">
        <v>2.9787407136724962E-3</v>
      </c>
      <c r="Z267" s="133">
        <v>2.4477740970616207E-3</v>
      </c>
    </row>
    <row r="268" spans="1:26">
      <c r="A268" t="s">
        <v>1213</v>
      </c>
      <c r="B268" t="s">
        <v>1257</v>
      </c>
      <c r="C268" t="s">
        <v>1288</v>
      </c>
      <c r="D268" t="s">
        <v>1289</v>
      </c>
      <c r="E268" t="s">
        <v>1290</v>
      </c>
      <c r="F268" t="s">
        <v>945</v>
      </c>
      <c r="G268" t="s">
        <v>204</v>
      </c>
      <c r="H268" t="s">
        <v>204</v>
      </c>
      <c r="I268" t="s">
        <v>340</v>
      </c>
      <c r="J268" t="s">
        <v>1272</v>
      </c>
      <c r="K268" t="s">
        <v>413</v>
      </c>
      <c r="L268" t="s">
        <v>1212</v>
      </c>
      <c r="M268" s="132">
        <v>12831.2</v>
      </c>
      <c r="N268" t="s">
        <v>1291</v>
      </c>
      <c r="O268" s="133">
        <v>5.5E-2</v>
      </c>
      <c r="P268" s="133">
        <v>3.8107987586259502E-2</v>
      </c>
      <c r="R268" s="142">
        <v>570000</v>
      </c>
      <c r="T268" t="s">
        <v>1292</v>
      </c>
      <c r="U268" s="3">
        <v>628.42499999999995</v>
      </c>
      <c r="W268" s="15" t="s">
        <v>15</v>
      </c>
      <c r="X268" s="133">
        <v>2.9521375990713425E-5</v>
      </c>
      <c r="Y268" s="133">
        <v>2.5327052872885559E-3</v>
      </c>
      <c r="Z268" s="133">
        <v>2.0812453965060192E-3</v>
      </c>
    </row>
    <row r="269" spans="1:26">
      <c r="A269" t="s">
        <v>1213</v>
      </c>
      <c r="B269" t="s">
        <v>1257</v>
      </c>
      <c r="C269" t="s">
        <v>1288</v>
      </c>
      <c r="D269" t="s">
        <v>1392</v>
      </c>
      <c r="E269" t="s">
        <v>1393</v>
      </c>
      <c r="F269" t="s">
        <v>945</v>
      </c>
      <c r="G269" t="s">
        <v>204</v>
      </c>
      <c r="H269" t="s">
        <v>204</v>
      </c>
      <c r="I269" t="s">
        <v>340</v>
      </c>
      <c r="J269" t="s">
        <v>1272</v>
      </c>
      <c r="K269" t="s">
        <v>413</v>
      </c>
      <c r="L269" t="s">
        <v>1212</v>
      </c>
      <c r="M269" s="132">
        <v>15147.2</v>
      </c>
      <c r="N269" t="s">
        <v>1394</v>
      </c>
      <c r="O269" s="133">
        <v>3.7499999999999999E-2</v>
      </c>
      <c r="P269" s="133">
        <v>4.8218118242025002E-2</v>
      </c>
      <c r="R269" s="142">
        <v>500000</v>
      </c>
      <c r="T269" t="s">
        <v>1395</v>
      </c>
      <c r="U269" s="3">
        <v>426.3</v>
      </c>
      <c r="W269" s="15" t="s">
        <v>15</v>
      </c>
      <c r="X269" s="133">
        <v>1.9824989426213027E-5</v>
      </c>
      <c r="Y269" s="133">
        <v>1.7180924755875583E-3</v>
      </c>
      <c r="Z269" s="133">
        <v>1.4118389824251359E-3</v>
      </c>
    </row>
    <row r="270" spans="1:26">
      <c r="A270" t="s">
        <v>1213</v>
      </c>
      <c r="B270" t="s">
        <v>1257</v>
      </c>
      <c r="C270" t="s">
        <v>1288</v>
      </c>
      <c r="D270" t="s">
        <v>1301</v>
      </c>
      <c r="E270" t="s">
        <v>1302</v>
      </c>
      <c r="F270" t="s">
        <v>945</v>
      </c>
      <c r="G270" t="s">
        <v>204</v>
      </c>
      <c r="H270" t="s">
        <v>204</v>
      </c>
      <c r="I270" t="s">
        <v>340</v>
      </c>
      <c r="J270" t="s">
        <v>1272</v>
      </c>
      <c r="K270" t="s">
        <v>413</v>
      </c>
      <c r="L270" t="s">
        <v>1212</v>
      </c>
      <c r="M270" s="132">
        <v>5837.1</v>
      </c>
      <c r="N270" t="s">
        <v>1303</v>
      </c>
      <c r="O270" s="133">
        <v>0.01</v>
      </c>
      <c r="P270" s="133">
        <v>4.18399502122399E-2</v>
      </c>
      <c r="R270" s="142">
        <v>420000</v>
      </c>
      <c r="T270" t="s">
        <v>1304</v>
      </c>
      <c r="U270" s="3">
        <v>350.57400000000001</v>
      </c>
      <c r="W270" s="15" t="s">
        <v>15</v>
      </c>
      <c r="X270" s="133">
        <v>1.112422150939853E-5</v>
      </c>
      <c r="Y270" s="133">
        <v>1.4128983146531379E-3</v>
      </c>
      <c r="Z270" s="133">
        <v>1.1610463040692225E-3</v>
      </c>
    </row>
    <row r="271" spans="1:26">
      <c r="A271" t="s">
        <v>1213</v>
      </c>
      <c r="B271" t="s">
        <v>1257</v>
      </c>
      <c r="C271" t="s">
        <v>1288</v>
      </c>
      <c r="D271" t="s">
        <v>1384</v>
      </c>
      <c r="E271" t="s">
        <v>1385</v>
      </c>
      <c r="F271" t="s">
        <v>945</v>
      </c>
      <c r="G271" t="s">
        <v>204</v>
      </c>
      <c r="H271" t="s">
        <v>204</v>
      </c>
      <c r="I271" t="s">
        <v>340</v>
      </c>
      <c r="J271" t="s">
        <v>1272</v>
      </c>
      <c r="K271" t="s">
        <v>413</v>
      </c>
      <c r="L271" t="s">
        <v>1212</v>
      </c>
      <c r="M271" s="132">
        <v>4629.8999999999996</v>
      </c>
      <c r="N271" t="s">
        <v>1386</v>
      </c>
      <c r="O271" s="133">
        <v>3.7499999999999999E-2</v>
      </c>
      <c r="P271" s="133">
        <v>3.3167005444764801E-2</v>
      </c>
      <c r="R271" s="142">
        <v>280000</v>
      </c>
      <c r="T271" t="s">
        <v>1387</v>
      </c>
      <c r="U271" s="3">
        <v>276.72399999999999</v>
      </c>
      <c r="W271" s="15" t="s">
        <v>15</v>
      </c>
      <c r="X271" s="133">
        <v>1.3986431762547152E-5</v>
      </c>
      <c r="Y271" s="133">
        <v>1.1152648890792669E-3</v>
      </c>
      <c r="Z271" s="133">
        <v>9.1646664455222442E-4</v>
      </c>
    </row>
    <row r="272" spans="1:26">
      <c r="A272" t="s">
        <v>1213</v>
      </c>
      <c r="B272" t="s">
        <v>1257</v>
      </c>
      <c r="C272" t="s">
        <v>1317</v>
      </c>
      <c r="D272" t="s">
        <v>1318</v>
      </c>
      <c r="E272" t="s">
        <v>1319</v>
      </c>
      <c r="F272" t="s">
        <v>946</v>
      </c>
      <c r="G272" t="s">
        <v>204</v>
      </c>
      <c r="H272" t="s">
        <v>204</v>
      </c>
      <c r="I272" t="s">
        <v>340</v>
      </c>
      <c r="J272" t="s">
        <v>1272</v>
      </c>
      <c r="K272" t="s">
        <v>413</v>
      </c>
      <c r="L272" t="s">
        <v>1212</v>
      </c>
      <c r="M272" s="132">
        <v>2072.1</v>
      </c>
      <c r="N272" t="s">
        <v>1320</v>
      </c>
      <c r="O272" s="133">
        <v>4.07E-2</v>
      </c>
      <c r="P272" s="133">
        <v>5.0211295751332902E-2</v>
      </c>
      <c r="R272" s="142">
        <v>350000</v>
      </c>
      <c r="T272" t="s">
        <v>1321</v>
      </c>
      <c r="U272" s="3">
        <v>347.27</v>
      </c>
      <c r="W272" s="15" t="s">
        <v>15</v>
      </c>
      <c r="X272" s="133">
        <v>1.6497329435878535E-5</v>
      </c>
      <c r="Y272" s="133">
        <v>1.3995823926748567E-3</v>
      </c>
      <c r="Z272" s="133">
        <v>1.1501039723827748E-3</v>
      </c>
    </row>
    <row r="273" spans="1:26">
      <c r="A273" t="s">
        <v>1213</v>
      </c>
      <c r="B273" t="s">
        <v>1257</v>
      </c>
      <c r="C273" t="s">
        <v>1455</v>
      </c>
      <c r="D273" t="s">
        <v>1456</v>
      </c>
      <c r="E273" t="s">
        <v>1457</v>
      </c>
      <c r="F273" t="s">
        <v>947</v>
      </c>
      <c r="G273" t="s">
        <v>204</v>
      </c>
      <c r="H273" t="s">
        <v>204</v>
      </c>
      <c r="I273" t="s">
        <v>340</v>
      </c>
      <c r="J273" t="s">
        <v>1285</v>
      </c>
      <c r="K273" t="s">
        <v>415</v>
      </c>
      <c r="L273" t="s">
        <v>1212</v>
      </c>
      <c r="M273" s="132">
        <v>5690</v>
      </c>
      <c r="N273" t="s">
        <v>1458</v>
      </c>
      <c r="O273" s="133">
        <v>2.75E-2</v>
      </c>
      <c r="P273" s="133">
        <v>5.91E-2</v>
      </c>
      <c r="R273" s="142">
        <v>100000</v>
      </c>
      <c r="T273" t="s">
        <v>1459</v>
      </c>
      <c r="U273" s="3">
        <v>313.10000000000002</v>
      </c>
      <c r="W273" s="15" t="s">
        <v>15</v>
      </c>
      <c r="X273" s="133">
        <v>5.0000000000000002E-5</v>
      </c>
      <c r="Y273" s="133">
        <v>1.2618689986077047E-3</v>
      </c>
      <c r="Z273" s="133">
        <v>1.0369382721025335E-3</v>
      </c>
    </row>
    <row r="274" spans="1:26">
      <c r="A274" t="s">
        <v>1213</v>
      </c>
      <c r="B274" t="s">
        <v>1257</v>
      </c>
      <c r="C274" t="s">
        <v>1322</v>
      </c>
      <c r="D274" t="s">
        <v>1400</v>
      </c>
      <c r="E274" t="s">
        <v>1401</v>
      </c>
      <c r="F274" t="s">
        <v>949</v>
      </c>
      <c r="G274" t="s">
        <v>204</v>
      </c>
      <c r="H274" t="s">
        <v>204</v>
      </c>
      <c r="I274" t="s">
        <v>340</v>
      </c>
      <c r="J274" t="s">
        <v>1272</v>
      </c>
      <c r="K274" t="s">
        <v>413</v>
      </c>
      <c r="L274" t="s">
        <v>1212</v>
      </c>
      <c r="M274" s="132">
        <v>257.5</v>
      </c>
      <c r="N274" t="s">
        <v>1402</v>
      </c>
      <c r="O274" t="s">
        <v>1326</v>
      </c>
      <c r="P274" s="133">
        <v>4.1837327610253897E-2</v>
      </c>
      <c r="R274" s="142">
        <v>9257000</v>
      </c>
      <c r="T274" t="s">
        <v>1403</v>
      </c>
      <c r="U274" s="3">
        <v>9159.8014999999996</v>
      </c>
      <c r="W274" s="15" t="s">
        <v>15</v>
      </c>
      <c r="X274" s="133">
        <v>5.1427777777777778E-4</v>
      </c>
      <c r="Y274" s="133">
        <v>3.6916223399074903E-2</v>
      </c>
      <c r="Z274" s="133">
        <v>3.0335831172827194E-2</v>
      </c>
    </row>
    <row r="275" spans="1:26">
      <c r="A275" t="s">
        <v>1213</v>
      </c>
      <c r="B275" t="s">
        <v>1257</v>
      </c>
      <c r="C275" t="s">
        <v>1322</v>
      </c>
      <c r="D275" t="s">
        <v>1412</v>
      </c>
      <c r="E275" t="s">
        <v>1413</v>
      </c>
      <c r="F275" t="s">
        <v>949</v>
      </c>
      <c r="G275" t="s">
        <v>204</v>
      </c>
      <c r="H275" t="s">
        <v>204</v>
      </c>
      <c r="I275" t="s">
        <v>340</v>
      </c>
      <c r="J275" t="s">
        <v>1272</v>
      </c>
      <c r="K275" t="s">
        <v>413</v>
      </c>
      <c r="L275" t="s">
        <v>1212</v>
      </c>
      <c r="M275" s="132">
        <v>353.4</v>
      </c>
      <c r="N275" t="s">
        <v>1414</v>
      </c>
      <c r="O275" t="s">
        <v>1326</v>
      </c>
      <c r="P275" s="133">
        <v>4.2194001480340602E-2</v>
      </c>
      <c r="R275" s="142">
        <v>7030000</v>
      </c>
      <c r="T275" t="s">
        <v>1415</v>
      </c>
      <c r="U275" s="3">
        <v>6928.0649999999996</v>
      </c>
      <c r="W275" s="15" t="s">
        <v>15</v>
      </c>
      <c r="X275" s="133">
        <v>3.9055555555555556E-4</v>
      </c>
      <c r="Y275" s="133">
        <v>2.792178359578118E-2</v>
      </c>
      <c r="Z275" s="133">
        <v>2.2944668636582684E-2</v>
      </c>
    </row>
    <row r="276" spans="1:26">
      <c r="A276" t="s">
        <v>1213</v>
      </c>
      <c r="B276" t="s">
        <v>1257</v>
      </c>
      <c r="C276" t="s">
        <v>1322</v>
      </c>
      <c r="D276" t="s">
        <v>1420</v>
      </c>
      <c r="E276" t="s">
        <v>1421</v>
      </c>
      <c r="F276" t="s">
        <v>949</v>
      </c>
      <c r="G276" t="s">
        <v>204</v>
      </c>
      <c r="H276" t="s">
        <v>204</v>
      </c>
      <c r="I276" t="s">
        <v>340</v>
      </c>
      <c r="J276" t="s">
        <v>1272</v>
      </c>
      <c r="K276" t="s">
        <v>413</v>
      </c>
      <c r="L276" t="s">
        <v>1212</v>
      </c>
      <c r="M276" s="132">
        <v>104.1</v>
      </c>
      <c r="N276" t="s">
        <v>1422</v>
      </c>
      <c r="O276" t="s">
        <v>1326</v>
      </c>
      <c r="P276" s="133">
        <v>4.1255109969377202E-2</v>
      </c>
      <c r="R276" s="142">
        <v>6472703</v>
      </c>
      <c r="T276" t="s">
        <v>1423</v>
      </c>
      <c r="U276" s="3">
        <v>6445.5175999999992</v>
      </c>
      <c r="W276" s="15" t="s">
        <v>15</v>
      </c>
      <c r="X276" s="133">
        <v>1.6181757500000001E-4</v>
      </c>
      <c r="Y276" s="133">
        <v>2.5977000636323626E-2</v>
      </c>
      <c r="Z276" s="133">
        <v>2.134654721207711E-2</v>
      </c>
    </row>
    <row r="277" spans="1:26">
      <c r="A277" t="s">
        <v>1213</v>
      </c>
      <c r="B277" t="s">
        <v>1257</v>
      </c>
      <c r="C277" t="s">
        <v>1322</v>
      </c>
      <c r="D277" t="s">
        <v>1404</v>
      </c>
      <c r="E277" t="s">
        <v>1405</v>
      </c>
      <c r="F277" t="s">
        <v>949</v>
      </c>
      <c r="G277" t="s">
        <v>204</v>
      </c>
      <c r="H277" t="s">
        <v>204</v>
      </c>
      <c r="I277" t="s">
        <v>340</v>
      </c>
      <c r="J277" t="s">
        <v>1272</v>
      </c>
      <c r="K277" t="s">
        <v>413</v>
      </c>
      <c r="L277" t="s">
        <v>1212</v>
      </c>
      <c r="M277" s="132">
        <v>430.1</v>
      </c>
      <c r="N277" t="s">
        <v>1406</v>
      </c>
      <c r="O277" t="s">
        <v>1326</v>
      </c>
      <c r="P277" s="133">
        <v>4.28863684046265E-2</v>
      </c>
      <c r="R277" s="142">
        <v>6530000</v>
      </c>
      <c r="T277" t="s">
        <v>1407</v>
      </c>
      <c r="U277" s="3">
        <v>6413.1130000000003</v>
      </c>
      <c r="W277" s="15" t="s">
        <v>15</v>
      </c>
      <c r="X277" s="133">
        <v>3.6277777777777778E-4</v>
      </c>
      <c r="Y277" s="133">
        <v>2.5846402041737635E-2</v>
      </c>
      <c r="Z277" s="133">
        <v>2.1239228083737766E-2</v>
      </c>
    </row>
    <row r="278" spans="1:26">
      <c r="A278" t="s">
        <v>1213</v>
      </c>
      <c r="B278" t="s">
        <v>1257</v>
      </c>
      <c r="C278" t="s">
        <v>1322</v>
      </c>
      <c r="D278" t="s">
        <v>1408</v>
      </c>
      <c r="E278" t="s">
        <v>1409</v>
      </c>
      <c r="F278" t="s">
        <v>949</v>
      </c>
      <c r="G278" t="s">
        <v>204</v>
      </c>
      <c r="H278" t="s">
        <v>204</v>
      </c>
      <c r="I278" t="s">
        <v>340</v>
      </c>
      <c r="J278" t="s">
        <v>1272</v>
      </c>
      <c r="K278" t="s">
        <v>413</v>
      </c>
      <c r="L278" t="s">
        <v>1212</v>
      </c>
      <c r="M278" s="132">
        <v>602.70000000000005</v>
      </c>
      <c r="N278" t="s">
        <v>1410</v>
      </c>
      <c r="O278" t="s">
        <v>1326</v>
      </c>
      <c r="P278" s="133">
        <v>4.2545430146455399E-2</v>
      </c>
      <c r="R278" s="142">
        <v>5528000</v>
      </c>
      <c r="T278" t="s">
        <v>1411</v>
      </c>
      <c r="U278" s="3">
        <v>5390.9056</v>
      </c>
      <c r="W278" s="15" t="s">
        <v>15</v>
      </c>
      <c r="X278" s="133">
        <v>3.9485714285714287E-4</v>
      </c>
      <c r="Y278" s="133">
        <v>2.1726658099842439E-2</v>
      </c>
      <c r="Z278" s="133">
        <v>1.7853836914506139E-2</v>
      </c>
    </row>
    <row r="279" spans="1:26">
      <c r="A279" t="s">
        <v>1213</v>
      </c>
      <c r="B279" t="s">
        <v>1257</v>
      </c>
      <c r="C279" t="s">
        <v>1322</v>
      </c>
      <c r="D279" t="s">
        <v>1416</v>
      </c>
      <c r="E279" t="s">
        <v>1417</v>
      </c>
      <c r="F279" t="s">
        <v>949</v>
      </c>
      <c r="G279" t="s">
        <v>204</v>
      </c>
      <c r="H279" t="s">
        <v>204</v>
      </c>
      <c r="I279" t="s">
        <v>340</v>
      </c>
      <c r="J279" t="s">
        <v>1272</v>
      </c>
      <c r="K279" t="s">
        <v>413</v>
      </c>
      <c r="L279" t="s">
        <v>1212</v>
      </c>
      <c r="M279" s="132">
        <v>8.1999999999999993</v>
      </c>
      <c r="N279" t="s">
        <v>1418</v>
      </c>
      <c r="O279" t="s">
        <v>1326</v>
      </c>
      <c r="P279" s="133">
        <v>3.7179586483239803E-2</v>
      </c>
      <c r="R279" s="142">
        <v>4590000</v>
      </c>
      <c r="T279" t="s">
        <v>1419</v>
      </c>
      <c r="U279" s="3">
        <v>4588.6229999999996</v>
      </c>
      <c r="W279" s="15" t="s">
        <v>15</v>
      </c>
      <c r="X279" s="133">
        <v>1.0928571428571428E-4</v>
      </c>
      <c r="Y279" s="133">
        <v>1.8493264484184868E-2</v>
      </c>
      <c r="Z279" s="133">
        <v>1.5196802315394262E-2</v>
      </c>
    </row>
    <row r="280" spans="1:26">
      <c r="A280" t="s">
        <v>1213</v>
      </c>
      <c r="B280" t="s">
        <v>1257</v>
      </c>
      <c r="C280" t="s">
        <v>1322</v>
      </c>
      <c r="D280" t="s">
        <v>1396</v>
      </c>
      <c r="E280" t="s">
        <v>1397</v>
      </c>
      <c r="F280" t="s">
        <v>949</v>
      </c>
      <c r="G280" t="s">
        <v>204</v>
      </c>
      <c r="H280" t="s">
        <v>204</v>
      </c>
      <c r="I280" t="s">
        <v>340</v>
      </c>
      <c r="J280" t="s">
        <v>1272</v>
      </c>
      <c r="K280" t="s">
        <v>413</v>
      </c>
      <c r="L280" t="s">
        <v>1212</v>
      </c>
      <c r="M280" s="132">
        <v>679.5</v>
      </c>
      <c r="N280" t="s">
        <v>1398</v>
      </c>
      <c r="O280" t="s">
        <v>1326</v>
      </c>
      <c r="P280" s="133">
        <v>4.2367093211412098E-2</v>
      </c>
      <c r="R280" s="142">
        <v>4590000</v>
      </c>
      <c r="T280" t="s">
        <v>1399</v>
      </c>
      <c r="U280" s="3">
        <v>4462.3980000000001</v>
      </c>
      <c r="W280" s="15" t="s">
        <v>15</v>
      </c>
      <c r="X280" s="133">
        <v>3.2785714285714287E-4</v>
      </c>
      <c r="Y280" s="133">
        <v>1.7984547095653225E-2</v>
      </c>
      <c r="Z280" s="133">
        <v>1.4778764840478445E-2</v>
      </c>
    </row>
    <row r="281" spans="1:26">
      <c r="A281" t="s">
        <v>1213</v>
      </c>
      <c r="B281" t="s">
        <v>1257</v>
      </c>
      <c r="C281" t="s">
        <v>1322</v>
      </c>
      <c r="D281" t="s">
        <v>1323</v>
      </c>
      <c r="E281" t="s">
        <v>1324</v>
      </c>
      <c r="F281" t="s">
        <v>949</v>
      </c>
      <c r="G281" t="s">
        <v>204</v>
      </c>
      <c r="H281" t="s">
        <v>204</v>
      </c>
      <c r="I281" t="s">
        <v>340</v>
      </c>
      <c r="J281" t="s">
        <v>1272</v>
      </c>
      <c r="K281" t="s">
        <v>413</v>
      </c>
      <c r="L281" t="s">
        <v>1212</v>
      </c>
      <c r="M281" s="132">
        <v>506.8</v>
      </c>
      <c r="N281" t="s">
        <v>1325</v>
      </c>
      <c r="O281" t="s">
        <v>1326</v>
      </c>
      <c r="P281" s="133">
        <v>4.2133681634664202E-2</v>
      </c>
      <c r="R281" s="142">
        <v>2876048</v>
      </c>
      <c r="T281" t="s">
        <v>1327</v>
      </c>
      <c r="U281" s="3">
        <v>2816.5137999999997</v>
      </c>
      <c r="W281" s="15" t="s">
        <v>15</v>
      </c>
      <c r="X281" s="133">
        <v>1.5978044444444445E-4</v>
      </c>
      <c r="Y281" s="133">
        <v>1.1351234290791257E-2</v>
      </c>
      <c r="Z281" s="133">
        <v>9.3278535923390152E-3</v>
      </c>
    </row>
    <row r="282" spans="1:26">
      <c r="A282" t="s">
        <v>1213</v>
      </c>
      <c r="B282" t="s">
        <v>1257</v>
      </c>
      <c r="C282" t="s">
        <v>1322</v>
      </c>
      <c r="D282" t="s">
        <v>1336</v>
      </c>
      <c r="E282" t="s">
        <v>1337</v>
      </c>
      <c r="F282" t="s">
        <v>949</v>
      </c>
      <c r="G282" t="s">
        <v>204</v>
      </c>
      <c r="H282" t="s">
        <v>204</v>
      </c>
      <c r="I282" t="s">
        <v>340</v>
      </c>
      <c r="J282" t="s">
        <v>1272</v>
      </c>
      <c r="K282" t="s">
        <v>413</v>
      </c>
      <c r="L282" t="s">
        <v>1212</v>
      </c>
      <c r="M282" s="132">
        <v>180.8</v>
      </c>
      <c r="N282" t="s">
        <v>1338</v>
      </c>
      <c r="O282" t="s">
        <v>1326</v>
      </c>
      <c r="P282" s="133">
        <v>4.1931741281747502E-2</v>
      </c>
      <c r="R282" s="142">
        <v>2801580</v>
      </c>
      <c r="T282" t="s">
        <v>1339</v>
      </c>
      <c r="U282" s="3">
        <v>2780.8482999999997</v>
      </c>
      <c r="W282" s="15" t="s">
        <v>15</v>
      </c>
      <c r="X282" s="133">
        <v>6.6704285714285717E-5</v>
      </c>
      <c r="Y282" s="133">
        <v>1.1207493675170521E-2</v>
      </c>
      <c r="Z282" s="133">
        <v>9.2097350350583643E-3</v>
      </c>
    </row>
    <row r="283" spans="1:26">
      <c r="A283" t="s">
        <v>1213</v>
      </c>
      <c r="B283" t="s">
        <v>1257</v>
      </c>
      <c r="C283" t="s">
        <v>1322</v>
      </c>
      <c r="D283" t="s">
        <v>1328</v>
      </c>
      <c r="E283" t="s">
        <v>1329</v>
      </c>
      <c r="F283" t="s">
        <v>949</v>
      </c>
      <c r="G283" t="s">
        <v>204</v>
      </c>
      <c r="H283" t="s">
        <v>204</v>
      </c>
      <c r="I283" t="s">
        <v>340</v>
      </c>
      <c r="J283" t="s">
        <v>1272</v>
      </c>
      <c r="K283" t="s">
        <v>413</v>
      </c>
      <c r="L283" t="s">
        <v>1212</v>
      </c>
      <c r="M283" s="132">
        <v>928.8</v>
      </c>
      <c r="N283" t="s">
        <v>1330</v>
      </c>
      <c r="O283" t="s">
        <v>1326</v>
      </c>
      <c r="P283" s="133">
        <v>4.0497177995443001E-2</v>
      </c>
      <c r="R283" s="142">
        <v>1640000</v>
      </c>
      <c r="T283" t="s">
        <v>1331</v>
      </c>
      <c r="U283" s="3">
        <v>1580.6320000000001</v>
      </c>
      <c r="W283" s="15" t="s">
        <v>15</v>
      </c>
      <c r="X283" s="133">
        <v>1.3666666666666666E-4</v>
      </c>
      <c r="Y283" s="133">
        <v>6.3703306260213784E-3</v>
      </c>
      <c r="Z283" s="133">
        <v>5.2348061798466036E-3</v>
      </c>
    </row>
    <row r="284" spans="1:26">
      <c r="A284" t="s">
        <v>1213</v>
      </c>
      <c r="B284" t="s">
        <v>1257</v>
      </c>
      <c r="C284" t="s">
        <v>1322</v>
      </c>
      <c r="D284" t="s">
        <v>1332</v>
      </c>
      <c r="E284" t="s">
        <v>1333</v>
      </c>
      <c r="F284" t="s">
        <v>949</v>
      </c>
      <c r="G284" t="s">
        <v>204</v>
      </c>
      <c r="H284" t="s">
        <v>204</v>
      </c>
      <c r="I284" t="s">
        <v>340</v>
      </c>
      <c r="J284" t="s">
        <v>1272</v>
      </c>
      <c r="K284" t="s">
        <v>413</v>
      </c>
      <c r="L284" t="s">
        <v>1212</v>
      </c>
      <c r="M284" s="132">
        <v>775.3</v>
      </c>
      <c r="N284" t="s">
        <v>1334</v>
      </c>
      <c r="O284" t="s">
        <v>1326</v>
      </c>
      <c r="P284" s="133">
        <v>4.1451805118321999E-2</v>
      </c>
      <c r="R284" s="142">
        <v>247000</v>
      </c>
      <c r="T284" t="s">
        <v>1335</v>
      </c>
      <c r="U284" s="3">
        <v>239.34299999999999</v>
      </c>
      <c r="W284" s="15" t="s">
        <v>15</v>
      </c>
      <c r="X284" s="133">
        <v>2.0583333333333333E-5</v>
      </c>
      <c r="Y284" s="133">
        <v>9.646103856076777E-4</v>
      </c>
      <c r="Z284" s="133">
        <v>7.926666140524966E-4</v>
      </c>
    </row>
    <row r="285" spans="1:26">
      <c r="A285" t="s">
        <v>1213</v>
      </c>
      <c r="B285" t="s">
        <v>1257</v>
      </c>
      <c r="C285" t="s">
        <v>1322</v>
      </c>
      <c r="D285" t="s">
        <v>1340</v>
      </c>
      <c r="E285" t="s">
        <v>1341</v>
      </c>
      <c r="F285" t="s">
        <v>949</v>
      </c>
      <c r="G285" t="s">
        <v>204</v>
      </c>
      <c r="H285" t="s">
        <v>204</v>
      </c>
      <c r="I285" t="s">
        <v>340</v>
      </c>
      <c r="J285" t="s">
        <v>1272</v>
      </c>
      <c r="K285" t="s">
        <v>413</v>
      </c>
      <c r="L285" t="s">
        <v>1212</v>
      </c>
      <c r="M285" s="132">
        <v>852.1</v>
      </c>
      <c r="N285" t="s">
        <v>1342</v>
      </c>
      <c r="O285" t="s">
        <v>1326</v>
      </c>
      <c r="P285" s="133">
        <v>4.1053169616460397E-2</v>
      </c>
      <c r="R285" s="142">
        <v>200000</v>
      </c>
      <c r="T285" t="s">
        <v>1343</v>
      </c>
      <c r="U285" s="3">
        <v>193.26</v>
      </c>
      <c r="W285" s="15" t="s">
        <v>15</v>
      </c>
      <c r="X285" s="133">
        <v>1.6666666666666667E-5</v>
      </c>
      <c r="Y285" s="133">
        <v>7.7888470990394453E-4</v>
      </c>
      <c r="Z285" s="133">
        <v>6.4004691940765127E-4</v>
      </c>
    </row>
    <row r="286" spans="1:26">
      <c r="A286" t="s">
        <v>1213</v>
      </c>
      <c r="B286" t="s">
        <v>1257</v>
      </c>
      <c r="C286" t="s">
        <v>1460</v>
      </c>
      <c r="D286" t="s">
        <v>1461</v>
      </c>
      <c r="E286" t="s">
        <v>1462</v>
      </c>
      <c r="F286" t="s">
        <v>950</v>
      </c>
      <c r="G286" t="s">
        <v>204</v>
      </c>
      <c r="H286" t="s">
        <v>204</v>
      </c>
      <c r="I286" t="s">
        <v>314</v>
      </c>
      <c r="J286" t="s">
        <v>1463</v>
      </c>
      <c r="K286" t="s">
        <v>431</v>
      </c>
      <c r="L286" t="s">
        <v>1217</v>
      </c>
      <c r="M286" s="132">
        <v>2512.1999999999998</v>
      </c>
      <c r="N286" t="s">
        <v>1315</v>
      </c>
      <c r="O286" s="133">
        <v>0.05</v>
      </c>
      <c r="P286" s="133">
        <v>2.1839987467527001E-2</v>
      </c>
      <c r="R286" s="142">
        <v>300000</v>
      </c>
      <c r="S286" t="s">
        <v>1218</v>
      </c>
      <c r="T286" t="s">
        <v>1464</v>
      </c>
      <c r="U286" s="3">
        <v>1244.6505</v>
      </c>
      <c r="W286" s="15" t="s">
        <v>15</v>
      </c>
      <c r="X286" s="133">
        <v>1.25E-4</v>
      </c>
      <c r="Y286" s="133">
        <v>5.0162438004898923E-3</v>
      </c>
      <c r="Z286" s="133">
        <v>4.1220880968342978E-3</v>
      </c>
    </row>
    <row r="287" spans="1:26">
      <c r="A287" t="s">
        <v>1213</v>
      </c>
      <c r="B287" t="s">
        <v>1257</v>
      </c>
      <c r="C287" t="s">
        <v>1460</v>
      </c>
      <c r="D287" t="s">
        <v>1465</v>
      </c>
      <c r="E287" t="s">
        <v>1466</v>
      </c>
      <c r="F287" t="s">
        <v>950</v>
      </c>
      <c r="G287" t="s">
        <v>205</v>
      </c>
      <c r="H287" t="s">
        <v>204</v>
      </c>
      <c r="I287" t="s">
        <v>314</v>
      </c>
      <c r="J287" t="s">
        <v>1463</v>
      </c>
      <c r="K287" t="s">
        <v>431</v>
      </c>
      <c r="L287" t="s">
        <v>1217</v>
      </c>
      <c r="M287" s="132">
        <v>2756.6</v>
      </c>
      <c r="N287" t="s">
        <v>1467</v>
      </c>
      <c r="O287" s="133">
        <v>1.4999999999999999E-2</v>
      </c>
      <c r="P287" s="133">
        <v>4.2912594424485799E-2</v>
      </c>
      <c r="R287" s="142">
        <v>600000</v>
      </c>
      <c r="S287" t="s">
        <v>1218</v>
      </c>
      <c r="T287" t="s">
        <v>1468</v>
      </c>
      <c r="U287" s="3">
        <v>2221.8896</v>
      </c>
      <c r="W287" s="15" t="s">
        <v>15</v>
      </c>
      <c r="X287" s="133">
        <v>2.1126760563380283E-4</v>
      </c>
      <c r="Y287" s="133">
        <v>8.9547546036424612E-3</v>
      </c>
      <c r="Z287" s="133">
        <v>7.3585513044923815E-3</v>
      </c>
    </row>
    <row r="288" spans="1:26">
      <c r="A288" t="s">
        <v>1213</v>
      </c>
      <c r="B288" t="s">
        <v>1257</v>
      </c>
      <c r="C288" t="s">
        <v>1424</v>
      </c>
      <c r="D288" t="s">
        <v>1469</v>
      </c>
      <c r="E288" t="s">
        <v>1470</v>
      </c>
      <c r="F288" t="s">
        <v>950</v>
      </c>
      <c r="G288" t="s">
        <v>205</v>
      </c>
      <c r="H288" t="s">
        <v>224</v>
      </c>
      <c r="I288" t="s">
        <v>314</v>
      </c>
      <c r="J288" t="s">
        <v>1427</v>
      </c>
      <c r="K288" t="s">
        <v>423</v>
      </c>
      <c r="L288" t="s">
        <v>1215</v>
      </c>
      <c r="M288" s="132">
        <v>14137</v>
      </c>
      <c r="N288" t="s">
        <v>1471</v>
      </c>
      <c r="O288" s="133">
        <v>0.02</v>
      </c>
      <c r="P288" s="133">
        <v>4.5131315704583799E-2</v>
      </c>
      <c r="R288" s="142">
        <v>460000</v>
      </c>
      <c r="S288" t="s">
        <v>1216</v>
      </c>
      <c r="T288" t="s">
        <v>1472</v>
      </c>
      <c r="U288" s="3">
        <v>1200.098</v>
      </c>
      <c r="W288" s="15" t="s">
        <v>15</v>
      </c>
      <c r="Y288" s="133">
        <v>4.8366863399483687E-3</v>
      </c>
      <c r="Z288" s="133">
        <v>3.9745371203997546E-3</v>
      </c>
    </row>
    <row r="289" spans="1:26">
      <c r="A289" t="s">
        <v>1213</v>
      </c>
      <c r="B289" t="s">
        <v>1257</v>
      </c>
      <c r="C289" t="s">
        <v>1424</v>
      </c>
      <c r="D289" t="s">
        <v>1473</v>
      </c>
      <c r="E289" t="s">
        <v>1474</v>
      </c>
      <c r="F289" t="s">
        <v>950</v>
      </c>
      <c r="G289" t="s">
        <v>205</v>
      </c>
      <c r="H289" t="s">
        <v>224</v>
      </c>
      <c r="I289" t="s">
        <v>314</v>
      </c>
      <c r="J289" t="s">
        <v>1427</v>
      </c>
      <c r="K289" t="s">
        <v>423</v>
      </c>
      <c r="L289" t="s">
        <v>1215</v>
      </c>
      <c r="M289" s="132">
        <v>41.1</v>
      </c>
      <c r="N289" t="s">
        <v>1475</v>
      </c>
      <c r="O289" s="133">
        <v>3.7499999999999999E-3</v>
      </c>
      <c r="P289" s="133">
        <v>5.5623034949302298E-2</v>
      </c>
      <c r="R289" s="142">
        <v>295000</v>
      </c>
      <c r="S289" t="s">
        <v>1216</v>
      </c>
      <c r="T289" t="s">
        <v>1476</v>
      </c>
      <c r="U289" s="3">
        <v>1085.5136</v>
      </c>
      <c r="W289" s="15" t="s">
        <v>15</v>
      </c>
      <c r="X289" s="133">
        <v>4.4094346955247977E-6</v>
      </c>
      <c r="Y289" s="133">
        <v>4.3748832118209206E-3</v>
      </c>
      <c r="Z289" s="133">
        <v>3.5950513431436543E-3</v>
      </c>
    </row>
    <row r="290" spans="1:26">
      <c r="A290" t="s">
        <v>1213</v>
      </c>
      <c r="B290" t="s">
        <v>1257</v>
      </c>
      <c r="C290" t="s">
        <v>1424</v>
      </c>
      <c r="D290" t="s">
        <v>1477</v>
      </c>
      <c r="E290" t="s">
        <v>1478</v>
      </c>
      <c r="F290" t="s">
        <v>950</v>
      </c>
      <c r="G290" t="s">
        <v>205</v>
      </c>
      <c r="H290" t="s">
        <v>224</v>
      </c>
      <c r="I290" t="s">
        <v>314</v>
      </c>
      <c r="J290" t="s">
        <v>1427</v>
      </c>
      <c r="K290" t="s">
        <v>423</v>
      </c>
      <c r="L290" t="s">
        <v>1215</v>
      </c>
      <c r="M290" s="132">
        <v>4819.5</v>
      </c>
      <c r="N290" t="s">
        <v>1479</v>
      </c>
      <c r="O290" s="133">
        <v>3.2500000000000001E-2</v>
      </c>
      <c r="P290" s="133">
        <v>4.2844406772851597E-2</v>
      </c>
      <c r="R290" s="142">
        <v>300000</v>
      </c>
      <c r="S290" t="s">
        <v>1216</v>
      </c>
      <c r="T290" t="s">
        <v>1480</v>
      </c>
      <c r="U290" s="3">
        <v>1062.1986000000002</v>
      </c>
      <c r="W290" s="15" t="s">
        <v>15</v>
      </c>
      <c r="X290" s="133">
        <v>6.9675081868221196E-6</v>
      </c>
      <c r="Y290" s="133">
        <v>4.2809180338052328E-3</v>
      </c>
      <c r="Z290" s="133">
        <v>3.5178356500432605E-3</v>
      </c>
    </row>
    <row r="291" spans="1:26">
      <c r="A291" t="s">
        <v>1213</v>
      </c>
      <c r="B291" t="s">
        <v>1257</v>
      </c>
      <c r="C291" t="s">
        <v>1424</v>
      </c>
      <c r="D291" t="s">
        <v>1481</v>
      </c>
      <c r="E291" t="s">
        <v>1482</v>
      </c>
      <c r="F291" t="s">
        <v>950</v>
      </c>
      <c r="G291" t="s">
        <v>205</v>
      </c>
      <c r="H291" t="s">
        <v>224</v>
      </c>
      <c r="I291" t="s">
        <v>314</v>
      </c>
      <c r="J291" t="s">
        <v>1427</v>
      </c>
      <c r="K291" t="s">
        <v>423</v>
      </c>
      <c r="L291" t="s">
        <v>1215</v>
      </c>
      <c r="M291" s="132">
        <v>14618.5</v>
      </c>
      <c r="N291" t="s">
        <v>1483</v>
      </c>
      <c r="O291" s="133">
        <v>0.03</v>
      </c>
      <c r="P291" s="133">
        <v>4.5409311515092497E-2</v>
      </c>
      <c r="R291" s="142">
        <v>350000</v>
      </c>
      <c r="S291" t="s">
        <v>1216</v>
      </c>
      <c r="T291" t="s">
        <v>1484</v>
      </c>
      <c r="U291" s="3">
        <v>1045.7782</v>
      </c>
      <c r="W291" s="15" t="s">
        <v>15</v>
      </c>
      <c r="Y291" s="133">
        <v>4.2147398810268915E-3</v>
      </c>
      <c r="Z291" s="133">
        <v>3.463453888173664E-3</v>
      </c>
    </row>
    <row r="292" spans="1:26">
      <c r="A292" t="s">
        <v>1213</v>
      </c>
      <c r="B292" t="s">
        <v>1257</v>
      </c>
      <c r="C292" t="s">
        <v>1424</v>
      </c>
      <c r="D292" t="s">
        <v>1485</v>
      </c>
      <c r="E292" t="s">
        <v>1486</v>
      </c>
      <c r="F292" t="s">
        <v>950</v>
      </c>
      <c r="G292" t="s">
        <v>205</v>
      </c>
      <c r="H292" t="s">
        <v>224</v>
      </c>
      <c r="I292" t="s">
        <v>314</v>
      </c>
      <c r="J292" t="s">
        <v>1427</v>
      </c>
      <c r="K292" t="s">
        <v>423</v>
      </c>
      <c r="L292" t="s">
        <v>1215</v>
      </c>
      <c r="M292" s="132">
        <v>14480.1</v>
      </c>
      <c r="N292" t="s">
        <v>1487</v>
      </c>
      <c r="O292" s="133">
        <v>1.125E-2</v>
      </c>
      <c r="P292" s="133">
        <v>4.4688095968961401E-2</v>
      </c>
      <c r="R292" s="142">
        <v>440000</v>
      </c>
      <c r="S292" t="s">
        <v>1216</v>
      </c>
      <c r="T292" t="s">
        <v>1488</v>
      </c>
      <c r="U292" s="3">
        <v>1004.1772</v>
      </c>
      <c r="W292" s="15" t="s">
        <v>15</v>
      </c>
      <c r="Y292" s="133">
        <v>4.0470778792221834E-3</v>
      </c>
      <c r="Z292" s="133">
        <v>3.3256779806583427E-3</v>
      </c>
    </row>
    <row r="293" spans="1:26">
      <c r="A293" t="s">
        <v>1213</v>
      </c>
      <c r="B293" t="s">
        <v>1257</v>
      </c>
      <c r="C293" t="s">
        <v>1424</v>
      </c>
      <c r="D293" t="s">
        <v>1489</v>
      </c>
      <c r="E293" t="s">
        <v>1490</v>
      </c>
      <c r="F293" t="s">
        <v>950</v>
      </c>
      <c r="G293" t="s">
        <v>205</v>
      </c>
      <c r="H293" t="s">
        <v>224</v>
      </c>
      <c r="I293" t="s">
        <v>314</v>
      </c>
      <c r="J293" t="s">
        <v>1427</v>
      </c>
      <c r="K293" t="s">
        <v>423</v>
      </c>
      <c r="L293" t="s">
        <v>1215</v>
      </c>
      <c r="M293" s="132">
        <v>13902</v>
      </c>
      <c r="N293" t="s">
        <v>1491</v>
      </c>
      <c r="O293" s="133">
        <v>2.75E-2</v>
      </c>
      <c r="P293" s="133">
        <v>4.5317520445584902E-2</v>
      </c>
      <c r="R293" s="142">
        <v>309000</v>
      </c>
      <c r="S293" t="s">
        <v>1216</v>
      </c>
      <c r="T293" t="s">
        <v>1492</v>
      </c>
      <c r="U293" s="3">
        <v>901.76790000000005</v>
      </c>
      <c r="W293" s="15" t="s">
        <v>15</v>
      </c>
      <c r="Y293" s="133">
        <v>3.6343436398040261E-3</v>
      </c>
      <c r="Z293" s="133">
        <v>2.9865144624706126E-3</v>
      </c>
    </row>
    <row r="294" spans="1:26">
      <c r="A294" t="s">
        <v>1213</v>
      </c>
      <c r="B294" t="s">
        <v>1257</v>
      </c>
      <c r="C294" t="s">
        <v>1424</v>
      </c>
      <c r="D294" t="s">
        <v>1493</v>
      </c>
      <c r="E294" t="s">
        <v>1494</v>
      </c>
      <c r="F294" t="s">
        <v>950</v>
      </c>
      <c r="G294" t="s">
        <v>205</v>
      </c>
      <c r="H294" t="s">
        <v>224</v>
      </c>
      <c r="I294" t="s">
        <v>314</v>
      </c>
      <c r="J294" t="s">
        <v>1427</v>
      </c>
      <c r="K294" t="s">
        <v>423</v>
      </c>
      <c r="L294" t="s">
        <v>1215</v>
      </c>
      <c r="M294" s="132">
        <v>11511.7</v>
      </c>
      <c r="N294" t="s">
        <v>1495</v>
      </c>
      <c r="O294" s="133">
        <v>3.5000000000000003E-2</v>
      </c>
      <c r="P294" s="133">
        <v>4.2907349220514E-2</v>
      </c>
      <c r="R294" s="142">
        <v>230000</v>
      </c>
      <c r="S294" t="s">
        <v>1216</v>
      </c>
      <c r="T294" t="s">
        <v>1496</v>
      </c>
      <c r="U294" s="3">
        <v>780.88409999999999</v>
      </c>
      <c r="W294" s="15" t="s">
        <v>15</v>
      </c>
      <c r="Y294" s="133">
        <v>3.147152469512055E-3</v>
      </c>
      <c r="Z294" s="133">
        <v>2.5861661134236268E-3</v>
      </c>
    </row>
    <row r="295" spans="1:26">
      <c r="A295" t="s">
        <v>1213</v>
      </c>
      <c r="B295" t="s">
        <v>1257</v>
      </c>
      <c r="C295" t="s">
        <v>1424</v>
      </c>
      <c r="D295" t="s">
        <v>1497</v>
      </c>
      <c r="E295" t="s">
        <v>1498</v>
      </c>
      <c r="F295" t="s">
        <v>950</v>
      </c>
      <c r="G295" t="s">
        <v>205</v>
      </c>
      <c r="H295" t="s">
        <v>224</v>
      </c>
      <c r="I295" t="s">
        <v>314</v>
      </c>
      <c r="J295" t="s">
        <v>1427</v>
      </c>
      <c r="K295" t="s">
        <v>423</v>
      </c>
      <c r="L295" t="s">
        <v>1215</v>
      </c>
      <c r="M295" s="132">
        <v>13878.6</v>
      </c>
      <c r="N295" t="s">
        <v>1499</v>
      </c>
      <c r="O295" s="133">
        <v>3.6249999999999998E-2</v>
      </c>
      <c r="P295" s="133">
        <v>4.5354236873387903E-2</v>
      </c>
      <c r="R295" s="142">
        <v>200000</v>
      </c>
      <c r="S295" t="s">
        <v>1216</v>
      </c>
      <c r="T295" t="s">
        <v>1500</v>
      </c>
      <c r="U295" s="3">
        <v>656.4837</v>
      </c>
      <c r="W295" s="15" t="s">
        <v>15</v>
      </c>
      <c r="Y295" s="133">
        <v>2.6457887067212662E-3</v>
      </c>
      <c r="Z295" s="133">
        <v>2.1741714654397843E-3</v>
      </c>
    </row>
    <row r="296" spans="1:26">
      <c r="A296" t="s">
        <v>1213</v>
      </c>
      <c r="B296" t="s">
        <v>1257</v>
      </c>
      <c r="C296" t="s">
        <v>1424</v>
      </c>
      <c r="D296" t="s">
        <v>1501</v>
      </c>
      <c r="E296" t="s">
        <v>1502</v>
      </c>
      <c r="F296" t="s">
        <v>950</v>
      </c>
      <c r="G296" t="s">
        <v>205</v>
      </c>
      <c r="H296" t="s">
        <v>224</v>
      </c>
      <c r="I296" t="s">
        <v>314</v>
      </c>
      <c r="J296" t="s">
        <v>1427</v>
      </c>
      <c r="K296" t="s">
        <v>423</v>
      </c>
      <c r="L296" t="s">
        <v>1215</v>
      </c>
      <c r="M296" s="132">
        <v>0</v>
      </c>
      <c r="N296" t="s">
        <v>1503</v>
      </c>
      <c r="O296" s="133">
        <v>2.1250000000000002E-2</v>
      </c>
      <c r="P296" t="s">
        <v>1326</v>
      </c>
      <c r="Q296" s="132">
        <v>161700</v>
      </c>
      <c r="R296" s="142">
        <v>0</v>
      </c>
      <c r="S296" t="s">
        <v>1216</v>
      </c>
      <c r="U296" s="3">
        <v>595.21769999999992</v>
      </c>
      <c r="W296" s="15" t="s">
        <v>15</v>
      </c>
      <c r="Y296" s="133">
        <v>3.0505620572578956E-3</v>
      </c>
      <c r="Z296" s="133">
        <v>2.5067931394500919E-3</v>
      </c>
    </row>
    <row r="297" spans="1:26">
      <c r="A297" t="s">
        <v>1213</v>
      </c>
      <c r="B297" t="s">
        <v>1257</v>
      </c>
      <c r="C297" t="s">
        <v>1460</v>
      </c>
      <c r="D297" t="s">
        <v>1504</v>
      </c>
      <c r="E297" t="s">
        <v>1505</v>
      </c>
      <c r="F297" t="s">
        <v>950</v>
      </c>
      <c r="G297" t="s">
        <v>205</v>
      </c>
      <c r="H297" t="s">
        <v>204</v>
      </c>
      <c r="I297" t="s">
        <v>314</v>
      </c>
      <c r="J297" t="s">
        <v>1463</v>
      </c>
      <c r="K297" t="s">
        <v>431</v>
      </c>
      <c r="L297" t="s">
        <v>1215</v>
      </c>
      <c r="M297" s="132">
        <v>14888.2</v>
      </c>
      <c r="N297" t="s">
        <v>1506</v>
      </c>
      <c r="O297" s="133">
        <v>5.7500000000000002E-2</v>
      </c>
      <c r="P297" s="133">
        <v>5.9306479438543003E-2</v>
      </c>
      <c r="R297" s="142">
        <v>120000</v>
      </c>
      <c r="S297" t="s">
        <v>1216</v>
      </c>
      <c r="T297" t="s">
        <v>1507</v>
      </c>
      <c r="U297" s="3">
        <v>424.54359999999997</v>
      </c>
      <c r="W297" s="15" t="s">
        <v>15</v>
      </c>
      <c r="X297" s="133">
        <v>4.0000000000000003E-5</v>
      </c>
      <c r="Y297" s="133">
        <v>1.7110137380037789E-3</v>
      </c>
      <c r="Z297" s="133">
        <v>1.4060220442747491E-3</v>
      </c>
    </row>
    <row r="298" spans="1:26">
      <c r="A298" t="s">
        <v>1213</v>
      </c>
      <c r="B298" t="s">
        <v>1257</v>
      </c>
      <c r="C298" t="s">
        <v>1424</v>
      </c>
      <c r="D298" t="s">
        <v>1508</v>
      </c>
      <c r="E298" t="s">
        <v>1509</v>
      </c>
      <c r="F298" t="s">
        <v>950</v>
      </c>
      <c r="G298" t="s">
        <v>205</v>
      </c>
      <c r="H298" t="s">
        <v>224</v>
      </c>
      <c r="I298" t="s">
        <v>314</v>
      </c>
      <c r="J298" t="s">
        <v>1427</v>
      </c>
      <c r="K298" t="s">
        <v>423</v>
      </c>
      <c r="L298" t="s">
        <v>1215</v>
      </c>
      <c r="M298" s="132">
        <v>10535.9</v>
      </c>
      <c r="N298" t="s">
        <v>1510</v>
      </c>
      <c r="O298" s="133">
        <v>4.3749999999999997E-2</v>
      </c>
      <c r="P298" s="133">
        <v>4.2319886375665298E-2</v>
      </c>
      <c r="R298" s="142">
        <v>105000</v>
      </c>
      <c r="S298" t="s">
        <v>1216</v>
      </c>
      <c r="T298" t="s">
        <v>1511</v>
      </c>
      <c r="U298" s="3">
        <v>395.98659999999995</v>
      </c>
      <c r="W298" s="15" t="s">
        <v>15</v>
      </c>
      <c r="Y298" s="133">
        <v>1.5959222938394786E-3</v>
      </c>
      <c r="Z298" s="133">
        <v>1.3114458851194066E-3</v>
      </c>
    </row>
    <row r="299" spans="1:26">
      <c r="A299" t="s">
        <v>1213</v>
      </c>
      <c r="B299" t="s">
        <v>1257</v>
      </c>
      <c r="C299" t="s">
        <v>1424</v>
      </c>
      <c r="D299" t="s">
        <v>1512</v>
      </c>
      <c r="E299" t="s">
        <v>1513</v>
      </c>
      <c r="F299" t="s">
        <v>950</v>
      </c>
      <c r="G299" t="s">
        <v>205</v>
      </c>
      <c r="H299" t="s">
        <v>224</v>
      </c>
      <c r="I299" t="s">
        <v>314</v>
      </c>
      <c r="J299" t="s">
        <v>1427</v>
      </c>
      <c r="K299" t="s">
        <v>423</v>
      </c>
      <c r="L299" t="s">
        <v>1215</v>
      </c>
      <c r="M299" s="132">
        <v>8006.9</v>
      </c>
      <c r="N299" t="s">
        <v>1514</v>
      </c>
      <c r="O299" s="133">
        <v>4.4999999999999998E-2</v>
      </c>
      <c r="P299" s="133">
        <v>3.9684171379804303E-2</v>
      </c>
      <c r="R299" s="142">
        <v>100000</v>
      </c>
      <c r="S299" t="s">
        <v>1216</v>
      </c>
      <c r="T299" t="s">
        <v>1515</v>
      </c>
      <c r="U299" s="3">
        <v>382.69740000000002</v>
      </c>
      <c r="W299" s="15" t="s">
        <v>15</v>
      </c>
      <c r="X299" s="133">
        <v>8.7151285917223705E-7</v>
      </c>
      <c r="Y299" s="133">
        <v>1.5423633075516789E-3</v>
      </c>
      <c r="Z299" s="133">
        <v>1.2674338975374056E-3</v>
      </c>
    </row>
    <row r="300" spans="1:26">
      <c r="A300" t="s">
        <v>1213</v>
      </c>
      <c r="B300" t="s">
        <v>1257</v>
      </c>
      <c r="C300" t="s">
        <v>1424</v>
      </c>
      <c r="D300" t="s">
        <v>1516</v>
      </c>
      <c r="E300" t="s">
        <v>1517</v>
      </c>
      <c r="F300" t="s">
        <v>950</v>
      </c>
      <c r="G300" t="s">
        <v>205</v>
      </c>
      <c r="H300" t="s">
        <v>224</v>
      </c>
      <c r="I300" t="s">
        <v>314</v>
      </c>
      <c r="J300" t="s">
        <v>1427</v>
      </c>
      <c r="K300" t="s">
        <v>423</v>
      </c>
      <c r="L300" t="s">
        <v>1215</v>
      </c>
      <c r="M300" s="132">
        <v>707</v>
      </c>
      <c r="N300" t="s">
        <v>1518</v>
      </c>
      <c r="O300" s="133">
        <v>0.01</v>
      </c>
      <c r="P300" s="133">
        <v>5.2534921110868098E-2</v>
      </c>
      <c r="R300" s="142">
        <v>105000</v>
      </c>
      <c r="S300" t="s">
        <v>1216</v>
      </c>
      <c r="T300" t="s">
        <v>1519</v>
      </c>
      <c r="U300" s="3">
        <v>376.49009999999998</v>
      </c>
      <c r="W300" s="15" t="s">
        <v>15</v>
      </c>
      <c r="X300" s="133">
        <v>1.694559656569243E-6</v>
      </c>
      <c r="Y300" s="133">
        <v>1.5173466499082725E-3</v>
      </c>
      <c r="Z300" s="133">
        <v>1.2468765102181545E-3</v>
      </c>
    </row>
    <row r="301" spans="1:26">
      <c r="A301" t="s">
        <v>1213</v>
      </c>
      <c r="B301" t="s">
        <v>1257</v>
      </c>
      <c r="C301" t="s">
        <v>1424</v>
      </c>
      <c r="D301" t="s">
        <v>1520</v>
      </c>
      <c r="E301" t="s">
        <v>1521</v>
      </c>
      <c r="F301" t="s">
        <v>950</v>
      </c>
      <c r="G301" t="s">
        <v>205</v>
      </c>
      <c r="H301" t="s">
        <v>224</v>
      </c>
      <c r="I301" t="s">
        <v>314</v>
      </c>
      <c r="J301" t="s">
        <v>1427</v>
      </c>
      <c r="K301" t="s">
        <v>423</v>
      </c>
      <c r="L301" t="s">
        <v>1215</v>
      </c>
      <c r="M301" s="132">
        <v>14049.7</v>
      </c>
      <c r="N301" t="s">
        <v>1522</v>
      </c>
      <c r="O301" s="133">
        <v>3.3750000000000002E-2</v>
      </c>
      <c r="P301" s="133">
        <v>4.5385708097219098E-2</v>
      </c>
      <c r="R301" s="142">
        <v>117000</v>
      </c>
      <c r="S301" t="s">
        <v>1216</v>
      </c>
      <c r="T301" t="s">
        <v>1523</v>
      </c>
      <c r="U301" s="3">
        <v>372.87209999999999</v>
      </c>
      <c r="W301" s="15" t="s">
        <v>15</v>
      </c>
      <c r="Y301" s="133">
        <v>1.5027649555619043E-3</v>
      </c>
      <c r="Z301" s="133">
        <v>1.2348940326737075E-3</v>
      </c>
    </row>
    <row r="302" spans="1:26">
      <c r="A302" t="s">
        <v>1213</v>
      </c>
      <c r="B302" t="s">
        <v>1257</v>
      </c>
      <c r="C302" t="s">
        <v>1424</v>
      </c>
      <c r="D302" t="s">
        <v>1524</v>
      </c>
      <c r="E302" t="s">
        <v>1525</v>
      </c>
      <c r="F302" t="s">
        <v>950</v>
      </c>
      <c r="G302" t="s">
        <v>205</v>
      </c>
      <c r="H302" t="s">
        <v>224</v>
      </c>
      <c r="I302" t="s">
        <v>314</v>
      </c>
      <c r="J302" t="s">
        <v>1427</v>
      </c>
      <c r="K302" t="s">
        <v>423</v>
      </c>
      <c r="L302" t="s">
        <v>1215</v>
      </c>
      <c r="M302" s="132">
        <v>167.1</v>
      </c>
      <c r="N302" t="s">
        <v>1526</v>
      </c>
      <c r="O302" s="133">
        <v>2.5000000000000001E-2</v>
      </c>
      <c r="P302" s="133">
        <v>5.5435518907308197E-2</v>
      </c>
      <c r="R302" s="142">
        <v>100000</v>
      </c>
      <c r="S302" t="s">
        <v>1216</v>
      </c>
      <c r="T302" t="s">
        <v>1527</v>
      </c>
      <c r="U302" s="3">
        <v>369.35570000000001</v>
      </c>
      <c r="W302" s="15" t="s">
        <v>15</v>
      </c>
      <c r="X302" s="133">
        <v>1.8495570310910536E-6</v>
      </c>
      <c r="Y302" s="133">
        <v>1.4885931715882168E-3</v>
      </c>
      <c r="Z302" s="133">
        <v>1.2232483981407249E-3</v>
      </c>
    </row>
    <row r="303" spans="1:26">
      <c r="A303" t="s">
        <v>1213</v>
      </c>
      <c r="B303" t="s">
        <v>1257</v>
      </c>
      <c r="C303" t="s">
        <v>1424</v>
      </c>
      <c r="D303" t="s">
        <v>1528</v>
      </c>
      <c r="E303" t="s">
        <v>1529</v>
      </c>
      <c r="F303" t="s">
        <v>950</v>
      </c>
      <c r="G303" t="s">
        <v>205</v>
      </c>
      <c r="H303" t="s">
        <v>224</v>
      </c>
      <c r="I303" t="s">
        <v>314</v>
      </c>
      <c r="J303" t="s">
        <v>1427</v>
      </c>
      <c r="K303" t="s">
        <v>423</v>
      </c>
      <c r="L303" t="s">
        <v>1215</v>
      </c>
      <c r="M303" s="132">
        <v>334.2</v>
      </c>
      <c r="N303" t="s">
        <v>1362</v>
      </c>
      <c r="O303" s="133">
        <v>1.7500000000000002E-2</v>
      </c>
      <c r="P303" s="133">
        <v>5.4292064441442099E-2</v>
      </c>
      <c r="R303" s="142">
        <v>100000</v>
      </c>
      <c r="S303" t="s">
        <v>1216</v>
      </c>
      <c r="T303" t="s">
        <v>1530</v>
      </c>
      <c r="U303" s="3">
        <v>364.8168</v>
      </c>
      <c r="W303" s="15" t="s">
        <v>15</v>
      </c>
      <c r="X303" s="133">
        <v>2.3459309827104885E-6</v>
      </c>
      <c r="Y303" s="133">
        <v>1.4703002296958263E-3</v>
      </c>
      <c r="Z303" s="133">
        <v>1.2082162105059575E-3</v>
      </c>
    </row>
    <row r="304" spans="1:26">
      <c r="A304" t="s">
        <v>1213</v>
      </c>
      <c r="B304" t="s">
        <v>1257</v>
      </c>
      <c r="C304" t="s">
        <v>1424</v>
      </c>
      <c r="D304" t="s">
        <v>1531</v>
      </c>
      <c r="E304" t="s">
        <v>1532</v>
      </c>
      <c r="F304" t="s">
        <v>950</v>
      </c>
      <c r="G304" t="s">
        <v>205</v>
      </c>
      <c r="H304" t="s">
        <v>224</v>
      </c>
      <c r="I304" t="s">
        <v>314</v>
      </c>
      <c r="J304" t="s">
        <v>1533</v>
      </c>
      <c r="K304" t="s">
        <v>431</v>
      </c>
      <c r="L304" t="s">
        <v>1215</v>
      </c>
      <c r="M304" s="132">
        <v>216.4</v>
      </c>
      <c r="N304" t="s">
        <v>1534</v>
      </c>
      <c r="O304" t="s">
        <v>1326</v>
      </c>
      <c r="P304" s="133">
        <v>5.3033215488195097E-2</v>
      </c>
      <c r="R304" s="142">
        <v>100000</v>
      </c>
      <c r="S304" t="s">
        <v>1216</v>
      </c>
      <c r="T304" t="s">
        <v>1535</v>
      </c>
      <c r="U304" s="3">
        <v>364.00599999999997</v>
      </c>
      <c r="W304" s="15" t="s">
        <v>15</v>
      </c>
      <c r="Y304" s="133">
        <v>1.4670325019478453E-3</v>
      </c>
      <c r="Z304" s="133">
        <v>1.2055309619037398E-3</v>
      </c>
    </row>
    <row r="305" spans="1:26">
      <c r="A305" t="s">
        <v>1213</v>
      </c>
      <c r="B305" t="s">
        <v>1257</v>
      </c>
      <c r="C305" t="s">
        <v>1424</v>
      </c>
      <c r="D305" t="s">
        <v>1536</v>
      </c>
      <c r="E305" t="s">
        <v>1537</v>
      </c>
      <c r="F305" t="s">
        <v>950</v>
      </c>
      <c r="G305" t="s">
        <v>205</v>
      </c>
      <c r="H305" t="s">
        <v>224</v>
      </c>
      <c r="I305" t="s">
        <v>314</v>
      </c>
      <c r="J305" t="s">
        <v>1533</v>
      </c>
      <c r="K305" t="s">
        <v>431</v>
      </c>
      <c r="L305" t="s">
        <v>1215</v>
      </c>
      <c r="M305" s="132">
        <v>375.3</v>
      </c>
      <c r="N305" t="s">
        <v>1538</v>
      </c>
      <c r="O305" t="s">
        <v>1326</v>
      </c>
      <c r="P305" s="133">
        <v>5.3006989468335798E-2</v>
      </c>
      <c r="R305" s="142">
        <v>100000</v>
      </c>
      <c r="S305" t="s">
        <v>1216</v>
      </c>
      <c r="T305" t="s">
        <v>1539</v>
      </c>
      <c r="U305" s="3">
        <v>361.03250000000003</v>
      </c>
      <c r="W305" s="15" t="s">
        <v>15</v>
      </c>
      <c r="Y305" s="133">
        <v>1.4550485276348009E-3</v>
      </c>
      <c r="Z305" s="133">
        <v>1.1956831554905541E-3</v>
      </c>
    </row>
    <row r="306" spans="1:26">
      <c r="A306" t="s">
        <v>1213</v>
      </c>
      <c r="B306" t="s">
        <v>1257</v>
      </c>
      <c r="C306" t="s">
        <v>1460</v>
      </c>
      <c r="D306" t="s">
        <v>1540</v>
      </c>
      <c r="E306" t="s">
        <v>1541</v>
      </c>
      <c r="F306" t="s">
        <v>950</v>
      </c>
      <c r="G306" t="s">
        <v>205</v>
      </c>
      <c r="H306" t="s">
        <v>204</v>
      </c>
      <c r="I306" t="s">
        <v>314</v>
      </c>
      <c r="J306" t="s">
        <v>1463</v>
      </c>
      <c r="K306" t="s">
        <v>431</v>
      </c>
      <c r="L306" t="s">
        <v>1215</v>
      </c>
      <c r="M306" s="132">
        <v>4513.2</v>
      </c>
      <c r="N306" t="s">
        <v>1542</v>
      </c>
      <c r="O306" s="133">
        <v>5.3749999999999999E-2</v>
      </c>
      <c r="P306" s="133">
        <v>4.8026668297052003E-2</v>
      </c>
      <c r="R306" s="142">
        <v>90000</v>
      </c>
      <c r="S306" t="s">
        <v>1216</v>
      </c>
      <c r="T306" t="s">
        <v>1543</v>
      </c>
      <c r="U306" s="3">
        <v>332.58429999999998</v>
      </c>
      <c r="W306" s="15" t="s">
        <v>15</v>
      </c>
      <c r="X306" s="133">
        <v>4.5000000000000003E-5</v>
      </c>
      <c r="Y306" s="133">
        <v>1.3403953990370624E-3</v>
      </c>
      <c r="Z306" s="133">
        <v>1.1014671812567271E-3</v>
      </c>
    </row>
    <row r="307" spans="1:26">
      <c r="A307" t="s">
        <v>1213</v>
      </c>
      <c r="B307" t="s">
        <v>1257</v>
      </c>
      <c r="C307" t="s">
        <v>1424</v>
      </c>
      <c r="D307" t="s">
        <v>1544</v>
      </c>
      <c r="E307" t="s">
        <v>1545</v>
      </c>
      <c r="F307" t="s">
        <v>950</v>
      </c>
      <c r="G307" t="s">
        <v>205</v>
      </c>
      <c r="H307" t="s">
        <v>224</v>
      </c>
      <c r="I307" t="s">
        <v>314</v>
      </c>
      <c r="J307" t="s">
        <v>1427</v>
      </c>
      <c r="K307" t="s">
        <v>423</v>
      </c>
      <c r="L307" t="s">
        <v>1215</v>
      </c>
      <c r="M307" s="132">
        <v>7286.8</v>
      </c>
      <c r="N307" t="s">
        <v>1546</v>
      </c>
      <c r="O307" s="133">
        <v>1.8749999999999999E-2</v>
      </c>
      <c r="P307" s="133">
        <v>4.2529694534539801E-2</v>
      </c>
      <c r="R307" s="142">
        <v>100000</v>
      </c>
      <c r="S307" t="s">
        <v>1216</v>
      </c>
      <c r="T307" t="s">
        <v>1547</v>
      </c>
      <c r="U307" s="3">
        <v>311.79240000000004</v>
      </c>
      <c r="W307" s="15" t="s">
        <v>15</v>
      </c>
      <c r="X307" s="133">
        <v>7.0818018936738262E-7</v>
      </c>
      <c r="Y307" s="133">
        <v>1.2565990015267422E-3</v>
      </c>
      <c r="Z307" s="133">
        <v>1.0326076627657894E-3</v>
      </c>
    </row>
    <row r="308" spans="1:26">
      <c r="A308" t="s">
        <v>1213</v>
      </c>
      <c r="B308" t="s">
        <v>1257</v>
      </c>
      <c r="C308" t="s">
        <v>1424</v>
      </c>
      <c r="D308" t="s">
        <v>1548</v>
      </c>
      <c r="E308" t="s">
        <v>1549</v>
      </c>
      <c r="F308" t="s">
        <v>950</v>
      </c>
      <c r="G308" t="s">
        <v>205</v>
      </c>
      <c r="H308" t="s">
        <v>224</v>
      </c>
      <c r="I308" t="s">
        <v>314</v>
      </c>
      <c r="J308" t="s">
        <v>1427</v>
      </c>
      <c r="K308" t="s">
        <v>423</v>
      </c>
      <c r="L308" t="s">
        <v>1215</v>
      </c>
      <c r="M308" s="132">
        <v>15217.7</v>
      </c>
      <c r="N308" t="s">
        <v>1550</v>
      </c>
      <c r="O308" s="133">
        <v>2.8750000000000001E-2</v>
      </c>
      <c r="P308" s="133">
        <v>4.5493234778642297E-2</v>
      </c>
      <c r="R308" s="142">
        <v>95000</v>
      </c>
      <c r="S308" t="s">
        <v>1216</v>
      </c>
      <c r="T308" t="s">
        <v>1551</v>
      </c>
      <c r="U308" s="3">
        <v>273.36309999999997</v>
      </c>
      <c r="W308" s="15" t="s">
        <v>15</v>
      </c>
      <c r="Y308" s="133">
        <v>1.1017198013141727E-3</v>
      </c>
      <c r="Z308" s="133">
        <v>9.0533599634855895E-4</v>
      </c>
    </row>
    <row r="309" spans="1:26">
      <c r="A309" t="s">
        <v>1213</v>
      </c>
      <c r="B309" t="s">
        <v>1257</v>
      </c>
      <c r="C309" t="s">
        <v>1424</v>
      </c>
      <c r="D309" t="s">
        <v>1552</v>
      </c>
      <c r="E309" t="s">
        <v>1553</v>
      </c>
      <c r="F309" t="s">
        <v>950</v>
      </c>
      <c r="G309" t="s">
        <v>205</v>
      </c>
      <c r="H309" t="s">
        <v>224</v>
      </c>
      <c r="I309" t="s">
        <v>314</v>
      </c>
      <c r="J309" t="s">
        <v>1427</v>
      </c>
      <c r="K309" t="s">
        <v>423</v>
      </c>
      <c r="L309" t="s">
        <v>1215</v>
      </c>
      <c r="M309" s="132">
        <v>6668.1</v>
      </c>
      <c r="N309" t="s">
        <v>1554</v>
      </c>
      <c r="O309" s="133">
        <v>1.6250000000000001E-2</v>
      </c>
      <c r="P309" s="133">
        <v>4.2466752086877502E-2</v>
      </c>
      <c r="R309" s="142">
        <v>60000</v>
      </c>
      <c r="S309" t="s">
        <v>1216</v>
      </c>
      <c r="T309" t="s">
        <v>1555</v>
      </c>
      <c r="U309" s="3">
        <v>187.45489999999998</v>
      </c>
      <c r="W309" s="15" t="s">
        <v>15</v>
      </c>
      <c r="X309" s="133">
        <v>4.0403768324792424E-7</v>
      </c>
      <c r="Y309" s="133">
        <v>7.554886260611167E-4</v>
      </c>
      <c r="Z309" s="133">
        <v>6.2082123529882884E-4</v>
      </c>
    </row>
    <row r="310" spans="1:26">
      <c r="A310" t="s">
        <v>1213</v>
      </c>
      <c r="B310" t="s">
        <v>1257</v>
      </c>
      <c r="C310" t="s">
        <v>1424</v>
      </c>
      <c r="D310" t="s">
        <v>1556</v>
      </c>
      <c r="E310" t="s">
        <v>1557</v>
      </c>
      <c r="F310" t="s">
        <v>950</v>
      </c>
      <c r="G310" t="s">
        <v>205</v>
      </c>
      <c r="H310" t="s">
        <v>224</v>
      </c>
      <c r="I310" t="s">
        <v>314</v>
      </c>
      <c r="J310" t="s">
        <v>1427</v>
      </c>
      <c r="K310" t="s">
        <v>423</v>
      </c>
      <c r="L310" t="s">
        <v>1215</v>
      </c>
      <c r="M310" s="132">
        <v>419.2</v>
      </c>
      <c r="N310" t="s">
        <v>1558</v>
      </c>
      <c r="O310" s="133">
        <v>3.2500000000000001E-2</v>
      </c>
      <c r="P310" s="133">
        <v>5.3743940626382498E-2</v>
      </c>
      <c r="R310" s="142">
        <v>50000</v>
      </c>
      <c r="S310" t="s">
        <v>1216</v>
      </c>
      <c r="T310" t="s">
        <v>1559</v>
      </c>
      <c r="U310" s="3">
        <v>182.9811</v>
      </c>
      <c r="W310" s="15" t="s">
        <v>15</v>
      </c>
      <c r="X310" s="133">
        <v>1.0055101958733862E-6</v>
      </c>
      <c r="Y310" s="133">
        <v>7.374582441744017E-4</v>
      </c>
      <c r="Z310" s="133">
        <v>6.0600480581241782E-4</v>
      </c>
    </row>
    <row r="311" spans="1:26">
      <c r="A311" t="s">
        <v>1213</v>
      </c>
      <c r="B311" t="s">
        <v>1257</v>
      </c>
      <c r="C311" t="s">
        <v>1460</v>
      </c>
      <c r="D311" t="s">
        <v>1560</v>
      </c>
      <c r="E311" t="s">
        <v>1561</v>
      </c>
      <c r="F311" t="s">
        <v>950</v>
      </c>
      <c r="G311" t="s">
        <v>205</v>
      </c>
      <c r="H311" t="s">
        <v>204</v>
      </c>
      <c r="I311" t="s">
        <v>314</v>
      </c>
      <c r="J311" t="s">
        <v>1463</v>
      </c>
      <c r="K311" t="s">
        <v>431</v>
      </c>
      <c r="L311" t="s">
        <v>1215</v>
      </c>
      <c r="M311" s="132">
        <v>7991.4</v>
      </c>
      <c r="N311" t="s">
        <v>1562</v>
      </c>
      <c r="O311" s="133">
        <v>5.5E-2</v>
      </c>
      <c r="P311" s="133">
        <v>5.3909164551496198E-2</v>
      </c>
      <c r="R311" s="142">
        <v>50000</v>
      </c>
      <c r="S311" t="s">
        <v>1216</v>
      </c>
      <c r="T311" t="s">
        <v>1563</v>
      </c>
      <c r="U311" s="3">
        <v>182.13639999999998</v>
      </c>
      <c r="W311" s="15" t="s">
        <v>15</v>
      </c>
      <c r="X311" s="133">
        <v>1.6666666666666667E-5</v>
      </c>
      <c r="Y311" s="133">
        <v>7.3405386677824675E-4</v>
      </c>
      <c r="Z311" s="133">
        <v>6.0320726564093506E-4</v>
      </c>
    </row>
    <row r="312" spans="1:26">
      <c r="A312" t="s">
        <v>1213</v>
      </c>
      <c r="B312" t="s">
        <v>1257</v>
      </c>
      <c r="C312" t="s">
        <v>1460</v>
      </c>
      <c r="D312" t="s">
        <v>1564</v>
      </c>
      <c r="E312" t="s">
        <v>1565</v>
      </c>
      <c r="F312" t="s">
        <v>950</v>
      </c>
      <c r="G312" t="s">
        <v>205</v>
      </c>
      <c r="H312" t="s">
        <v>204</v>
      </c>
      <c r="I312" t="s">
        <v>344</v>
      </c>
      <c r="J312" t="s">
        <v>1463</v>
      </c>
      <c r="K312" t="s">
        <v>431</v>
      </c>
      <c r="L312" t="s">
        <v>1215</v>
      </c>
      <c r="M312" s="132">
        <v>3572.6</v>
      </c>
      <c r="N312" t="s">
        <v>1566</v>
      </c>
      <c r="O312" s="133">
        <v>3.2500000000000001E-2</v>
      </c>
      <c r="P312" s="133">
        <v>5.3704601596593501E-2</v>
      </c>
      <c r="R312" s="142">
        <v>50000</v>
      </c>
      <c r="S312" t="s">
        <v>1216</v>
      </c>
      <c r="T312" t="s">
        <v>1567</v>
      </c>
      <c r="U312" s="3">
        <v>172.40520000000001</v>
      </c>
      <c r="W312" s="15" t="s">
        <v>15</v>
      </c>
      <c r="X312" s="133">
        <v>5.0000000000000002E-5</v>
      </c>
      <c r="Y312" s="133">
        <v>6.9483483472412204E-4</v>
      </c>
      <c r="Z312" s="133">
        <v>5.7097910615955543E-4</v>
      </c>
    </row>
    <row r="313" spans="1:26">
      <c r="A313" t="s">
        <v>1213</v>
      </c>
      <c r="B313" t="s">
        <v>1257</v>
      </c>
      <c r="C313" t="s">
        <v>1460</v>
      </c>
      <c r="D313" t="s">
        <v>1568</v>
      </c>
      <c r="E313" t="s">
        <v>1569</v>
      </c>
      <c r="F313" t="s">
        <v>950</v>
      </c>
      <c r="G313" t="s">
        <v>205</v>
      </c>
      <c r="H313" t="s">
        <v>204</v>
      </c>
      <c r="I313" t="s">
        <v>314</v>
      </c>
      <c r="J313" t="s">
        <v>1463</v>
      </c>
      <c r="K313" t="s">
        <v>431</v>
      </c>
      <c r="L313" t="s">
        <v>1215</v>
      </c>
      <c r="M313" s="132">
        <v>5364.6</v>
      </c>
      <c r="N313" t="s">
        <v>1570</v>
      </c>
      <c r="O313" s="133">
        <v>2.5000000000000001E-2</v>
      </c>
      <c r="P313" s="133">
        <v>5.4769378002881702E-2</v>
      </c>
      <c r="R313" s="142">
        <v>50000</v>
      </c>
      <c r="S313" t="s">
        <v>1216</v>
      </c>
      <c r="T313" t="s">
        <v>1571</v>
      </c>
      <c r="U313" s="3">
        <v>158.68210000000002</v>
      </c>
      <c r="W313" s="15" t="s">
        <v>15</v>
      </c>
      <c r="X313" s="133">
        <v>5.0000000000000002E-5</v>
      </c>
      <c r="Y313" s="133">
        <v>6.3952730677000879E-4</v>
      </c>
      <c r="Z313" s="133">
        <v>5.2553025803484606E-4</v>
      </c>
    </row>
    <row r="314" spans="1:26">
      <c r="A314" t="s">
        <v>1213</v>
      </c>
      <c r="B314" t="s">
        <v>1258</v>
      </c>
      <c r="C314" t="s">
        <v>1442</v>
      </c>
      <c r="D314" t="s">
        <v>1443</v>
      </c>
      <c r="E314" t="s">
        <v>1444</v>
      </c>
      <c r="F314" t="s">
        <v>945</v>
      </c>
      <c r="G314" t="s">
        <v>204</v>
      </c>
      <c r="H314" t="s">
        <v>204</v>
      </c>
      <c r="I314" t="s">
        <v>340</v>
      </c>
      <c r="J314" t="s">
        <v>1272</v>
      </c>
      <c r="K314" t="s">
        <v>413</v>
      </c>
      <c r="L314" t="s">
        <v>1212</v>
      </c>
      <c r="M314" s="132">
        <v>416.4</v>
      </c>
      <c r="N314" t="s">
        <v>1445</v>
      </c>
      <c r="O314" t="s">
        <v>1326</v>
      </c>
      <c r="P314" s="133">
        <v>4.3305984722375498E-2</v>
      </c>
      <c r="R314" s="142">
        <v>17464000</v>
      </c>
      <c r="T314" t="s">
        <v>1446</v>
      </c>
      <c r="U314" s="3">
        <v>17158.38</v>
      </c>
      <c r="W314" s="15" t="s">
        <v>15</v>
      </c>
      <c r="X314" s="133">
        <v>2.8784315910174605E-3</v>
      </c>
      <c r="Y314" s="133">
        <v>0.19015012821249277</v>
      </c>
      <c r="Z314" s="133">
        <v>2.6634455304708121E-2</v>
      </c>
    </row>
    <row r="315" spans="1:26">
      <c r="A315" t="s">
        <v>1213</v>
      </c>
      <c r="B315" t="s">
        <v>1258</v>
      </c>
      <c r="C315" t="s">
        <v>1442</v>
      </c>
      <c r="D315" t="s">
        <v>1447</v>
      </c>
      <c r="E315" t="s">
        <v>1448</v>
      </c>
      <c r="F315" t="s">
        <v>945</v>
      </c>
      <c r="G315" t="s">
        <v>204</v>
      </c>
      <c r="H315" t="s">
        <v>204</v>
      </c>
      <c r="I315" t="s">
        <v>340</v>
      </c>
      <c r="J315" t="s">
        <v>1272</v>
      </c>
      <c r="K315" t="s">
        <v>413</v>
      </c>
      <c r="L315" t="s">
        <v>1212</v>
      </c>
      <c r="M315" s="132">
        <v>665.8</v>
      </c>
      <c r="N315" t="s">
        <v>1449</v>
      </c>
      <c r="O315" t="s">
        <v>1326</v>
      </c>
      <c r="P315" s="133">
        <v>4.2773596519231502E-2</v>
      </c>
      <c r="R315" s="142">
        <v>7090000</v>
      </c>
      <c r="T315" t="s">
        <v>1450</v>
      </c>
      <c r="U315" s="3">
        <v>6895.0249999999996</v>
      </c>
      <c r="W315" s="15" t="s">
        <v>15</v>
      </c>
      <c r="X315" s="133">
        <v>7.666355867481686E-4</v>
      </c>
      <c r="Y315" s="133">
        <v>7.6411053245023314E-2</v>
      </c>
      <c r="Z315" s="133">
        <v>1.070294720057168E-2</v>
      </c>
    </row>
    <row r="316" spans="1:26">
      <c r="A316" t="s">
        <v>1213</v>
      </c>
      <c r="B316" t="s">
        <v>1258</v>
      </c>
      <c r="C316" t="s">
        <v>1288</v>
      </c>
      <c r="D316" t="s">
        <v>1309</v>
      </c>
      <c r="E316" t="s">
        <v>1310</v>
      </c>
      <c r="F316" t="s">
        <v>945</v>
      </c>
      <c r="G316" t="s">
        <v>204</v>
      </c>
      <c r="H316" t="s">
        <v>204</v>
      </c>
      <c r="I316" t="s">
        <v>340</v>
      </c>
      <c r="J316" t="s">
        <v>1272</v>
      </c>
      <c r="K316" t="s">
        <v>413</v>
      </c>
      <c r="L316" t="s">
        <v>1212</v>
      </c>
      <c r="M316" s="132">
        <v>1401.7</v>
      </c>
      <c r="N316" t="s">
        <v>1311</v>
      </c>
      <c r="O316" s="133">
        <v>1.7500000000000002E-2</v>
      </c>
      <c r="P316" s="133">
        <v>2.72504153645035E-2</v>
      </c>
      <c r="R316" s="142">
        <v>70000</v>
      </c>
      <c r="T316" t="s">
        <v>1312</v>
      </c>
      <c r="U316" s="3">
        <v>68.572000000000003</v>
      </c>
      <c r="W316" s="15" t="s">
        <v>15</v>
      </c>
      <c r="X316" s="133">
        <v>2.9441500869167782E-6</v>
      </c>
      <c r="Y316" s="133">
        <v>7.5991874476419427E-4</v>
      </c>
      <c r="Z316" s="133">
        <v>1.0644232550826158E-4</v>
      </c>
    </row>
    <row r="317" spans="1:26">
      <c r="A317" t="s">
        <v>1213</v>
      </c>
      <c r="B317" t="s">
        <v>1258</v>
      </c>
      <c r="C317" t="s">
        <v>1322</v>
      </c>
      <c r="D317" t="s">
        <v>1336</v>
      </c>
      <c r="E317" t="s">
        <v>1337</v>
      </c>
      <c r="F317" t="s">
        <v>949</v>
      </c>
      <c r="G317" t="s">
        <v>204</v>
      </c>
      <c r="H317" t="s">
        <v>204</v>
      </c>
      <c r="I317" t="s">
        <v>340</v>
      </c>
      <c r="J317" t="s">
        <v>1272</v>
      </c>
      <c r="K317" t="s">
        <v>413</v>
      </c>
      <c r="L317" t="s">
        <v>1212</v>
      </c>
      <c r="M317" s="132">
        <v>180.8</v>
      </c>
      <c r="N317" t="s">
        <v>1338</v>
      </c>
      <c r="O317" t="s">
        <v>1326</v>
      </c>
      <c r="P317" s="133">
        <v>4.1931741281747502E-2</v>
      </c>
      <c r="R317" s="142">
        <v>16467741</v>
      </c>
      <c r="T317" t="s">
        <v>1339</v>
      </c>
      <c r="U317" s="3">
        <v>16345.8797</v>
      </c>
      <c r="W317" s="15" t="s">
        <v>15</v>
      </c>
      <c r="X317" s="133">
        <v>3.9208907142857142E-4</v>
      </c>
      <c r="Y317" s="133">
        <v>0.18114595456316246</v>
      </c>
      <c r="Z317" s="133">
        <v>2.5373234695112112E-2</v>
      </c>
    </row>
    <row r="318" spans="1:26">
      <c r="A318" t="s">
        <v>1213</v>
      </c>
      <c r="B318" t="s">
        <v>1258</v>
      </c>
      <c r="C318" t="s">
        <v>1322</v>
      </c>
      <c r="D318" t="s">
        <v>1416</v>
      </c>
      <c r="E318" t="s">
        <v>1417</v>
      </c>
      <c r="F318" t="s">
        <v>949</v>
      </c>
      <c r="G318" t="s">
        <v>204</v>
      </c>
      <c r="H318" t="s">
        <v>204</v>
      </c>
      <c r="I318" t="s">
        <v>340</v>
      </c>
      <c r="J318" t="s">
        <v>1272</v>
      </c>
      <c r="K318" t="s">
        <v>413</v>
      </c>
      <c r="L318" t="s">
        <v>1212</v>
      </c>
      <c r="M318" s="132">
        <v>8.1999999999999993</v>
      </c>
      <c r="N318" t="s">
        <v>1418</v>
      </c>
      <c r="O318" t="s">
        <v>1326</v>
      </c>
      <c r="P318" s="133">
        <v>3.7179586483239803E-2</v>
      </c>
      <c r="R318" s="142">
        <v>15211345</v>
      </c>
      <c r="T318" t="s">
        <v>1419</v>
      </c>
      <c r="U318" s="3">
        <v>15206.7816</v>
      </c>
      <c r="W318" s="15" t="s">
        <v>15</v>
      </c>
      <c r="X318" s="133">
        <v>3.6217488095238097E-4</v>
      </c>
      <c r="Y318" s="133">
        <v>0.16852240539455651</v>
      </c>
      <c r="Z318" s="133">
        <v>2.3605045742106028E-2</v>
      </c>
    </row>
    <row r="319" spans="1:26">
      <c r="A319" t="s">
        <v>1213</v>
      </c>
      <c r="B319" t="s">
        <v>1258</v>
      </c>
      <c r="C319" t="s">
        <v>1322</v>
      </c>
      <c r="D319" t="s">
        <v>1412</v>
      </c>
      <c r="E319" t="s">
        <v>1413</v>
      </c>
      <c r="F319" t="s">
        <v>949</v>
      </c>
      <c r="G319" t="s">
        <v>204</v>
      </c>
      <c r="H319" t="s">
        <v>204</v>
      </c>
      <c r="I319" t="s">
        <v>340</v>
      </c>
      <c r="J319" t="s">
        <v>1272</v>
      </c>
      <c r="K319" t="s">
        <v>413</v>
      </c>
      <c r="L319" t="s">
        <v>1212</v>
      </c>
      <c r="M319" s="132">
        <v>353.4</v>
      </c>
      <c r="N319" t="s">
        <v>1414</v>
      </c>
      <c r="O319" t="s">
        <v>1326</v>
      </c>
      <c r="P319" s="133">
        <v>4.2194001480340602E-2</v>
      </c>
      <c r="R319" s="142">
        <v>8918000</v>
      </c>
      <c r="T319" t="s">
        <v>1415</v>
      </c>
      <c r="U319" s="3">
        <v>8788.6890000000003</v>
      </c>
      <c r="W319" s="15" t="s">
        <v>15</v>
      </c>
      <c r="X319" s="133">
        <v>4.954444444444444E-4</v>
      </c>
      <c r="Y319" s="133">
        <v>9.739674375842737E-2</v>
      </c>
      <c r="Z319" s="133">
        <v>1.3642426869988886E-2</v>
      </c>
    </row>
    <row r="320" spans="1:26">
      <c r="A320" t="s">
        <v>1213</v>
      </c>
      <c r="B320" t="s">
        <v>1258</v>
      </c>
      <c r="C320" t="s">
        <v>1322</v>
      </c>
      <c r="D320" t="s">
        <v>1396</v>
      </c>
      <c r="E320" t="s">
        <v>1397</v>
      </c>
      <c r="F320" t="s">
        <v>949</v>
      </c>
      <c r="G320" t="s">
        <v>204</v>
      </c>
      <c r="H320" t="s">
        <v>204</v>
      </c>
      <c r="I320" t="s">
        <v>340</v>
      </c>
      <c r="J320" t="s">
        <v>1272</v>
      </c>
      <c r="K320" t="s">
        <v>413</v>
      </c>
      <c r="L320" t="s">
        <v>1212</v>
      </c>
      <c r="M320" s="132">
        <v>679.5</v>
      </c>
      <c r="N320" t="s">
        <v>1398</v>
      </c>
      <c r="O320" t="s">
        <v>1326</v>
      </c>
      <c r="P320" s="133">
        <v>4.2367093211412098E-2</v>
      </c>
      <c r="R320" s="142">
        <v>8415000</v>
      </c>
      <c r="T320" t="s">
        <v>1399</v>
      </c>
      <c r="U320" s="3">
        <v>8181.0630000000001</v>
      </c>
      <c r="W320" s="15" t="s">
        <v>15</v>
      </c>
      <c r="X320" s="133">
        <v>6.0107142857142857E-4</v>
      </c>
      <c r="Y320" s="133">
        <v>9.066299839288329E-2</v>
      </c>
      <c r="Z320" s="133">
        <v>1.2699226664667721E-2</v>
      </c>
    </row>
    <row r="321" spans="1:26">
      <c r="A321" t="s">
        <v>1213</v>
      </c>
      <c r="B321" t="s">
        <v>1258</v>
      </c>
      <c r="C321" t="s">
        <v>1322</v>
      </c>
      <c r="D321" t="s">
        <v>1408</v>
      </c>
      <c r="E321" t="s">
        <v>1409</v>
      </c>
      <c r="F321" t="s">
        <v>949</v>
      </c>
      <c r="G321" t="s">
        <v>204</v>
      </c>
      <c r="H321" t="s">
        <v>204</v>
      </c>
      <c r="I321" t="s">
        <v>340</v>
      </c>
      <c r="J321" t="s">
        <v>1272</v>
      </c>
      <c r="K321" t="s">
        <v>413</v>
      </c>
      <c r="L321" t="s">
        <v>1212</v>
      </c>
      <c r="M321" s="132">
        <v>602.70000000000005</v>
      </c>
      <c r="N321" t="s">
        <v>1410</v>
      </c>
      <c r="O321" t="s">
        <v>1326</v>
      </c>
      <c r="P321" s="133">
        <v>4.2545430146455399E-2</v>
      </c>
      <c r="R321" s="142">
        <v>5009000</v>
      </c>
      <c r="T321" t="s">
        <v>1411</v>
      </c>
      <c r="U321" s="3">
        <v>4884.7767999999996</v>
      </c>
      <c r="W321" s="15" t="s">
        <v>15</v>
      </c>
      <c r="X321" s="133">
        <v>3.5778571428571429E-4</v>
      </c>
      <c r="Y321" s="133">
        <v>5.4133370097259194E-2</v>
      </c>
      <c r="Z321" s="133">
        <v>7.5824972609928884E-3</v>
      </c>
    </row>
    <row r="322" spans="1:26">
      <c r="A322" t="s">
        <v>1213</v>
      </c>
      <c r="B322" t="s">
        <v>1258</v>
      </c>
      <c r="C322" t="s">
        <v>1322</v>
      </c>
      <c r="D322" t="s">
        <v>1420</v>
      </c>
      <c r="E322" t="s">
        <v>1421</v>
      </c>
      <c r="F322" t="s">
        <v>949</v>
      </c>
      <c r="G322" t="s">
        <v>204</v>
      </c>
      <c r="H322" t="s">
        <v>204</v>
      </c>
      <c r="I322" t="s">
        <v>340</v>
      </c>
      <c r="J322" t="s">
        <v>1272</v>
      </c>
      <c r="K322" t="s">
        <v>413</v>
      </c>
      <c r="L322" t="s">
        <v>1212</v>
      </c>
      <c r="M322" s="132">
        <v>104.1</v>
      </c>
      <c r="N322" t="s">
        <v>1422</v>
      </c>
      <c r="O322" t="s">
        <v>1326</v>
      </c>
      <c r="P322" s="133">
        <v>4.1255109969377202E-2</v>
      </c>
      <c r="R322" s="142">
        <v>4013413</v>
      </c>
      <c r="T322" t="s">
        <v>1423</v>
      </c>
      <c r="U322" s="3">
        <v>3996.5567000000001</v>
      </c>
      <c r="W322" s="15" t="s">
        <v>15</v>
      </c>
      <c r="X322" s="133">
        <v>1.00335325E-4</v>
      </c>
      <c r="Y322" s="133">
        <v>4.4290064815810271E-2</v>
      </c>
      <c r="Z322" s="133">
        <v>6.2037389239152892E-3</v>
      </c>
    </row>
    <row r="323" spans="1:26">
      <c r="A323" t="s">
        <v>1213</v>
      </c>
      <c r="B323" t="s">
        <v>1258</v>
      </c>
      <c r="C323" t="s">
        <v>1322</v>
      </c>
      <c r="D323" t="s">
        <v>1323</v>
      </c>
      <c r="E323" t="s">
        <v>1324</v>
      </c>
      <c r="F323" t="s">
        <v>949</v>
      </c>
      <c r="G323" t="s">
        <v>204</v>
      </c>
      <c r="H323" t="s">
        <v>204</v>
      </c>
      <c r="I323" t="s">
        <v>340</v>
      </c>
      <c r="J323" t="s">
        <v>1272</v>
      </c>
      <c r="K323" t="s">
        <v>413</v>
      </c>
      <c r="L323" t="s">
        <v>1212</v>
      </c>
      <c r="M323" s="132">
        <v>506.8</v>
      </c>
      <c r="N323" t="s">
        <v>1325</v>
      </c>
      <c r="O323" t="s">
        <v>1326</v>
      </c>
      <c r="P323" s="133">
        <v>4.2133681634664202E-2</v>
      </c>
      <c r="R323" s="142">
        <v>3081829</v>
      </c>
      <c r="T323" t="s">
        <v>1327</v>
      </c>
      <c r="U323" s="3">
        <v>3018.0351000000001</v>
      </c>
      <c r="W323" s="15" t="s">
        <v>15</v>
      </c>
      <c r="X323" s="133">
        <v>1.7121272222222223E-4</v>
      </c>
      <c r="Y323" s="133">
        <v>3.3446034460349029E-2</v>
      </c>
      <c r="Z323" s="133">
        <v>4.6848083581537518E-3</v>
      </c>
    </row>
    <row r="324" spans="1:26">
      <c r="A324" t="s">
        <v>1213</v>
      </c>
      <c r="B324" t="s">
        <v>1258</v>
      </c>
      <c r="C324" t="s">
        <v>1322</v>
      </c>
      <c r="D324" t="s">
        <v>1328</v>
      </c>
      <c r="E324" t="s">
        <v>1329</v>
      </c>
      <c r="F324" t="s">
        <v>949</v>
      </c>
      <c r="G324" t="s">
        <v>204</v>
      </c>
      <c r="H324" t="s">
        <v>204</v>
      </c>
      <c r="I324" t="s">
        <v>340</v>
      </c>
      <c r="J324" t="s">
        <v>1272</v>
      </c>
      <c r="K324" t="s">
        <v>413</v>
      </c>
      <c r="L324" t="s">
        <v>1212</v>
      </c>
      <c r="M324" s="132">
        <v>928.8</v>
      </c>
      <c r="N324" t="s">
        <v>1330</v>
      </c>
      <c r="O324" t="s">
        <v>1326</v>
      </c>
      <c r="P324" s="133">
        <v>4.0497177995443001E-2</v>
      </c>
      <c r="R324" s="142">
        <v>2280000</v>
      </c>
      <c r="T324" t="s">
        <v>1331</v>
      </c>
      <c r="U324" s="3">
        <v>2197.4639999999999</v>
      </c>
      <c r="W324" s="15" t="s">
        <v>15</v>
      </c>
      <c r="X324" s="133">
        <v>1.9000000000000001E-4</v>
      </c>
      <c r="Y324" s="133">
        <v>2.4352419129447959E-2</v>
      </c>
      <c r="Z324" s="133">
        <v>3.4110595925550737E-3</v>
      </c>
    </row>
    <row r="325" spans="1:26">
      <c r="A325" t="s">
        <v>1213</v>
      </c>
      <c r="B325" t="s">
        <v>1258</v>
      </c>
      <c r="C325" t="s">
        <v>1322</v>
      </c>
      <c r="D325" t="s">
        <v>1404</v>
      </c>
      <c r="E325" t="s">
        <v>1405</v>
      </c>
      <c r="F325" t="s">
        <v>949</v>
      </c>
      <c r="G325" t="s">
        <v>204</v>
      </c>
      <c r="H325" t="s">
        <v>204</v>
      </c>
      <c r="I325" t="s">
        <v>340</v>
      </c>
      <c r="J325" t="s">
        <v>1272</v>
      </c>
      <c r="K325" t="s">
        <v>413</v>
      </c>
      <c r="L325" t="s">
        <v>1212</v>
      </c>
      <c r="M325" s="132">
        <v>430.1</v>
      </c>
      <c r="N325" t="s">
        <v>1406</v>
      </c>
      <c r="O325" t="s">
        <v>1326</v>
      </c>
      <c r="P325" s="133">
        <v>4.28863684046265E-2</v>
      </c>
      <c r="R325" s="142">
        <v>1809138</v>
      </c>
      <c r="T325" t="s">
        <v>1407</v>
      </c>
      <c r="U325" s="3">
        <v>1776.7543999999998</v>
      </c>
      <c r="W325" s="15" t="s">
        <v>15</v>
      </c>
      <c r="X325" s="133">
        <v>1.0050766666666667E-4</v>
      </c>
      <c r="Y325" s="133">
        <v>1.9690092108263398E-2</v>
      </c>
      <c r="Z325" s="133">
        <v>2.758004336537031E-3</v>
      </c>
    </row>
    <row r="326" spans="1:26">
      <c r="A326" t="s">
        <v>1213</v>
      </c>
      <c r="B326" t="s">
        <v>1258</v>
      </c>
      <c r="C326" t="s">
        <v>1322</v>
      </c>
      <c r="D326" t="s">
        <v>1332</v>
      </c>
      <c r="E326" t="s">
        <v>1333</v>
      </c>
      <c r="F326" t="s">
        <v>949</v>
      </c>
      <c r="G326" t="s">
        <v>204</v>
      </c>
      <c r="H326" t="s">
        <v>204</v>
      </c>
      <c r="I326" t="s">
        <v>340</v>
      </c>
      <c r="J326" t="s">
        <v>1272</v>
      </c>
      <c r="K326" t="s">
        <v>413</v>
      </c>
      <c r="L326" t="s">
        <v>1212</v>
      </c>
      <c r="M326" s="132">
        <v>775.3</v>
      </c>
      <c r="N326" t="s">
        <v>1334</v>
      </c>
      <c r="O326" t="s">
        <v>1326</v>
      </c>
      <c r="P326" s="133">
        <v>4.1451805118321999E-2</v>
      </c>
      <c r="R326" s="142">
        <v>1175000</v>
      </c>
      <c r="T326" t="s">
        <v>1335</v>
      </c>
      <c r="U326" s="3">
        <v>1138.575</v>
      </c>
      <c r="W326" s="15" t="s">
        <v>15</v>
      </c>
      <c r="X326" s="133">
        <v>9.7916666666666671E-5</v>
      </c>
      <c r="Y326" s="133">
        <v>1.2617751922357413E-2</v>
      </c>
      <c r="Z326" s="133">
        <v>1.7673769288568063E-3</v>
      </c>
    </row>
    <row r="327" spans="1:26">
      <c r="A327" t="s">
        <v>1213</v>
      </c>
      <c r="B327" t="s">
        <v>1258</v>
      </c>
      <c r="C327" t="s">
        <v>1322</v>
      </c>
      <c r="D327" t="s">
        <v>1340</v>
      </c>
      <c r="E327" t="s">
        <v>1341</v>
      </c>
      <c r="F327" t="s">
        <v>949</v>
      </c>
      <c r="G327" t="s">
        <v>204</v>
      </c>
      <c r="H327" t="s">
        <v>204</v>
      </c>
      <c r="I327" t="s">
        <v>340</v>
      </c>
      <c r="J327" t="s">
        <v>1272</v>
      </c>
      <c r="K327" t="s">
        <v>413</v>
      </c>
      <c r="L327" t="s">
        <v>1212</v>
      </c>
      <c r="M327" s="132">
        <v>852.1</v>
      </c>
      <c r="N327" t="s">
        <v>1342</v>
      </c>
      <c r="O327" t="s">
        <v>1326</v>
      </c>
      <c r="P327" s="133">
        <v>4.1053169616460397E-2</v>
      </c>
      <c r="R327" s="142">
        <v>360000</v>
      </c>
      <c r="T327" t="s">
        <v>1343</v>
      </c>
      <c r="U327" s="3">
        <v>347.86799999999999</v>
      </c>
      <c r="W327" s="15" t="s">
        <v>15</v>
      </c>
      <c r="X327" s="133">
        <v>3.0000000000000001E-5</v>
      </c>
      <c r="Y327" s="133">
        <v>3.8550926603224452E-3</v>
      </c>
      <c r="Z327" s="133">
        <v>5.3998540059948575E-4</v>
      </c>
    </row>
    <row r="328" spans="1:26">
      <c r="A328" t="s">
        <v>1213</v>
      </c>
      <c r="B328" t="s">
        <v>1258</v>
      </c>
      <c r="C328" t="s">
        <v>1322</v>
      </c>
      <c r="D328" t="s">
        <v>1400</v>
      </c>
      <c r="E328" t="s">
        <v>1401</v>
      </c>
      <c r="F328" t="s">
        <v>949</v>
      </c>
      <c r="G328" t="s">
        <v>204</v>
      </c>
      <c r="H328" t="s">
        <v>204</v>
      </c>
      <c r="I328" t="s">
        <v>340</v>
      </c>
      <c r="J328" t="s">
        <v>1272</v>
      </c>
      <c r="K328" t="s">
        <v>413</v>
      </c>
      <c r="L328" t="s">
        <v>1212</v>
      </c>
      <c r="M328" s="132">
        <v>257.5</v>
      </c>
      <c r="N328" t="s">
        <v>1402</v>
      </c>
      <c r="O328" t="s">
        <v>1326</v>
      </c>
      <c r="P328" s="133">
        <v>4.1837327610253897E-2</v>
      </c>
      <c r="R328" s="142">
        <v>234000</v>
      </c>
      <c r="T328" t="s">
        <v>1403</v>
      </c>
      <c r="U328" s="3">
        <v>231.54300000000001</v>
      </c>
      <c r="W328" s="15" t="s">
        <v>15</v>
      </c>
      <c r="X328" s="133">
        <v>1.2999999999999999E-5</v>
      </c>
      <c r="Y328" s="133">
        <v>2.5659724948803569E-3</v>
      </c>
      <c r="Z328" s="133">
        <v>3.5941747907541574E-4</v>
      </c>
    </row>
    <row r="329" spans="1:26">
      <c r="A329" t="s">
        <v>1213</v>
      </c>
      <c r="B329" t="s">
        <v>1261</v>
      </c>
      <c r="C329" t="s">
        <v>1269</v>
      </c>
      <c r="D329" t="s">
        <v>1270</v>
      </c>
      <c r="E329" t="s">
        <v>1271</v>
      </c>
      <c r="F329" t="s">
        <v>943</v>
      </c>
      <c r="G329" t="s">
        <v>204</v>
      </c>
      <c r="H329" t="s">
        <v>204</v>
      </c>
      <c r="I329" t="s">
        <v>340</v>
      </c>
      <c r="J329" t="s">
        <v>1272</v>
      </c>
      <c r="K329" t="s">
        <v>413</v>
      </c>
      <c r="L329" t="s">
        <v>1212</v>
      </c>
      <c r="M329" s="132">
        <v>1578.8</v>
      </c>
      <c r="N329" t="s">
        <v>1273</v>
      </c>
      <c r="O329" s="133">
        <v>7.4999999999999997E-3</v>
      </c>
      <c r="P329" s="133">
        <v>1.02638223016259E-2</v>
      </c>
      <c r="R329" s="142">
        <v>75484691</v>
      </c>
      <c r="T329" t="s">
        <v>1274</v>
      </c>
      <c r="U329" s="3">
        <v>84648.532500000001</v>
      </c>
      <c r="W329" s="15" t="s">
        <v>15</v>
      </c>
      <c r="X329" s="133">
        <v>3.4781199652181602E-3</v>
      </c>
      <c r="Y329" s="133">
        <v>6.9141042257014493E-2</v>
      </c>
      <c r="Z329" s="133">
        <v>2.7984718948359372E-2</v>
      </c>
    </row>
    <row r="330" spans="1:26">
      <c r="A330" t="s">
        <v>1213</v>
      </c>
      <c r="B330" t="s">
        <v>1261</v>
      </c>
      <c r="C330" t="s">
        <v>1269</v>
      </c>
      <c r="D330" t="s">
        <v>1348</v>
      </c>
      <c r="E330" t="s">
        <v>1349</v>
      </c>
      <c r="F330" t="s">
        <v>943</v>
      </c>
      <c r="G330" t="s">
        <v>204</v>
      </c>
      <c r="H330" t="s">
        <v>204</v>
      </c>
      <c r="I330" t="s">
        <v>340</v>
      </c>
      <c r="J330" t="s">
        <v>1272</v>
      </c>
      <c r="K330" t="s">
        <v>413</v>
      </c>
      <c r="L330" t="s">
        <v>1212</v>
      </c>
      <c r="M330" s="132">
        <v>2331.1999999999998</v>
      </c>
      <c r="N330" t="s">
        <v>1350</v>
      </c>
      <c r="O330" s="133">
        <v>1E-3</v>
      </c>
      <c r="P330" s="133">
        <v>1.14859548270699E-2</v>
      </c>
      <c r="R330" s="142">
        <v>72173218</v>
      </c>
      <c r="T330" t="s">
        <v>1351</v>
      </c>
      <c r="U330" s="3">
        <v>78834.805999999997</v>
      </c>
      <c r="W330" s="15" t="s">
        <v>15</v>
      </c>
      <c r="X330" s="133">
        <v>3.5721243194297924E-3</v>
      </c>
      <c r="Y330" s="133">
        <v>6.4392382174617166E-2</v>
      </c>
      <c r="Z330" s="133">
        <v>2.6062706877826834E-2</v>
      </c>
    </row>
    <row r="331" spans="1:26">
      <c r="A331" t="s">
        <v>1213</v>
      </c>
      <c r="B331" t="s">
        <v>1261</v>
      </c>
      <c r="C331" t="s">
        <v>1269</v>
      </c>
      <c r="D331" t="s">
        <v>1283</v>
      </c>
      <c r="E331" t="s">
        <v>1284</v>
      </c>
      <c r="F331" t="s">
        <v>943</v>
      </c>
      <c r="G331" t="s">
        <v>204</v>
      </c>
      <c r="H331" t="s">
        <v>204</v>
      </c>
      <c r="I331" t="s">
        <v>340</v>
      </c>
      <c r="J331" t="s">
        <v>1285</v>
      </c>
      <c r="K331" t="s">
        <v>415</v>
      </c>
      <c r="L331" t="s">
        <v>1212</v>
      </c>
      <c r="M331" s="132">
        <v>5108.6000000000004</v>
      </c>
      <c r="N331" t="s">
        <v>1286</v>
      </c>
      <c r="O331" s="133">
        <v>5.0000000000000001E-3</v>
      </c>
      <c r="P331" s="133">
        <v>1.31985139238831E-2</v>
      </c>
      <c r="R331" s="142">
        <v>62697722</v>
      </c>
      <c r="T331" t="s">
        <v>1287</v>
      </c>
      <c r="U331" s="3">
        <v>67211.957999999999</v>
      </c>
      <c r="W331" s="15" t="s">
        <v>15</v>
      </c>
      <c r="X331" s="133">
        <v>2.7191608685610278E-3</v>
      </c>
      <c r="Y331" s="133">
        <v>5.4898823294309937E-2</v>
      </c>
      <c r="Z331" s="133">
        <v>2.2220205110243977E-2</v>
      </c>
    </row>
    <row r="332" spans="1:26">
      <c r="A332" t="s">
        <v>1213</v>
      </c>
      <c r="B332" t="s">
        <v>1261</v>
      </c>
      <c r="C332" t="s">
        <v>1269</v>
      </c>
      <c r="D332" t="s">
        <v>1275</v>
      </c>
      <c r="E332" t="s">
        <v>1276</v>
      </c>
      <c r="F332" t="s">
        <v>943</v>
      </c>
      <c r="G332" t="s">
        <v>204</v>
      </c>
      <c r="H332" t="s">
        <v>204</v>
      </c>
      <c r="I332" t="s">
        <v>340</v>
      </c>
      <c r="J332" t="s">
        <v>1272</v>
      </c>
      <c r="K332" t="s">
        <v>413</v>
      </c>
      <c r="L332" t="s">
        <v>1212</v>
      </c>
      <c r="M332" s="132">
        <v>4477.3</v>
      </c>
      <c r="N332" t="s">
        <v>1277</v>
      </c>
      <c r="O332" s="133">
        <v>1.0999999999999999E-2</v>
      </c>
      <c r="P332" s="133">
        <v>1.15777458965775E-2</v>
      </c>
      <c r="R332" s="142">
        <v>49317850</v>
      </c>
      <c r="T332" t="s">
        <v>1278</v>
      </c>
      <c r="U332" s="3">
        <v>49460.871799999994</v>
      </c>
      <c r="W332" s="15" t="s">
        <v>15</v>
      </c>
      <c r="X332" s="133">
        <v>4.3705093318695803E-3</v>
      </c>
      <c r="Y332" s="133">
        <v>4.0399710713020058E-2</v>
      </c>
      <c r="Z332" s="133">
        <v>1.6351714018082952E-2</v>
      </c>
    </row>
    <row r="333" spans="1:26">
      <c r="A333" t="s">
        <v>1213</v>
      </c>
      <c r="B333" t="s">
        <v>1261</v>
      </c>
      <c r="C333" t="s">
        <v>1269</v>
      </c>
      <c r="D333" t="s">
        <v>1344</v>
      </c>
      <c r="E333" t="s">
        <v>1345</v>
      </c>
      <c r="F333" t="s">
        <v>943</v>
      </c>
      <c r="G333" t="s">
        <v>204</v>
      </c>
      <c r="H333" t="s">
        <v>204</v>
      </c>
      <c r="I333" t="s">
        <v>340</v>
      </c>
      <c r="J333" t="s">
        <v>1285</v>
      </c>
      <c r="K333" t="s">
        <v>415</v>
      </c>
      <c r="L333" t="s">
        <v>1212</v>
      </c>
      <c r="M333" s="132">
        <v>3126</v>
      </c>
      <c r="N333" t="s">
        <v>1346</v>
      </c>
      <c r="O333" s="133">
        <v>7.4999999999999997E-3</v>
      </c>
      <c r="P333" s="133">
        <v>-2.61195350492004E-2</v>
      </c>
      <c r="R333" s="142">
        <v>34289024</v>
      </c>
      <c r="T333" t="s">
        <v>1347</v>
      </c>
      <c r="U333" s="3">
        <v>38362.560100000002</v>
      </c>
      <c r="W333" s="15" t="s">
        <v>15</v>
      </c>
      <c r="X333" s="133">
        <v>1.5382698050323367E-3</v>
      </c>
      <c r="Y333" s="133">
        <v>3.1334593851134886E-2</v>
      </c>
      <c r="Z333" s="133">
        <v>1.2682623426840766E-2</v>
      </c>
    </row>
    <row r="334" spans="1:26">
      <c r="A334" t="s">
        <v>1213</v>
      </c>
      <c r="B334" t="s">
        <v>1261</v>
      </c>
      <c r="C334" t="s">
        <v>1269</v>
      </c>
      <c r="D334" t="s">
        <v>1279</v>
      </c>
      <c r="E334" t="s">
        <v>1280</v>
      </c>
      <c r="F334" t="s">
        <v>943</v>
      </c>
      <c r="G334" t="s">
        <v>204</v>
      </c>
      <c r="H334" t="s">
        <v>204</v>
      </c>
      <c r="I334" t="s">
        <v>340</v>
      </c>
      <c r="J334" t="s">
        <v>1272</v>
      </c>
      <c r="K334" t="s">
        <v>413</v>
      </c>
      <c r="L334" t="s">
        <v>1212</v>
      </c>
      <c r="M334" s="132">
        <v>7641.2</v>
      </c>
      <c r="N334" t="s">
        <v>1281</v>
      </c>
      <c r="O334" s="133">
        <v>1E-3</v>
      </c>
      <c r="P334" s="133">
        <v>1.6062395292520199E-2</v>
      </c>
      <c r="R334" s="142">
        <v>23772353</v>
      </c>
      <c r="T334" t="s">
        <v>1282</v>
      </c>
      <c r="U334" s="3">
        <v>23727.1855</v>
      </c>
      <c r="W334" s="15" t="s">
        <v>15</v>
      </c>
      <c r="X334" s="133">
        <v>7.74240900508395E-4</v>
      </c>
      <c r="Y334" s="133">
        <v>1.9380399034862741E-2</v>
      </c>
      <c r="Z334" s="133">
        <v>7.8441834602611307E-3</v>
      </c>
    </row>
    <row r="335" spans="1:26">
      <c r="A335" t="s">
        <v>1213</v>
      </c>
      <c r="B335" t="s">
        <v>1261</v>
      </c>
      <c r="C335" t="s">
        <v>1269</v>
      </c>
      <c r="D335" t="s">
        <v>1360</v>
      </c>
      <c r="E335" t="s">
        <v>1361</v>
      </c>
      <c r="F335" t="s">
        <v>943</v>
      </c>
      <c r="G335" t="s">
        <v>204</v>
      </c>
      <c r="H335" t="s">
        <v>204</v>
      </c>
      <c r="I335" t="s">
        <v>340</v>
      </c>
      <c r="J335" t="s">
        <v>1272</v>
      </c>
      <c r="K335" t="s">
        <v>413</v>
      </c>
      <c r="L335" t="s">
        <v>1212</v>
      </c>
      <c r="M335" s="132">
        <v>334.2</v>
      </c>
      <c r="N335" t="s">
        <v>1362</v>
      </c>
      <c r="O335" s="133">
        <v>0.04</v>
      </c>
      <c r="P335" s="133">
        <v>-4.2601474964622096E-3</v>
      </c>
      <c r="R335" s="142">
        <v>12087779.49</v>
      </c>
      <c r="T335" t="s">
        <v>1363</v>
      </c>
      <c r="U335" s="3">
        <v>17381.018100000001</v>
      </c>
      <c r="W335" s="15" t="s">
        <v>15</v>
      </c>
      <c r="X335" s="133">
        <v>3.2491070959266544E-3</v>
      </c>
      <c r="Y335" s="133">
        <v>1.4196840436463052E-2</v>
      </c>
      <c r="Z335" s="133">
        <v>5.746146957002457E-3</v>
      </c>
    </row>
    <row r="336" spans="1:26">
      <c r="A336" t="s">
        <v>1213</v>
      </c>
      <c r="B336" t="s">
        <v>1261</v>
      </c>
      <c r="C336" t="s">
        <v>1269</v>
      </c>
      <c r="D336" t="s">
        <v>1352</v>
      </c>
      <c r="E336" t="s">
        <v>1353</v>
      </c>
      <c r="F336" t="s">
        <v>943</v>
      </c>
      <c r="G336" t="s">
        <v>204</v>
      </c>
      <c r="H336" t="s">
        <v>204</v>
      </c>
      <c r="I336" t="s">
        <v>340</v>
      </c>
      <c r="J336" t="s">
        <v>1272</v>
      </c>
      <c r="K336" t="s">
        <v>413</v>
      </c>
      <c r="L336" t="s">
        <v>1212</v>
      </c>
      <c r="M336" s="132">
        <v>9042.4</v>
      </c>
      <c r="N336" t="s">
        <v>1354</v>
      </c>
      <c r="O336" s="133">
        <v>1.6E-2</v>
      </c>
      <c r="P336" s="133">
        <v>1.4971392866372699E-2</v>
      </c>
      <c r="R336" s="142">
        <v>6700000</v>
      </c>
      <c r="T336" t="s">
        <v>1355</v>
      </c>
      <c r="U336" s="3">
        <v>6691.96</v>
      </c>
      <c r="W336" s="15" t="s">
        <v>15</v>
      </c>
      <c r="X336" s="133">
        <v>3.2682926829268291E-3</v>
      </c>
      <c r="Y336" s="133">
        <v>5.4660024875342328E-3</v>
      </c>
      <c r="Z336" s="133">
        <v>2.2123551857386146E-3</v>
      </c>
    </row>
    <row r="337" spans="1:26">
      <c r="A337" t="s">
        <v>1213</v>
      </c>
      <c r="B337" t="s">
        <v>1261</v>
      </c>
      <c r="C337" t="s">
        <v>1269</v>
      </c>
      <c r="D337" t="s">
        <v>1438</v>
      </c>
      <c r="E337" t="s">
        <v>1439</v>
      </c>
      <c r="F337" t="s">
        <v>943</v>
      </c>
      <c r="G337" t="s">
        <v>204</v>
      </c>
      <c r="H337" t="s">
        <v>204</v>
      </c>
      <c r="I337" t="s">
        <v>340</v>
      </c>
      <c r="J337" t="s">
        <v>1272</v>
      </c>
      <c r="K337" t="s">
        <v>413</v>
      </c>
      <c r="L337" t="s">
        <v>1212</v>
      </c>
      <c r="M337" s="132">
        <v>18791.5</v>
      </c>
      <c r="N337" t="s">
        <v>1440</v>
      </c>
      <c r="O337" s="133">
        <v>0.01</v>
      </c>
      <c r="P337" s="133">
        <v>1.8808259571790401E-2</v>
      </c>
      <c r="R337" s="142">
        <v>3171612</v>
      </c>
      <c r="T337" t="s">
        <v>1441</v>
      </c>
      <c r="U337" s="3">
        <v>3058.7026000000001</v>
      </c>
      <c r="W337" s="15" t="s">
        <v>15</v>
      </c>
      <c r="X337" s="133">
        <v>1.7517778412098599E-4</v>
      </c>
      <c r="Y337" s="133">
        <v>2.4983526635234308E-3</v>
      </c>
      <c r="Z337" s="133">
        <v>1.0112039801583289E-3</v>
      </c>
    </row>
    <row r="338" spans="1:26">
      <c r="A338" t="s">
        <v>1213</v>
      </c>
      <c r="B338" t="s">
        <v>1261</v>
      </c>
      <c r="C338" t="s">
        <v>1288</v>
      </c>
      <c r="D338" t="s">
        <v>1368</v>
      </c>
      <c r="E338" t="s">
        <v>1369</v>
      </c>
      <c r="F338" t="s">
        <v>945</v>
      </c>
      <c r="G338" t="s">
        <v>204</v>
      </c>
      <c r="H338" t="s">
        <v>204</v>
      </c>
      <c r="I338" t="s">
        <v>340</v>
      </c>
      <c r="J338" t="s">
        <v>1272</v>
      </c>
      <c r="K338" t="s">
        <v>413</v>
      </c>
      <c r="L338" t="s">
        <v>1212</v>
      </c>
      <c r="M338" s="132">
        <v>4367.3999999999996</v>
      </c>
      <c r="N338" t="s">
        <v>1370</v>
      </c>
      <c r="O338" s="133">
        <v>2.2499999999999999E-2</v>
      </c>
      <c r="P338" s="133">
        <v>3.4973978213071501E-2</v>
      </c>
      <c r="R338" s="142">
        <v>73900413</v>
      </c>
      <c r="T338" t="s">
        <v>1371</v>
      </c>
      <c r="U338" s="3">
        <v>69311.197400000005</v>
      </c>
      <c r="W338" s="15" t="s">
        <v>15</v>
      </c>
      <c r="X338" s="133">
        <v>2.553862799398609E-3</v>
      </c>
      <c r="Y338" s="133">
        <v>5.6613485009449301E-2</v>
      </c>
      <c r="Z338" s="133">
        <v>2.2914211515460102E-2</v>
      </c>
    </row>
    <row r="339" spans="1:26">
      <c r="A339" t="s">
        <v>1213</v>
      </c>
      <c r="B339" t="s">
        <v>1261</v>
      </c>
      <c r="C339" t="s">
        <v>1442</v>
      </c>
      <c r="D339" t="s">
        <v>1443</v>
      </c>
      <c r="E339" t="s">
        <v>1444</v>
      </c>
      <c r="F339" t="s">
        <v>945</v>
      </c>
      <c r="G339" t="s">
        <v>204</v>
      </c>
      <c r="H339" t="s">
        <v>204</v>
      </c>
      <c r="I339" t="s">
        <v>340</v>
      </c>
      <c r="J339" t="s">
        <v>1272</v>
      </c>
      <c r="K339" t="s">
        <v>413</v>
      </c>
      <c r="L339" t="s">
        <v>1212</v>
      </c>
      <c r="M339" s="132">
        <v>416.4</v>
      </c>
      <c r="N339" t="s">
        <v>1445</v>
      </c>
      <c r="O339" t="s">
        <v>1326</v>
      </c>
      <c r="P339" s="133">
        <v>4.3305984722375498E-2</v>
      </c>
      <c r="R339" s="142">
        <v>60424017</v>
      </c>
      <c r="T339" t="s">
        <v>1446</v>
      </c>
      <c r="U339" s="3">
        <v>59366.596700000002</v>
      </c>
      <c r="W339" s="15" t="s">
        <v>15</v>
      </c>
      <c r="X339" s="133">
        <v>9.9591387648291386E-3</v>
      </c>
      <c r="Y339" s="133">
        <v>4.8490720992400822E-2</v>
      </c>
      <c r="Z339" s="133">
        <v>1.9626536631185604E-2</v>
      </c>
    </row>
    <row r="340" spans="1:26">
      <c r="A340" t="s">
        <v>1213</v>
      </c>
      <c r="B340" t="s">
        <v>1261</v>
      </c>
      <c r="C340" t="s">
        <v>1288</v>
      </c>
      <c r="D340" t="s">
        <v>1364</v>
      </c>
      <c r="E340" t="s">
        <v>1365</v>
      </c>
      <c r="F340" t="s">
        <v>945</v>
      </c>
      <c r="G340" t="s">
        <v>204</v>
      </c>
      <c r="H340" t="s">
        <v>204</v>
      </c>
      <c r="I340" t="s">
        <v>340</v>
      </c>
      <c r="J340" t="s">
        <v>1272</v>
      </c>
      <c r="K340" t="s">
        <v>413</v>
      </c>
      <c r="L340" t="s">
        <v>1212</v>
      </c>
      <c r="M340" s="132">
        <v>2939.7</v>
      </c>
      <c r="N340" t="s">
        <v>1366</v>
      </c>
      <c r="O340" s="133">
        <v>0.02</v>
      </c>
      <c r="P340" s="133">
        <v>4.0074939075707999E-2</v>
      </c>
      <c r="R340" s="142">
        <v>49897075</v>
      </c>
      <c r="T340" t="s">
        <v>1367</v>
      </c>
      <c r="U340" s="3">
        <v>47117.8079</v>
      </c>
      <c r="W340" s="15" t="s">
        <v>15</v>
      </c>
      <c r="X340" s="133">
        <v>1.9307663942663535E-3</v>
      </c>
      <c r="Y340" s="133">
        <v>3.8485892819375069E-2</v>
      </c>
      <c r="Z340" s="133">
        <v>1.5577099489234672E-2</v>
      </c>
    </row>
    <row r="341" spans="1:26">
      <c r="A341" t="s">
        <v>1213</v>
      </c>
      <c r="B341" t="s">
        <v>1261</v>
      </c>
      <c r="C341" t="s">
        <v>1442</v>
      </c>
      <c r="D341" t="s">
        <v>1447</v>
      </c>
      <c r="E341" t="s">
        <v>1448</v>
      </c>
      <c r="F341" t="s">
        <v>945</v>
      </c>
      <c r="G341" t="s">
        <v>204</v>
      </c>
      <c r="H341" t="s">
        <v>204</v>
      </c>
      <c r="I341" t="s">
        <v>340</v>
      </c>
      <c r="J341" t="s">
        <v>1272</v>
      </c>
      <c r="K341" t="s">
        <v>413</v>
      </c>
      <c r="L341" t="s">
        <v>1212</v>
      </c>
      <c r="M341" s="132">
        <v>665.8</v>
      </c>
      <c r="N341" t="s">
        <v>1449</v>
      </c>
      <c r="O341" t="s">
        <v>1326</v>
      </c>
      <c r="P341" s="133">
        <v>4.2773596519231502E-2</v>
      </c>
      <c r="R341" s="142">
        <v>31055597</v>
      </c>
      <c r="T341" t="s">
        <v>1450</v>
      </c>
      <c r="U341" s="3">
        <v>30201.5681</v>
      </c>
      <c r="W341" s="15" t="s">
        <v>15</v>
      </c>
      <c r="X341" s="133">
        <v>3.3580149263624354E-3</v>
      </c>
      <c r="Y341" s="133">
        <v>2.4668683953039092E-2</v>
      </c>
      <c r="Z341" s="133">
        <v>9.9846077628612112E-3</v>
      </c>
    </row>
    <row r="342" spans="1:26">
      <c r="A342" t="s">
        <v>1213</v>
      </c>
      <c r="B342" t="s">
        <v>1261</v>
      </c>
      <c r="C342" t="s">
        <v>1288</v>
      </c>
      <c r="D342" t="s">
        <v>1301</v>
      </c>
      <c r="E342" t="s">
        <v>1302</v>
      </c>
      <c r="F342" t="s">
        <v>945</v>
      </c>
      <c r="G342" t="s">
        <v>204</v>
      </c>
      <c r="H342" t="s">
        <v>204</v>
      </c>
      <c r="I342" t="s">
        <v>340</v>
      </c>
      <c r="J342" t="s">
        <v>1272</v>
      </c>
      <c r="K342" t="s">
        <v>413</v>
      </c>
      <c r="L342" t="s">
        <v>1212</v>
      </c>
      <c r="M342" s="132">
        <v>5837.1</v>
      </c>
      <c r="N342" t="s">
        <v>1303</v>
      </c>
      <c r="O342" s="133">
        <v>0.01</v>
      </c>
      <c r="P342" s="133">
        <v>4.18399502122399E-2</v>
      </c>
      <c r="R342" s="142">
        <v>33100566</v>
      </c>
      <c r="T342" t="s">
        <v>1304</v>
      </c>
      <c r="U342" s="3">
        <v>27629.042399999998</v>
      </c>
      <c r="W342" s="15" t="s">
        <v>15</v>
      </c>
      <c r="X342" s="133">
        <v>8.7670959112015633E-4</v>
      </c>
      <c r="Y342" s="133">
        <v>2.2567441333528906E-2</v>
      </c>
      <c r="Z342" s="133">
        <v>9.1341333958315264E-3</v>
      </c>
    </row>
    <row r="343" spans="1:26">
      <c r="A343" t="s">
        <v>1213</v>
      </c>
      <c r="B343" t="s">
        <v>1261</v>
      </c>
      <c r="C343" t="s">
        <v>1288</v>
      </c>
      <c r="D343" t="s">
        <v>1388</v>
      </c>
      <c r="E343" t="s">
        <v>1389</v>
      </c>
      <c r="F343" t="s">
        <v>945</v>
      </c>
      <c r="G343" t="s">
        <v>204</v>
      </c>
      <c r="H343" t="s">
        <v>204</v>
      </c>
      <c r="I343" t="s">
        <v>340</v>
      </c>
      <c r="J343" t="s">
        <v>1272</v>
      </c>
      <c r="K343" t="s">
        <v>413</v>
      </c>
      <c r="L343" t="s">
        <v>1212</v>
      </c>
      <c r="M343" s="132">
        <v>3324.6</v>
      </c>
      <c r="N343" t="s">
        <v>1390</v>
      </c>
      <c r="O343" s="133">
        <v>3.7499999999999999E-2</v>
      </c>
      <c r="P343" s="133">
        <v>4.0481442383527397E-2</v>
      </c>
      <c r="R343" s="142">
        <v>25388000</v>
      </c>
      <c r="T343" t="s">
        <v>1391</v>
      </c>
      <c r="U343" s="3">
        <v>25286.448</v>
      </c>
      <c r="W343" s="15" t="s">
        <v>15</v>
      </c>
      <c r="X343" s="133">
        <v>5.1865157943787954E-3</v>
      </c>
      <c r="Y343" s="133">
        <v>2.0654006848353102E-2</v>
      </c>
      <c r="Z343" s="133">
        <v>8.3596740509073314E-3</v>
      </c>
    </row>
    <row r="344" spans="1:26">
      <c r="A344" t="s">
        <v>1213</v>
      </c>
      <c r="B344" t="s">
        <v>1261</v>
      </c>
      <c r="C344" t="s">
        <v>1288</v>
      </c>
      <c r="D344" t="s">
        <v>1376</v>
      </c>
      <c r="E344" t="s">
        <v>1377</v>
      </c>
      <c r="F344" t="s">
        <v>945</v>
      </c>
      <c r="G344" t="s">
        <v>204</v>
      </c>
      <c r="H344" t="s">
        <v>204</v>
      </c>
      <c r="I344" t="s">
        <v>340</v>
      </c>
      <c r="J344" t="s">
        <v>1285</v>
      </c>
      <c r="K344" t="s">
        <v>415</v>
      </c>
      <c r="L344" t="s">
        <v>1212</v>
      </c>
      <c r="M344" s="132">
        <v>11959.4</v>
      </c>
      <c r="N344" t="s">
        <v>1378</v>
      </c>
      <c r="O344" s="133">
        <v>1.4999999999999999E-2</v>
      </c>
      <c r="P344" s="133">
        <v>4.0609949880837999E-2</v>
      </c>
      <c r="R344" s="142">
        <v>32665088</v>
      </c>
      <c r="T344" t="s">
        <v>1379</v>
      </c>
      <c r="U344" s="3">
        <v>23169.346899999997</v>
      </c>
      <c r="W344" s="15" t="s">
        <v>15</v>
      </c>
      <c r="X344" s="133">
        <v>1.1043502526390909E-3</v>
      </c>
      <c r="Y344" s="133">
        <v>1.8924755660601381E-2</v>
      </c>
      <c r="Z344" s="133">
        <v>7.6597625815305577E-3</v>
      </c>
    </row>
    <row r="345" spans="1:26">
      <c r="A345" t="s">
        <v>1213</v>
      </c>
      <c r="B345" t="s">
        <v>1261</v>
      </c>
      <c r="C345" t="s">
        <v>1288</v>
      </c>
      <c r="D345" t="s">
        <v>1297</v>
      </c>
      <c r="E345" t="s">
        <v>1298</v>
      </c>
      <c r="F345" t="s">
        <v>945</v>
      </c>
      <c r="G345" t="s">
        <v>204</v>
      </c>
      <c r="H345" t="s">
        <v>204</v>
      </c>
      <c r="I345" t="s">
        <v>340</v>
      </c>
      <c r="J345" t="s">
        <v>1272</v>
      </c>
      <c r="K345" t="s">
        <v>413</v>
      </c>
      <c r="L345" t="s">
        <v>1212</v>
      </c>
      <c r="M345" s="132">
        <v>1907.2</v>
      </c>
      <c r="N345" t="s">
        <v>1299</v>
      </c>
      <c r="O345" s="133">
        <v>5.0000000000000001E-3</v>
      </c>
      <c r="P345" s="133">
        <v>4.0169352747201598E-2</v>
      </c>
      <c r="R345" s="142">
        <v>21154128</v>
      </c>
      <c r="T345" t="s">
        <v>1300</v>
      </c>
      <c r="U345" s="3">
        <v>19819.302500000002</v>
      </c>
      <c r="W345" s="15" t="s">
        <v>15</v>
      </c>
      <c r="X345" s="133">
        <v>7.4399969232911381E-4</v>
      </c>
      <c r="Y345" s="133">
        <v>1.6188434613028872E-2</v>
      </c>
      <c r="Z345" s="133">
        <v>6.5522413037322298E-3</v>
      </c>
    </row>
    <row r="346" spans="1:26">
      <c r="A346" t="s">
        <v>1213</v>
      </c>
      <c r="B346" t="s">
        <v>1261</v>
      </c>
      <c r="C346" t="s">
        <v>1288</v>
      </c>
      <c r="D346" t="s">
        <v>1309</v>
      </c>
      <c r="E346" t="s">
        <v>1310</v>
      </c>
      <c r="F346" t="s">
        <v>945</v>
      </c>
      <c r="G346" t="s">
        <v>204</v>
      </c>
      <c r="H346" t="s">
        <v>204</v>
      </c>
      <c r="I346" t="s">
        <v>340</v>
      </c>
      <c r="J346" t="s">
        <v>1272</v>
      </c>
      <c r="K346" t="s">
        <v>413</v>
      </c>
      <c r="L346" t="s">
        <v>1212</v>
      </c>
      <c r="M346" s="132">
        <v>1401.7</v>
      </c>
      <c r="N346" t="s">
        <v>1311</v>
      </c>
      <c r="O346" s="133">
        <v>1.7500000000000002E-2</v>
      </c>
      <c r="P346" s="133">
        <v>2.72504153645035E-2</v>
      </c>
      <c r="R346" s="142">
        <v>17527834</v>
      </c>
      <c r="T346" t="s">
        <v>1312</v>
      </c>
      <c r="U346" s="3">
        <v>17170.266199999998</v>
      </c>
      <c r="W346" s="15" t="s">
        <v>15</v>
      </c>
      <c r="X346" s="133">
        <v>7.3720819992232657E-4</v>
      </c>
      <c r="Y346" s="133">
        <v>1.4024697948954765E-2</v>
      </c>
      <c r="Z346" s="133">
        <v>5.6764725787354416E-3</v>
      </c>
    </row>
    <row r="347" spans="1:26">
      <c r="A347" t="s">
        <v>1213</v>
      </c>
      <c r="B347" t="s">
        <v>1261</v>
      </c>
      <c r="C347" t="s">
        <v>1288</v>
      </c>
      <c r="D347" t="s">
        <v>1293</v>
      </c>
      <c r="E347" t="s">
        <v>1294</v>
      </c>
      <c r="F347" t="s">
        <v>945</v>
      </c>
      <c r="G347" t="s">
        <v>204</v>
      </c>
      <c r="H347" t="s">
        <v>204</v>
      </c>
      <c r="I347" t="s">
        <v>340</v>
      </c>
      <c r="J347" t="s">
        <v>1272</v>
      </c>
      <c r="K347" t="s">
        <v>413</v>
      </c>
      <c r="L347" t="s">
        <v>1212</v>
      </c>
      <c r="M347" s="132">
        <v>1077</v>
      </c>
      <c r="N347" t="s">
        <v>1295</v>
      </c>
      <c r="O347" s="133">
        <v>5.0000000000000001E-3</v>
      </c>
      <c r="P347" s="133">
        <v>4.0518158811330397E-2</v>
      </c>
      <c r="R347" s="142">
        <v>17723105</v>
      </c>
      <c r="T347" t="s">
        <v>1296</v>
      </c>
      <c r="U347" s="3">
        <v>17150.648699999998</v>
      </c>
      <c r="W347" s="15" t="s">
        <v>15</v>
      </c>
      <c r="X347" s="133">
        <v>7.5514602357449408E-4</v>
      </c>
      <c r="Y347" s="133">
        <v>1.4008674364982274E-2</v>
      </c>
      <c r="Z347" s="133">
        <v>5.6699870604473498E-3</v>
      </c>
    </row>
    <row r="348" spans="1:26">
      <c r="A348" t="s">
        <v>1213</v>
      </c>
      <c r="B348" t="s">
        <v>1261</v>
      </c>
      <c r="C348" t="s">
        <v>1288</v>
      </c>
      <c r="D348" t="s">
        <v>1392</v>
      </c>
      <c r="E348" t="s">
        <v>1393</v>
      </c>
      <c r="F348" t="s">
        <v>945</v>
      </c>
      <c r="G348" t="s">
        <v>204</v>
      </c>
      <c r="H348" t="s">
        <v>204</v>
      </c>
      <c r="I348" t="s">
        <v>340</v>
      </c>
      <c r="J348" t="s">
        <v>1272</v>
      </c>
      <c r="K348" t="s">
        <v>413</v>
      </c>
      <c r="L348" t="s">
        <v>1212</v>
      </c>
      <c r="M348" s="132">
        <v>15147.2</v>
      </c>
      <c r="N348" t="s">
        <v>1394</v>
      </c>
      <c r="O348" s="133">
        <v>3.7499999999999999E-2</v>
      </c>
      <c r="P348" s="133">
        <v>4.8218118242025002E-2</v>
      </c>
      <c r="R348" s="142">
        <v>14602590</v>
      </c>
      <c r="T348" t="s">
        <v>1395</v>
      </c>
      <c r="U348" s="3">
        <v>12450.1682</v>
      </c>
      <c r="W348" s="15" t="s">
        <v>15</v>
      </c>
      <c r="X348" s="133">
        <v>5.7899238469064822E-4</v>
      </c>
      <c r="Y348" s="133">
        <v>1.0169315198725588E-2</v>
      </c>
      <c r="Z348" s="133">
        <v>4.1160129851057197E-3</v>
      </c>
    </row>
    <row r="349" spans="1:26">
      <c r="A349" t="s">
        <v>1213</v>
      </c>
      <c r="B349" t="s">
        <v>1261</v>
      </c>
      <c r="C349" t="s">
        <v>1288</v>
      </c>
      <c r="D349" t="s">
        <v>1380</v>
      </c>
      <c r="E349" t="s">
        <v>1381</v>
      </c>
      <c r="F349" t="s">
        <v>945</v>
      </c>
      <c r="G349" t="s">
        <v>204</v>
      </c>
      <c r="H349" t="s">
        <v>204</v>
      </c>
      <c r="I349" t="s">
        <v>340</v>
      </c>
      <c r="J349" t="s">
        <v>1272</v>
      </c>
      <c r="K349" t="s">
        <v>413</v>
      </c>
      <c r="L349" t="s">
        <v>1212</v>
      </c>
      <c r="M349" s="132">
        <v>9207.4</v>
      </c>
      <c r="N349" t="s">
        <v>1382</v>
      </c>
      <c r="O349" s="133">
        <v>0.04</v>
      </c>
      <c r="P349" s="133">
        <v>4.0801399825810998E-2</v>
      </c>
      <c r="R349" s="142">
        <v>8650000</v>
      </c>
      <c r="T349" t="s">
        <v>1383</v>
      </c>
      <c r="U349" s="3">
        <v>8315.2450000000008</v>
      </c>
      <c r="W349" s="15" t="s">
        <v>15</v>
      </c>
      <c r="X349" s="133">
        <v>1.3699207219751437E-3</v>
      </c>
      <c r="Y349" s="133">
        <v>6.7919039944136835E-3</v>
      </c>
      <c r="Z349" s="133">
        <v>2.7490115596084086E-3</v>
      </c>
    </row>
    <row r="350" spans="1:26">
      <c r="A350" t="s">
        <v>1213</v>
      </c>
      <c r="B350" t="s">
        <v>1261</v>
      </c>
      <c r="C350" t="s">
        <v>1288</v>
      </c>
      <c r="D350" t="s">
        <v>1372</v>
      </c>
      <c r="E350" t="s">
        <v>1373</v>
      </c>
      <c r="F350" t="s">
        <v>945</v>
      </c>
      <c r="G350" t="s">
        <v>204</v>
      </c>
      <c r="H350" t="s">
        <v>204</v>
      </c>
      <c r="I350" t="s">
        <v>340</v>
      </c>
      <c r="J350" t="s">
        <v>1272</v>
      </c>
      <c r="K350" t="s">
        <v>413</v>
      </c>
      <c r="L350" t="s">
        <v>1212</v>
      </c>
      <c r="M350" s="132">
        <v>7563.7</v>
      </c>
      <c r="N350" t="s">
        <v>1374</v>
      </c>
      <c r="O350" s="133">
        <v>1.2999999999999999E-2</v>
      </c>
      <c r="P350" s="133">
        <v>4.3069950543641697E-2</v>
      </c>
      <c r="R350" s="142">
        <v>6000000</v>
      </c>
      <c r="T350" t="s">
        <v>1375</v>
      </c>
      <c r="U350" s="3">
        <v>4860.6000000000004</v>
      </c>
      <c r="W350" s="15" t="s">
        <v>15</v>
      </c>
      <c r="X350" s="133">
        <v>2.0263627770937114E-4</v>
      </c>
      <c r="Y350" s="133">
        <v>3.970145023417488E-3</v>
      </c>
      <c r="Z350" s="133">
        <v>1.6069094280003334E-3</v>
      </c>
    </row>
    <row r="351" spans="1:26">
      <c r="A351" t="s">
        <v>1213</v>
      </c>
      <c r="B351" t="s">
        <v>1261</v>
      </c>
      <c r="C351" t="s">
        <v>1288</v>
      </c>
      <c r="D351" t="s">
        <v>1289</v>
      </c>
      <c r="E351" t="s">
        <v>1290</v>
      </c>
      <c r="F351" t="s">
        <v>945</v>
      </c>
      <c r="G351" t="s">
        <v>204</v>
      </c>
      <c r="H351" t="s">
        <v>204</v>
      </c>
      <c r="I351" t="s">
        <v>340</v>
      </c>
      <c r="J351" t="s">
        <v>1272</v>
      </c>
      <c r="K351" t="s">
        <v>413</v>
      </c>
      <c r="L351" t="s">
        <v>1212</v>
      </c>
      <c r="M351" s="132">
        <v>12831.2</v>
      </c>
      <c r="N351" t="s">
        <v>1291</v>
      </c>
      <c r="O351" s="133">
        <v>5.5E-2</v>
      </c>
      <c r="P351" s="133">
        <v>3.8107987586259502E-2</v>
      </c>
      <c r="R351" s="142">
        <v>2430000</v>
      </c>
      <c r="T351" t="s">
        <v>1292</v>
      </c>
      <c r="U351" s="3">
        <v>2679.0749999999998</v>
      </c>
      <c r="W351" s="15" t="s">
        <v>15</v>
      </c>
      <c r="X351" s="133">
        <v>1.2585428711830459E-4</v>
      </c>
      <c r="Y351" s="133">
        <v>2.1882722870864104E-3</v>
      </c>
      <c r="Z351" s="133">
        <v>8.8569947657079226E-4</v>
      </c>
    </row>
    <row r="352" spans="1:26">
      <c r="A352" t="s">
        <v>1213</v>
      </c>
      <c r="B352" t="s">
        <v>1261</v>
      </c>
      <c r="C352" t="s">
        <v>1288</v>
      </c>
      <c r="D352" t="s">
        <v>1451</v>
      </c>
      <c r="E352" t="s">
        <v>1452</v>
      </c>
      <c r="F352" t="s">
        <v>945</v>
      </c>
      <c r="G352" t="s">
        <v>204</v>
      </c>
      <c r="H352" t="s">
        <v>204</v>
      </c>
      <c r="I352" t="s">
        <v>340</v>
      </c>
      <c r="J352" t="s">
        <v>1272</v>
      </c>
      <c r="K352" t="s">
        <v>413</v>
      </c>
      <c r="L352" t="s">
        <v>1212</v>
      </c>
      <c r="M352" s="132">
        <v>19206.7</v>
      </c>
      <c r="N352" t="s">
        <v>1453</v>
      </c>
      <c r="O352" s="133">
        <v>2.8000000000000001E-2</v>
      </c>
      <c r="P352" s="133">
        <v>4.3405643597840902E-2</v>
      </c>
      <c r="R352" s="142">
        <v>3381621</v>
      </c>
      <c r="T352" t="s">
        <v>1454</v>
      </c>
      <c r="U352" s="3">
        <v>2333.6567</v>
      </c>
      <c r="W352" s="15" t="s">
        <v>15</v>
      </c>
      <c r="X352" s="133">
        <v>2.3089386629501015E-4</v>
      </c>
      <c r="Y352" s="133">
        <v>1.9061340870879997E-3</v>
      </c>
      <c r="Z352" s="133">
        <v>7.715045212474147E-4</v>
      </c>
    </row>
    <row r="353" spans="1:26">
      <c r="A353" t="s">
        <v>1213</v>
      </c>
      <c r="B353" t="s">
        <v>1261</v>
      </c>
      <c r="C353" t="s">
        <v>1288</v>
      </c>
      <c r="D353" t="s">
        <v>1384</v>
      </c>
      <c r="E353" t="s">
        <v>1385</v>
      </c>
      <c r="F353" t="s">
        <v>945</v>
      </c>
      <c r="G353" t="s">
        <v>204</v>
      </c>
      <c r="H353" t="s">
        <v>204</v>
      </c>
      <c r="I353" t="s">
        <v>340</v>
      </c>
      <c r="J353" t="s">
        <v>1272</v>
      </c>
      <c r="K353" t="s">
        <v>413</v>
      </c>
      <c r="L353" t="s">
        <v>1212</v>
      </c>
      <c r="M353" s="132">
        <v>4629.8999999999996</v>
      </c>
      <c r="N353" t="s">
        <v>1386</v>
      </c>
      <c r="O353" s="133">
        <v>3.7499999999999999E-2</v>
      </c>
      <c r="P353" s="133">
        <v>3.3167005444764801E-2</v>
      </c>
      <c r="R353" s="142">
        <v>920000</v>
      </c>
      <c r="T353" t="s">
        <v>1387</v>
      </c>
      <c r="U353" s="3">
        <v>909.23599999999999</v>
      </c>
      <c r="W353" s="15" t="s">
        <v>15</v>
      </c>
      <c r="X353" s="133">
        <v>4.5955418648369216E-5</v>
      </c>
      <c r="Y353" s="133">
        <v>7.4266526365305164E-4</v>
      </c>
      <c r="Z353" s="133">
        <v>3.0059249900779968E-4</v>
      </c>
    </row>
    <row r="354" spans="1:26">
      <c r="A354" t="s">
        <v>1213</v>
      </c>
      <c r="B354" t="s">
        <v>1261</v>
      </c>
      <c r="C354" t="s">
        <v>1317</v>
      </c>
      <c r="D354" t="s">
        <v>1318</v>
      </c>
      <c r="E354" t="s">
        <v>1319</v>
      </c>
      <c r="F354" t="s">
        <v>946</v>
      </c>
      <c r="G354" t="s">
        <v>204</v>
      </c>
      <c r="H354" t="s">
        <v>204</v>
      </c>
      <c r="I354" t="s">
        <v>340</v>
      </c>
      <c r="J354" t="s">
        <v>1272</v>
      </c>
      <c r="K354" t="s">
        <v>413</v>
      </c>
      <c r="L354" t="s">
        <v>1212</v>
      </c>
      <c r="M354" s="132">
        <v>2072.1</v>
      </c>
      <c r="N354" t="s">
        <v>1320</v>
      </c>
      <c r="O354" s="133">
        <v>4.07E-2</v>
      </c>
      <c r="P354" s="133">
        <v>5.0211295751332902E-2</v>
      </c>
      <c r="R354" s="142">
        <v>765187</v>
      </c>
      <c r="T354" t="s">
        <v>1321</v>
      </c>
      <c r="U354" s="3">
        <v>759.21849999999995</v>
      </c>
      <c r="W354" s="15" t="s">
        <v>15</v>
      </c>
      <c r="X354" s="133">
        <v>3.6067262911575966E-5</v>
      </c>
      <c r="Y354" s="133">
        <v>6.2013078916707694E-4</v>
      </c>
      <c r="Z354" s="133">
        <v>2.5099687941577612E-4</v>
      </c>
    </row>
    <row r="355" spans="1:26">
      <c r="A355" t="s">
        <v>1213</v>
      </c>
      <c r="B355" t="s">
        <v>1261</v>
      </c>
      <c r="C355" t="s">
        <v>1455</v>
      </c>
      <c r="D355" t="s">
        <v>1456</v>
      </c>
      <c r="E355" t="s">
        <v>1457</v>
      </c>
      <c r="F355" t="s">
        <v>947</v>
      </c>
      <c r="G355" t="s">
        <v>204</v>
      </c>
      <c r="H355" t="s">
        <v>204</v>
      </c>
      <c r="I355" t="s">
        <v>340</v>
      </c>
      <c r="J355" t="s">
        <v>1285</v>
      </c>
      <c r="K355" t="s">
        <v>415</v>
      </c>
      <c r="L355" t="s">
        <v>1212</v>
      </c>
      <c r="M355" s="132">
        <v>5690</v>
      </c>
      <c r="N355" t="s">
        <v>1458</v>
      </c>
      <c r="O355" s="133">
        <v>2.75E-2</v>
      </c>
      <c r="P355" s="133">
        <v>5.91E-2</v>
      </c>
      <c r="R355" s="142">
        <v>150000</v>
      </c>
      <c r="T355" t="s">
        <v>1459</v>
      </c>
      <c r="U355" s="3">
        <v>469.65</v>
      </c>
      <c r="W355" s="15" t="s">
        <v>15</v>
      </c>
      <c r="X355" s="133">
        <v>7.4999999999999993E-5</v>
      </c>
      <c r="Y355" s="133">
        <v>3.8361079089989369E-4</v>
      </c>
      <c r="Z355" s="133">
        <v>1.5526581345108763E-4</v>
      </c>
    </row>
    <row r="356" spans="1:26">
      <c r="A356" t="s">
        <v>1213</v>
      </c>
      <c r="B356" t="s">
        <v>1261</v>
      </c>
      <c r="C356" t="s">
        <v>1322</v>
      </c>
      <c r="D356" t="s">
        <v>1412</v>
      </c>
      <c r="E356" t="s">
        <v>1413</v>
      </c>
      <c r="F356" t="s">
        <v>949</v>
      </c>
      <c r="G356" t="s">
        <v>204</v>
      </c>
      <c r="H356" t="s">
        <v>204</v>
      </c>
      <c r="I356" t="s">
        <v>340</v>
      </c>
      <c r="J356" t="s">
        <v>1272</v>
      </c>
      <c r="K356" t="s">
        <v>413</v>
      </c>
      <c r="L356" t="s">
        <v>1212</v>
      </c>
      <c r="M356" s="132">
        <v>353.4</v>
      </c>
      <c r="N356" t="s">
        <v>1414</v>
      </c>
      <c r="O356" t="s">
        <v>1326</v>
      </c>
      <c r="P356" s="133">
        <v>4.2194001480340602E-2</v>
      </c>
      <c r="R356" s="142">
        <v>56126920</v>
      </c>
      <c r="T356" t="s">
        <v>1415</v>
      </c>
      <c r="U356" s="3">
        <v>55313.079700000002</v>
      </c>
      <c r="W356" s="15" t="s">
        <v>15</v>
      </c>
      <c r="X356" s="133">
        <v>3.1181622222222222E-3</v>
      </c>
      <c r="Y356" s="133">
        <v>4.5179802481595706E-2</v>
      </c>
      <c r="Z356" s="133">
        <v>1.8286448009996188E-2</v>
      </c>
    </row>
    <row r="357" spans="1:26">
      <c r="A357" t="s">
        <v>1213</v>
      </c>
      <c r="B357" t="s">
        <v>1261</v>
      </c>
      <c r="C357" t="s">
        <v>1322</v>
      </c>
      <c r="D357" t="s">
        <v>1404</v>
      </c>
      <c r="E357" t="s">
        <v>1405</v>
      </c>
      <c r="F357" t="s">
        <v>949</v>
      </c>
      <c r="G357" t="s">
        <v>204</v>
      </c>
      <c r="H357" t="s">
        <v>204</v>
      </c>
      <c r="I357" t="s">
        <v>340</v>
      </c>
      <c r="J357" t="s">
        <v>1272</v>
      </c>
      <c r="K357" t="s">
        <v>413</v>
      </c>
      <c r="L357" t="s">
        <v>1212</v>
      </c>
      <c r="M357" s="132">
        <v>430.1</v>
      </c>
      <c r="N357" t="s">
        <v>1406</v>
      </c>
      <c r="O357" t="s">
        <v>1326</v>
      </c>
      <c r="P357" s="133">
        <v>4.28863684046265E-2</v>
      </c>
      <c r="R357" s="142">
        <v>48670570</v>
      </c>
      <c r="T357" t="s">
        <v>1407</v>
      </c>
      <c r="U357" s="3">
        <v>47799.366799999996</v>
      </c>
      <c r="W357" s="15" t="s">
        <v>15</v>
      </c>
      <c r="X357" s="133">
        <v>2.7039205555555554E-3</v>
      </c>
      <c r="Y357" s="133">
        <v>3.9042591081680587E-2</v>
      </c>
      <c r="Z357" s="133">
        <v>1.5802422161573754E-2</v>
      </c>
    </row>
    <row r="358" spans="1:26">
      <c r="A358" t="s">
        <v>1213</v>
      </c>
      <c r="B358" t="s">
        <v>1261</v>
      </c>
      <c r="C358" t="s">
        <v>1322</v>
      </c>
      <c r="D358" t="s">
        <v>1416</v>
      </c>
      <c r="E358" t="s">
        <v>1417</v>
      </c>
      <c r="F358" t="s">
        <v>949</v>
      </c>
      <c r="G358" t="s">
        <v>204</v>
      </c>
      <c r="H358" t="s">
        <v>204</v>
      </c>
      <c r="I358" t="s">
        <v>340</v>
      </c>
      <c r="J358" t="s">
        <v>1272</v>
      </c>
      <c r="K358" t="s">
        <v>413</v>
      </c>
      <c r="L358" t="s">
        <v>1212</v>
      </c>
      <c r="M358" s="132">
        <v>8.1999999999999993</v>
      </c>
      <c r="N358" t="s">
        <v>1418</v>
      </c>
      <c r="O358" t="s">
        <v>1326</v>
      </c>
      <c r="P358" s="133">
        <v>3.7179586483239803E-2</v>
      </c>
      <c r="R358" s="142">
        <v>44906140</v>
      </c>
      <c r="T358" t="s">
        <v>1419</v>
      </c>
      <c r="U358" s="3">
        <v>44892.6682</v>
      </c>
      <c r="W358" s="15" t="s">
        <v>15</v>
      </c>
      <c r="X358" s="133">
        <v>1.0691938095238095E-3</v>
      </c>
      <c r="Y358" s="133">
        <v>3.6668395481096246E-2</v>
      </c>
      <c r="Z358" s="133">
        <v>1.4841470540916874E-2</v>
      </c>
    </row>
    <row r="359" spans="1:26">
      <c r="A359" t="s">
        <v>1213</v>
      </c>
      <c r="B359" t="s">
        <v>1261</v>
      </c>
      <c r="C359" t="s">
        <v>1322</v>
      </c>
      <c r="D359" t="s">
        <v>1396</v>
      </c>
      <c r="E359" t="s">
        <v>1397</v>
      </c>
      <c r="F359" t="s">
        <v>949</v>
      </c>
      <c r="G359" t="s">
        <v>204</v>
      </c>
      <c r="H359" t="s">
        <v>204</v>
      </c>
      <c r="I359" t="s">
        <v>340</v>
      </c>
      <c r="J359" t="s">
        <v>1272</v>
      </c>
      <c r="K359" t="s">
        <v>413</v>
      </c>
      <c r="L359" t="s">
        <v>1212</v>
      </c>
      <c r="M359" s="132">
        <v>679.5</v>
      </c>
      <c r="N359" t="s">
        <v>1398</v>
      </c>
      <c r="O359" t="s">
        <v>1326</v>
      </c>
      <c r="P359" s="133">
        <v>4.2367093211412098E-2</v>
      </c>
      <c r="R359" s="142">
        <v>38410369</v>
      </c>
      <c r="T359" t="s">
        <v>1399</v>
      </c>
      <c r="U359" s="3">
        <v>37342.560700000002</v>
      </c>
      <c r="W359" s="15" t="s">
        <v>15</v>
      </c>
      <c r="X359" s="133">
        <v>2.7435977857142857E-3</v>
      </c>
      <c r="Y359" s="133">
        <v>3.0501456958137375E-2</v>
      </c>
      <c r="Z359" s="133">
        <v>1.2345412690135692E-2</v>
      </c>
    </row>
    <row r="360" spans="1:26">
      <c r="A360" t="s">
        <v>1213</v>
      </c>
      <c r="B360" t="s">
        <v>1261</v>
      </c>
      <c r="C360" t="s">
        <v>1322</v>
      </c>
      <c r="D360" t="s">
        <v>1420</v>
      </c>
      <c r="E360" t="s">
        <v>1421</v>
      </c>
      <c r="F360" t="s">
        <v>949</v>
      </c>
      <c r="G360" t="s">
        <v>204</v>
      </c>
      <c r="H360" t="s">
        <v>204</v>
      </c>
      <c r="I360" t="s">
        <v>340</v>
      </c>
      <c r="J360" t="s">
        <v>1272</v>
      </c>
      <c r="K360" t="s">
        <v>413</v>
      </c>
      <c r="L360" t="s">
        <v>1212</v>
      </c>
      <c r="M360" s="132">
        <v>104.1</v>
      </c>
      <c r="N360" t="s">
        <v>1422</v>
      </c>
      <c r="O360" t="s">
        <v>1326</v>
      </c>
      <c r="P360" s="133">
        <v>4.1255109969377202E-2</v>
      </c>
      <c r="R360" s="142">
        <v>35757560</v>
      </c>
      <c r="T360" t="s">
        <v>1423</v>
      </c>
      <c r="U360" s="3">
        <v>35607.378200000006</v>
      </c>
      <c r="W360" s="15" t="s">
        <v>15</v>
      </c>
      <c r="X360" s="133">
        <v>8.9393899999999995E-4</v>
      </c>
      <c r="Y360" s="133">
        <v>2.9084157418475354E-2</v>
      </c>
      <c r="Z360" s="133">
        <v>1.1771763118356827E-2</v>
      </c>
    </row>
    <row r="361" spans="1:26">
      <c r="A361" t="s">
        <v>1213</v>
      </c>
      <c r="B361" t="s">
        <v>1261</v>
      </c>
      <c r="C361" t="s">
        <v>1322</v>
      </c>
      <c r="D361" t="s">
        <v>1400</v>
      </c>
      <c r="E361" t="s">
        <v>1401</v>
      </c>
      <c r="F361" t="s">
        <v>949</v>
      </c>
      <c r="G361" t="s">
        <v>204</v>
      </c>
      <c r="H361" t="s">
        <v>204</v>
      </c>
      <c r="I361" t="s">
        <v>340</v>
      </c>
      <c r="J361" t="s">
        <v>1272</v>
      </c>
      <c r="K361" t="s">
        <v>413</v>
      </c>
      <c r="L361" t="s">
        <v>1212</v>
      </c>
      <c r="M361" s="132">
        <v>257.5</v>
      </c>
      <c r="N361" t="s">
        <v>1402</v>
      </c>
      <c r="O361" t="s">
        <v>1326</v>
      </c>
      <c r="P361" s="133">
        <v>4.1837327610253897E-2</v>
      </c>
      <c r="R361" s="142">
        <v>34914957</v>
      </c>
      <c r="T361" t="s">
        <v>1403</v>
      </c>
      <c r="U361" s="3">
        <v>34548.35</v>
      </c>
      <c r="W361" s="15" t="s">
        <v>15</v>
      </c>
      <c r="X361" s="133">
        <v>1.9397198333333332E-3</v>
      </c>
      <c r="Y361" s="133">
        <v>2.8219141593061256E-2</v>
      </c>
      <c r="Z361" s="133">
        <v>1.1421649438118794E-2</v>
      </c>
    </row>
    <row r="362" spans="1:26">
      <c r="A362" t="s">
        <v>1213</v>
      </c>
      <c r="B362" t="s">
        <v>1261</v>
      </c>
      <c r="C362" t="s">
        <v>1322</v>
      </c>
      <c r="D362" t="s">
        <v>1336</v>
      </c>
      <c r="E362" t="s">
        <v>1337</v>
      </c>
      <c r="F362" t="s">
        <v>949</v>
      </c>
      <c r="G362" t="s">
        <v>204</v>
      </c>
      <c r="H362" t="s">
        <v>204</v>
      </c>
      <c r="I362" t="s">
        <v>340</v>
      </c>
      <c r="J362" t="s">
        <v>1272</v>
      </c>
      <c r="K362" t="s">
        <v>413</v>
      </c>
      <c r="L362" t="s">
        <v>1212</v>
      </c>
      <c r="M362" s="132">
        <v>180.8</v>
      </c>
      <c r="N362" t="s">
        <v>1338</v>
      </c>
      <c r="O362" t="s">
        <v>1326</v>
      </c>
      <c r="P362" s="133">
        <v>4.1931741281747502E-2</v>
      </c>
      <c r="R362" s="142">
        <v>32176421</v>
      </c>
      <c r="T362" t="s">
        <v>1339</v>
      </c>
      <c r="U362" s="3">
        <v>31938.315500000001</v>
      </c>
      <c r="W362" s="15" t="s">
        <v>15</v>
      </c>
      <c r="X362" s="133">
        <v>7.6610526190476187E-4</v>
      </c>
      <c r="Y362" s="133">
        <v>2.6087261712036042E-2</v>
      </c>
      <c r="Z362" s="133">
        <v>1.055877469173616E-2</v>
      </c>
    </row>
    <row r="363" spans="1:26">
      <c r="A363" t="s">
        <v>1213</v>
      </c>
      <c r="B363" t="s">
        <v>1261</v>
      </c>
      <c r="C363" t="s">
        <v>1322</v>
      </c>
      <c r="D363" t="s">
        <v>1408</v>
      </c>
      <c r="E363" t="s">
        <v>1409</v>
      </c>
      <c r="F363" t="s">
        <v>949</v>
      </c>
      <c r="G363" t="s">
        <v>204</v>
      </c>
      <c r="H363" t="s">
        <v>204</v>
      </c>
      <c r="I363" t="s">
        <v>340</v>
      </c>
      <c r="J363" t="s">
        <v>1272</v>
      </c>
      <c r="K363" t="s">
        <v>413</v>
      </c>
      <c r="L363" t="s">
        <v>1212</v>
      </c>
      <c r="M363" s="132">
        <v>602.70000000000005</v>
      </c>
      <c r="N363" t="s">
        <v>1410</v>
      </c>
      <c r="O363" t="s">
        <v>1326</v>
      </c>
      <c r="P363" s="133">
        <v>4.2545430146455399E-2</v>
      </c>
      <c r="R363" s="142">
        <v>25702959</v>
      </c>
      <c r="T363" t="s">
        <v>1411</v>
      </c>
      <c r="U363" s="3">
        <v>25065.525600000001</v>
      </c>
      <c r="W363" s="15" t="s">
        <v>15</v>
      </c>
      <c r="X363" s="133">
        <v>1.8359256428571429E-3</v>
      </c>
      <c r="Y363" s="133">
        <v>2.0473557130165427E-2</v>
      </c>
      <c r="Z363" s="133">
        <v>8.2866373351890288E-3</v>
      </c>
    </row>
    <row r="364" spans="1:26">
      <c r="A364" t="s">
        <v>1213</v>
      </c>
      <c r="B364" t="s">
        <v>1261</v>
      </c>
      <c r="C364" t="s">
        <v>1322</v>
      </c>
      <c r="D364" t="s">
        <v>1323</v>
      </c>
      <c r="E364" t="s">
        <v>1324</v>
      </c>
      <c r="F364" t="s">
        <v>949</v>
      </c>
      <c r="G364" t="s">
        <v>204</v>
      </c>
      <c r="H364" t="s">
        <v>204</v>
      </c>
      <c r="I364" t="s">
        <v>340</v>
      </c>
      <c r="J364" t="s">
        <v>1272</v>
      </c>
      <c r="K364" t="s">
        <v>413</v>
      </c>
      <c r="L364" t="s">
        <v>1212</v>
      </c>
      <c r="M364" s="132">
        <v>506.8</v>
      </c>
      <c r="N364" t="s">
        <v>1325</v>
      </c>
      <c r="O364" t="s">
        <v>1326</v>
      </c>
      <c r="P364" s="133">
        <v>4.2133681634664202E-2</v>
      </c>
      <c r="R364" s="142">
        <v>13174042</v>
      </c>
      <c r="T364" t="s">
        <v>1327</v>
      </c>
      <c r="U364" s="3">
        <v>12901.339300000001</v>
      </c>
      <c r="W364" s="15" t="s">
        <v>15</v>
      </c>
      <c r="X364" s="133">
        <v>7.3189122222222221E-4</v>
      </c>
      <c r="Y364" s="133">
        <v>1.0537832394931057E-2</v>
      </c>
      <c r="Z364" s="133">
        <v>4.2651696918431159E-3</v>
      </c>
    </row>
    <row r="365" spans="1:26">
      <c r="A365" t="s">
        <v>1213</v>
      </c>
      <c r="B365" t="s">
        <v>1261</v>
      </c>
      <c r="C365" t="s">
        <v>1322</v>
      </c>
      <c r="D365" t="s">
        <v>1328</v>
      </c>
      <c r="E365" t="s">
        <v>1329</v>
      </c>
      <c r="F365" t="s">
        <v>949</v>
      </c>
      <c r="G365" t="s">
        <v>204</v>
      </c>
      <c r="H365" t="s">
        <v>204</v>
      </c>
      <c r="I365" t="s">
        <v>340</v>
      </c>
      <c r="J365" t="s">
        <v>1272</v>
      </c>
      <c r="K365" t="s">
        <v>413</v>
      </c>
      <c r="L365" t="s">
        <v>1212</v>
      </c>
      <c r="M365" s="132">
        <v>928.8</v>
      </c>
      <c r="N365" t="s">
        <v>1330</v>
      </c>
      <c r="O365" t="s">
        <v>1326</v>
      </c>
      <c r="P365" s="133">
        <v>4.0497177995443001E-2</v>
      </c>
      <c r="R365" s="142">
        <v>8315100</v>
      </c>
      <c r="T365" t="s">
        <v>1331</v>
      </c>
      <c r="U365" s="3">
        <v>8014.0934000000007</v>
      </c>
      <c r="W365" s="15" t="s">
        <v>15</v>
      </c>
      <c r="X365" s="133">
        <v>6.9292500000000005E-4</v>
      </c>
      <c r="Y365" s="133">
        <v>6.545922920999472E-3</v>
      </c>
      <c r="Z365" s="133">
        <v>2.6494511396117884E-3</v>
      </c>
    </row>
    <row r="366" spans="1:26">
      <c r="A366" t="s">
        <v>1213</v>
      </c>
      <c r="B366" t="s">
        <v>1261</v>
      </c>
      <c r="C366" t="s">
        <v>1322</v>
      </c>
      <c r="D366" t="s">
        <v>1332</v>
      </c>
      <c r="E366" t="s">
        <v>1333</v>
      </c>
      <c r="F366" t="s">
        <v>949</v>
      </c>
      <c r="G366" t="s">
        <v>204</v>
      </c>
      <c r="H366" t="s">
        <v>204</v>
      </c>
      <c r="I366" t="s">
        <v>340</v>
      </c>
      <c r="J366" t="s">
        <v>1272</v>
      </c>
      <c r="K366" t="s">
        <v>413</v>
      </c>
      <c r="L366" t="s">
        <v>1212</v>
      </c>
      <c r="M366" s="132">
        <v>775.3</v>
      </c>
      <c r="N366" t="s">
        <v>1334</v>
      </c>
      <c r="O366" t="s">
        <v>1326</v>
      </c>
      <c r="P366" s="133">
        <v>4.1451805118321999E-2</v>
      </c>
      <c r="R366" s="142">
        <v>4432562</v>
      </c>
      <c r="T366" t="s">
        <v>1335</v>
      </c>
      <c r="U366" s="3">
        <v>4295.1525999999994</v>
      </c>
      <c r="W366" s="15" t="s">
        <v>15</v>
      </c>
      <c r="X366" s="133">
        <v>3.6938016666666668E-4</v>
      </c>
      <c r="Y366" s="133">
        <v>3.5082867613803839E-3</v>
      </c>
      <c r="Z366" s="133">
        <v>1.4199730840406817E-3</v>
      </c>
    </row>
    <row r="367" spans="1:26">
      <c r="A367" t="s">
        <v>1213</v>
      </c>
      <c r="B367" t="s">
        <v>1261</v>
      </c>
      <c r="C367" t="s">
        <v>1322</v>
      </c>
      <c r="D367" t="s">
        <v>1340</v>
      </c>
      <c r="E367" t="s">
        <v>1341</v>
      </c>
      <c r="F367" t="s">
        <v>949</v>
      </c>
      <c r="G367" t="s">
        <v>204</v>
      </c>
      <c r="H367" t="s">
        <v>204</v>
      </c>
      <c r="I367" t="s">
        <v>340</v>
      </c>
      <c r="J367" t="s">
        <v>1272</v>
      </c>
      <c r="K367" t="s">
        <v>413</v>
      </c>
      <c r="L367" t="s">
        <v>1212</v>
      </c>
      <c r="M367" s="132">
        <v>852.1</v>
      </c>
      <c r="N367" t="s">
        <v>1342</v>
      </c>
      <c r="O367" t="s">
        <v>1326</v>
      </c>
      <c r="P367" s="133">
        <v>4.1053169616460397E-2</v>
      </c>
      <c r="R367" s="142">
        <v>1240000</v>
      </c>
      <c r="T367" t="s">
        <v>1343</v>
      </c>
      <c r="U367" s="3">
        <v>1198.212</v>
      </c>
      <c r="W367" s="15" t="s">
        <v>15</v>
      </c>
      <c r="X367" s="133">
        <v>1.0333333333333333E-4</v>
      </c>
      <c r="Y367" s="133">
        <v>9.7870127325826346E-4</v>
      </c>
      <c r="Z367" s="133">
        <v>3.961276713868937E-4</v>
      </c>
    </row>
    <row r="368" spans="1:26">
      <c r="A368" t="s">
        <v>1213</v>
      </c>
      <c r="B368" t="s">
        <v>1261</v>
      </c>
      <c r="C368" t="s">
        <v>1460</v>
      </c>
      <c r="D368" t="s">
        <v>1461</v>
      </c>
      <c r="E368" t="s">
        <v>1462</v>
      </c>
      <c r="F368" t="s">
        <v>950</v>
      </c>
      <c r="G368" t="s">
        <v>204</v>
      </c>
      <c r="H368" t="s">
        <v>204</v>
      </c>
      <c r="I368" t="s">
        <v>314</v>
      </c>
      <c r="J368" t="s">
        <v>1463</v>
      </c>
      <c r="K368" t="s">
        <v>431</v>
      </c>
      <c r="L368" t="s">
        <v>1217</v>
      </c>
      <c r="M368" s="132">
        <v>2512.1999999999998</v>
      </c>
      <c r="N368" t="s">
        <v>1315</v>
      </c>
      <c r="O368" s="133">
        <v>0.05</v>
      </c>
      <c r="P368" s="133">
        <v>2.1839987467527001E-2</v>
      </c>
      <c r="R368" s="142">
        <v>1000000</v>
      </c>
      <c r="S368" t="s">
        <v>1218</v>
      </c>
      <c r="T368" t="s">
        <v>1464</v>
      </c>
      <c r="U368" s="3">
        <v>4148.8351000000002</v>
      </c>
      <c r="W368" s="15" t="s">
        <v>15</v>
      </c>
      <c r="X368" s="133">
        <v>4.1666666666666669E-4</v>
      </c>
      <c r="Y368" s="133">
        <v>3.3887744710202148E-3</v>
      </c>
      <c r="Z368" s="133">
        <v>1.3716006883198932E-3</v>
      </c>
    </row>
    <row r="369" spans="1:26">
      <c r="A369" t="s">
        <v>1213</v>
      </c>
      <c r="B369" t="s">
        <v>1261</v>
      </c>
      <c r="C369" t="s">
        <v>1424</v>
      </c>
      <c r="D369" t="s">
        <v>1469</v>
      </c>
      <c r="E369" t="s">
        <v>1470</v>
      </c>
      <c r="F369" t="s">
        <v>950</v>
      </c>
      <c r="G369" t="s">
        <v>205</v>
      </c>
      <c r="H369" t="s">
        <v>224</v>
      </c>
      <c r="I369" t="s">
        <v>314</v>
      </c>
      <c r="J369" t="s">
        <v>1427</v>
      </c>
      <c r="K369" t="s">
        <v>423</v>
      </c>
      <c r="L369" t="s">
        <v>1215</v>
      </c>
      <c r="M369" s="132">
        <v>14137</v>
      </c>
      <c r="N369" t="s">
        <v>1471</v>
      </c>
      <c r="O369" s="133">
        <v>0.02</v>
      </c>
      <c r="P369" s="133">
        <v>4.5131315704583799E-2</v>
      </c>
      <c r="R369" s="142">
        <v>7195000</v>
      </c>
      <c r="S369" t="s">
        <v>1216</v>
      </c>
      <c r="T369" t="s">
        <v>1472</v>
      </c>
      <c r="U369" s="3">
        <v>18771.0985</v>
      </c>
      <c r="W369" s="15" t="s">
        <v>15</v>
      </c>
      <c r="Y369" s="133">
        <v>1.5332260033773738E-2</v>
      </c>
      <c r="Z369" s="133">
        <v>6.2057061028001946E-3</v>
      </c>
    </row>
    <row r="370" spans="1:26">
      <c r="A370" t="s">
        <v>1213</v>
      </c>
      <c r="B370" t="s">
        <v>1261</v>
      </c>
      <c r="C370" t="s">
        <v>1460</v>
      </c>
      <c r="D370" t="s">
        <v>1465</v>
      </c>
      <c r="E370" t="s">
        <v>1466</v>
      </c>
      <c r="F370" t="s">
        <v>950</v>
      </c>
      <c r="G370" t="s">
        <v>205</v>
      </c>
      <c r="H370" t="s">
        <v>204</v>
      </c>
      <c r="I370" t="s">
        <v>314</v>
      </c>
      <c r="J370" t="s">
        <v>1463</v>
      </c>
      <c r="K370" t="s">
        <v>431</v>
      </c>
      <c r="L370" t="s">
        <v>1217</v>
      </c>
      <c r="M370" s="132">
        <v>2756.6</v>
      </c>
      <c r="N370" t="s">
        <v>1467</v>
      </c>
      <c r="O370" s="133">
        <v>1.4999999999999999E-2</v>
      </c>
      <c r="P370" s="133">
        <v>4.2912594424485799E-2</v>
      </c>
      <c r="R370" s="142">
        <v>2900000</v>
      </c>
      <c r="S370" t="s">
        <v>1218</v>
      </c>
      <c r="T370" t="s">
        <v>1468</v>
      </c>
      <c r="U370" s="3">
        <v>10739.133300000001</v>
      </c>
      <c r="W370" s="15" t="s">
        <v>15</v>
      </c>
      <c r="X370" s="133">
        <v>1.0211267605633803E-3</v>
      </c>
      <c r="Y370" s="133">
        <v>8.7717394232620528E-3</v>
      </c>
      <c r="Z370" s="133">
        <v>3.5503465732515563E-3</v>
      </c>
    </row>
    <row r="371" spans="1:26">
      <c r="A371" t="s">
        <v>1213</v>
      </c>
      <c r="B371" t="s">
        <v>1261</v>
      </c>
      <c r="C371" t="s">
        <v>1424</v>
      </c>
      <c r="D371" t="s">
        <v>1485</v>
      </c>
      <c r="E371" t="s">
        <v>1486</v>
      </c>
      <c r="F371" t="s">
        <v>950</v>
      </c>
      <c r="G371" t="s">
        <v>205</v>
      </c>
      <c r="H371" t="s">
        <v>224</v>
      </c>
      <c r="I371" t="s">
        <v>314</v>
      </c>
      <c r="J371" t="s">
        <v>1427</v>
      </c>
      <c r="K371" t="s">
        <v>423</v>
      </c>
      <c r="L371" t="s">
        <v>1215</v>
      </c>
      <c r="M371" s="132">
        <v>14480.1</v>
      </c>
      <c r="N371" t="s">
        <v>1487</v>
      </c>
      <c r="O371" s="133">
        <v>1.125E-2</v>
      </c>
      <c r="P371" s="133">
        <v>4.4688095968961401E-2</v>
      </c>
      <c r="R371" s="142">
        <v>3060000</v>
      </c>
      <c r="S371" t="s">
        <v>1216</v>
      </c>
      <c r="T371" t="s">
        <v>1488</v>
      </c>
      <c r="U371" s="3">
        <v>6983.5959999999995</v>
      </c>
      <c r="W371" s="15" t="s">
        <v>15</v>
      </c>
      <c r="Y371" s="133">
        <v>5.7042112019795171E-3</v>
      </c>
      <c r="Z371" s="133">
        <v>2.3087697566966476E-3</v>
      </c>
    </row>
    <row r="372" spans="1:26">
      <c r="A372" t="s">
        <v>1213</v>
      </c>
      <c r="B372" t="s">
        <v>1261</v>
      </c>
      <c r="C372" t="s">
        <v>1424</v>
      </c>
      <c r="D372" t="s">
        <v>1497</v>
      </c>
      <c r="E372" t="s">
        <v>1498</v>
      </c>
      <c r="F372" t="s">
        <v>950</v>
      </c>
      <c r="G372" t="s">
        <v>205</v>
      </c>
      <c r="H372" t="s">
        <v>224</v>
      </c>
      <c r="I372" t="s">
        <v>314</v>
      </c>
      <c r="J372" t="s">
        <v>1427</v>
      </c>
      <c r="K372" t="s">
        <v>423</v>
      </c>
      <c r="L372" t="s">
        <v>1215</v>
      </c>
      <c r="M372" s="132">
        <v>13878.6</v>
      </c>
      <c r="N372" t="s">
        <v>1499</v>
      </c>
      <c r="O372" s="133">
        <v>3.6249999999999998E-2</v>
      </c>
      <c r="P372" s="133">
        <v>4.5354236873387903E-2</v>
      </c>
      <c r="R372" s="142">
        <v>1800000</v>
      </c>
      <c r="S372" t="s">
        <v>1216</v>
      </c>
      <c r="T372" t="s">
        <v>1500</v>
      </c>
      <c r="U372" s="3">
        <v>5908.3534</v>
      </c>
      <c r="W372" s="15" t="s">
        <v>15</v>
      </c>
      <c r="Y372" s="133">
        <v>4.8259515026958114E-3</v>
      </c>
      <c r="Z372" s="133">
        <v>1.9532956410944682E-3</v>
      </c>
    </row>
    <row r="373" spans="1:26">
      <c r="A373" t="s">
        <v>1213</v>
      </c>
      <c r="B373" t="s">
        <v>1261</v>
      </c>
      <c r="C373" t="s">
        <v>1424</v>
      </c>
      <c r="D373" t="s">
        <v>1572</v>
      </c>
      <c r="E373" t="s">
        <v>1573</v>
      </c>
      <c r="F373" t="s">
        <v>950</v>
      </c>
      <c r="G373" t="s">
        <v>205</v>
      </c>
      <c r="H373" t="s">
        <v>224</v>
      </c>
      <c r="I373" t="s">
        <v>314</v>
      </c>
      <c r="J373" t="s">
        <v>1427</v>
      </c>
      <c r="K373" t="s">
        <v>423</v>
      </c>
      <c r="L373" t="s">
        <v>1215</v>
      </c>
      <c r="M373" s="132">
        <v>15876.5</v>
      </c>
      <c r="N373" t="s">
        <v>1574</v>
      </c>
      <c r="O373" s="133">
        <v>2.5000000000000001E-2</v>
      </c>
      <c r="P373" s="133">
        <v>4.5524706002473499E-2</v>
      </c>
      <c r="R373" s="142">
        <v>2150000</v>
      </c>
      <c r="S373" t="s">
        <v>1216</v>
      </c>
      <c r="T373" t="s">
        <v>1575</v>
      </c>
      <c r="U373" s="3">
        <v>5745.1822000000002</v>
      </c>
      <c r="W373" s="15" t="s">
        <v>15</v>
      </c>
      <c r="Y373" s="133">
        <v>4.6926730465537232E-3</v>
      </c>
      <c r="Z373" s="133">
        <v>1.8993514132486814E-3</v>
      </c>
    </row>
    <row r="374" spans="1:26">
      <c r="A374" t="s">
        <v>1213</v>
      </c>
      <c r="B374" t="s">
        <v>1261</v>
      </c>
      <c r="C374" t="s">
        <v>1424</v>
      </c>
      <c r="D374" t="s">
        <v>1493</v>
      </c>
      <c r="E374" t="s">
        <v>1494</v>
      </c>
      <c r="F374" t="s">
        <v>950</v>
      </c>
      <c r="G374" t="s">
        <v>205</v>
      </c>
      <c r="H374" t="s">
        <v>224</v>
      </c>
      <c r="I374" t="s">
        <v>314</v>
      </c>
      <c r="J374" t="s">
        <v>1427</v>
      </c>
      <c r="K374" t="s">
        <v>423</v>
      </c>
      <c r="L374" t="s">
        <v>1215</v>
      </c>
      <c r="M374" s="132">
        <v>11511.7</v>
      </c>
      <c r="N374" t="s">
        <v>1495</v>
      </c>
      <c r="O374" s="133">
        <v>3.5000000000000003E-2</v>
      </c>
      <c r="P374" s="133">
        <v>4.2907349220514E-2</v>
      </c>
      <c r="R374" s="142">
        <v>1510000</v>
      </c>
      <c r="S374" t="s">
        <v>1216</v>
      </c>
      <c r="T374" t="s">
        <v>1496</v>
      </c>
      <c r="U374" s="3">
        <v>5126.6739000000007</v>
      </c>
      <c r="W374" s="15" t="s">
        <v>15</v>
      </c>
      <c r="Y374" s="133">
        <v>4.1874745475799337E-3</v>
      </c>
      <c r="Z374" s="133">
        <v>1.6948731822963529E-3</v>
      </c>
    </row>
    <row r="375" spans="1:26">
      <c r="A375" t="s">
        <v>1213</v>
      </c>
      <c r="B375" t="s">
        <v>1261</v>
      </c>
      <c r="C375" t="s">
        <v>1424</v>
      </c>
      <c r="D375" t="s">
        <v>1536</v>
      </c>
      <c r="E375" t="s">
        <v>1537</v>
      </c>
      <c r="F375" t="s">
        <v>950</v>
      </c>
      <c r="G375" t="s">
        <v>205</v>
      </c>
      <c r="H375" t="s">
        <v>224</v>
      </c>
      <c r="I375" t="s">
        <v>314</v>
      </c>
      <c r="J375" t="s">
        <v>1533</v>
      </c>
      <c r="K375" t="s">
        <v>431</v>
      </c>
      <c r="L375" t="s">
        <v>1215</v>
      </c>
      <c r="M375" s="132">
        <v>375.3</v>
      </c>
      <c r="N375" t="s">
        <v>1538</v>
      </c>
      <c r="O375" t="s">
        <v>1326</v>
      </c>
      <c r="P375" s="133">
        <v>5.3006989468335798E-2</v>
      </c>
      <c r="R375" s="142">
        <v>1400000</v>
      </c>
      <c r="S375" t="s">
        <v>1216</v>
      </c>
      <c r="T375" t="s">
        <v>1539</v>
      </c>
      <c r="U375" s="3">
        <v>5054.4547000000002</v>
      </c>
      <c r="W375" s="15" t="s">
        <v>15</v>
      </c>
      <c r="Y375" s="133">
        <v>4.1284858356369653E-3</v>
      </c>
      <c r="Z375" s="133">
        <v>1.670997601729989E-3</v>
      </c>
    </row>
    <row r="376" spans="1:26">
      <c r="A376" t="s">
        <v>1213</v>
      </c>
      <c r="B376" t="s">
        <v>1261</v>
      </c>
      <c r="C376" t="s">
        <v>1424</v>
      </c>
      <c r="D376" t="s">
        <v>1489</v>
      </c>
      <c r="E376" t="s">
        <v>1490</v>
      </c>
      <c r="F376" t="s">
        <v>950</v>
      </c>
      <c r="G376" t="s">
        <v>205</v>
      </c>
      <c r="H376" t="s">
        <v>224</v>
      </c>
      <c r="I376" t="s">
        <v>314</v>
      </c>
      <c r="J376" t="s">
        <v>1427</v>
      </c>
      <c r="K376" t="s">
        <v>423</v>
      </c>
      <c r="L376" t="s">
        <v>1215</v>
      </c>
      <c r="M376" s="132">
        <v>13902</v>
      </c>
      <c r="N376" t="s">
        <v>1491</v>
      </c>
      <c r="O376" s="133">
        <v>2.75E-2</v>
      </c>
      <c r="P376" s="133">
        <v>4.5317520445584902E-2</v>
      </c>
      <c r="R376" s="142">
        <v>1601000</v>
      </c>
      <c r="S376" t="s">
        <v>1216</v>
      </c>
      <c r="T376" t="s">
        <v>1492</v>
      </c>
      <c r="U376" s="3">
        <v>4672.2667999999994</v>
      </c>
      <c r="W376" s="15" t="s">
        <v>15</v>
      </c>
      <c r="Y376" s="133">
        <v>3.8163142315908705E-3</v>
      </c>
      <c r="Z376" s="133">
        <v>1.5446466773338184E-3</v>
      </c>
    </row>
    <row r="377" spans="1:26">
      <c r="A377" t="s">
        <v>1213</v>
      </c>
      <c r="B377" t="s">
        <v>1261</v>
      </c>
      <c r="C377" t="s">
        <v>1424</v>
      </c>
      <c r="D377" t="s">
        <v>1481</v>
      </c>
      <c r="E377" t="s">
        <v>1482</v>
      </c>
      <c r="F377" t="s">
        <v>950</v>
      </c>
      <c r="G377" t="s">
        <v>205</v>
      </c>
      <c r="H377" t="s">
        <v>224</v>
      </c>
      <c r="I377" t="s">
        <v>314</v>
      </c>
      <c r="J377" t="s">
        <v>1427</v>
      </c>
      <c r="K377" t="s">
        <v>423</v>
      </c>
      <c r="L377" t="s">
        <v>1215</v>
      </c>
      <c r="M377" s="132">
        <v>14618.5</v>
      </c>
      <c r="N377" t="s">
        <v>1483</v>
      </c>
      <c r="O377" s="133">
        <v>0.03</v>
      </c>
      <c r="P377" s="133">
        <v>4.5409311515092497E-2</v>
      </c>
      <c r="R377" s="142">
        <v>1450000</v>
      </c>
      <c r="S377" t="s">
        <v>1216</v>
      </c>
      <c r="T377" t="s">
        <v>1484</v>
      </c>
      <c r="U377" s="3">
        <v>4332.5095999999994</v>
      </c>
      <c r="W377" s="15" t="s">
        <v>15</v>
      </c>
      <c r="Y377" s="133">
        <v>3.5388000111608833E-3</v>
      </c>
      <c r="Z377" s="133">
        <v>1.4323232698555584E-3</v>
      </c>
    </row>
    <row r="378" spans="1:26">
      <c r="A378" t="s">
        <v>1213</v>
      </c>
      <c r="B378" t="s">
        <v>1261</v>
      </c>
      <c r="C378" t="s">
        <v>1424</v>
      </c>
      <c r="D378" t="s">
        <v>1473</v>
      </c>
      <c r="E378" t="s">
        <v>1474</v>
      </c>
      <c r="F378" t="s">
        <v>950</v>
      </c>
      <c r="G378" t="s">
        <v>205</v>
      </c>
      <c r="H378" t="s">
        <v>224</v>
      </c>
      <c r="I378" t="s">
        <v>314</v>
      </c>
      <c r="J378" t="s">
        <v>1427</v>
      </c>
      <c r="K378" t="s">
        <v>423</v>
      </c>
      <c r="L378" t="s">
        <v>1215</v>
      </c>
      <c r="M378" s="132">
        <v>41.1</v>
      </c>
      <c r="N378" t="s">
        <v>1475</v>
      </c>
      <c r="O378" s="133">
        <v>3.7499999999999999E-3</v>
      </c>
      <c r="P378" s="133">
        <v>5.5621723648309397E-2</v>
      </c>
      <c r="R378" s="142">
        <v>1175000</v>
      </c>
      <c r="S378" t="s">
        <v>1216</v>
      </c>
      <c r="T378" t="s">
        <v>1476</v>
      </c>
      <c r="U378" s="3">
        <v>4323.6557999999995</v>
      </c>
      <c r="W378" s="15" t="s">
        <v>15</v>
      </c>
      <c r="X378" s="133">
        <v>1.7563002600819107E-5</v>
      </c>
      <c r="Y378" s="133">
        <v>3.5315682195047639E-3</v>
      </c>
      <c r="Z378" s="133">
        <v>1.4293962145150083E-3</v>
      </c>
    </row>
    <row r="379" spans="1:26">
      <c r="A379" t="s">
        <v>1213</v>
      </c>
      <c r="B379" t="s">
        <v>1261</v>
      </c>
      <c r="C379" t="s">
        <v>1424</v>
      </c>
      <c r="D379" t="s">
        <v>1477</v>
      </c>
      <c r="E379" t="s">
        <v>1478</v>
      </c>
      <c r="F379" t="s">
        <v>950</v>
      </c>
      <c r="G379" t="s">
        <v>205</v>
      </c>
      <c r="H379" t="s">
        <v>224</v>
      </c>
      <c r="I379" t="s">
        <v>314</v>
      </c>
      <c r="J379" t="s">
        <v>1427</v>
      </c>
      <c r="K379" t="s">
        <v>423</v>
      </c>
      <c r="L379" t="s">
        <v>1215</v>
      </c>
      <c r="M379" s="132">
        <v>4819.5</v>
      </c>
      <c r="N379" t="s">
        <v>1479</v>
      </c>
      <c r="O379" s="133">
        <v>3.2500000000000001E-2</v>
      </c>
      <c r="P379" s="133">
        <v>4.2844406772851597E-2</v>
      </c>
      <c r="R379" s="142">
        <v>1200000</v>
      </c>
      <c r="S379" t="s">
        <v>1216</v>
      </c>
      <c r="T379" t="s">
        <v>1480</v>
      </c>
      <c r="U379" s="3">
        <v>4248.7942999999996</v>
      </c>
      <c r="W379" s="15" t="s">
        <v>15</v>
      </c>
      <c r="X379" s="133">
        <v>2.7870032747288479E-5</v>
      </c>
      <c r="Y379" s="133">
        <v>3.4704212128466318E-3</v>
      </c>
      <c r="Z379" s="133">
        <v>1.4046470678431892E-3</v>
      </c>
    </row>
    <row r="380" spans="1:26">
      <c r="A380" t="s">
        <v>1213</v>
      </c>
      <c r="B380" t="s">
        <v>1261</v>
      </c>
      <c r="C380" t="s">
        <v>1424</v>
      </c>
      <c r="D380" t="s">
        <v>1520</v>
      </c>
      <c r="E380" t="s">
        <v>1521</v>
      </c>
      <c r="F380" t="s">
        <v>950</v>
      </c>
      <c r="G380" t="s">
        <v>205</v>
      </c>
      <c r="H380" t="s">
        <v>224</v>
      </c>
      <c r="I380" t="s">
        <v>314</v>
      </c>
      <c r="J380" t="s">
        <v>1427</v>
      </c>
      <c r="K380" t="s">
        <v>423</v>
      </c>
      <c r="L380" t="s">
        <v>1215</v>
      </c>
      <c r="M380" s="132">
        <v>14049.7</v>
      </c>
      <c r="N380" t="s">
        <v>1522</v>
      </c>
      <c r="O380" s="133">
        <v>3.3750000000000002E-2</v>
      </c>
      <c r="P380" s="133">
        <v>4.5385708097219098E-2</v>
      </c>
      <c r="R380" s="142">
        <v>1303000</v>
      </c>
      <c r="S380" t="s">
        <v>1216</v>
      </c>
      <c r="T380" t="s">
        <v>1523</v>
      </c>
      <c r="U380" s="3">
        <v>4152.5837999999994</v>
      </c>
      <c r="W380" s="15" t="s">
        <v>15</v>
      </c>
      <c r="Y380" s="133">
        <v>3.3918364110122681E-3</v>
      </c>
      <c r="Z380" s="133">
        <v>1.3728400033101971E-3</v>
      </c>
    </row>
    <row r="381" spans="1:26">
      <c r="A381" t="s">
        <v>1213</v>
      </c>
      <c r="B381" t="s">
        <v>1261</v>
      </c>
      <c r="C381" t="s">
        <v>1460</v>
      </c>
      <c r="D381" t="s">
        <v>1504</v>
      </c>
      <c r="E381" t="s">
        <v>1505</v>
      </c>
      <c r="F381" t="s">
        <v>950</v>
      </c>
      <c r="G381" t="s">
        <v>205</v>
      </c>
      <c r="H381" t="s">
        <v>204</v>
      </c>
      <c r="I381" t="s">
        <v>314</v>
      </c>
      <c r="J381" t="s">
        <v>1463</v>
      </c>
      <c r="K381" t="s">
        <v>431</v>
      </c>
      <c r="L381" t="s">
        <v>1215</v>
      </c>
      <c r="M381" s="132">
        <v>14888.2</v>
      </c>
      <c r="N381" t="s">
        <v>1506</v>
      </c>
      <c r="O381" s="133">
        <v>5.7500000000000002E-2</v>
      </c>
      <c r="P381" s="133">
        <v>5.9306479438543003E-2</v>
      </c>
      <c r="R381" s="142">
        <v>1080000</v>
      </c>
      <c r="S381" t="s">
        <v>1216</v>
      </c>
      <c r="T381" t="s">
        <v>1507</v>
      </c>
      <c r="U381" s="3">
        <v>3820.8923999999997</v>
      </c>
      <c r="W381" s="15" t="s">
        <v>15</v>
      </c>
      <c r="X381" s="133">
        <v>3.6000000000000002E-4</v>
      </c>
      <c r="Y381" s="133">
        <v>3.1209103344834602E-3</v>
      </c>
      <c r="Z381" s="133">
        <v>1.2631831358412779E-3</v>
      </c>
    </row>
    <row r="382" spans="1:26">
      <c r="A382" t="s">
        <v>1213</v>
      </c>
      <c r="B382" t="s">
        <v>1261</v>
      </c>
      <c r="C382" t="s">
        <v>1424</v>
      </c>
      <c r="D382" t="s">
        <v>1576</v>
      </c>
      <c r="E382" t="s">
        <v>1577</v>
      </c>
      <c r="F382" t="s">
        <v>950</v>
      </c>
      <c r="G382" t="s">
        <v>205</v>
      </c>
      <c r="H382" t="s">
        <v>224</v>
      </c>
      <c r="I382" t="s">
        <v>314</v>
      </c>
      <c r="J382" t="s">
        <v>1427</v>
      </c>
      <c r="K382" t="s">
        <v>423</v>
      </c>
      <c r="L382" t="s">
        <v>1215</v>
      </c>
      <c r="M382" s="132">
        <v>11324.4</v>
      </c>
      <c r="N382" t="s">
        <v>1578</v>
      </c>
      <c r="O382" s="133">
        <v>4.3749999999999997E-2</v>
      </c>
      <c r="P382" s="133">
        <v>4.3418756607770601E-2</v>
      </c>
      <c r="R382" s="142">
        <v>1000000</v>
      </c>
      <c r="S382" t="s">
        <v>1216</v>
      </c>
      <c r="T382" t="s">
        <v>1579</v>
      </c>
      <c r="U382" s="3">
        <v>3773.0259000000001</v>
      </c>
      <c r="W382" s="15" t="s">
        <v>15</v>
      </c>
      <c r="Y382" s="133">
        <v>3.0818129614668404E-3</v>
      </c>
      <c r="Z382" s="133">
        <v>1.2473585407849564E-3</v>
      </c>
    </row>
    <row r="383" spans="1:26">
      <c r="A383" t="s">
        <v>1213</v>
      </c>
      <c r="B383" t="s">
        <v>1261</v>
      </c>
      <c r="C383" t="s">
        <v>1424</v>
      </c>
      <c r="D383" t="s">
        <v>1580</v>
      </c>
      <c r="E383" t="s">
        <v>1581</v>
      </c>
      <c r="F383" t="s">
        <v>950</v>
      </c>
      <c r="G383" t="s">
        <v>205</v>
      </c>
      <c r="H383" t="s">
        <v>224</v>
      </c>
      <c r="I383" t="s">
        <v>314</v>
      </c>
      <c r="J383" t="s">
        <v>1427</v>
      </c>
      <c r="K383" t="s">
        <v>423</v>
      </c>
      <c r="L383" t="s">
        <v>1215</v>
      </c>
      <c r="M383" s="132">
        <v>663.1</v>
      </c>
      <c r="N383" t="s">
        <v>1582</v>
      </c>
      <c r="O383" s="133">
        <v>2.1250000000000002E-2</v>
      </c>
      <c r="P383" s="133">
        <v>5.32797400748726E-2</v>
      </c>
      <c r="R383" s="142">
        <v>1030000</v>
      </c>
      <c r="S383" t="s">
        <v>1216</v>
      </c>
      <c r="T383" t="s">
        <v>1583</v>
      </c>
      <c r="U383" s="3">
        <v>3740.9748999999997</v>
      </c>
      <c r="W383" s="15" t="s">
        <v>15</v>
      </c>
      <c r="X383" s="133">
        <v>3.4892780920762901E-5</v>
      </c>
      <c r="Y383" s="133">
        <v>3.0556336531618396E-3</v>
      </c>
      <c r="Z383" s="133">
        <v>1.2367625103916833E-3</v>
      </c>
    </row>
    <row r="384" spans="1:26">
      <c r="A384" t="s">
        <v>1213</v>
      </c>
      <c r="B384" t="s">
        <v>1261</v>
      </c>
      <c r="C384" t="s">
        <v>1424</v>
      </c>
      <c r="D384" t="s">
        <v>1584</v>
      </c>
      <c r="E384" t="s">
        <v>1585</v>
      </c>
      <c r="F384" t="s">
        <v>950</v>
      </c>
      <c r="G384" t="s">
        <v>205</v>
      </c>
      <c r="H384" t="s">
        <v>224</v>
      </c>
      <c r="I384" t="s">
        <v>314</v>
      </c>
      <c r="J384" t="s">
        <v>1427</v>
      </c>
      <c r="K384" t="s">
        <v>423</v>
      </c>
      <c r="L384" t="s">
        <v>1215</v>
      </c>
      <c r="M384" s="132">
        <v>123.3</v>
      </c>
      <c r="N384" t="s">
        <v>1586</v>
      </c>
      <c r="O384" s="133">
        <v>2.5000000000000001E-2</v>
      </c>
      <c r="P384" s="133">
        <v>5.68176301538941E-2</v>
      </c>
      <c r="R384" s="142">
        <v>1000000</v>
      </c>
      <c r="S384" t="s">
        <v>1216</v>
      </c>
      <c r="T384" t="s">
        <v>1587</v>
      </c>
      <c r="U384" s="3">
        <v>3701.7056000000002</v>
      </c>
      <c r="W384" s="15" t="s">
        <v>15</v>
      </c>
      <c r="X384" s="133">
        <v>1.5152663080536404E-5</v>
      </c>
      <c r="Y384" s="133">
        <v>3.0235584424248593E-3</v>
      </c>
      <c r="Z384" s="133">
        <v>1.2237801235432594E-3</v>
      </c>
    </row>
    <row r="385" spans="1:26">
      <c r="A385" t="s">
        <v>1213</v>
      </c>
      <c r="B385" t="s">
        <v>1261</v>
      </c>
      <c r="C385" t="s">
        <v>1424</v>
      </c>
      <c r="D385" t="s">
        <v>1588</v>
      </c>
      <c r="E385" t="s">
        <v>1589</v>
      </c>
      <c r="F385" t="s">
        <v>950</v>
      </c>
      <c r="G385" t="s">
        <v>205</v>
      </c>
      <c r="H385" t="s">
        <v>224</v>
      </c>
      <c r="I385" t="s">
        <v>314</v>
      </c>
      <c r="J385" t="s">
        <v>1533</v>
      </c>
      <c r="K385" t="s">
        <v>431</v>
      </c>
      <c r="L385" t="s">
        <v>1215</v>
      </c>
      <c r="M385" s="132">
        <v>178.1</v>
      </c>
      <c r="N385" t="s">
        <v>1590</v>
      </c>
      <c r="O385" t="s">
        <v>1326</v>
      </c>
      <c r="P385" s="133">
        <v>5.2280528718232799E-2</v>
      </c>
      <c r="R385" s="142">
        <v>1000000</v>
      </c>
      <c r="S385" t="s">
        <v>1216</v>
      </c>
      <c r="T385" t="s">
        <v>1591</v>
      </c>
      <c r="U385" s="3">
        <v>3647.7457999999997</v>
      </c>
      <c r="W385" s="15" t="s">
        <v>15</v>
      </c>
      <c r="Y385" s="133">
        <v>2.9794840178555557E-3</v>
      </c>
      <c r="Z385" s="133">
        <v>1.2059410753582792E-3</v>
      </c>
    </row>
    <row r="386" spans="1:26">
      <c r="A386" t="s">
        <v>1213</v>
      </c>
      <c r="B386" t="s">
        <v>1261</v>
      </c>
      <c r="C386" t="s">
        <v>1424</v>
      </c>
      <c r="D386" t="s">
        <v>1592</v>
      </c>
      <c r="E386" t="s">
        <v>1593</v>
      </c>
      <c r="F386" t="s">
        <v>950</v>
      </c>
      <c r="G386" t="s">
        <v>205</v>
      </c>
      <c r="H386" t="s">
        <v>224</v>
      </c>
      <c r="I386" t="s">
        <v>314</v>
      </c>
      <c r="J386" t="s">
        <v>1427</v>
      </c>
      <c r="K386" t="s">
        <v>423</v>
      </c>
      <c r="L386" t="s">
        <v>1215</v>
      </c>
      <c r="M386" s="132">
        <v>13987.9</v>
      </c>
      <c r="N386" t="s">
        <v>1594</v>
      </c>
      <c r="O386" s="133">
        <v>2.375E-2</v>
      </c>
      <c r="P386" s="133">
        <v>4.5196880754232102E-2</v>
      </c>
      <c r="R386" s="142">
        <v>1300000</v>
      </c>
      <c r="S386" t="s">
        <v>1216</v>
      </c>
      <c r="T386" t="s">
        <v>1595</v>
      </c>
      <c r="U386" s="3">
        <v>3572.5267000000003</v>
      </c>
      <c r="W386" s="15" t="s">
        <v>15</v>
      </c>
      <c r="Y386" s="133">
        <v>2.9180449344747253E-3</v>
      </c>
      <c r="Z386" s="133">
        <v>1.1810737111310221E-3</v>
      </c>
    </row>
    <row r="387" spans="1:26">
      <c r="A387" t="s">
        <v>1213</v>
      </c>
      <c r="B387" t="s">
        <v>1261</v>
      </c>
      <c r="C387" t="s">
        <v>1424</v>
      </c>
      <c r="D387" t="s">
        <v>1544</v>
      </c>
      <c r="E387" t="s">
        <v>1545</v>
      </c>
      <c r="F387" t="s">
        <v>950</v>
      </c>
      <c r="G387" t="s">
        <v>205</v>
      </c>
      <c r="H387" t="s">
        <v>224</v>
      </c>
      <c r="I387" t="s">
        <v>314</v>
      </c>
      <c r="J387" t="s">
        <v>1427</v>
      </c>
      <c r="K387" t="s">
        <v>423</v>
      </c>
      <c r="L387" t="s">
        <v>1215</v>
      </c>
      <c r="M387" s="132">
        <v>7286.8</v>
      </c>
      <c r="N387" t="s">
        <v>1546</v>
      </c>
      <c r="O387" s="133">
        <v>1.8749999999999999E-2</v>
      </c>
      <c r="P387" s="133">
        <v>4.2529694534539801E-2</v>
      </c>
      <c r="R387" s="142">
        <v>1100000</v>
      </c>
      <c r="S387" t="s">
        <v>1216</v>
      </c>
      <c r="T387" t="s">
        <v>1547</v>
      </c>
      <c r="U387" s="3">
        <v>3429.7162999999996</v>
      </c>
      <c r="W387" s="15" t="s">
        <v>15</v>
      </c>
      <c r="X387" s="133">
        <v>7.7899820830412084E-6</v>
      </c>
      <c r="Y387" s="133">
        <v>2.8013971396751705E-3</v>
      </c>
      <c r="Z387" s="133">
        <v>1.1338607151036117E-3</v>
      </c>
    </row>
    <row r="388" spans="1:26">
      <c r="A388" t="s">
        <v>1213</v>
      </c>
      <c r="B388" t="s">
        <v>1261</v>
      </c>
      <c r="C388" t="s">
        <v>1424</v>
      </c>
      <c r="D388" t="s">
        <v>1524</v>
      </c>
      <c r="E388" t="s">
        <v>1525</v>
      </c>
      <c r="F388" t="s">
        <v>950</v>
      </c>
      <c r="G388" t="s">
        <v>205</v>
      </c>
      <c r="H388" t="s">
        <v>224</v>
      </c>
      <c r="I388" t="s">
        <v>314</v>
      </c>
      <c r="J388" t="s">
        <v>1427</v>
      </c>
      <c r="K388" t="s">
        <v>423</v>
      </c>
      <c r="L388" t="s">
        <v>1215</v>
      </c>
      <c r="M388" s="132">
        <v>167.1</v>
      </c>
      <c r="N388" t="s">
        <v>1526</v>
      </c>
      <c r="O388" s="133">
        <v>2.5000000000000001E-2</v>
      </c>
      <c r="P388" s="133">
        <v>5.5435518907308197E-2</v>
      </c>
      <c r="R388" s="142">
        <v>900000</v>
      </c>
      <c r="S388" t="s">
        <v>1216</v>
      </c>
      <c r="T388" t="s">
        <v>1527</v>
      </c>
      <c r="U388" s="3">
        <v>3324.2013999999999</v>
      </c>
      <c r="W388" s="15" t="s">
        <v>15</v>
      </c>
      <c r="X388" s="133">
        <v>1.6646013279819484E-5</v>
      </c>
      <c r="Y388" s="133">
        <v>2.7152124572403296E-3</v>
      </c>
      <c r="Z388" s="133">
        <v>1.0989776118575372E-3</v>
      </c>
    </row>
    <row r="389" spans="1:26">
      <c r="A389" t="s">
        <v>1213</v>
      </c>
      <c r="B389" t="s">
        <v>1261</v>
      </c>
      <c r="C389" t="s">
        <v>1424</v>
      </c>
      <c r="D389" t="s">
        <v>1531</v>
      </c>
      <c r="E389" t="s">
        <v>1532</v>
      </c>
      <c r="F389" t="s">
        <v>950</v>
      </c>
      <c r="G389" t="s">
        <v>205</v>
      </c>
      <c r="H389" t="s">
        <v>224</v>
      </c>
      <c r="I389" t="s">
        <v>314</v>
      </c>
      <c r="J389" t="s">
        <v>1533</v>
      </c>
      <c r="K389" t="s">
        <v>431</v>
      </c>
      <c r="L389" t="s">
        <v>1215</v>
      </c>
      <c r="M389" s="132">
        <v>216.4</v>
      </c>
      <c r="N389" t="s">
        <v>1534</v>
      </c>
      <c r="O389" t="s">
        <v>1326</v>
      </c>
      <c r="P389" s="133">
        <v>5.3033215488195097E-2</v>
      </c>
      <c r="R389" s="142">
        <v>900000</v>
      </c>
      <c r="S389" t="s">
        <v>1216</v>
      </c>
      <c r="T389" t="s">
        <v>1535</v>
      </c>
      <c r="U389" s="3">
        <v>3276.0538999999999</v>
      </c>
      <c r="W389" s="15" t="s">
        <v>15</v>
      </c>
      <c r="Y389" s="133">
        <v>2.6758855267971552E-3</v>
      </c>
      <c r="Z389" s="133">
        <v>1.0830601038242784E-3</v>
      </c>
    </row>
    <row r="390" spans="1:26">
      <c r="A390" t="s">
        <v>1213</v>
      </c>
      <c r="B390" t="s">
        <v>1261</v>
      </c>
      <c r="C390" t="s">
        <v>1460</v>
      </c>
      <c r="D390" t="s">
        <v>1540</v>
      </c>
      <c r="E390" t="s">
        <v>1541</v>
      </c>
      <c r="F390" t="s">
        <v>950</v>
      </c>
      <c r="G390" t="s">
        <v>205</v>
      </c>
      <c r="H390" t="s">
        <v>204</v>
      </c>
      <c r="I390" t="s">
        <v>314</v>
      </c>
      <c r="J390" t="s">
        <v>1463</v>
      </c>
      <c r="K390" t="s">
        <v>431</v>
      </c>
      <c r="L390" t="s">
        <v>1215</v>
      </c>
      <c r="M390" s="132">
        <v>4513.2</v>
      </c>
      <c r="N390" t="s">
        <v>1542</v>
      </c>
      <c r="O390" s="133">
        <v>5.3749999999999999E-2</v>
      </c>
      <c r="P390" s="133">
        <v>4.8026668297052003E-2</v>
      </c>
      <c r="R390" s="142">
        <v>810000</v>
      </c>
      <c r="S390" t="s">
        <v>1216</v>
      </c>
      <c r="T390" t="s">
        <v>1543</v>
      </c>
      <c r="U390" s="3">
        <v>2993.2586000000001</v>
      </c>
      <c r="W390" s="15" t="s">
        <v>15</v>
      </c>
      <c r="X390" s="133">
        <v>4.0499999999999998E-4</v>
      </c>
      <c r="Y390" s="133">
        <v>2.4448978762955081E-3</v>
      </c>
      <c r="Z390" s="133">
        <v>9.895682461834622E-4</v>
      </c>
    </row>
    <row r="391" spans="1:26">
      <c r="A391" t="s">
        <v>1213</v>
      </c>
      <c r="B391" t="s">
        <v>1261</v>
      </c>
      <c r="C391" t="s">
        <v>1424</v>
      </c>
      <c r="D391" t="s">
        <v>1501</v>
      </c>
      <c r="E391" t="s">
        <v>1502</v>
      </c>
      <c r="F391" t="s">
        <v>950</v>
      </c>
      <c r="G391" t="s">
        <v>205</v>
      </c>
      <c r="H391" t="s">
        <v>224</v>
      </c>
      <c r="I391" t="s">
        <v>314</v>
      </c>
      <c r="J391" t="s">
        <v>1427</v>
      </c>
      <c r="K391" t="s">
        <v>423</v>
      </c>
      <c r="L391" t="s">
        <v>1215</v>
      </c>
      <c r="M391" s="132">
        <v>0</v>
      </c>
      <c r="N391" t="s">
        <v>1503</v>
      </c>
      <c r="O391" s="133">
        <v>2.1250000000000002E-2</v>
      </c>
      <c r="P391" t="s">
        <v>1326</v>
      </c>
      <c r="Q391" s="132">
        <v>646800</v>
      </c>
      <c r="R391" s="142">
        <v>0</v>
      </c>
      <c r="S391" t="s">
        <v>1216</v>
      </c>
      <c r="U391" s="3">
        <v>2380.8707999999997</v>
      </c>
      <c r="W391" s="15" t="s">
        <v>15</v>
      </c>
      <c r="Y391" s="133">
        <v>2.4730058344991247E-3</v>
      </c>
      <c r="Z391" s="133">
        <v>1.0009448943343027E-3</v>
      </c>
    </row>
    <row r="392" spans="1:26">
      <c r="A392" t="s">
        <v>1213</v>
      </c>
      <c r="B392" t="s">
        <v>1261</v>
      </c>
      <c r="C392" t="s">
        <v>1424</v>
      </c>
      <c r="D392" t="s">
        <v>1548</v>
      </c>
      <c r="E392" t="s">
        <v>1549</v>
      </c>
      <c r="F392" t="s">
        <v>950</v>
      </c>
      <c r="G392" t="s">
        <v>205</v>
      </c>
      <c r="H392" t="s">
        <v>224</v>
      </c>
      <c r="I392" t="s">
        <v>314</v>
      </c>
      <c r="J392" t="s">
        <v>1427</v>
      </c>
      <c r="K392" t="s">
        <v>423</v>
      </c>
      <c r="L392" t="s">
        <v>1215</v>
      </c>
      <c r="M392" s="132">
        <v>15217.7</v>
      </c>
      <c r="N392" t="s">
        <v>1550</v>
      </c>
      <c r="O392" s="133">
        <v>2.8750000000000001E-2</v>
      </c>
      <c r="P392" s="133">
        <v>4.5493234778642297E-2</v>
      </c>
      <c r="R392" s="142">
        <v>733000</v>
      </c>
      <c r="S392" t="s">
        <v>1216</v>
      </c>
      <c r="T392" t="s">
        <v>1551</v>
      </c>
      <c r="U392" s="3">
        <v>2109.2123999999999</v>
      </c>
      <c r="W392" s="15" t="s">
        <v>15</v>
      </c>
      <c r="Y392" s="133">
        <v>1.7228077217945215E-3</v>
      </c>
      <c r="Z392" s="133">
        <v>6.9730348751854054E-4</v>
      </c>
    </row>
    <row r="393" spans="1:26">
      <c r="A393" t="s">
        <v>1213</v>
      </c>
      <c r="B393" t="s">
        <v>1261</v>
      </c>
      <c r="C393" t="s">
        <v>1424</v>
      </c>
      <c r="D393" t="s">
        <v>1552</v>
      </c>
      <c r="E393" t="s">
        <v>1553</v>
      </c>
      <c r="F393" t="s">
        <v>950</v>
      </c>
      <c r="G393" t="s">
        <v>205</v>
      </c>
      <c r="H393" t="s">
        <v>224</v>
      </c>
      <c r="I393" t="s">
        <v>314</v>
      </c>
      <c r="J393" t="s">
        <v>1427</v>
      </c>
      <c r="K393" t="s">
        <v>423</v>
      </c>
      <c r="L393" t="s">
        <v>1215</v>
      </c>
      <c r="M393" s="132">
        <v>6668.1</v>
      </c>
      <c r="N393" t="s">
        <v>1554</v>
      </c>
      <c r="O393" s="133">
        <v>1.6250000000000001E-2</v>
      </c>
      <c r="P393" s="133">
        <v>4.2466752086877502E-2</v>
      </c>
      <c r="R393" s="142">
        <v>670000</v>
      </c>
      <c r="S393" t="s">
        <v>1216</v>
      </c>
      <c r="T393" t="s">
        <v>1555</v>
      </c>
      <c r="U393" s="3">
        <v>2093.2460000000001</v>
      </c>
      <c r="W393" s="15" t="s">
        <v>15</v>
      </c>
      <c r="X393" s="133">
        <v>4.5117541296018208E-6</v>
      </c>
      <c r="Y393" s="133">
        <v>1.7097663605413424E-3</v>
      </c>
      <c r="Z393" s="133">
        <v>6.9202501879055123E-4</v>
      </c>
    </row>
    <row r="394" spans="1:26">
      <c r="A394" t="s">
        <v>1213</v>
      </c>
      <c r="B394" t="s">
        <v>1261</v>
      </c>
      <c r="C394" t="s">
        <v>1424</v>
      </c>
      <c r="D394" t="s">
        <v>1508</v>
      </c>
      <c r="E394" t="s">
        <v>1509</v>
      </c>
      <c r="F394" t="s">
        <v>950</v>
      </c>
      <c r="G394" t="s">
        <v>205</v>
      </c>
      <c r="H394" t="s">
        <v>224</v>
      </c>
      <c r="I394" t="s">
        <v>314</v>
      </c>
      <c r="J394" t="s">
        <v>1427</v>
      </c>
      <c r="K394" t="s">
        <v>423</v>
      </c>
      <c r="L394" t="s">
        <v>1215</v>
      </c>
      <c r="M394" s="132">
        <v>10535.9</v>
      </c>
      <c r="N394" t="s">
        <v>1510</v>
      </c>
      <c r="O394" s="133">
        <v>4.3749999999999997E-2</v>
      </c>
      <c r="P394" s="133">
        <v>4.2319886375665298E-2</v>
      </c>
      <c r="R394" s="142">
        <v>525000</v>
      </c>
      <c r="S394" t="s">
        <v>1216</v>
      </c>
      <c r="T394" t="s">
        <v>1511</v>
      </c>
      <c r="U394" s="3">
        <v>1979.9331999999999</v>
      </c>
      <c r="W394" s="15" t="s">
        <v>15</v>
      </c>
      <c r="Y394" s="133">
        <v>1.6172122827392975E-3</v>
      </c>
      <c r="Z394" s="133">
        <v>6.5456391363123397E-4</v>
      </c>
    </row>
    <row r="395" spans="1:26">
      <c r="A395" t="s">
        <v>1213</v>
      </c>
      <c r="B395" t="s">
        <v>1261</v>
      </c>
      <c r="C395" t="s">
        <v>1424</v>
      </c>
      <c r="D395" t="s">
        <v>1512</v>
      </c>
      <c r="E395" t="s">
        <v>1513</v>
      </c>
      <c r="F395" t="s">
        <v>950</v>
      </c>
      <c r="G395" t="s">
        <v>205</v>
      </c>
      <c r="H395" t="s">
        <v>224</v>
      </c>
      <c r="I395" t="s">
        <v>314</v>
      </c>
      <c r="J395" t="s">
        <v>1427</v>
      </c>
      <c r="K395" t="s">
        <v>423</v>
      </c>
      <c r="L395" t="s">
        <v>1215</v>
      </c>
      <c r="M395" s="132">
        <v>8006.9</v>
      </c>
      <c r="N395" t="s">
        <v>1514</v>
      </c>
      <c r="O395" s="133">
        <v>4.4999999999999998E-2</v>
      </c>
      <c r="P395" s="133">
        <v>3.9684171379804303E-2</v>
      </c>
      <c r="R395" s="142">
        <v>500000</v>
      </c>
      <c r="S395" t="s">
        <v>1216</v>
      </c>
      <c r="T395" t="s">
        <v>1515</v>
      </c>
      <c r="U395" s="3">
        <v>1913.4868999999999</v>
      </c>
      <c r="W395" s="15" t="s">
        <v>15</v>
      </c>
      <c r="X395" s="133">
        <v>4.3575642958611854E-6</v>
      </c>
      <c r="Y395" s="133">
        <v>1.5629388072182272E-3</v>
      </c>
      <c r="Z395" s="133">
        <v>6.3259681696581273E-4</v>
      </c>
    </row>
    <row r="396" spans="1:26">
      <c r="A396" t="s">
        <v>1213</v>
      </c>
      <c r="B396" t="s">
        <v>1261</v>
      </c>
      <c r="C396" t="s">
        <v>1424</v>
      </c>
      <c r="D396" t="s">
        <v>1516</v>
      </c>
      <c r="E396" t="s">
        <v>1517</v>
      </c>
      <c r="F396" t="s">
        <v>950</v>
      </c>
      <c r="G396" t="s">
        <v>205</v>
      </c>
      <c r="H396" t="s">
        <v>224</v>
      </c>
      <c r="I396" t="s">
        <v>314</v>
      </c>
      <c r="J396" t="s">
        <v>1427</v>
      </c>
      <c r="K396" t="s">
        <v>423</v>
      </c>
      <c r="L396" t="s">
        <v>1215</v>
      </c>
      <c r="M396" s="132">
        <v>707</v>
      </c>
      <c r="N396" t="s">
        <v>1518</v>
      </c>
      <c r="O396" s="133">
        <v>0.01</v>
      </c>
      <c r="P396" s="133">
        <v>5.2534921110868098E-2</v>
      </c>
      <c r="R396" s="142">
        <v>525000</v>
      </c>
      <c r="S396" t="s">
        <v>1216</v>
      </c>
      <c r="T396" t="s">
        <v>1519</v>
      </c>
      <c r="U396" s="3">
        <v>1882.4506999999999</v>
      </c>
      <c r="W396" s="15" t="s">
        <v>15</v>
      </c>
      <c r="X396" s="133">
        <v>8.4727982828462146E-6</v>
      </c>
      <c r="Y396" s="133">
        <v>1.5375884213095804E-3</v>
      </c>
      <c r="Z396" s="133">
        <v>6.223362914989152E-4</v>
      </c>
    </row>
    <row r="397" spans="1:26">
      <c r="A397" t="s">
        <v>1213</v>
      </c>
      <c r="B397" t="s">
        <v>1261</v>
      </c>
      <c r="C397" t="s">
        <v>1424</v>
      </c>
      <c r="D397" t="s">
        <v>1596</v>
      </c>
      <c r="E397" t="s">
        <v>1597</v>
      </c>
      <c r="F397" t="s">
        <v>950</v>
      </c>
      <c r="G397" t="s">
        <v>205</v>
      </c>
      <c r="H397" t="s">
        <v>224</v>
      </c>
      <c r="I397" t="s">
        <v>314</v>
      </c>
      <c r="J397" t="s">
        <v>1427</v>
      </c>
      <c r="K397" t="s">
        <v>423</v>
      </c>
      <c r="L397" t="s">
        <v>1215</v>
      </c>
      <c r="M397" s="132">
        <v>501.4</v>
      </c>
      <c r="N397" t="s">
        <v>1598</v>
      </c>
      <c r="O397" s="133">
        <v>2.1250000000000002E-2</v>
      </c>
      <c r="P397" s="133">
        <v>5.3224665433168103E-2</v>
      </c>
      <c r="Q397" s="132">
        <v>5312.5</v>
      </c>
      <c r="R397" s="142">
        <v>500000</v>
      </c>
      <c r="S397" t="s">
        <v>1216</v>
      </c>
      <c r="T397" t="s">
        <v>1599</v>
      </c>
      <c r="U397" s="3">
        <v>1831.8736000000001</v>
      </c>
      <c r="W397" s="15" t="s">
        <v>15</v>
      </c>
      <c r="X397" s="133">
        <v>1.5883100381194408E-5</v>
      </c>
      <c r="Y397" s="133">
        <v>1.5006162117245556E-3</v>
      </c>
      <c r="Z397" s="133">
        <v>6.0737185271752289E-4</v>
      </c>
    </row>
    <row r="398" spans="1:26">
      <c r="A398" t="s">
        <v>1213</v>
      </c>
      <c r="B398" t="s">
        <v>1261</v>
      </c>
      <c r="C398" t="s">
        <v>1424</v>
      </c>
      <c r="D398" t="s">
        <v>1528</v>
      </c>
      <c r="E398" t="s">
        <v>1529</v>
      </c>
      <c r="F398" t="s">
        <v>950</v>
      </c>
      <c r="G398" t="s">
        <v>205</v>
      </c>
      <c r="H398" t="s">
        <v>224</v>
      </c>
      <c r="I398" t="s">
        <v>314</v>
      </c>
      <c r="J398" t="s">
        <v>1427</v>
      </c>
      <c r="K398" t="s">
        <v>423</v>
      </c>
      <c r="L398" t="s">
        <v>1215</v>
      </c>
      <c r="M398" s="132">
        <v>334.2</v>
      </c>
      <c r="N398" t="s">
        <v>1362</v>
      </c>
      <c r="O398" s="133">
        <v>1.7500000000000002E-2</v>
      </c>
      <c r="P398" s="133">
        <v>5.4292064441442099E-2</v>
      </c>
      <c r="R398" s="142">
        <v>500000</v>
      </c>
      <c r="S398" t="s">
        <v>1216</v>
      </c>
      <c r="T398" t="s">
        <v>1530</v>
      </c>
      <c r="U398" s="3">
        <v>1824.0840000000001</v>
      </c>
      <c r="W398" s="15" t="s">
        <v>15</v>
      </c>
      <c r="X398" s="133">
        <v>1.1729654913552443E-5</v>
      </c>
      <c r="Y398" s="133">
        <v>1.4899143898682349E-3</v>
      </c>
      <c r="Z398" s="133">
        <v>6.03040308570831E-4</v>
      </c>
    </row>
    <row r="399" spans="1:26">
      <c r="A399" t="s">
        <v>1213</v>
      </c>
      <c r="B399" t="s">
        <v>1261</v>
      </c>
      <c r="C399" t="s">
        <v>1424</v>
      </c>
      <c r="D399" t="s">
        <v>1600</v>
      </c>
      <c r="E399" t="s">
        <v>1601</v>
      </c>
      <c r="F399" t="s">
        <v>950</v>
      </c>
      <c r="G399" t="s">
        <v>205</v>
      </c>
      <c r="H399" t="s">
        <v>224</v>
      </c>
      <c r="I399" t="s">
        <v>314</v>
      </c>
      <c r="J399" t="s">
        <v>1533</v>
      </c>
      <c r="K399" t="s">
        <v>431</v>
      </c>
      <c r="L399" t="s">
        <v>1215</v>
      </c>
      <c r="M399" s="132">
        <v>202.7</v>
      </c>
      <c r="N399" t="s">
        <v>1602</v>
      </c>
      <c r="O399" t="s">
        <v>1326</v>
      </c>
      <c r="P399" s="133">
        <v>5.3127629159688598E-2</v>
      </c>
      <c r="R399" s="142">
        <v>500000</v>
      </c>
      <c r="S399" t="s">
        <v>1216</v>
      </c>
      <c r="T399" t="s">
        <v>1603</v>
      </c>
      <c r="U399" s="3">
        <v>1821.2852</v>
      </c>
      <c r="W399" s="15" t="s">
        <v>15</v>
      </c>
      <c r="Y399" s="133">
        <v>1.4876283367487601E-3</v>
      </c>
      <c r="Z399" s="133">
        <v>6.0211503246909519E-4</v>
      </c>
    </row>
    <row r="400" spans="1:26">
      <c r="A400" t="s">
        <v>1213</v>
      </c>
      <c r="B400" t="s">
        <v>1261</v>
      </c>
      <c r="C400" t="s">
        <v>1424</v>
      </c>
      <c r="D400" t="s">
        <v>1604</v>
      </c>
      <c r="E400" t="s">
        <v>1605</v>
      </c>
      <c r="F400" t="s">
        <v>950</v>
      </c>
      <c r="G400" t="s">
        <v>205</v>
      </c>
      <c r="H400" t="s">
        <v>224</v>
      </c>
      <c r="I400" t="s">
        <v>314</v>
      </c>
      <c r="J400" t="s">
        <v>1427</v>
      </c>
      <c r="K400" t="s">
        <v>423</v>
      </c>
      <c r="L400" t="s">
        <v>1215</v>
      </c>
      <c r="M400" s="132">
        <v>668.5</v>
      </c>
      <c r="N400" t="s">
        <v>1582</v>
      </c>
      <c r="O400" s="133">
        <v>1.4999999999999999E-2</v>
      </c>
      <c r="P400" s="133">
        <v>4.1150205889939902E-2</v>
      </c>
      <c r="R400" s="142">
        <v>500000</v>
      </c>
      <c r="S400" t="s">
        <v>1216</v>
      </c>
      <c r="T400" t="s">
        <v>1606</v>
      </c>
      <c r="U400" s="3">
        <v>1805.0606</v>
      </c>
      <c r="W400" s="15" t="s">
        <v>15</v>
      </c>
      <c r="X400" s="133">
        <v>1.129815840018077E-5</v>
      </c>
      <c r="Y400" s="133">
        <v>1.4743760430386995E-3</v>
      </c>
      <c r="Z400" s="133">
        <v>5.9675118918888284E-4</v>
      </c>
    </row>
    <row r="401" spans="1:26">
      <c r="A401" t="s">
        <v>1213</v>
      </c>
      <c r="B401" t="s">
        <v>1261</v>
      </c>
      <c r="C401" t="s">
        <v>1424</v>
      </c>
      <c r="D401" t="s">
        <v>1607</v>
      </c>
      <c r="E401" t="s">
        <v>1608</v>
      </c>
      <c r="F401" t="s">
        <v>950</v>
      </c>
      <c r="G401" t="s">
        <v>205</v>
      </c>
      <c r="H401" t="s">
        <v>224</v>
      </c>
      <c r="I401" t="s">
        <v>314</v>
      </c>
      <c r="J401" t="s">
        <v>1427</v>
      </c>
      <c r="K401" t="s">
        <v>423</v>
      </c>
      <c r="L401" t="s">
        <v>1215</v>
      </c>
      <c r="M401" s="132">
        <v>540.9</v>
      </c>
      <c r="N401" t="s">
        <v>1609</v>
      </c>
      <c r="O401" s="133">
        <v>6.2500000000000003E-3</v>
      </c>
      <c r="P401" s="133">
        <v>5.3083044925927803E-2</v>
      </c>
      <c r="R401" s="142">
        <v>500000</v>
      </c>
      <c r="S401" t="s">
        <v>1216</v>
      </c>
      <c r="T401" t="s">
        <v>1610</v>
      </c>
      <c r="U401" s="3">
        <v>1800.9101000000001</v>
      </c>
      <c r="W401" s="15" t="s">
        <v>15</v>
      </c>
      <c r="X401" s="133">
        <v>8.0174459624142137E-6</v>
      </c>
      <c r="Y401" s="133">
        <v>1.4709859245314375E-3</v>
      </c>
      <c r="Z401" s="133">
        <v>5.9537904450418619E-4</v>
      </c>
    </row>
    <row r="402" spans="1:26">
      <c r="A402" t="s">
        <v>1213</v>
      </c>
      <c r="B402" t="s">
        <v>1261</v>
      </c>
      <c r="C402" t="s">
        <v>1460</v>
      </c>
      <c r="D402" t="s">
        <v>1564</v>
      </c>
      <c r="E402" t="s">
        <v>1565</v>
      </c>
      <c r="F402" t="s">
        <v>950</v>
      </c>
      <c r="G402" t="s">
        <v>205</v>
      </c>
      <c r="H402" t="s">
        <v>204</v>
      </c>
      <c r="I402" t="s">
        <v>344</v>
      </c>
      <c r="J402" t="s">
        <v>1463</v>
      </c>
      <c r="K402" t="s">
        <v>431</v>
      </c>
      <c r="L402" t="s">
        <v>1215</v>
      </c>
      <c r="M402" s="132">
        <v>3572.6</v>
      </c>
      <c r="N402" t="s">
        <v>1566</v>
      </c>
      <c r="O402" s="133">
        <v>3.2500000000000001E-2</v>
      </c>
      <c r="P402" s="133">
        <v>5.3704601596593501E-2</v>
      </c>
      <c r="R402" s="142">
        <v>480000</v>
      </c>
      <c r="S402" t="s">
        <v>1216</v>
      </c>
      <c r="T402" t="s">
        <v>1567</v>
      </c>
      <c r="U402" s="3">
        <v>1655.09</v>
      </c>
      <c r="W402" s="15" t="s">
        <v>15</v>
      </c>
      <c r="X402" s="133">
        <v>4.8000000000000001E-4</v>
      </c>
      <c r="Y402" s="133">
        <v>1.3518798706587513E-3</v>
      </c>
      <c r="Z402" s="133">
        <v>5.471710723089577E-4</v>
      </c>
    </row>
    <row r="403" spans="1:26">
      <c r="A403" t="s">
        <v>1213</v>
      </c>
      <c r="B403" t="s">
        <v>1261</v>
      </c>
      <c r="C403" t="s">
        <v>1460</v>
      </c>
      <c r="D403" t="s">
        <v>1560</v>
      </c>
      <c r="E403" t="s">
        <v>1561</v>
      </c>
      <c r="F403" t="s">
        <v>950</v>
      </c>
      <c r="G403" t="s">
        <v>205</v>
      </c>
      <c r="H403" t="s">
        <v>204</v>
      </c>
      <c r="I403" t="s">
        <v>314</v>
      </c>
      <c r="J403" t="s">
        <v>1463</v>
      </c>
      <c r="K403" t="s">
        <v>431</v>
      </c>
      <c r="L403" t="s">
        <v>1215</v>
      </c>
      <c r="M403" s="132">
        <v>7991.4</v>
      </c>
      <c r="N403" t="s">
        <v>1562</v>
      </c>
      <c r="O403" s="133">
        <v>5.5E-2</v>
      </c>
      <c r="P403" s="133">
        <v>5.3909164551496198E-2</v>
      </c>
      <c r="R403" s="142">
        <v>430000</v>
      </c>
      <c r="S403" t="s">
        <v>1216</v>
      </c>
      <c r="T403" t="s">
        <v>1563</v>
      </c>
      <c r="U403" s="3">
        <v>1566.373</v>
      </c>
      <c r="W403" s="15" t="s">
        <v>15</v>
      </c>
      <c r="X403" s="133">
        <v>1.4333333333333334E-4</v>
      </c>
      <c r="Y403" s="133">
        <v>1.2794156750541893E-3</v>
      </c>
      <c r="Z403" s="133">
        <v>5.1784131271010131E-4</v>
      </c>
    </row>
    <row r="404" spans="1:26">
      <c r="A404" t="s">
        <v>1213</v>
      </c>
      <c r="B404" t="s">
        <v>1261</v>
      </c>
      <c r="C404" t="s">
        <v>1424</v>
      </c>
      <c r="D404" t="s">
        <v>1556</v>
      </c>
      <c r="E404" t="s">
        <v>1557</v>
      </c>
      <c r="F404" t="s">
        <v>950</v>
      </c>
      <c r="G404" t="s">
        <v>205</v>
      </c>
      <c r="H404" t="s">
        <v>224</v>
      </c>
      <c r="I404" t="s">
        <v>314</v>
      </c>
      <c r="J404" t="s">
        <v>1427</v>
      </c>
      <c r="K404" t="s">
        <v>423</v>
      </c>
      <c r="L404" t="s">
        <v>1215</v>
      </c>
      <c r="M404" s="132">
        <v>419.2</v>
      </c>
      <c r="N404" t="s">
        <v>1558</v>
      </c>
      <c r="O404" s="133">
        <v>3.2500000000000001E-2</v>
      </c>
      <c r="P404" s="133">
        <v>5.3743940626382498E-2</v>
      </c>
      <c r="R404" s="142">
        <v>350000</v>
      </c>
      <c r="S404" t="s">
        <v>1216</v>
      </c>
      <c r="T404" t="s">
        <v>1559</v>
      </c>
      <c r="U404" s="3">
        <v>1280.8677</v>
      </c>
      <c r="W404" s="15" t="s">
        <v>15</v>
      </c>
      <c r="X404" s="133">
        <v>7.0385713711137034E-6</v>
      </c>
      <c r="Y404" s="133">
        <v>1.0462145611895186E-3</v>
      </c>
      <c r="Z404" s="133">
        <v>4.2345355954768674E-4</v>
      </c>
    </row>
    <row r="405" spans="1:26">
      <c r="A405" t="s">
        <v>1213</v>
      </c>
      <c r="B405" t="s">
        <v>1261</v>
      </c>
      <c r="C405" t="s">
        <v>1424</v>
      </c>
      <c r="D405" t="s">
        <v>1611</v>
      </c>
      <c r="E405" t="s">
        <v>1612</v>
      </c>
      <c r="F405" t="s">
        <v>950</v>
      </c>
      <c r="G405" t="s">
        <v>205</v>
      </c>
      <c r="H405" t="s">
        <v>224</v>
      </c>
      <c r="I405" t="s">
        <v>314</v>
      </c>
      <c r="J405" t="s">
        <v>1427</v>
      </c>
      <c r="K405" t="s">
        <v>423</v>
      </c>
      <c r="L405" t="s">
        <v>1215</v>
      </c>
      <c r="M405" s="132">
        <v>419.1</v>
      </c>
      <c r="N405" t="s">
        <v>1558</v>
      </c>
      <c r="O405" s="133">
        <v>1.2500000000000001E-2</v>
      </c>
      <c r="P405" s="133">
        <v>5.4045539854764603E-2</v>
      </c>
      <c r="R405" s="142">
        <v>300000</v>
      </c>
      <c r="S405" t="s">
        <v>1216</v>
      </c>
      <c r="T405" t="s">
        <v>1613</v>
      </c>
      <c r="U405" s="3">
        <v>1087.0306</v>
      </c>
      <c r="W405" s="15" t="s">
        <v>15</v>
      </c>
      <c r="X405" s="133">
        <v>6.4761246869873072E-6</v>
      </c>
      <c r="Y405" s="133">
        <v>8.8788813752126454E-4</v>
      </c>
      <c r="Z405" s="133">
        <v>3.5937120955960186E-4</v>
      </c>
    </row>
    <row r="406" spans="1:26">
      <c r="A406" t="s">
        <v>1213</v>
      </c>
      <c r="B406" t="s">
        <v>1261</v>
      </c>
      <c r="C406" t="s">
        <v>1460</v>
      </c>
      <c r="D406" t="s">
        <v>1568</v>
      </c>
      <c r="E406" t="s">
        <v>1569</v>
      </c>
      <c r="F406" t="s">
        <v>950</v>
      </c>
      <c r="G406" t="s">
        <v>205</v>
      </c>
      <c r="H406" t="s">
        <v>204</v>
      </c>
      <c r="I406" t="s">
        <v>314</v>
      </c>
      <c r="J406" t="s">
        <v>1463</v>
      </c>
      <c r="K406" t="s">
        <v>431</v>
      </c>
      <c r="L406" t="s">
        <v>1215</v>
      </c>
      <c r="M406" s="132">
        <v>5364.6</v>
      </c>
      <c r="N406" t="s">
        <v>1570</v>
      </c>
      <c r="O406" s="133">
        <v>2.5000000000000001E-2</v>
      </c>
      <c r="P406" s="133">
        <v>5.4769378002881702E-2</v>
      </c>
      <c r="R406" s="142">
        <v>150000</v>
      </c>
      <c r="S406" t="s">
        <v>1216</v>
      </c>
      <c r="T406" t="s">
        <v>1571</v>
      </c>
      <c r="U406" s="3">
        <v>476.0462</v>
      </c>
      <c r="W406" s="15" t="s">
        <v>15</v>
      </c>
      <c r="X406" s="133">
        <v>1.4999999999999999E-4</v>
      </c>
      <c r="Y406" s="133">
        <v>3.8883525315719635E-4</v>
      </c>
      <c r="Z406" s="133">
        <v>1.573804056405349E-4</v>
      </c>
    </row>
    <row r="407" spans="1:26">
      <c r="A407" t="s">
        <v>1213</v>
      </c>
      <c r="B407" t="s">
        <v>1262</v>
      </c>
      <c r="C407" t="s">
        <v>1269</v>
      </c>
      <c r="D407" t="s">
        <v>1270</v>
      </c>
      <c r="E407" t="s">
        <v>1271</v>
      </c>
      <c r="F407" t="s">
        <v>943</v>
      </c>
      <c r="G407" t="s">
        <v>204</v>
      </c>
      <c r="H407" t="s">
        <v>204</v>
      </c>
      <c r="I407" t="s">
        <v>340</v>
      </c>
      <c r="J407" t="s">
        <v>1272</v>
      </c>
      <c r="K407" t="s">
        <v>413</v>
      </c>
      <c r="L407" t="s">
        <v>1212</v>
      </c>
      <c r="M407" s="132">
        <v>1578.8</v>
      </c>
      <c r="N407" t="s">
        <v>1273</v>
      </c>
      <c r="O407" s="133">
        <v>7.4999999999999997E-3</v>
      </c>
      <c r="P407" s="133">
        <v>1.02638223016259E-2</v>
      </c>
      <c r="R407" s="142">
        <v>11997508</v>
      </c>
      <c r="T407" t="s">
        <v>1274</v>
      </c>
      <c r="U407" s="3">
        <v>13454.005499999999</v>
      </c>
      <c r="W407" s="15" t="s">
        <v>15</v>
      </c>
      <c r="X407" s="133">
        <v>5.5281106082377153E-4</v>
      </c>
      <c r="Y407" s="133">
        <v>0.2574381071524447</v>
      </c>
      <c r="Z407" s="133">
        <v>4.8313291761868341E-2</v>
      </c>
    </row>
    <row r="408" spans="1:26">
      <c r="A408" t="s">
        <v>1213</v>
      </c>
      <c r="B408" t="s">
        <v>1262</v>
      </c>
      <c r="C408" t="s">
        <v>1269</v>
      </c>
      <c r="D408" t="s">
        <v>1344</v>
      </c>
      <c r="E408" t="s">
        <v>1345</v>
      </c>
      <c r="F408" t="s">
        <v>943</v>
      </c>
      <c r="G408" t="s">
        <v>204</v>
      </c>
      <c r="H408" t="s">
        <v>204</v>
      </c>
      <c r="I408" t="s">
        <v>340</v>
      </c>
      <c r="J408" t="s">
        <v>1285</v>
      </c>
      <c r="K408" t="s">
        <v>415</v>
      </c>
      <c r="L408" t="s">
        <v>1212</v>
      </c>
      <c r="M408" s="132">
        <v>3126</v>
      </c>
      <c r="N408" t="s">
        <v>1346</v>
      </c>
      <c r="O408" s="133">
        <v>7.4999999999999997E-3</v>
      </c>
      <c r="P408" s="133">
        <v>-2.61195350492004E-2</v>
      </c>
      <c r="R408" s="142">
        <v>6974977</v>
      </c>
      <c r="T408" t="s">
        <v>1347</v>
      </c>
      <c r="U408" s="3">
        <v>7803.6043</v>
      </c>
      <c r="W408" s="15" t="s">
        <v>15</v>
      </c>
      <c r="X408" s="133">
        <v>3.1291052524256836E-4</v>
      </c>
      <c r="Y408" s="133">
        <v>0.14931948079834548</v>
      </c>
      <c r="Z408" s="133">
        <v>2.8022718630654194E-2</v>
      </c>
    </row>
    <row r="409" spans="1:26">
      <c r="A409" t="s">
        <v>1213</v>
      </c>
      <c r="B409" t="s">
        <v>1262</v>
      </c>
      <c r="C409" t="s">
        <v>1269</v>
      </c>
      <c r="D409" t="s">
        <v>1283</v>
      </c>
      <c r="E409" t="s">
        <v>1284</v>
      </c>
      <c r="F409" t="s">
        <v>943</v>
      </c>
      <c r="G409" t="s">
        <v>204</v>
      </c>
      <c r="H409" t="s">
        <v>204</v>
      </c>
      <c r="I409" t="s">
        <v>340</v>
      </c>
      <c r="J409" t="s">
        <v>1285</v>
      </c>
      <c r="K409" t="s">
        <v>415</v>
      </c>
      <c r="L409" t="s">
        <v>1212</v>
      </c>
      <c r="M409" s="132">
        <v>5108.6000000000004</v>
      </c>
      <c r="N409" t="s">
        <v>1286</v>
      </c>
      <c r="O409" s="133">
        <v>5.0000000000000001E-3</v>
      </c>
      <c r="P409" s="133">
        <v>1.31985139238831E-2</v>
      </c>
      <c r="R409" s="142">
        <v>3787423</v>
      </c>
      <c r="T409" t="s">
        <v>1287</v>
      </c>
      <c r="U409" s="3">
        <v>4060.1174999999998</v>
      </c>
      <c r="W409" s="15" t="s">
        <v>15</v>
      </c>
      <c r="X409" s="133">
        <v>1.6425815939992227E-4</v>
      </c>
      <c r="Y409" s="133">
        <v>7.7689053637348668E-2</v>
      </c>
      <c r="Z409" s="133">
        <v>1.457986914447767E-2</v>
      </c>
    </row>
    <row r="410" spans="1:26">
      <c r="A410" t="s">
        <v>1213</v>
      </c>
      <c r="B410" t="s">
        <v>1262</v>
      </c>
      <c r="C410" t="s">
        <v>1269</v>
      </c>
      <c r="D410" t="s">
        <v>1348</v>
      </c>
      <c r="E410" t="s">
        <v>1349</v>
      </c>
      <c r="F410" t="s">
        <v>943</v>
      </c>
      <c r="G410" t="s">
        <v>204</v>
      </c>
      <c r="H410" t="s">
        <v>204</v>
      </c>
      <c r="I410" t="s">
        <v>340</v>
      </c>
      <c r="J410" t="s">
        <v>1272</v>
      </c>
      <c r="K410" t="s">
        <v>413</v>
      </c>
      <c r="L410" t="s">
        <v>1212</v>
      </c>
      <c r="M410" s="132">
        <v>2331.1999999999998</v>
      </c>
      <c r="N410" t="s">
        <v>1350</v>
      </c>
      <c r="O410" s="133">
        <v>1E-3</v>
      </c>
      <c r="P410" s="133">
        <v>1.14859548270699E-2</v>
      </c>
      <c r="R410" s="142">
        <v>1345057</v>
      </c>
      <c r="T410" t="s">
        <v>1351</v>
      </c>
      <c r="U410" s="3">
        <v>1469.2058</v>
      </c>
      <c r="W410" s="15" t="s">
        <v>15</v>
      </c>
      <c r="X410" s="133">
        <v>6.657193559970235E-5</v>
      </c>
      <c r="Y410" s="133">
        <v>2.8112784030354311E-2</v>
      </c>
      <c r="Z410" s="133">
        <v>5.2759133141567719E-3</v>
      </c>
    </row>
    <row r="411" spans="1:26">
      <c r="A411" t="s">
        <v>1213</v>
      </c>
      <c r="B411" t="s">
        <v>1262</v>
      </c>
      <c r="C411" t="s">
        <v>1269</v>
      </c>
      <c r="D411" t="s">
        <v>1360</v>
      </c>
      <c r="E411" t="s">
        <v>1361</v>
      </c>
      <c r="F411" t="s">
        <v>943</v>
      </c>
      <c r="G411" t="s">
        <v>204</v>
      </c>
      <c r="H411" t="s">
        <v>204</v>
      </c>
      <c r="I411" t="s">
        <v>340</v>
      </c>
      <c r="J411" t="s">
        <v>1272</v>
      </c>
      <c r="K411" t="s">
        <v>413</v>
      </c>
      <c r="L411" t="s">
        <v>1212</v>
      </c>
      <c r="M411" s="132">
        <v>334.2</v>
      </c>
      <c r="N411" t="s">
        <v>1362</v>
      </c>
      <c r="O411" s="133">
        <v>0.04</v>
      </c>
      <c r="P411" s="133">
        <v>-4.2601474964622096E-3</v>
      </c>
      <c r="R411" s="142">
        <v>364952</v>
      </c>
      <c r="T411" t="s">
        <v>1363</v>
      </c>
      <c r="U411" s="3">
        <v>524.7645</v>
      </c>
      <c r="W411" s="15" t="s">
        <v>15</v>
      </c>
      <c r="X411" s="133">
        <v>9.8096439784791636E-5</v>
      </c>
      <c r="Y411" s="133">
        <v>1.0041201107519541E-2</v>
      </c>
      <c r="Z411" s="133">
        <v>1.8844276168481775E-3</v>
      </c>
    </row>
    <row r="412" spans="1:26">
      <c r="A412" t="s">
        <v>1213</v>
      </c>
      <c r="B412" t="s">
        <v>1262</v>
      </c>
      <c r="C412" t="s">
        <v>1269</v>
      </c>
      <c r="D412" t="s">
        <v>1279</v>
      </c>
      <c r="E412" t="s">
        <v>1280</v>
      </c>
      <c r="F412" t="s">
        <v>943</v>
      </c>
      <c r="G412" t="s">
        <v>204</v>
      </c>
      <c r="H412" t="s">
        <v>204</v>
      </c>
      <c r="I412" t="s">
        <v>340</v>
      </c>
      <c r="J412" t="s">
        <v>1272</v>
      </c>
      <c r="K412" t="s">
        <v>413</v>
      </c>
      <c r="L412" t="s">
        <v>1212</v>
      </c>
      <c r="M412" s="132">
        <v>7641.2</v>
      </c>
      <c r="N412" t="s">
        <v>1281</v>
      </c>
      <c r="O412" s="133">
        <v>1E-3</v>
      </c>
      <c r="P412" s="133">
        <v>1.6062395292520199E-2</v>
      </c>
      <c r="R412" s="142">
        <v>461551</v>
      </c>
      <c r="T412" t="s">
        <v>1282</v>
      </c>
      <c r="U412" s="3">
        <v>460.67409999999995</v>
      </c>
      <c r="W412" s="15" t="s">
        <v>15</v>
      </c>
      <c r="X412" s="133">
        <v>1.503223773728037E-5</v>
      </c>
      <c r="Y412" s="133">
        <v>8.8148511978961598E-3</v>
      </c>
      <c r="Z412" s="133">
        <v>1.6542790905047546E-3</v>
      </c>
    </row>
    <row r="413" spans="1:26">
      <c r="A413" t="s">
        <v>1213</v>
      </c>
      <c r="B413" t="s">
        <v>1262</v>
      </c>
      <c r="C413" t="s">
        <v>1288</v>
      </c>
      <c r="D413" t="s">
        <v>1368</v>
      </c>
      <c r="E413" t="s">
        <v>1369</v>
      </c>
      <c r="F413" t="s">
        <v>945</v>
      </c>
      <c r="G413" t="s">
        <v>204</v>
      </c>
      <c r="H413" t="s">
        <v>204</v>
      </c>
      <c r="I413" t="s">
        <v>340</v>
      </c>
      <c r="J413" t="s">
        <v>1272</v>
      </c>
      <c r="K413" t="s">
        <v>413</v>
      </c>
      <c r="L413" t="s">
        <v>1212</v>
      </c>
      <c r="M413" s="132">
        <v>4367.3999999999996</v>
      </c>
      <c r="N413" t="s">
        <v>1370</v>
      </c>
      <c r="O413" s="133">
        <v>2.2499999999999999E-2</v>
      </c>
      <c r="P413" s="133">
        <v>3.4973978213071501E-2</v>
      </c>
      <c r="R413" s="142">
        <v>6178747</v>
      </c>
      <c r="T413" t="s">
        <v>1371</v>
      </c>
      <c r="U413" s="3">
        <v>5795.0468000000001</v>
      </c>
      <c r="W413" s="15" t="s">
        <v>15</v>
      </c>
      <c r="X413" s="133">
        <v>2.1352616947074109E-4</v>
      </c>
      <c r="Y413" s="133">
        <v>0.11088637396159902</v>
      </c>
      <c r="Z413" s="133">
        <v>2.0809995058151978E-2</v>
      </c>
    </row>
    <row r="414" spans="1:26">
      <c r="A414" t="s">
        <v>1213</v>
      </c>
      <c r="B414" t="s">
        <v>1262</v>
      </c>
      <c r="C414" t="s">
        <v>1288</v>
      </c>
      <c r="D414" t="s">
        <v>1384</v>
      </c>
      <c r="E414" t="s">
        <v>1385</v>
      </c>
      <c r="F414" t="s">
        <v>945</v>
      </c>
      <c r="G414" t="s">
        <v>204</v>
      </c>
      <c r="H414" t="s">
        <v>204</v>
      </c>
      <c r="I414" t="s">
        <v>340</v>
      </c>
      <c r="J414" t="s">
        <v>1272</v>
      </c>
      <c r="K414" t="s">
        <v>413</v>
      </c>
      <c r="L414" t="s">
        <v>1212</v>
      </c>
      <c r="M414" s="132">
        <v>4629.8999999999996</v>
      </c>
      <c r="N414" t="s">
        <v>1386</v>
      </c>
      <c r="O414" s="133">
        <v>3.7499999999999999E-2</v>
      </c>
      <c r="P414" s="133">
        <v>3.3167005444764801E-2</v>
      </c>
      <c r="R414" s="142">
        <v>5142407</v>
      </c>
      <c r="T414" t="s">
        <v>1387</v>
      </c>
      <c r="U414" s="3">
        <v>5082.2407999999996</v>
      </c>
      <c r="W414" s="15" t="s">
        <v>15</v>
      </c>
      <c r="X414" s="133">
        <v>2.5687115928837436E-4</v>
      </c>
      <c r="Y414" s="133">
        <v>9.7247058822298935E-2</v>
      </c>
      <c r="Z414" s="133">
        <v>1.8250311027508986E-2</v>
      </c>
    </row>
    <row r="415" spans="1:26">
      <c r="A415" t="s">
        <v>1213</v>
      </c>
      <c r="B415" t="s">
        <v>1262</v>
      </c>
      <c r="C415" t="s">
        <v>1288</v>
      </c>
      <c r="D415" t="s">
        <v>1301</v>
      </c>
      <c r="E415" t="s">
        <v>1302</v>
      </c>
      <c r="F415" t="s">
        <v>945</v>
      </c>
      <c r="G415" t="s">
        <v>204</v>
      </c>
      <c r="H415" t="s">
        <v>204</v>
      </c>
      <c r="I415" t="s">
        <v>340</v>
      </c>
      <c r="J415" t="s">
        <v>1272</v>
      </c>
      <c r="K415" t="s">
        <v>413</v>
      </c>
      <c r="L415" t="s">
        <v>1212</v>
      </c>
      <c r="M415" s="132">
        <v>5837.1</v>
      </c>
      <c r="N415" t="s">
        <v>1303</v>
      </c>
      <c r="O415" s="133">
        <v>0.01</v>
      </c>
      <c r="P415" s="133">
        <v>4.18399502122399E-2</v>
      </c>
      <c r="R415" s="142">
        <v>2708320</v>
      </c>
      <c r="T415" t="s">
        <v>1304</v>
      </c>
      <c r="U415" s="3">
        <v>2260.6347000000001</v>
      </c>
      <c r="W415" s="15" t="s">
        <v>15</v>
      </c>
      <c r="X415" s="133">
        <v>7.173321809127197E-5</v>
      </c>
      <c r="Y415" s="133">
        <v>4.3256524639199455E-2</v>
      </c>
      <c r="Z415" s="133">
        <v>8.117932184222262E-3</v>
      </c>
    </row>
    <row r="416" spans="1:26">
      <c r="A416" t="s">
        <v>1213</v>
      </c>
      <c r="B416" t="s">
        <v>1262</v>
      </c>
      <c r="C416" t="s">
        <v>1288</v>
      </c>
      <c r="D416" t="s">
        <v>1372</v>
      </c>
      <c r="E416" t="s">
        <v>1373</v>
      </c>
      <c r="F416" t="s">
        <v>945</v>
      </c>
      <c r="G416" t="s">
        <v>204</v>
      </c>
      <c r="H416" t="s">
        <v>204</v>
      </c>
      <c r="I416" t="s">
        <v>340</v>
      </c>
      <c r="J416" t="s">
        <v>1272</v>
      </c>
      <c r="K416" t="s">
        <v>413</v>
      </c>
      <c r="L416" t="s">
        <v>1212</v>
      </c>
      <c r="M416" s="132">
        <v>7563.7</v>
      </c>
      <c r="N416" t="s">
        <v>1374</v>
      </c>
      <c r="O416" s="133">
        <v>1.2999999999999999E-2</v>
      </c>
      <c r="P416" s="133">
        <v>4.3069950543641697E-2</v>
      </c>
      <c r="R416" s="142">
        <v>2537316</v>
      </c>
      <c r="T416" t="s">
        <v>1375</v>
      </c>
      <c r="U416" s="3">
        <v>2055.4796999999999</v>
      </c>
      <c r="W416" s="15" t="s">
        <v>15</v>
      </c>
      <c r="X416" s="133">
        <v>8.5692044935405134E-5</v>
      </c>
      <c r="Y416" s="133">
        <v>3.9330948855976468E-2</v>
      </c>
      <c r="Z416" s="133">
        <v>7.3812211733855111E-3</v>
      </c>
    </row>
    <row r="417" spans="1:26">
      <c r="A417" t="s">
        <v>1213</v>
      </c>
      <c r="B417" t="s">
        <v>1262</v>
      </c>
      <c r="C417" t="s">
        <v>1288</v>
      </c>
      <c r="D417" t="s">
        <v>1364</v>
      </c>
      <c r="E417" t="s">
        <v>1365</v>
      </c>
      <c r="F417" t="s">
        <v>945</v>
      </c>
      <c r="G417" t="s">
        <v>204</v>
      </c>
      <c r="H417" t="s">
        <v>204</v>
      </c>
      <c r="I417" t="s">
        <v>340</v>
      </c>
      <c r="J417" t="s">
        <v>1272</v>
      </c>
      <c r="K417" t="s">
        <v>413</v>
      </c>
      <c r="L417" t="s">
        <v>1212</v>
      </c>
      <c r="M417" s="132">
        <v>2939.7</v>
      </c>
      <c r="N417" t="s">
        <v>1366</v>
      </c>
      <c r="O417" s="133">
        <v>0.02</v>
      </c>
      <c r="P417" s="133">
        <v>4.0074939075707999E-2</v>
      </c>
      <c r="R417" s="142">
        <v>2083839</v>
      </c>
      <c r="T417" t="s">
        <v>1367</v>
      </c>
      <c r="U417" s="3">
        <v>1967.7692</v>
      </c>
      <c r="W417" s="15" t="s">
        <v>15</v>
      </c>
      <c r="X417" s="133">
        <v>8.0634111563886331E-5</v>
      </c>
      <c r="Y417" s="133">
        <v>3.7652635932847317E-2</v>
      </c>
      <c r="Z417" s="133">
        <v>7.0662529551223253E-3</v>
      </c>
    </row>
    <row r="418" spans="1:26">
      <c r="A418" t="s">
        <v>1213</v>
      </c>
      <c r="B418" t="s">
        <v>1262</v>
      </c>
      <c r="C418" t="s">
        <v>1288</v>
      </c>
      <c r="D418" t="s">
        <v>1392</v>
      </c>
      <c r="E418" t="s">
        <v>1393</v>
      </c>
      <c r="F418" t="s">
        <v>945</v>
      </c>
      <c r="G418" t="s">
        <v>204</v>
      </c>
      <c r="H418" t="s">
        <v>204</v>
      </c>
      <c r="I418" t="s">
        <v>340</v>
      </c>
      <c r="J418" t="s">
        <v>1272</v>
      </c>
      <c r="K418" t="s">
        <v>413</v>
      </c>
      <c r="L418" t="s">
        <v>1212</v>
      </c>
      <c r="M418" s="132">
        <v>15147.2</v>
      </c>
      <c r="N418" t="s">
        <v>1394</v>
      </c>
      <c r="O418" s="133">
        <v>3.7499999999999999E-2</v>
      </c>
      <c r="P418" s="133">
        <v>4.8218118242025002E-2</v>
      </c>
      <c r="R418" s="142">
        <v>848461</v>
      </c>
      <c r="T418" t="s">
        <v>1395</v>
      </c>
      <c r="U418" s="3">
        <v>723.39780000000007</v>
      </c>
      <c r="W418" s="15" t="s">
        <v>15</v>
      </c>
      <c r="X418" s="133">
        <v>3.3641460707108265E-5</v>
      </c>
      <c r="Y418" s="133">
        <v>1.3841987299647232E-2</v>
      </c>
      <c r="Z418" s="133">
        <v>2.597719422229609E-3</v>
      </c>
    </row>
    <row r="419" spans="1:26">
      <c r="A419" t="s">
        <v>1213</v>
      </c>
      <c r="B419" t="s">
        <v>1262</v>
      </c>
      <c r="C419" t="s">
        <v>1288</v>
      </c>
      <c r="D419" t="s">
        <v>1297</v>
      </c>
      <c r="E419" t="s">
        <v>1298</v>
      </c>
      <c r="F419" t="s">
        <v>945</v>
      </c>
      <c r="G419" t="s">
        <v>204</v>
      </c>
      <c r="H419" t="s">
        <v>204</v>
      </c>
      <c r="I419" t="s">
        <v>340</v>
      </c>
      <c r="J419" t="s">
        <v>1272</v>
      </c>
      <c r="K419" t="s">
        <v>413</v>
      </c>
      <c r="L419" t="s">
        <v>1212</v>
      </c>
      <c r="M419" s="132">
        <v>1907.2</v>
      </c>
      <c r="N419" t="s">
        <v>1299</v>
      </c>
      <c r="O419" s="133">
        <v>5.0000000000000001E-3</v>
      </c>
      <c r="P419" s="133">
        <v>4.0169352747201598E-2</v>
      </c>
      <c r="R419" s="142">
        <v>721438</v>
      </c>
      <c r="T419" t="s">
        <v>1300</v>
      </c>
      <c r="U419" s="3">
        <v>675.9153</v>
      </c>
      <c r="W419" s="15" t="s">
        <v>15</v>
      </c>
      <c r="X419" s="133">
        <v>2.5373281755434741E-5</v>
      </c>
      <c r="Y419" s="133">
        <v>1.2933423140692112E-2</v>
      </c>
      <c r="Z419" s="133">
        <v>2.4272096022907065E-3</v>
      </c>
    </row>
    <row r="420" spans="1:26">
      <c r="A420" t="s">
        <v>1213</v>
      </c>
      <c r="B420" t="s">
        <v>1262</v>
      </c>
      <c r="C420" t="s">
        <v>1288</v>
      </c>
      <c r="D420" t="s">
        <v>1313</v>
      </c>
      <c r="E420" t="s">
        <v>1314</v>
      </c>
      <c r="F420" t="s">
        <v>945</v>
      </c>
      <c r="G420" t="s">
        <v>204</v>
      </c>
      <c r="H420" t="s">
        <v>204</v>
      </c>
      <c r="I420" t="s">
        <v>340</v>
      </c>
      <c r="J420" t="s">
        <v>1272</v>
      </c>
      <c r="K420" t="s">
        <v>413</v>
      </c>
      <c r="L420" t="s">
        <v>1212</v>
      </c>
      <c r="M420" s="132">
        <v>2416.4</v>
      </c>
      <c r="N420" t="s">
        <v>1315</v>
      </c>
      <c r="O420" s="133">
        <v>6.25E-2</v>
      </c>
      <c r="P420" s="133">
        <v>3.97864528572556E-2</v>
      </c>
      <c r="R420" s="142">
        <v>586169</v>
      </c>
      <c r="T420" t="s">
        <v>1316</v>
      </c>
      <c r="U420" s="3">
        <v>633.23840000000007</v>
      </c>
      <c r="W420" s="15" t="s">
        <v>15</v>
      </c>
      <c r="X420" s="133">
        <v>3.9350265280906726E-5</v>
      </c>
      <c r="Y420" s="133">
        <v>1.2116814422163745E-2</v>
      </c>
      <c r="Z420" s="133">
        <v>2.2739570177765425E-3</v>
      </c>
    </row>
    <row r="421" spans="1:26">
      <c r="A421" t="s">
        <v>1213</v>
      </c>
      <c r="B421" t="s">
        <v>1262</v>
      </c>
      <c r="C421" t="s">
        <v>1288</v>
      </c>
      <c r="D421" t="s">
        <v>1309</v>
      </c>
      <c r="E421" t="s">
        <v>1310</v>
      </c>
      <c r="F421" t="s">
        <v>945</v>
      </c>
      <c r="G421" t="s">
        <v>204</v>
      </c>
      <c r="H421" t="s">
        <v>204</v>
      </c>
      <c r="I421" t="s">
        <v>340</v>
      </c>
      <c r="J421" t="s">
        <v>1272</v>
      </c>
      <c r="K421" t="s">
        <v>413</v>
      </c>
      <c r="L421" t="s">
        <v>1212</v>
      </c>
      <c r="M421" s="132">
        <v>1401.7</v>
      </c>
      <c r="N421" t="s">
        <v>1311</v>
      </c>
      <c r="O421" s="133">
        <v>1.7500000000000002E-2</v>
      </c>
      <c r="P421" s="133">
        <v>2.72504153645035E-2</v>
      </c>
      <c r="R421" s="142">
        <v>100374</v>
      </c>
      <c r="T421" t="s">
        <v>1312</v>
      </c>
      <c r="U421" s="3">
        <v>98.326399999999992</v>
      </c>
      <c r="W421" s="15" t="s">
        <v>15</v>
      </c>
      <c r="X421" s="133">
        <v>4.2216588689169242E-6</v>
      </c>
      <c r="Y421" s="133">
        <v>1.8814437628356662E-3</v>
      </c>
      <c r="Z421" s="133">
        <v>3.5308968999527452E-4</v>
      </c>
    </row>
    <row r="422" spans="1:26">
      <c r="A422" t="s">
        <v>1213</v>
      </c>
      <c r="B422" t="s">
        <v>1262</v>
      </c>
      <c r="C422" t="s">
        <v>1288</v>
      </c>
      <c r="D422" t="s">
        <v>1289</v>
      </c>
      <c r="E422" t="s">
        <v>1290</v>
      </c>
      <c r="F422" t="s">
        <v>945</v>
      </c>
      <c r="G422" t="s">
        <v>204</v>
      </c>
      <c r="H422" t="s">
        <v>204</v>
      </c>
      <c r="I422" t="s">
        <v>340</v>
      </c>
      <c r="J422" t="s">
        <v>1272</v>
      </c>
      <c r="K422" t="s">
        <v>413</v>
      </c>
      <c r="L422" t="s">
        <v>1212</v>
      </c>
      <c r="M422" s="132">
        <v>12831.2</v>
      </c>
      <c r="N422" t="s">
        <v>1291</v>
      </c>
      <c r="O422" s="133">
        <v>5.5E-2</v>
      </c>
      <c r="P422" s="133">
        <v>3.8107987586259502E-2</v>
      </c>
      <c r="R422" s="142">
        <v>73928</v>
      </c>
      <c r="T422" t="s">
        <v>1292</v>
      </c>
      <c r="U422" s="3">
        <v>81.505600000000001</v>
      </c>
      <c r="W422" s="15" t="s">
        <v>15</v>
      </c>
      <c r="X422" s="133">
        <v>3.8288706741078282E-6</v>
      </c>
      <c r="Y422" s="133">
        <v>1.5595840643890372E-3</v>
      </c>
      <c r="Z422" s="133">
        <v>2.9268642767548596E-4</v>
      </c>
    </row>
    <row r="423" spans="1:26">
      <c r="A423" t="s">
        <v>1213</v>
      </c>
      <c r="B423" t="s">
        <v>1262</v>
      </c>
      <c r="C423" t="s">
        <v>1317</v>
      </c>
      <c r="D423" t="s">
        <v>1434</v>
      </c>
      <c r="E423" t="s">
        <v>1435</v>
      </c>
      <c r="F423" t="s">
        <v>946</v>
      </c>
      <c r="G423" t="s">
        <v>204</v>
      </c>
      <c r="H423" t="s">
        <v>204</v>
      </c>
      <c r="I423" t="s">
        <v>340</v>
      </c>
      <c r="J423" t="s">
        <v>1285</v>
      </c>
      <c r="K423" t="s">
        <v>415</v>
      </c>
      <c r="L423" t="s">
        <v>1212</v>
      </c>
      <c r="M423" s="132">
        <v>5773.5</v>
      </c>
      <c r="N423" t="s">
        <v>1436</v>
      </c>
      <c r="O423" s="133">
        <v>4.07E-2</v>
      </c>
      <c r="P423" s="133">
        <v>5.27919361054894E-2</v>
      </c>
      <c r="R423" s="142">
        <v>1695020</v>
      </c>
      <c r="T423" t="s">
        <v>1437</v>
      </c>
      <c r="U423" s="3">
        <v>1626.0327</v>
      </c>
      <c r="W423" s="15" t="s">
        <v>15</v>
      </c>
      <c r="X423" s="133">
        <v>5.2956916885302734E-5</v>
      </c>
      <c r="Y423" s="133">
        <v>3.1113617260519005E-2</v>
      </c>
      <c r="Z423" s="133">
        <v>5.8390783132367457E-3</v>
      </c>
    </row>
    <row r="424" spans="1:26">
      <c r="A424" t="s">
        <v>1213</v>
      </c>
      <c r="B424" t="s">
        <v>1262</v>
      </c>
      <c r="C424" t="s">
        <v>1322</v>
      </c>
      <c r="D424" t="s">
        <v>1416</v>
      </c>
      <c r="E424" t="s">
        <v>1417</v>
      </c>
      <c r="F424" t="s">
        <v>949</v>
      </c>
      <c r="G424" t="s">
        <v>204</v>
      </c>
      <c r="H424" t="s">
        <v>204</v>
      </c>
      <c r="I424" t="s">
        <v>340</v>
      </c>
      <c r="J424" t="s">
        <v>1272</v>
      </c>
      <c r="K424" t="s">
        <v>413</v>
      </c>
      <c r="L424" t="s">
        <v>1212</v>
      </c>
      <c r="M424" s="132">
        <v>8.1999999999999993</v>
      </c>
      <c r="N424" t="s">
        <v>1418</v>
      </c>
      <c r="O424" t="s">
        <v>1326</v>
      </c>
      <c r="P424" s="133">
        <v>3.7179586483239803E-2</v>
      </c>
      <c r="R424" s="142">
        <v>2654242</v>
      </c>
      <c r="T424" t="s">
        <v>1419</v>
      </c>
      <c r="U424" s="3">
        <v>2653.4457000000002</v>
      </c>
      <c r="W424" s="15" t="s">
        <v>15</v>
      </c>
      <c r="X424" s="133">
        <v>6.3196238095238101E-5</v>
      </c>
      <c r="Y424" s="133">
        <v>5.0772838390459665E-2</v>
      </c>
      <c r="Z424" s="133">
        <v>9.5285153463465135E-3</v>
      </c>
    </row>
    <row r="425" spans="1:26">
      <c r="A425" t="s">
        <v>1213</v>
      </c>
      <c r="B425" t="s">
        <v>1262</v>
      </c>
      <c r="C425" t="s">
        <v>1322</v>
      </c>
      <c r="D425" t="s">
        <v>1404</v>
      </c>
      <c r="E425" t="s">
        <v>1405</v>
      </c>
      <c r="F425" t="s">
        <v>949</v>
      </c>
      <c r="G425" t="s">
        <v>204</v>
      </c>
      <c r="H425" t="s">
        <v>204</v>
      </c>
      <c r="I425" t="s">
        <v>340</v>
      </c>
      <c r="J425" t="s">
        <v>1272</v>
      </c>
      <c r="K425" t="s">
        <v>413</v>
      </c>
      <c r="L425" t="s">
        <v>1212</v>
      </c>
      <c r="M425" s="132">
        <v>430.1</v>
      </c>
      <c r="N425" t="s">
        <v>1406</v>
      </c>
      <c r="O425" t="s">
        <v>1326</v>
      </c>
      <c r="P425" s="133">
        <v>4.28863684046265E-2</v>
      </c>
      <c r="R425" s="142">
        <v>371187</v>
      </c>
      <c r="T425" t="s">
        <v>1407</v>
      </c>
      <c r="U425" s="3">
        <v>364.5428</v>
      </c>
      <c r="W425" s="15" t="s">
        <v>15</v>
      </c>
      <c r="X425" s="133">
        <v>2.0621499999999999E-5</v>
      </c>
      <c r="Y425" s="133">
        <v>6.9754093999828924E-3</v>
      </c>
      <c r="Z425" s="133">
        <v>1.3090718900457554E-3</v>
      </c>
    </row>
    <row r="426" spans="1:26">
      <c r="A426" t="s">
        <v>1213</v>
      </c>
      <c r="B426" t="s">
        <v>1262</v>
      </c>
      <c r="C426" t="s">
        <v>1322</v>
      </c>
      <c r="D426" t="s">
        <v>1412</v>
      </c>
      <c r="E426" t="s">
        <v>1413</v>
      </c>
      <c r="F426" t="s">
        <v>949</v>
      </c>
      <c r="G426" t="s">
        <v>204</v>
      </c>
      <c r="H426" t="s">
        <v>204</v>
      </c>
      <c r="I426" t="s">
        <v>340</v>
      </c>
      <c r="J426" t="s">
        <v>1272</v>
      </c>
      <c r="K426" t="s">
        <v>413</v>
      </c>
      <c r="L426" t="s">
        <v>1212</v>
      </c>
      <c r="M426" s="132">
        <v>353.4</v>
      </c>
      <c r="N426" t="s">
        <v>1414</v>
      </c>
      <c r="O426" t="s">
        <v>1326</v>
      </c>
      <c r="P426" s="133">
        <v>4.2194001480340602E-2</v>
      </c>
      <c r="R426" s="142">
        <v>266178</v>
      </c>
      <c r="T426" t="s">
        <v>1415</v>
      </c>
      <c r="U426" s="3">
        <v>262.3184</v>
      </c>
      <c r="W426" s="15" t="s">
        <v>15</v>
      </c>
      <c r="X426" s="133">
        <v>1.4787666666666667E-5</v>
      </c>
      <c r="Y426" s="133">
        <v>5.0193793516094525E-3</v>
      </c>
      <c r="Z426" s="133">
        <v>9.419846259753784E-4</v>
      </c>
    </row>
    <row r="427" spans="1:26">
      <c r="A427" t="s">
        <v>1213</v>
      </c>
      <c r="B427" t="s">
        <v>1262</v>
      </c>
      <c r="C427" t="s">
        <v>1322</v>
      </c>
      <c r="D427" t="s">
        <v>1400</v>
      </c>
      <c r="E427" t="s">
        <v>1401</v>
      </c>
      <c r="F427" t="s">
        <v>949</v>
      </c>
      <c r="G427" t="s">
        <v>204</v>
      </c>
      <c r="H427" t="s">
        <v>204</v>
      </c>
      <c r="I427" t="s">
        <v>340</v>
      </c>
      <c r="J427" t="s">
        <v>1272</v>
      </c>
      <c r="K427" t="s">
        <v>413</v>
      </c>
      <c r="L427" t="s">
        <v>1212</v>
      </c>
      <c r="M427" s="132">
        <v>257.5</v>
      </c>
      <c r="N427" t="s">
        <v>1402</v>
      </c>
      <c r="O427" t="s">
        <v>1326</v>
      </c>
      <c r="P427" s="133">
        <v>4.1837327610253897E-2</v>
      </c>
      <c r="R427" s="142">
        <v>211077</v>
      </c>
      <c r="T427" t="s">
        <v>1403</v>
      </c>
      <c r="U427" s="3">
        <v>208.86070000000001</v>
      </c>
      <c r="W427" s="15" t="s">
        <v>15</v>
      </c>
      <c r="X427" s="133">
        <v>1.17265E-5</v>
      </c>
      <c r="Y427" s="133">
        <v>3.9964827718711278E-3</v>
      </c>
      <c r="Z427" s="133">
        <v>7.5001809294827448E-4</v>
      </c>
    </row>
    <row r="428" spans="1:26">
      <c r="A428" t="s">
        <v>1213</v>
      </c>
      <c r="B428" t="s">
        <v>1263</v>
      </c>
      <c r="C428" t="s">
        <v>1269</v>
      </c>
      <c r="D428" t="s">
        <v>1270</v>
      </c>
      <c r="E428" t="s">
        <v>1271</v>
      </c>
      <c r="F428" t="s">
        <v>943</v>
      </c>
      <c r="G428" t="s">
        <v>204</v>
      </c>
      <c r="H428" t="s">
        <v>204</v>
      </c>
      <c r="I428" t="s">
        <v>340</v>
      </c>
      <c r="J428" t="s">
        <v>1272</v>
      </c>
      <c r="K428" t="s">
        <v>413</v>
      </c>
      <c r="L428" t="s">
        <v>1212</v>
      </c>
      <c r="M428" s="132">
        <v>1578.8</v>
      </c>
      <c r="N428" t="s">
        <v>1273</v>
      </c>
      <c r="O428" s="133">
        <v>7.4999999999999997E-3</v>
      </c>
      <c r="P428" s="133">
        <v>1.02638223016259E-2</v>
      </c>
      <c r="R428" s="142">
        <v>7060715</v>
      </c>
      <c r="T428" t="s">
        <v>1274</v>
      </c>
      <c r="U428" s="3">
        <v>7917.8858</v>
      </c>
      <c r="W428" s="15" t="s">
        <v>15</v>
      </c>
      <c r="X428" s="133">
        <v>3.2533767423404227E-4</v>
      </c>
      <c r="Y428" s="133">
        <v>0.20230766417315446</v>
      </c>
      <c r="Z428" s="133">
        <v>4.6573623855572135E-2</v>
      </c>
    </row>
    <row r="429" spans="1:26">
      <c r="A429" t="s">
        <v>1213</v>
      </c>
      <c r="B429" t="s">
        <v>1263</v>
      </c>
      <c r="C429" t="s">
        <v>1269</v>
      </c>
      <c r="D429" t="s">
        <v>1344</v>
      </c>
      <c r="E429" t="s">
        <v>1345</v>
      </c>
      <c r="F429" t="s">
        <v>943</v>
      </c>
      <c r="G429" t="s">
        <v>204</v>
      </c>
      <c r="H429" t="s">
        <v>204</v>
      </c>
      <c r="I429" t="s">
        <v>340</v>
      </c>
      <c r="J429" t="s">
        <v>1285</v>
      </c>
      <c r="K429" t="s">
        <v>415</v>
      </c>
      <c r="L429" t="s">
        <v>1212</v>
      </c>
      <c r="M429" s="132">
        <v>3126</v>
      </c>
      <c r="N429" t="s">
        <v>1346</v>
      </c>
      <c r="O429" s="133">
        <v>7.4999999999999997E-3</v>
      </c>
      <c r="P429" s="133">
        <v>-2.61195350492004E-2</v>
      </c>
      <c r="R429" s="142">
        <v>3909594</v>
      </c>
      <c r="T429" t="s">
        <v>1347</v>
      </c>
      <c r="U429" s="3">
        <v>4374.0537999999997</v>
      </c>
      <c r="W429" s="15" t="s">
        <v>15</v>
      </c>
      <c r="X429" s="133">
        <v>1.7539170552464815E-4</v>
      </c>
      <c r="Y429" s="133">
        <v>0.11176021261865869</v>
      </c>
      <c r="Z429" s="133">
        <v>2.5728526528115945E-2</v>
      </c>
    </row>
    <row r="430" spans="1:26">
      <c r="A430" t="s">
        <v>1213</v>
      </c>
      <c r="B430" t="s">
        <v>1263</v>
      </c>
      <c r="C430" t="s">
        <v>1269</v>
      </c>
      <c r="D430" t="s">
        <v>1283</v>
      </c>
      <c r="E430" t="s">
        <v>1284</v>
      </c>
      <c r="F430" t="s">
        <v>943</v>
      </c>
      <c r="G430" t="s">
        <v>204</v>
      </c>
      <c r="H430" t="s">
        <v>204</v>
      </c>
      <c r="I430" t="s">
        <v>340</v>
      </c>
      <c r="J430" t="s">
        <v>1285</v>
      </c>
      <c r="K430" t="s">
        <v>415</v>
      </c>
      <c r="L430" t="s">
        <v>1212</v>
      </c>
      <c r="M430" s="132">
        <v>5108.6000000000004</v>
      </c>
      <c r="N430" t="s">
        <v>1286</v>
      </c>
      <c r="O430" s="133">
        <v>5.0000000000000001E-3</v>
      </c>
      <c r="P430" s="133">
        <v>1.31985139238831E-2</v>
      </c>
      <c r="R430" s="142">
        <v>2269716</v>
      </c>
      <c r="T430" t="s">
        <v>1287</v>
      </c>
      <c r="U430" s="3">
        <v>2433.1356000000001</v>
      </c>
      <c r="W430" s="15" t="s">
        <v>15</v>
      </c>
      <c r="X430" s="133">
        <v>9.8436158971562982E-5</v>
      </c>
      <c r="Y430" s="133">
        <v>6.216835939710199E-2</v>
      </c>
      <c r="Z430" s="133">
        <v>1.4311893709575349E-2</v>
      </c>
    </row>
    <row r="431" spans="1:26">
      <c r="A431" t="s">
        <v>1213</v>
      </c>
      <c r="B431" t="s">
        <v>1263</v>
      </c>
      <c r="C431" t="s">
        <v>1269</v>
      </c>
      <c r="D431" t="s">
        <v>1348</v>
      </c>
      <c r="E431" t="s">
        <v>1349</v>
      </c>
      <c r="F431" t="s">
        <v>943</v>
      </c>
      <c r="G431" t="s">
        <v>204</v>
      </c>
      <c r="H431" t="s">
        <v>204</v>
      </c>
      <c r="I431" t="s">
        <v>340</v>
      </c>
      <c r="J431" t="s">
        <v>1272</v>
      </c>
      <c r="K431" t="s">
        <v>413</v>
      </c>
      <c r="L431" t="s">
        <v>1212</v>
      </c>
      <c r="M431" s="132">
        <v>2331.1999999999998</v>
      </c>
      <c r="N431" t="s">
        <v>1350</v>
      </c>
      <c r="O431" s="133">
        <v>1E-3</v>
      </c>
      <c r="P431" s="133">
        <v>1.14859548270699E-2</v>
      </c>
      <c r="R431" s="142">
        <v>710961</v>
      </c>
      <c r="T431" t="s">
        <v>1351</v>
      </c>
      <c r="U431" s="3">
        <v>776.58269999999993</v>
      </c>
      <c r="W431" s="15" t="s">
        <v>15</v>
      </c>
      <c r="X431" s="133">
        <v>3.5188136938360217E-5</v>
      </c>
      <c r="Y431" s="133">
        <v>1.9842245276527178E-2</v>
      </c>
      <c r="Z431" s="133">
        <v>4.567920210714429E-3</v>
      </c>
    </row>
    <row r="432" spans="1:26">
      <c r="A432" t="s">
        <v>1213</v>
      </c>
      <c r="B432" t="s">
        <v>1263</v>
      </c>
      <c r="C432" t="s">
        <v>1269</v>
      </c>
      <c r="D432" t="s">
        <v>1279</v>
      </c>
      <c r="E432" t="s">
        <v>1280</v>
      </c>
      <c r="F432" t="s">
        <v>943</v>
      </c>
      <c r="G432" t="s">
        <v>204</v>
      </c>
      <c r="H432" t="s">
        <v>204</v>
      </c>
      <c r="I432" t="s">
        <v>340</v>
      </c>
      <c r="J432" t="s">
        <v>1272</v>
      </c>
      <c r="K432" t="s">
        <v>413</v>
      </c>
      <c r="L432" t="s">
        <v>1212</v>
      </c>
      <c r="M432" s="132">
        <v>7641.2</v>
      </c>
      <c r="N432" t="s">
        <v>1281</v>
      </c>
      <c r="O432" s="133">
        <v>1E-3</v>
      </c>
      <c r="P432" s="133">
        <v>1.6062395292520199E-2</v>
      </c>
      <c r="R432" s="142">
        <v>707901</v>
      </c>
      <c r="T432" t="s">
        <v>1282</v>
      </c>
      <c r="U432" s="3">
        <v>706.55600000000004</v>
      </c>
      <c r="W432" s="15" t="s">
        <v>15</v>
      </c>
      <c r="X432" s="133">
        <v>2.3055601930141007E-5</v>
      </c>
      <c r="Y432" s="133">
        <v>1.8053012527916617E-2</v>
      </c>
      <c r="Z432" s="133">
        <v>4.1560176099679899E-3</v>
      </c>
    </row>
    <row r="433" spans="1:26">
      <c r="A433" t="s">
        <v>1213</v>
      </c>
      <c r="B433" t="s">
        <v>1263</v>
      </c>
      <c r="C433" t="s">
        <v>1269</v>
      </c>
      <c r="D433" t="s">
        <v>1360</v>
      </c>
      <c r="E433" t="s">
        <v>1361</v>
      </c>
      <c r="F433" t="s">
        <v>943</v>
      </c>
      <c r="G433" t="s">
        <v>204</v>
      </c>
      <c r="H433" t="s">
        <v>204</v>
      </c>
      <c r="I433" t="s">
        <v>340</v>
      </c>
      <c r="J433" t="s">
        <v>1272</v>
      </c>
      <c r="K433" t="s">
        <v>413</v>
      </c>
      <c r="L433" t="s">
        <v>1212</v>
      </c>
      <c r="M433" s="132">
        <v>334.2</v>
      </c>
      <c r="N433" t="s">
        <v>1362</v>
      </c>
      <c r="O433" s="133">
        <v>0.04</v>
      </c>
      <c r="P433" s="133">
        <v>-4.2601474964622096E-3</v>
      </c>
      <c r="R433" s="142">
        <v>208044</v>
      </c>
      <c r="T433" t="s">
        <v>1363</v>
      </c>
      <c r="U433" s="3">
        <v>299.1465</v>
      </c>
      <c r="W433" s="15" t="s">
        <v>15</v>
      </c>
      <c r="X433" s="133">
        <v>5.5920712089773974E-5</v>
      </c>
      <c r="Y433" s="133">
        <v>7.643406917811674E-3</v>
      </c>
      <c r="Z433" s="133">
        <v>1.7596029306163892E-3</v>
      </c>
    </row>
    <row r="434" spans="1:26">
      <c r="A434" t="s">
        <v>1213</v>
      </c>
      <c r="B434" t="s">
        <v>1263</v>
      </c>
      <c r="C434" t="s">
        <v>1269</v>
      </c>
      <c r="D434" t="s">
        <v>1614</v>
      </c>
      <c r="E434" t="s">
        <v>1615</v>
      </c>
      <c r="F434" t="s">
        <v>943</v>
      </c>
      <c r="G434" t="s">
        <v>204</v>
      </c>
      <c r="H434" t="s">
        <v>204</v>
      </c>
      <c r="I434" t="s">
        <v>340</v>
      </c>
      <c r="J434" t="s">
        <v>1272</v>
      </c>
      <c r="K434" t="s">
        <v>413</v>
      </c>
      <c r="L434" t="s">
        <v>1212</v>
      </c>
      <c r="M434" s="132">
        <v>14660.7</v>
      </c>
      <c r="N434" t="s">
        <v>1616</v>
      </c>
      <c r="O434" s="133">
        <v>2.75E-2</v>
      </c>
      <c r="P434" s="133">
        <v>1.50172884011265E-2</v>
      </c>
      <c r="R434" s="142">
        <v>56149</v>
      </c>
      <c r="T434" t="s">
        <v>1617</v>
      </c>
      <c r="U434" s="3">
        <v>77.552999999999997</v>
      </c>
      <c r="W434" s="15" t="s">
        <v>15</v>
      </c>
      <c r="X434" s="133">
        <v>3.0468456934280348E-6</v>
      </c>
      <c r="Y434" s="133">
        <v>1.981534772182483E-3</v>
      </c>
      <c r="Z434" s="133">
        <v>4.5617280745911544E-4</v>
      </c>
    </row>
    <row r="435" spans="1:26">
      <c r="A435" t="s">
        <v>1213</v>
      </c>
      <c r="B435" t="s">
        <v>1263</v>
      </c>
      <c r="C435" t="s">
        <v>1288</v>
      </c>
      <c r="D435" t="s">
        <v>1313</v>
      </c>
      <c r="E435" t="s">
        <v>1314</v>
      </c>
      <c r="F435" t="s">
        <v>945</v>
      </c>
      <c r="G435" t="s">
        <v>204</v>
      </c>
      <c r="H435" t="s">
        <v>204</v>
      </c>
      <c r="I435" t="s">
        <v>340</v>
      </c>
      <c r="J435" t="s">
        <v>1272</v>
      </c>
      <c r="K435" t="s">
        <v>413</v>
      </c>
      <c r="L435" t="s">
        <v>1212</v>
      </c>
      <c r="M435" s="132">
        <v>2416.4</v>
      </c>
      <c r="N435" t="s">
        <v>1315</v>
      </c>
      <c r="O435" s="133">
        <v>6.25E-2</v>
      </c>
      <c r="P435" s="133">
        <v>3.97864528572556E-2</v>
      </c>
      <c r="R435" s="142">
        <v>4523350</v>
      </c>
      <c r="T435" t="s">
        <v>1316</v>
      </c>
      <c r="U435" s="3">
        <v>4886.5749999999998</v>
      </c>
      <c r="W435" s="15" t="s">
        <v>15</v>
      </c>
      <c r="X435" s="133">
        <v>3.0365819833254478E-4</v>
      </c>
      <c r="Y435" s="133">
        <v>0.12485549803504555</v>
      </c>
      <c r="Z435" s="133">
        <v>2.8743216553611735E-2</v>
      </c>
    </row>
    <row r="436" spans="1:26">
      <c r="A436" t="s">
        <v>1213</v>
      </c>
      <c r="B436" t="s">
        <v>1263</v>
      </c>
      <c r="C436" t="s">
        <v>1288</v>
      </c>
      <c r="D436" t="s">
        <v>1384</v>
      </c>
      <c r="E436" t="s">
        <v>1385</v>
      </c>
      <c r="F436" t="s">
        <v>945</v>
      </c>
      <c r="G436" t="s">
        <v>204</v>
      </c>
      <c r="H436" t="s">
        <v>204</v>
      </c>
      <c r="I436" t="s">
        <v>340</v>
      </c>
      <c r="J436" t="s">
        <v>1272</v>
      </c>
      <c r="K436" t="s">
        <v>413</v>
      </c>
      <c r="L436" t="s">
        <v>1212</v>
      </c>
      <c r="M436" s="132">
        <v>4629.8999999999996</v>
      </c>
      <c r="N436" t="s">
        <v>1386</v>
      </c>
      <c r="O436" s="133">
        <v>3.7499999999999999E-2</v>
      </c>
      <c r="P436" s="133">
        <v>3.3167005444764801E-2</v>
      </c>
      <c r="R436" s="142">
        <v>3139432</v>
      </c>
      <c r="T436" t="s">
        <v>1387</v>
      </c>
      <c r="U436" s="3">
        <v>3102.7006000000001</v>
      </c>
      <c r="W436" s="15" t="s">
        <v>15</v>
      </c>
      <c r="X436" s="133">
        <v>1.5681946943270334E-4</v>
      </c>
      <c r="Y436" s="133">
        <v>7.9276228025491099E-2</v>
      </c>
      <c r="Z436" s="133">
        <v>1.8250327983559057E-2</v>
      </c>
    </row>
    <row r="437" spans="1:26">
      <c r="A437" t="s">
        <v>1213</v>
      </c>
      <c r="B437" t="s">
        <v>1263</v>
      </c>
      <c r="C437" t="s">
        <v>1288</v>
      </c>
      <c r="D437" t="s">
        <v>1368</v>
      </c>
      <c r="E437" t="s">
        <v>1369</v>
      </c>
      <c r="F437" t="s">
        <v>945</v>
      </c>
      <c r="G437" t="s">
        <v>204</v>
      </c>
      <c r="H437" t="s">
        <v>204</v>
      </c>
      <c r="I437" t="s">
        <v>340</v>
      </c>
      <c r="J437" t="s">
        <v>1272</v>
      </c>
      <c r="K437" t="s">
        <v>413</v>
      </c>
      <c r="L437" t="s">
        <v>1212</v>
      </c>
      <c r="M437" s="132">
        <v>4367.3999999999996</v>
      </c>
      <c r="N437" t="s">
        <v>1370</v>
      </c>
      <c r="O437" s="133">
        <v>2.2499999999999999E-2</v>
      </c>
      <c r="P437" s="133">
        <v>3.4973978213071501E-2</v>
      </c>
      <c r="R437" s="142">
        <v>2404906</v>
      </c>
      <c r="T437" t="s">
        <v>1371</v>
      </c>
      <c r="U437" s="3">
        <v>2255.5612999999998</v>
      </c>
      <c r="W437" s="15" t="s">
        <v>15</v>
      </c>
      <c r="X437" s="133">
        <v>8.3109142697896854E-5</v>
      </c>
      <c r="Y437" s="133">
        <v>5.7631210784959683E-2</v>
      </c>
      <c r="Z437" s="133">
        <v>1.3267388284126483E-2</v>
      </c>
    </row>
    <row r="438" spans="1:26">
      <c r="A438" t="s">
        <v>1213</v>
      </c>
      <c r="B438" t="s">
        <v>1263</v>
      </c>
      <c r="C438" t="s">
        <v>1288</v>
      </c>
      <c r="D438" t="s">
        <v>1297</v>
      </c>
      <c r="E438" t="s">
        <v>1298</v>
      </c>
      <c r="F438" t="s">
        <v>945</v>
      </c>
      <c r="G438" t="s">
        <v>204</v>
      </c>
      <c r="H438" t="s">
        <v>204</v>
      </c>
      <c r="I438" t="s">
        <v>340</v>
      </c>
      <c r="J438" t="s">
        <v>1272</v>
      </c>
      <c r="K438" t="s">
        <v>413</v>
      </c>
      <c r="L438" t="s">
        <v>1212</v>
      </c>
      <c r="M438" s="132">
        <v>1907.2</v>
      </c>
      <c r="N438" t="s">
        <v>1299</v>
      </c>
      <c r="O438" s="133">
        <v>5.0000000000000001E-3</v>
      </c>
      <c r="P438" s="133">
        <v>4.0169352747201598E-2</v>
      </c>
      <c r="R438" s="142">
        <v>1715766</v>
      </c>
      <c r="T438" t="s">
        <v>1300</v>
      </c>
      <c r="U438" s="3">
        <v>1607.5011999999999</v>
      </c>
      <c r="W438" s="15" t="s">
        <v>15</v>
      </c>
      <c r="X438" s="133">
        <v>6.0344221047955951E-5</v>
      </c>
      <c r="Y438" s="133">
        <v>4.1072808335607065E-2</v>
      </c>
      <c r="Z438" s="133">
        <v>9.4554476417528024E-3</v>
      </c>
    </row>
    <row r="439" spans="1:26">
      <c r="A439" t="s">
        <v>1213</v>
      </c>
      <c r="B439" t="s">
        <v>1263</v>
      </c>
      <c r="C439" t="s">
        <v>1288</v>
      </c>
      <c r="D439" t="s">
        <v>1372</v>
      </c>
      <c r="E439" t="s">
        <v>1373</v>
      </c>
      <c r="F439" t="s">
        <v>945</v>
      </c>
      <c r="G439" t="s">
        <v>204</v>
      </c>
      <c r="H439" t="s">
        <v>204</v>
      </c>
      <c r="I439" t="s">
        <v>340</v>
      </c>
      <c r="J439" t="s">
        <v>1272</v>
      </c>
      <c r="K439" t="s">
        <v>413</v>
      </c>
      <c r="L439" t="s">
        <v>1212</v>
      </c>
      <c r="M439" s="132">
        <v>7563.7</v>
      </c>
      <c r="N439" t="s">
        <v>1374</v>
      </c>
      <c r="O439" s="133">
        <v>1.2999999999999999E-2</v>
      </c>
      <c r="P439" s="133">
        <v>4.3069950543641697E-2</v>
      </c>
      <c r="R439" s="142">
        <v>1924042</v>
      </c>
      <c r="T439" t="s">
        <v>1375</v>
      </c>
      <c r="U439" s="3">
        <v>1558.6663999999998</v>
      </c>
      <c r="W439" s="15" t="s">
        <v>15</v>
      </c>
      <c r="X439" s="133">
        <v>6.4980118172748975E-5</v>
      </c>
      <c r="Y439" s="133">
        <v>3.9825045653626379E-2</v>
      </c>
      <c r="Z439" s="133">
        <v>9.1681978726988259E-3</v>
      </c>
    </row>
    <row r="440" spans="1:26">
      <c r="A440" t="s">
        <v>1213</v>
      </c>
      <c r="B440" t="s">
        <v>1263</v>
      </c>
      <c r="C440" t="s">
        <v>1288</v>
      </c>
      <c r="D440" t="s">
        <v>1301</v>
      </c>
      <c r="E440" t="s">
        <v>1302</v>
      </c>
      <c r="F440" t="s">
        <v>945</v>
      </c>
      <c r="G440" t="s">
        <v>204</v>
      </c>
      <c r="H440" t="s">
        <v>204</v>
      </c>
      <c r="I440" t="s">
        <v>340</v>
      </c>
      <c r="J440" t="s">
        <v>1272</v>
      </c>
      <c r="K440" t="s">
        <v>413</v>
      </c>
      <c r="L440" t="s">
        <v>1212</v>
      </c>
      <c r="M440" s="132">
        <v>5837.1</v>
      </c>
      <c r="N440" t="s">
        <v>1303</v>
      </c>
      <c r="O440" s="133">
        <v>0.01</v>
      </c>
      <c r="P440" s="133">
        <v>4.18399502122399E-2</v>
      </c>
      <c r="R440" s="142">
        <v>1863326</v>
      </c>
      <c r="T440" t="s">
        <v>1304</v>
      </c>
      <c r="U440" s="3">
        <v>1555.3181999999999</v>
      </c>
      <c r="W440" s="15" t="s">
        <v>15</v>
      </c>
      <c r="X440" s="133">
        <v>4.9352502781479818E-5</v>
      </c>
      <c r="Y440" s="133">
        <v>3.9739496434314459E-2</v>
      </c>
      <c r="Z440" s="133">
        <v>9.1485034277174367E-3</v>
      </c>
    </row>
    <row r="441" spans="1:26">
      <c r="A441" t="s">
        <v>1213</v>
      </c>
      <c r="B441" t="s">
        <v>1263</v>
      </c>
      <c r="C441" t="s">
        <v>1288</v>
      </c>
      <c r="D441" t="s">
        <v>1364</v>
      </c>
      <c r="E441" t="s">
        <v>1365</v>
      </c>
      <c r="F441" t="s">
        <v>945</v>
      </c>
      <c r="G441" t="s">
        <v>204</v>
      </c>
      <c r="H441" t="s">
        <v>204</v>
      </c>
      <c r="I441" t="s">
        <v>340</v>
      </c>
      <c r="J441" t="s">
        <v>1272</v>
      </c>
      <c r="K441" t="s">
        <v>413</v>
      </c>
      <c r="L441" t="s">
        <v>1212</v>
      </c>
      <c r="M441" s="132">
        <v>2939.7</v>
      </c>
      <c r="N441" t="s">
        <v>1366</v>
      </c>
      <c r="O441" s="133">
        <v>0.02</v>
      </c>
      <c r="P441" s="133">
        <v>4.0074939075707999E-2</v>
      </c>
      <c r="R441" s="142">
        <v>1269733</v>
      </c>
      <c r="T441" t="s">
        <v>1367</v>
      </c>
      <c r="U441" s="3">
        <v>1199.0088999999998</v>
      </c>
      <c r="W441" s="15" t="s">
        <v>15</v>
      </c>
      <c r="X441" s="133">
        <v>4.9132294950976583E-5</v>
      </c>
      <c r="Y441" s="133">
        <v>3.0635537098342897E-2</v>
      </c>
      <c r="Z441" s="133">
        <v>7.0526640068882792E-3</v>
      </c>
    </row>
    <row r="442" spans="1:26">
      <c r="A442" t="s">
        <v>1213</v>
      </c>
      <c r="B442" t="s">
        <v>1263</v>
      </c>
      <c r="C442" t="s">
        <v>1288</v>
      </c>
      <c r="D442" t="s">
        <v>1392</v>
      </c>
      <c r="E442" t="s">
        <v>1393</v>
      </c>
      <c r="F442" t="s">
        <v>945</v>
      </c>
      <c r="G442" t="s">
        <v>204</v>
      </c>
      <c r="H442" t="s">
        <v>204</v>
      </c>
      <c r="I442" t="s">
        <v>340</v>
      </c>
      <c r="J442" t="s">
        <v>1272</v>
      </c>
      <c r="K442" t="s">
        <v>413</v>
      </c>
      <c r="L442" t="s">
        <v>1212</v>
      </c>
      <c r="M442" s="132">
        <v>15147.2</v>
      </c>
      <c r="N442" t="s">
        <v>1394</v>
      </c>
      <c r="O442" s="133">
        <v>3.7499999999999999E-2</v>
      </c>
      <c r="P442" s="133">
        <v>4.8218118242025002E-2</v>
      </c>
      <c r="R442" s="142">
        <v>643587</v>
      </c>
      <c r="T442" t="s">
        <v>1395</v>
      </c>
      <c r="U442" s="3">
        <v>548.72230000000002</v>
      </c>
      <c r="W442" s="15" t="s">
        <v>15</v>
      </c>
      <c r="X442" s="133">
        <v>2.5518210939696325E-5</v>
      </c>
      <c r="Y442" s="133">
        <v>1.4020247925750363E-2</v>
      </c>
      <c r="Z442" s="133">
        <v>3.2276273660936778E-3</v>
      </c>
    </row>
    <row r="443" spans="1:26">
      <c r="A443" t="s">
        <v>1213</v>
      </c>
      <c r="B443" t="s">
        <v>1263</v>
      </c>
      <c r="C443" t="s">
        <v>1288</v>
      </c>
      <c r="D443" t="s">
        <v>1289</v>
      </c>
      <c r="E443" t="s">
        <v>1290</v>
      </c>
      <c r="F443" t="s">
        <v>945</v>
      </c>
      <c r="G443" t="s">
        <v>204</v>
      </c>
      <c r="H443" t="s">
        <v>204</v>
      </c>
      <c r="I443" t="s">
        <v>340</v>
      </c>
      <c r="J443" t="s">
        <v>1272</v>
      </c>
      <c r="K443" t="s">
        <v>413</v>
      </c>
      <c r="L443" t="s">
        <v>1212</v>
      </c>
      <c r="M443" s="132">
        <v>12831.2</v>
      </c>
      <c r="N443" t="s">
        <v>1291</v>
      </c>
      <c r="O443" s="133">
        <v>5.5E-2</v>
      </c>
      <c r="P443" s="133">
        <v>3.8107987586259502E-2</v>
      </c>
      <c r="R443" s="142">
        <v>36292</v>
      </c>
      <c r="T443" t="s">
        <v>1292</v>
      </c>
      <c r="U443" s="3">
        <v>40.011900000000004</v>
      </c>
      <c r="W443" s="15" t="s">
        <v>15</v>
      </c>
      <c r="X443" s="133">
        <v>1.879631188517494E-6</v>
      </c>
      <c r="Y443" s="133">
        <v>1.022333524479152E-3</v>
      </c>
      <c r="Z443" s="133">
        <v>2.3535330319112823E-4</v>
      </c>
    </row>
    <row r="444" spans="1:26">
      <c r="A444" t="s">
        <v>1213</v>
      </c>
      <c r="B444" t="s">
        <v>1263</v>
      </c>
      <c r="C444" t="s">
        <v>1288</v>
      </c>
      <c r="D444" t="s">
        <v>1309</v>
      </c>
      <c r="E444" t="s">
        <v>1310</v>
      </c>
      <c r="F444" t="s">
        <v>945</v>
      </c>
      <c r="G444" t="s">
        <v>204</v>
      </c>
      <c r="H444" t="s">
        <v>204</v>
      </c>
      <c r="I444" t="s">
        <v>340</v>
      </c>
      <c r="J444" t="s">
        <v>1272</v>
      </c>
      <c r="K444" t="s">
        <v>413</v>
      </c>
      <c r="L444" t="s">
        <v>1212</v>
      </c>
      <c r="M444" s="132">
        <v>1401.7</v>
      </c>
      <c r="N444" t="s">
        <v>1311</v>
      </c>
      <c r="O444" s="133">
        <v>1.7500000000000002E-2</v>
      </c>
      <c r="P444" s="133">
        <v>2.72504153645035E-2</v>
      </c>
      <c r="R444" s="142">
        <v>35299</v>
      </c>
      <c r="T444" t="s">
        <v>1312</v>
      </c>
      <c r="U444" s="3">
        <v>34.578900000000004</v>
      </c>
      <c r="W444" s="15" t="s">
        <v>15</v>
      </c>
      <c r="X444" s="133">
        <v>1.4846507702582194E-6</v>
      </c>
      <c r="Y444" s="133">
        <v>8.835157194003278E-4</v>
      </c>
      <c r="Z444" s="133">
        <v>2.0339579794968716E-4</v>
      </c>
    </row>
    <row r="445" spans="1:26">
      <c r="A445" t="s">
        <v>1213</v>
      </c>
      <c r="B445" t="s">
        <v>1263</v>
      </c>
      <c r="C445" t="s">
        <v>1317</v>
      </c>
      <c r="D445" t="s">
        <v>1434</v>
      </c>
      <c r="E445" t="s">
        <v>1435</v>
      </c>
      <c r="F445" t="s">
        <v>946</v>
      </c>
      <c r="G445" t="s">
        <v>204</v>
      </c>
      <c r="H445" t="s">
        <v>204</v>
      </c>
      <c r="I445" t="s">
        <v>340</v>
      </c>
      <c r="J445" t="s">
        <v>1285</v>
      </c>
      <c r="K445" t="s">
        <v>415</v>
      </c>
      <c r="L445" t="s">
        <v>1212</v>
      </c>
      <c r="M445" s="132">
        <v>5773.5</v>
      </c>
      <c r="N445" t="s">
        <v>1436</v>
      </c>
      <c r="O445" s="133">
        <v>4.07E-2</v>
      </c>
      <c r="P445" s="133">
        <v>5.27919361054894E-2</v>
      </c>
      <c r="R445" s="142">
        <v>1328262</v>
      </c>
      <c r="T445" t="s">
        <v>1437</v>
      </c>
      <c r="U445" s="3">
        <v>1274.2016999999998</v>
      </c>
      <c r="W445" s="15" t="s">
        <v>15</v>
      </c>
      <c r="X445" s="133">
        <v>4.1498424995519803E-5</v>
      </c>
      <c r="Y445" s="133">
        <v>3.2556768750613481E-2</v>
      </c>
      <c r="Z445" s="133">
        <v>7.4949543208908424E-3</v>
      </c>
    </row>
    <row r="446" spans="1:26">
      <c r="A446" t="s">
        <v>1213</v>
      </c>
      <c r="B446" t="s">
        <v>1263</v>
      </c>
      <c r="C446" t="s">
        <v>1322</v>
      </c>
      <c r="D446" t="s">
        <v>1404</v>
      </c>
      <c r="E446" t="s">
        <v>1405</v>
      </c>
      <c r="F446" t="s">
        <v>949</v>
      </c>
      <c r="G446" t="s">
        <v>204</v>
      </c>
      <c r="H446" t="s">
        <v>204</v>
      </c>
      <c r="I446" t="s">
        <v>340</v>
      </c>
      <c r="J446" t="s">
        <v>1272</v>
      </c>
      <c r="K446" t="s">
        <v>413</v>
      </c>
      <c r="L446" t="s">
        <v>1212</v>
      </c>
      <c r="M446" s="132">
        <v>430.1</v>
      </c>
      <c r="N446" t="s">
        <v>1406</v>
      </c>
      <c r="O446" t="s">
        <v>1326</v>
      </c>
      <c r="P446" s="133">
        <v>4.28863684046265E-2</v>
      </c>
      <c r="R446" s="142">
        <v>2547760</v>
      </c>
      <c r="T446" t="s">
        <v>1407</v>
      </c>
      <c r="U446" s="3">
        <v>2502.1550999999999</v>
      </c>
      <c r="W446" s="15" t="s">
        <v>15</v>
      </c>
      <c r="X446" s="133">
        <v>1.4154222222222221E-4</v>
      </c>
      <c r="Y446" s="133">
        <v>6.3931858275448117E-2</v>
      </c>
      <c r="Z446" s="133">
        <v>1.4717872068158536E-2</v>
      </c>
    </row>
    <row r="447" spans="1:26">
      <c r="A447" t="s">
        <v>1213</v>
      </c>
      <c r="B447" t="s">
        <v>1263</v>
      </c>
      <c r="C447" t="s">
        <v>1322</v>
      </c>
      <c r="D447" t="s">
        <v>1412</v>
      </c>
      <c r="E447" t="s">
        <v>1413</v>
      </c>
      <c r="F447" t="s">
        <v>949</v>
      </c>
      <c r="G447" t="s">
        <v>204</v>
      </c>
      <c r="H447" t="s">
        <v>204</v>
      </c>
      <c r="I447" t="s">
        <v>340</v>
      </c>
      <c r="J447" t="s">
        <v>1272</v>
      </c>
      <c r="K447" t="s">
        <v>413</v>
      </c>
      <c r="L447" t="s">
        <v>1212</v>
      </c>
      <c r="M447" s="132">
        <v>353.4</v>
      </c>
      <c r="N447" t="s">
        <v>1414</v>
      </c>
      <c r="O447" t="s">
        <v>1326</v>
      </c>
      <c r="P447" s="133">
        <v>4.2194001480340602E-2</v>
      </c>
      <c r="R447" s="142">
        <v>1924113</v>
      </c>
      <c r="T447" t="s">
        <v>1415</v>
      </c>
      <c r="U447" s="3">
        <v>1896.2133999999999</v>
      </c>
      <c r="W447" s="15" t="s">
        <v>15</v>
      </c>
      <c r="X447" s="133">
        <v>1.0689516666666667E-4</v>
      </c>
      <c r="Y447" s="133">
        <v>4.8449612128851453E-2</v>
      </c>
      <c r="Z447" s="133">
        <v>1.115367537092507E-2</v>
      </c>
    </row>
    <row r="448" spans="1:26">
      <c r="A448" t="s">
        <v>1213</v>
      </c>
      <c r="B448" t="s">
        <v>1263</v>
      </c>
      <c r="C448" t="s">
        <v>1322</v>
      </c>
      <c r="D448" t="s">
        <v>1400</v>
      </c>
      <c r="E448" t="s">
        <v>1401</v>
      </c>
      <c r="F448" t="s">
        <v>949</v>
      </c>
      <c r="G448" t="s">
        <v>204</v>
      </c>
      <c r="H448" t="s">
        <v>204</v>
      </c>
      <c r="I448" t="s">
        <v>340</v>
      </c>
      <c r="J448" t="s">
        <v>1272</v>
      </c>
      <c r="K448" t="s">
        <v>413</v>
      </c>
      <c r="L448" t="s">
        <v>1212</v>
      </c>
      <c r="M448" s="132">
        <v>257.5</v>
      </c>
      <c r="N448" t="s">
        <v>1402</v>
      </c>
      <c r="O448" t="s">
        <v>1326</v>
      </c>
      <c r="P448" s="133">
        <v>4.1838638911246902E-2</v>
      </c>
      <c r="R448" s="142">
        <v>92689</v>
      </c>
      <c r="T448" t="s">
        <v>1403</v>
      </c>
      <c r="U448" s="3">
        <v>91.715800000000002</v>
      </c>
      <c r="W448" s="15" t="s">
        <v>15</v>
      </c>
      <c r="X448" s="133">
        <v>5.1493888888888888E-6</v>
      </c>
      <c r="Y448" s="133">
        <v>2.3434036247168884E-3</v>
      </c>
      <c r="Z448" s="133">
        <v>5.3947930942416223E-4</v>
      </c>
    </row>
    <row r="449" spans="1:26">
      <c r="A449" t="s">
        <v>1213</v>
      </c>
      <c r="B449" t="s">
        <v>1264</v>
      </c>
      <c r="C449" t="s">
        <v>1269</v>
      </c>
      <c r="D449" t="s">
        <v>1270</v>
      </c>
      <c r="E449" t="s">
        <v>1271</v>
      </c>
      <c r="F449" t="s">
        <v>943</v>
      </c>
      <c r="G449" t="s">
        <v>204</v>
      </c>
      <c r="H449" t="s">
        <v>204</v>
      </c>
      <c r="I449" t="s">
        <v>340</v>
      </c>
      <c r="J449" t="s">
        <v>1272</v>
      </c>
      <c r="K449" t="s">
        <v>413</v>
      </c>
      <c r="L449" t="s">
        <v>1212</v>
      </c>
      <c r="M449" s="132">
        <v>1578.8</v>
      </c>
      <c r="N449" t="s">
        <v>1273</v>
      </c>
      <c r="O449" s="133">
        <v>7.4999999999999997E-3</v>
      </c>
      <c r="P449" s="133">
        <v>1.02638223016259E-2</v>
      </c>
      <c r="R449" s="142">
        <v>6163889</v>
      </c>
      <c r="T449" t="s">
        <v>1274</v>
      </c>
      <c r="U449" s="3">
        <v>6912.1850999999997</v>
      </c>
      <c r="W449" s="15" t="s">
        <v>15</v>
      </c>
      <c r="X449" s="133">
        <v>2.8401448174820775E-4</v>
      </c>
      <c r="Y449" s="133">
        <v>0.18484059339658918</v>
      </c>
      <c r="Z449" s="133">
        <v>5.6471132404629913E-2</v>
      </c>
    </row>
    <row r="450" spans="1:26">
      <c r="A450" t="s">
        <v>1213</v>
      </c>
      <c r="B450" t="s">
        <v>1264</v>
      </c>
      <c r="C450" t="s">
        <v>1269</v>
      </c>
      <c r="D450" t="s">
        <v>1344</v>
      </c>
      <c r="E450" t="s">
        <v>1345</v>
      </c>
      <c r="F450" t="s">
        <v>943</v>
      </c>
      <c r="G450" t="s">
        <v>204</v>
      </c>
      <c r="H450" t="s">
        <v>204</v>
      </c>
      <c r="I450" t="s">
        <v>340</v>
      </c>
      <c r="J450" t="s">
        <v>1285</v>
      </c>
      <c r="K450" t="s">
        <v>415</v>
      </c>
      <c r="L450" t="s">
        <v>1212</v>
      </c>
      <c r="M450" s="132">
        <v>3126</v>
      </c>
      <c r="N450" t="s">
        <v>1346</v>
      </c>
      <c r="O450" s="133">
        <v>7.4999999999999997E-3</v>
      </c>
      <c r="P450" s="133">
        <v>-2.61195350492004E-2</v>
      </c>
      <c r="R450" s="142">
        <v>3022433</v>
      </c>
      <c r="T450" t="s">
        <v>1347</v>
      </c>
      <c r="U450" s="3">
        <v>3381.498</v>
      </c>
      <c r="W450" s="15" t="s">
        <v>15</v>
      </c>
      <c r="X450" s="133">
        <v>1.3559200231634766E-4</v>
      </c>
      <c r="Y450" s="133">
        <v>9.0425544612870834E-2</v>
      </c>
      <c r="Z450" s="133">
        <v>2.762614428334997E-2</v>
      </c>
    </row>
    <row r="451" spans="1:26">
      <c r="A451" t="s">
        <v>1213</v>
      </c>
      <c r="B451" t="s">
        <v>1264</v>
      </c>
      <c r="C451" t="s">
        <v>1269</v>
      </c>
      <c r="D451" t="s">
        <v>1283</v>
      </c>
      <c r="E451" t="s">
        <v>1284</v>
      </c>
      <c r="F451" t="s">
        <v>943</v>
      </c>
      <c r="G451" t="s">
        <v>204</v>
      </c>
      <c r="H451" t="s">
        <v>204</v>
      </c>
      <c r="I451" t="s">
        <v>340</v>
      </c>
      <c r="J451" t="s">
        <v>1285</v>
      </c>
      <c r="K451" t="s">
        <v>415</v>
      </c>
      <c r="L451" t="s">
        <v>1212</v>
      </c>
      <c r="M451" s="132">
        <v>5108.6000000000004</v>
      </c>
      <c r="N451" t="s">
        <v>1286</v>
      </c>
      <c r="O451" s="133">
        <v>5.0000000000000001E-3</v>
      </c>
      <c r="P451" s="133">
        <v>1.31985139238831E-2</v>
      </c>
      <c r="R451" s="142">
        <v>1950014</v>
      </c>
      <c r="T451" t="s">
        <v>1287</v>
      </c>
      <c r="U451" s="3">
        <v>2090.415</v>
      </c>
      <c r="W451" s="15" t="s">
        <v>15</v>
      </c>
      <c r="X451" s="133">
        <v>8.4570883802543328E-5</v>
      </c>
      <c r="Y451" s="133">
        <v>5.5900347510761415E-2</v>
      </c>
      <c r="Z451" s="133">
        <v>1.7078261153230443E-2</v>
      </c>
    </row>
    <row r="452" spans="1:26">
      <c r="A452" t="s">
        <v>1213</v>
      </c>
      <c r="B452" t="s">
        <v>1264</v>
      </c>
      <c r="C452" t="s">
        <v>1269</v>
      </c>
      <c r="D452" t="s">
        <v>1348</v>
      </c>
      <c r="E452" t="s">
        <v>1349</v>
      </c>
      <c r="F452" t="s">
        <v>943</v>
      </c>
      <c r="G452" t="s">
        <v>204</v>
      </c>
      <c r="H452" t="s">
        <v>204</v>
      </c>
      <c r="I452" t="s">
        <v>340</v>
      </c>
      <c r="J452" t="s">
        <v>1272</v>
      </c>
      <c r="K452" t="s">
        <v>413</v>
      </c>
      <c r="L452" t="s">
        <v>1212</v>
      </c>
      <c r="M452" s="132">
        <v>2331.1999999999998</v>
      </c>
      <c r="N452" t="s">
        <v>1350</v>
      </c>
      <c r="O452" s="133">
        <v>1E-3</v>
      </c>
      <c r="P452" s="133">
        <v>1.14859548270699E-2</v>
      </c>
      <c r="R452" s="142">
        <v>1643566</v>
      </c>
      <c r="T452" t="s">
        <v>1351</v>
      </c>
      <c r="U452" s="3">
        <v>1795.2671</v>
      </c>
      <c r="W452" s="15" t="s">
        <v>15</v>
      </c>
      <c r="X452" s="133">
        <v>8.1346270013732039E-5</v>
      </c>
      <c r="Y452" s="133">
        <v>4.8007719384528733E-2</v>
      </c>
      <c r="Z452" s="133">
        <v>1.4666963722580577E-2</v>
      </c>
    </row>
    <row r="453" spans="1:26">
      <c r="A453" t="s">
        <v>1213</v>
      </c>
      <c r="B453" t="s">
        <v>1264</v>
      </c>
      <c r="C453" t="s">
        <v>1269</v>
      </c>
      <c r="D453" t="s">
        <v>1279</v>
      </c>
      <c r="E453" t="s">
        <v>1280</v>
      </c>
      <c r="F453" t="s">
        <v>943</v>
      </c>
      <c r="G453" t="s">
        <v>204</v>
      </c>
      <c r="H453" t="s">
        <v>204</v>
      </c>
      <c r="I453" t="s">
        <v>340</v>
      </c>
      <c r="J453" t="s">
        <v>1272</v>
      </c>
      <c r="K453" t="s">
        <v>413</v>
      </c>
      <c r="L453" t="s">
        <v>1212</v>
      </c>
      <c r="M453" s="132">
        <v>7641.2</v>
      </c>
      <c r="N453" t="s">
        <v>1281</v>
      </c>
      <c r="O453" s="133">
        <v>1E-3</v>
      </c>
      <c r="P453" s="133">
        <v>1.6062395292520199E-2</v>
      </c>
      <c r="R453" s="142">
        <v>1439679</v>
      </c>
      <c r="T453" t="s">
        <v>1282</v>
      </c>
      <c r="U453" s="3">
        <v>1436.9436000000001</v>
      </c>
      <c r="W453" s="15" t="s">
        <v>15</v>
      </c>
      <c r="X453" s="133">
        <v>4.6888853005128502E-5</v>
      </c>
      <c r="Y453" s="133">
        <v>3.8425693864315186E-2</v>
      </c>
      <c r="Z453" s="133">
        <v>1.1739534082190195E-2</v>
      </c>
    </row>
    <row r="454" spans="1:26">
      <c r="A454" t="s">
        <v>1213</v>
      </c>
      <c r="B454" t="s">
        <v>1264</v>
      </c>
      <c r="C454" t="s">
        <v>1269</v>
      </c>
      <c r="D454" t="s">
        <v>1360</v>
      </c>
      <c r="E454" t="s">
        <v>1361</v>
      </c>
      <c r="F454" t="s">
        <v>943</v>
      </c>
      <c r="G454" t="s">
        <v>204</v>
      </c>
      <c r="H454" t="s">
        <v>204</v>
      </c>
      <c r="I454" t="s">
        <v>340</v>
      </c>
      <c r="J454" t="s">
        <v>1272</v>
      </c>
      <c r="K454" t="s">
        <v>413</v>
      </c>
      <c r="L454" t="s">
        <v>1212</v>
      </c>
      <c r="M454" s="132">
        <v>334.2</v>
      </c>
      <c r="N454" t="s">
        <v>1362</v>
      </c>
      <c r="O454" s="133">
        <v>0.04</v>
      </c>
      <c r="P454" s="133">
        <v>-4.2601474964622096E-3</v>
      </c>
      <c r="R454" s="142">
        <v>266623</v>
      </c>
      <c r="T454" t="s">
        <v>1363</v>
      </c>
      <c r="U454" s="3">
        <v>383.37720000000002</v>
      </c>
      <c r="W454" s="15" t="s">
        <v>15</v>
      </c>
      <c r="X454" s="133">
        <v>7.1666320679816795E-5</v>
      </c>
      <c r="Y454" s="133">
        <v>1.0251992680745597E-2</v>
      </c>
      <c r="Z454" s="133">
        <v>3.1321130572412696E-3</v>
      </c>
    </row>
    <row r="455" spans="1:26">
      <c r="A455" t="s">
        <v>1213</v>
      </c>
      <c r="B455" t="s">
        <v>1264</v>
      </c>
      <c r="C455" t="s">
        <v>1288</v>
      </c>
      <c r="D455" t="s">
        <v>1313</v>
      </c>
      <c r="E455" t="s">
        <v>1314</v>
      </c>
      <c r="F455" t="s">
        <v>945</v>
      </c>
      <c r="G455" t="s">
        <v>204</v>
      </c>
      <c r="H455" t="s">
        <v>204</v>
      </c>
      <c r="I455" t="s">
        <v>340</v>
      </c>
      <c r="J455" t="s">
        <v>1272</v>
      </c>
      <c r="K455" t="s">
        <v>413</v>
      </c>
      <c r="L455" t="s">
        <v>1212</v>
      </c>
      <c r="M455" s="132">
        <v>2416.4</v>
      </c>
      <c r="N455" t="s">
        <v>1315</v>
      </c>
      <c r="O455" s="133">
        <v>6.25E-2</v>
      </c>
      <c r="P455" s="133">
        <v>3.97864528572556E-2</v>
      </c>
      <c r="R455" s="142">
        <v>2944032</v>
      </c>
      <c r="T455" t="s">
        <v>1316</v>
      </c>
      <c r="U455" s="3">
        <v>3180.4377999999997</v>
      </c>
      <c r="W455" s="15" t="s">
        <v>15</v>
      </c>
      <c r="X455" s="133">
        <v>1.9763658636925253E-4</v>
      </c>
      <c r="Y455" s="133">
        <v>8.5048938070478558E-2</v>
      </c>
      <c r="Z455" s="133">
        <v>2.5983523177435276E-2</v>
      </c>
    </row>
    <row r="456" spans="1:26">
      <c r="A456" t="s">
        <v>1213</v>
      </c>
      <c r="B456" t="s">
        <v>1264</v>
      </c>
      <c r="C456" t="s">
        <v>1288</v>
      </c>
      <c r="D456" t="s">
        <v>1384</v>
      </c>
      <c r="E456" t="s">
        <v>1385</v>
      </c>
      <c r="F456" t="s">
        <v>945</v>
      </c>
      <c r="G456" t="s">
        <v>204</v>
      </c>
      <c r="H456" t="s">
        <v>204</v>
      </c>
      <c r="I456" t="s">
        <v>340</v>
      </c>
      <c r="J456" t="s">
        <v>1272</v>
      </c>
      <c r="K456" t="s">
        <v>413</v>
      </c>
      <c r="L456" t="s">
        <v>1212</v>
      </c>
      <c r="M456" s="132">
        <v>4629.8999999999996</v>
      </c>
      <c r="N456" t="s">
        <v>1386</v>
      </c>
      <c r="O456" s="133">
        <v>3.7499999999999999E-2</v>
      </c>
      <c r="P456" s="133">
        <v>3.3167005444764801E-2</v>
      </c>
      <c r="R456" s="142">
        <v>2336498</v>
      </c>
      <c r="T456" t="s">
        <v>1387</v>
      </c>
      <c r="U456" s="3">
        <v>2309.1610000000001</v>
      </c>
      <c r="W456" s="15" t="s">
        <v>15</v>
      </c>
      <c r="X456" s="133">
        <v>1.1671167800117106E-4</v>
      </c>
      <c r="Y456" s="133">
        <v>6.1749891948416444E-2</v>
      </c>
      <c r="Z456" s="133">
        <v>1.8865370750616527E-2</v>
      </c>
    </row>
    <row r="457" spans="1:26">
      <c r="A457" t="s">
        <v>1213</v>
      </c>
      <c r="B457" t="s">
        <v>1264</v>
      </c>
      <c r="C457" t="s">
        <v>1288</v>
      </c>
      <c r="D457" t="s">
        <v>1368</v>
      </c>
      <c r="E457" t="s">
        <v>1369</v>
      </c>
      <c r="F457" t="s">
        <v>945</v>
      </c>
      <c r="G457" t="s">
        <v>204</v>
      </c>
      <c r="H457" t="s">
        <v>204</v>
      </c>
      <c r="I457" t="s">
        <v>340</v>
      </c>
      <c r="J457" t="s">
        <v>1272</v>
      </c>
      <c r="K457" t="s">
        <v>413</v>
      </c>
      <c r="L457" t="s">
        <v>1212</v>
      </c>
      <c r="M457" s="132">
        <v>4367.3999999999996</v>
      </c>
      <c r="N457" t="s">
        <v>1370</v>
      </c>
      <c r="O457" s="133">
        <v>2.2499999999999999E-2</v>
      </c>
      <c r="P457" s="133">
        <v>3.4973978213071501E-2</v>
      </c>
      <c r="R457" s="142">
        <v>1810540</v>
      </c>
      <c r="T457" t="s">
        <v>1371</v>
      </c>
      <c r="U457" s="3">
        <v>1698.1054999999999</v>
      </c>
      <c r="W457" s="15" t="s">
        <v>15</v>
      </c>
      <c r="X457" s="133">
        <v>6.256894332678706E-5</v>
      </c>
      <c r="Y457" s="133">
        <v>4.5409492993519235E-2</v>
      </c>
      <c r="Z457" s="133">
        <v>1.3873172792527175E-2</v>
      </c>
    </row>
    <row r="458" spans="1:26">
      <c r="A458" t="s">
        <v>1213</v>
      </c>
      <c r="B458" t="s">
        <v>1264</v>
      </c>
      <c r="C458" t="s">
        <v>1288</v>
      </c>
      <c r="D458" t="s">
        <v>1372</v>
      </c>
      <c r="E458" t="s">
        <v>1373</v>
      </c>
      <c r="F458" t="s">
        <v>945</v>
      </c>
      <c r="G458" t="s">
        <v>204</v>
      </c>
      <c r="H458" t="s">
        <v>204</v>
      </c>
      <c r="I458" t="s">
        <v>340</v>
      </c>
      <c r="J458" t="s">
        <v>1272</v>
      </c>
      <c r="K458" t="s">
        <v>413</v>
      </c>
      <c r="L458" t="s">
        <v>1212</v>
      </c>
      <c r="M458" s="132">
        <v>7563.7</v>
      </c>
      <c r="N458" t="s">
        <v>1374</v>
      </c>
      <c r="O458" s="133">
        <v>1.2999999999999999E-2</v>
      </c>
      <c r="P458" s="133">
        <v>4.3069950543641697E-2</v>
      </c>
      <c r="R458" s="142">
        <v>1651762</v>
      </c>
      <c r="T458" t="s">
        <v>1375</v>
      </c>
      <c r="U458" s="3">
        <v>1338.0924</v>
      </c>
      <c r="W458" s="15" t="s">
        <v>15</v>
      </c>
      <c r="X458" s="133">
        <v>5.5784483890297718E-5</v>
      </c>
      <c r="Y458" s="133">
        <v>3.5782287087888838E-2</v>
      </c>
      <c r="Z458" s="133">
        <v>1.0931939974598334E-2</v>
      </c>
    </row>
    <row r="459" spans="1:26">
      <c r="A459" t="s">
        <v>1213</v>
      </c>
      <c r="B459" t="s">
        <v>1264</v>
      </c>
      <c r="C459" t="s">
        <v>1288</v>
      </c>
      <c r="D459" t="s">
        <v>1301</v>
      </c>
      <c r="E459" t="s">
        <v>1302</v>
      </c>
      <c r="F459" t="s">
        <v>945</v>
      </c>
      <c r="G459" t="s">
        <v>204</v>
      </c>
      <c r="H459" t="s">
        <v>204</v>
      </c>
      <c r="I459" t="s">
        <v>340</v>
      </c>
      <c r="J459" t="s">
        <v>1272</v>
      </c>
      <c r="K459" t="s">
        <v>413</v>
      </c>
      <c r="L459" t="s">
        <v>1212</v>
      </c>
      <c r="M459" s="132">
        <v>5837.1</v>
      </c>
      <c r="N459" t="s">
        <v>1303</v>
      </c>
      <c r="O459" s="133">
        <v>0.01</v>
      </c>
      <c r="P459" s="133">
        <v>4.18399502122399E-2</v>
      </c>
      <c r="R459" s="142">
        <v>1450054</v>
      </c>
      <c r="T459" t="s">
        <v>1304</v>
      </c>
      <c r="U459" s="3">
        <v>1210.3601000000001</v>
      </c>
      <c r="W459" s="15" t="s">
        <v>15</v>
      </c>
      <c r="X459" s="133">
        <v>3.8406480706165179E-5</v>
      </c>
      <c r="Y459" s="133">
        <v>3.2366562849787402E-2</v>
      </c>
      <c r="Z459" s="133">
        <v>9.8883931423628928E-3</v>
      </c>
    </row>
    <row r="460" spans="1:26">
      <c r="A460" t="s">
        <v>1213</v>
      </c>
      <c r="B460" t="s">
        <v>1264</v>
      </c>
      <c r="C460" t="s">
        <v>1288</v>
      </c>
      <c r="D460" t="s">
        <v>1364</v>
      </c>
      <c r="E460" t="s">
        <v>1365</v>
      </c>
      <c r="F460" t="s">
        <v>945</v>
      </c>
      <c r="G460" t="s">
        <v>204</v>
      </c>
      <c r="H460" t="s">
        <v>204</v>
      </c>
      <c r="I460" t="s">
        <v>340</v>
      </c>
      <c r="J460" t="s">
        <v>1272</v>
      </c>
      <c r="K460" t="s">
        <v>413</v>
      </c>
      <c r="L460" t="s">
        <v>1212</v>
      </c>
      <c r="M460" s="132">
        <v>2939.7</v>
      </c>
      <c r="N460" t="s">
        <v>1366</v>
      </c>
      <c r="O460" s="133">
        <v>0.02</v>
      </c>
      <c r="P460" s="133">
        <v>4.0074939075707999E-2</v>
      </c>
      <c r="R460" s="142">
        <v>953419</v>
      </c>
      <c r="T460" t="s">
        <v>1367</v>
      </c>
      <c r="U460" s="3">
        <v>900.31359999999995</v>
      </c>
      <c r="W460" s="15" t="s">
        <v>15</v>
      </c>
      <c r="X460" s="133">
        <v>3.689253057128163E-5</v>
      </c>
      <c r="Y460" s="133">
        <v>2.4075526043908568E-2</v>
      </c>
      <c r="Z460" s="133">
        <v>7.3553768355396577E-3</v>
      </c>
    </row>
    <row r="461" spans="1:26">
      <c r="A461" t="s">
        <v>1213</v>
      </c>
      <c r="B461" t="s">
        <v>1264</v>
      </c>
      <c r="C461" t="s">
        <v>1288</v>
      </c>
      <c r="D461" t="s">
        <v>1297</v>
      </c>
      <c r="E461" t="s">
        <v>1298</v>
      </c>
      <c r="F461" t="s">
        <v>945</v>
      </c>
      <c r="G461" t="s">
        <v>204</v>
      </c>
      <c r="H461" t="s">
        <v>204</v>
      </c>
      <c r="I461" t="s">
        <v>340</v>
      </c>
      <c r="J461" t="s">
        <v>1272</v>
      </c>
      <c r="K461" t="s">
        <v>413</v>
      </c>
      <c r="L461" t="s">
        <v>1212</v>
      </c>
      <c r="M461" s="132">
        <v>1907.2</v>
      </c>
      <c r="N461" t="s">
        <v>1299</v>
      </c>
      <c r="O461" s="133">
        <v>5.0000000000000001E-3</v>
      </c>
      <c r="P461" s="133">
        <v>4.0169352747201598E-2</v>
      </c>
      <c r="R461" s="142">
        <v>647596</v>
      </c>
      <c r="T461" t="s">
        <v>1300</v>
      </c>
      <c r="U461" s="3">
        <v>606.73269999999991</v>
      </c>
      <c r="W461" s="15" t="s">
        <v>15</v>
      </c>
      <c r="X461" s="133">
        <v>2.2776227162545522E-5</v>
      </c>
      <c r="Y461" s="133">
        <v>1.622480140139709E-2</v>
      </c>
      <c r="Z461" s="133">
        <v>4.9568814476335004E-3</v>
      </c>
    </row>
    <row r="462" spans="1:26">
      <c r="A462" t="s">
        <v>1213</v>
      </c>
      <c r="B462" t="s">
        <v>1264</v>
      </c>
      <c r="C462" t="s">
        <v>1288</v>
      </c>
      <c r="D462" t="s">
        <v>1392</v>
      </c>
      <c r="E462" t="s">
        <v>1393</v>
      </c>
      <c r="F462" t="s">
        <v>945</v>
      </c>
      <c r="G462" t="s">
        <v>204</v>
      </c>
      <c r="H462" t="s">
        <v>204</v>
      </c>
      <c r="I462" t="s">
        <v>340</v>
      </c>
      <c r="J462" t="s">
        <v>1272</v>
      </c>
      <c r="K462" t="s">
        <v>413</v>
      </c>
      <c r="L462" t="s">
        <v>1212</v>
      </c>
      <c r="M462" s="132">
        <v>15147.2</v>
      </c>
      <c r="N462" t="s">
        <v>1394</v>
      </c>
      <c r="O462" s="133">
        <v>3.7499999999999999E-2</v>
      </c>
      <c r="P462" s="133">
        <v>4.8218118242025002E-2</v>
      </c>
      <c r="R462" s="142">
        <v>550126</v>
      </c>
      <c r="T462" t="s">
        <v>1395</v>
      </c>
      <c r="U462" s="3">
        <v>469.03740000000005</v>
      </c>
      <c r="W462" s="15" t="s">
        <v>15</v>
      </c>
      <c r="X462" s="133">
        <v>2.1812484266169734E-5</v>
      </c>
      <c r="Y462" s="133">
        <v>1.2542655452650479E-2</v>
      </c>
      <c r="Z462" s="133">
        <v>3.8319394228115951E-3</v>
      </c>
    </row>
    <row r="463" spans="1:26">
      <c r="A463" t="s">
        <v>1213</v>
      </c>
      <c r="B463" t="s">
        <v>1264</v>
      </c>
      <c r="C463" t="s">
        <v>1288</v>
      </c>
      <c r="D463" t="s">
        <v>1309</v>
      </c>
      <c r="E463" t="s">
        <v>1310</v>
      </c>
      <c r="F463" t="s">
        <v>945</v>
      </c>
      <c r="G463" t="s">
        <v>204</v>
      </c>
      <c r="H463" t="s">
        <v>204</v>
      </c>
      <c r="I463" t="s">
        <v>340</v>
      </c>
      <c r="J463" t="s">
        <v>1272</v>
      </c>
      <c r="K463" t="s">
        <v>413</v>
      </c>
      <c r="L463" t="s">
        <v>1212</v>
      </c>
      <c r="M463" s="132">
        <v>1401.7</v>
      </c>
      <c r="N463" t="s">
        <v>1311</v>
      </c>
      <c r="O463" s="133">
        <v>1.7500000000000002E-2</v>
      </c>
      <c r="P463" s="133">
        <v>2.72504153645035E-2</v>
      </c>
      <c r="R463" s="142">
        <v>40660</v>
      </c>
      <c r="T463" t="s">
        <v>1312</v>
      </c>
      <c r="U463" s="3">
        <v>39.830500000000001</v>
      </c>
      <c r="W463" s="15" t="s">
        <v>15</v>
      </c>
      <c r="X463" s="133">
        <v>1.7101306076290887E-6</v>
      </c>
      <c r="Y463" s="133">
        <v>1.065119029197045E-3</v>
      </c>
      <c r="Z463" s="133">
        <v>3.2540729619615641E-4</v>
      </c>
    </row>
    <row r="464" spans="1:26">
      <c r="A464" t="s">
        <v>1213</v>
      </c>
      <c r="B464" t="s">
        <v>1264</v>
      </c>
      <c r="C464" t="s">
        <v>1288</v>
      </c>
      <c r="D464" t="s">
        <v>1289</v>
      </c>
      <c r="E464" t="s">
        <v>1290</v>
      </c>
      <c r="F464" t="s">
        <v>945</v>
      </c>
      <c r="G464" t="s">
        <v>204</v>
      </c>
      <c r="H464" t="s">
        <v>204</v>
      </c>
      <c r="I464" t="s">
        <v>340</v>
      </c>
      <c r="J464" t="s">
        <v>1272</v>
      </c>
      <c r="K464" t="s">
        <v>413</v>
      </c>
      <c r="L464" t="s">
        <v>1212</v>
      </c>
      <c r="M464" s="132">
        <v>12831.2</v>
      </c>
      <c r="N464" t="s">
        <v>1291</v>
      </c>
      <c r="O464" s="133">
        <v>5.5E-2</v>
      </c>
      <c r="P464" s="133">
        <v>3.8107987586259502E-2</v>
      </c>
      <c r="R464" s="142">
        <v>29616</v>
      </c>
      <c r="T464" t="s">
        <v>1292</v>
      </c>
      <c r="U464" s="3">
        <v>32.651600000000002</v>
      </c>
      <c r="W464" s="15" t="s">
        <v>15</v>
      </c>
      <c r="X464" s="133">
        <v>1.5338685462122259E-6</v>
      </c>
      <c r="Y464" s="133">
        <v>8.7314624886020609E-4</v>
      </c>
      <c r="Z464" s="133">
        <v>2.6675719073351834E-4</v>
      </c>
    </row>
    <row r="465" spans="1:26">
      <c r="A465" t="s">
        <v>1213</v>
      </c>
      <c r="B465" t="s">
        <v>1264</v>
      </c>
      <c r="C465" t="s">
        <v>1317</v>
      </c>
      <c r="D465" t="s">
        <v>1434</v>
      </c>
      <c r="E465" t="s">
        <v>1435</v>
      </c>
      <c r="F465" t="s">
        <v>946</v>
      </c>
      <c r="G465" t="s">
        <v>204</v>
      </c>
      <c r="H465" t="s">
        <v>204</v>
      </c>
      <c r="I465" t="s">
        <v>340</v>
      </c>
      <c r="J465" t="s">
        <v>1285</v>
      </c>
      <c r="K465" t="s">
        <v>415</v>
      </c>
      <c r="L465" t="s">
        <v>1212</v>
      </c>
      <c r="M465" s="132">
        <v>5773.5</v>
      </c>
      <c r="N465" t="s">
        <v>1436</v>
      </c>
      <c r="O465" s="133">
        <v>4.07E-2</v>
      </c>
      <c r="P465" s="133">
        <v>5.27919361054894E-2</v>
      </c>
      <c r="R465" s="142">
        <v>1210782</v>
      </c>
      <c r="T465" t="s">
        <v>1437</v>
      </c>
      <c r="U465" s="3">
        <v>1161.5031999999999</v>
      </c>
      <c r="W465" s="15" t="s">
        <v>15</v>
      </c>
      <c r="X465" s="133">
        <v>3.782803845395371E-5</v>
      </c>
      <c r="Y465" s="133">
        <v>3.106006737165173E-2</v>
      </c>
      <c r="Z465" s="133">
        <v>9.4892422968905956E-3</v>
      </c>
    </row>
    <row r="466" spans="1:26">
      <c r="A466" t="s">
        <v>1213</v>
      </c>
      <c r="B466" t="s">
        <v>1264</v>
      </c>
      <c r="C466" t="s">
        <v>1322</v>
      </c>
      <c r="D466" t="s">
        <v>1404</v>
      </c>
      <c r="E466" t="s">
        <v>1405</v>
      </c>
      <c r="F466" t="s">
        <v>949</v>
      </c>
      <c r="G466" t="s">
        <v>204</v>
      </c>
      <c r="H466" t="s">
        <v>204</v>
      </c>
      <c r="I466" t="s">
        <v>340</v>
      </c>
      <c r="J466" t="s">
        <v>1272</v>
      </c>
      <c r="K466" t="s">
        <v>413</v>
      </c>
      <c r="L466" t="s">
        <v>1212</v>
      </c>
      <c r="M466" s="132">
        <v>430.1</v>
      </c>
      <c r="N466" t="s">
        <v>1406</v>
      </c>
      <c r="O466" t="s">
        <v>1326</v>
      </c>
      <c r="P466" s="133">
        <v>4.28863684046265E-2</v>
      </c>
      <c r="R466" s="142">
        <v>2524328</v>
      </c>
      <c r="T466" t="s">
        <v>1407</v>
      </c>
      <c r="U466" s="3">
        <v>2479.1424999999999</v>
      </c>
      <c r="W466" s="15" t="s">
        <v>15</v>
      </c>
      <c r="X466" s="133">
        <v>1.4024044444444444E-4</v>
      </c>
      <c r="Y466" s="133">
        <v>6.6295414239882763E-2</v>
      </c>
      <c r="Z466" s="133">
        <v>2.0254085136632603E-2</v>
      </c>
    </row>
    <row r="467" spans="1:26">
      <c r="A467" t="s">
        <v>1213</v>
      </c>
      <c r="B467" t="s">
        <v>1264</v>
      </c>
      <c r="C467" t="s">
        <v>1322</v>
      </c>
      <c r="D467" t="s">
        <v>1412</v>
      </c>
      <c r="E467" t="s">
        <v>1413</v>
      </c>
      <c r="F467" t="s">
        <v>949</v>
      </c>
      <c r="G467" t="s">
        <v>204</v>
      </c>
      <c r="H467" t="s">
        <v>204</v>
      </c>
      <c r="I467" t="s">
        <v>340</v>
      </c>
      <c r="J467" t="s">
        <v>1272</v>
      </c>
      <c r="K467" t="s">
        <v>413</v>
      </c>
      <c r="L467" t="s">
        <v>1212</v>
      </c>
      <c r="M467" s="132">
        <v>353.4</v>
      </c>
      <c r="N467" t="s">
        <v>1414</v>
      </c>
      <c r="O467" t="s">
        <v>1326</v>
      </c>
      <c r="P467" s="133">
        <v>4.2194001480340602E-2</v>
      </c>
      <c r="R467" s="142">
        <v>2068274</v>
      </c>
      <c r="T467" t="s">
        <v>1415</v>
      </c>
      <c r="U467" s="3">
        <v>2038.2840000000001</v>
      </c>
      <c r="W467" s="15" t="s">
        <v>15</v>
      </c>
      <c r="X467" s="133">
        <v>1.1490411111111111E-4</v>
      </c>
      <c r="Y467" s="133">
        <v>5.4506298987944408E-2</v>
      </c>
      <c r="Z467" s="133">
        <v>1.6652361748430485E-2</v>
      </c>
    </row>
    <row r="468" spans="1:26">
      <c r="A468" t="s">
        <v>1213</v>
      </c>
      <c r="B468" t="s">
        <v>1264</v>
      </c>
      <c r="C468" t="s">
        <v>1322</v>
      </c>
      <c r="D468" t="s">
        <v>1336</v>
      </c>
      <c r="E468" t="s">
        <v>1337</v>
      </c>
      <c r="F468" t="s">
        <v>949</v>
      </c>
      <c r="G468" t="s">
        <v>204</v>
      </c>
      <c r="H468" t="s">
        <v>204</v>
      </c>
      <c r="I468" t="s">
        <v>340</v>
      </c>
      <c r="J468" t="s">
        <v>1272</v>
      </c>
      <c r="K468" t="s">
        <v>413</v>
      </c>
      <c r="L468" t="s">
        <v>1212</v>
      </c>
      <c r="M468" s="132">
        <v>180.8</v>
      </c>
      <c r="N468" t="s">
        <v>1338</v>
      </c>
      <c r="O468" t="s">
        <v>1326</v>
      </c>
      <c r="P468" s="133">
        <v>4.1931741281747502E-2</v>
      </c>
      <c r="R468" s="142">
        <v>1916006</v>
      </c>
      <c r="T468" t="s">
        <v>1339</v>
      </c>
      <c r="U468" s="3">
        <v>1901.8276000000001</v>
      </c>
      <c r="W468" s="15" t="s">
        <v>15</v>
      </c>
      <c r="X468" s="133">
        <v>4.5619190476190476E-5</v>
      </c>
      <c r="Y468" s="133">
        <v>5.0857279945237518E-2</v>
      </c>
      <c r="Z468" s="133">
        <v>1.5537540411184556E-2</v>
      </c>
    </row>
    <row r="469" spans="1:26">
      <c r="A469" t="s">
        <v>1213</v>
      </c>
      <c r="B469" t="s">
        <v>1264</v>
      </c>
      <c r="C469" t="s">
        <v>1322</v>
      </c>
      <c r="D469" t="s">
        <v>1416</v>
      </c>
      <c r="E469" t="s">
        <v>1417</v>
      </c>
      <c r="F469" t="s">
        <v>949</v>
      </c>
      <c r="G469" t="s">
        <v>204</v>
      </c>
      <c r="H469" t="s">
        <v>204</v>
      </c>
      <c r="I469" t="s">
        <v>340</v>
      </c>
      <c r="J469" t="s">
        <v>1272</v>
      </c>
      <c r="K469" t="s">
        <v>413</v>
      </c>
      <c r="L469" t="s">
        <v>1212</v>
      </c>
      <c r="M469" s="132">
        <v>8.1999999999999993</v>
      </c>
      <c r="N469" t="s">
        <v>1418</v>
      </c>
      <c r="O469" t="s">
        <v>1326</v>
      </c>
      <c r="P469" s="133">
        <v>3.7179586483239803E-2</v>
      </c>
      <c r="R469" s="142">
        <v>1772310</v>
      </c>
      <c r="T469" t="s">
        <v>1419</v>
      </c>
      <c r="U469" s="3">
        <v>1771.7782999999999</v>
      </c>
      <c r="W469" s="15" t="s">
        <v>15</v>
      </c>
      <c r="X469" s="133">
        <v>4.2197857142857142E-5</v>
      </c>
      <c r="Y469" s="133">
        <v>4.7379598163183739E-2</v>
      </c>
      <c r="Z469" s="133">
        <v>1.4475064767892492E-2</v>
      </c>
    </row>
    <row r="470" spans="1:26">
      <c r="A470" t="s">
        <v>1213</v>
      </c>
      <c r="B470" t="s">
        <v>1264</v>
      </c>
      <c r="C470" t="s">
        <v>1322</v>
      </c>
      <c r="D470" t="s">
        <v>1400</v>
      </c>
      <c r="E470" t="s">
        <v>1401</v>
      </c>
      <c r="F470" t="s">
        <v>949</v>
      </c>
      <c r="G470" t="s">
        <v>204</v>
      </c>
      <c r="H470" t="s">
        <v>204</v>
      </c>
      <c r="I470" t="s">
        <v>340</v>
      </c>
      <c r="J470" t="s">
        <v>1272</v>
      </c>
      <c r="K470" t="s">
        <v>413</v>
      </c>
      <c r="L470" t="s">
        <v>1212</v>
      </c>
      <c r="M470" s="132">
        <v>257.5</v>
      </c>
      <c r="N470" t="s">
        <v>1402</v>
      </c>
      <c r="O470" t="s">
        <v>1326</v>
      </c>
      <c r="P470" s="133">
        <v>4.1837327610253897E-2</v>
      </c>
      <c r="R470" s="142">
        <v>261183</v>
      </c>
      <c r="T470" t="s">
        <v>1403</v>
      </c>
      <c r="U470" s="3">
        <v>258.44060000000002</v>
      </c>
      <c r="W470" s="15" t="s">
        <v>15</v>
      </c>
      <c r="X470" s="133">
        <v>1.4510166666666667E-5</v>
      </c>
      <c r="Y470" s="133">
        <v>6.9110287161850562E-3</v>
      </c>
      <c r="Z470" s="133">
        <v>2.1114064314137152E-3</v>
      </c>
    </row>
    <row r="471" spans="1:26">
      <c r="A471" t="s">
        <v>1213</v>
      </c>
      <c r="B471" t="s">
        <v>1265</v>
      </c>
      <c r="C471" t="s">
        <v>1269</v>
      </c>
      <c r="D471" t="s">
        <v>1270</v>
      </c>
      <c r="E471" t="s">
        <v>1271</v>
      </c>
      <c r="F471" t="s">
        <v>943</v>
      </c>
      <c r="G471" t="s">
        <v>204</v>
      </c>
      <c r="H471" t="s">
        <v>204</v>
      </c>
      <c r="I471" t="s">
        <v>340</v>
      </c>
      <c r="J471" t="s">
        <v>1272</v>
      </c>
      <c r="K471" t="s">
        <v>413</v>
      </c>
      <c r="L471" t="s">
        <v>1212</v>
      </c>
      <c r="M471" s="132">
        <v>1578.8</v>
      </c>
      <c r="N471" t="s">
        <v>1273</v>
      </c>
      <c r="O471" s="133">
        <v>7.4999999999999997E-3</v>
      </c>
      <c r="P471" s="133">
        <v>1.02638223016259E-2</v>
      </c>
      <c r="R471" s="142">
        <v>125861655</v>
      </c>
      <c r="T471" t="s">
        <v>1274</v>
      </c>
      <c r="U471" s="3">
        <v>141141.2599</v>
      </c>
      <c r="W471" s="15" t="s">
        <v>15</v>
      </c>
      <c r="X471" s="133">
        <v>5.7993472492442223E-3</v>
      </c>
      <c r="Y471" s="133">
        <v>0.16737727226717525</v>
      </c>
      <c r="Z471" s="133">
        <v>5.1048287579465501E-2</v>
      </c>
    </row>
    <row r="472" spans="1:26">
      <c r="A472" t="s">
        <v>1213</v>
      </c>
      <c r="B472" t="s">
        <v>1265</v>
      </c>
      <c r="C472" t="s">
        <v>1269</v>
      </c>
      <c r="D472" t="s">
        <v>1279</v>
      </c>
      <c r="E472" t="s">
        <v>1280</v>
      </c>
      <c r="F472" t="s">
        <v>943</v>
      </c>
      <c r="G472" t="s">
        <v>204</v>
      </c>
      <c r="H472" t="s">
        <v>204</v>
      </c>
      <c r="I472" t="s">
        <v>340</v>
      </c>
      <c r="J472" t="s">
        <v>1272</v>
      </c>
      <c r="K472" t="s">
        <v>413</v>
      </c>
      <c r="L472" t="s">
        <v>1212</v>
      </c>
      <c r="M472" s="132">
        <v>7641.2</v>
      </c>
      <c r="N472" t="s">
        <v>1281</v>
      </c>
      <c r="O472" s="133">
        <v>1E-3</v>
      </c>
      <c r="P472" s="133">
        <v>1.6062395292520199E-2</v>
      </c>
      <c r="R472" s="142">
        <v>60889535</v>
      </c>
      <c r="T472" t="s">
        <v>1282</v>
      </c>
      <c r="U472" s="3">
        <v>60773.844899999996</v>
      </c>
      <c r="W472" s="15" t="s">
        <v>15</v>
      </c>
      <c r="X472" s="133">
        <v>1.983109051507751E-3</v>
      </c>
      <c r="Y472" s="133">
        <v>7.2070777799280866E-2</v>
      </c>
      <c r="Z472" s="133">
        <v>2.1980820581785538E-2</v>
      </c>
    </row>
    <row r="473" spans="1:26">
      <c r="A473" t="s">
        <v>1213</v>
      </c>
      <c r="B473" t="s">
        <v>1265</v>
      </c>
      <c r="C473" t="s">
        <v>1269</v>
      </c>
      <c r="D473" t="s">
        <v>1275</v>
      </c>
      <c r="E473" t="s">
        <v>1276</v>
      </c>
      <c r="F473" t="s">
        <v>943</v>
      </c>
      <c r="G473" t="s">
        <v>204</v>
      </c>
      <c r="H473" t="s">
        <v>204</v>
      </c>
      <c r="I473" t="s">
        <v>340</v>
      </c>
      <c r="J473" t="s">
        <v>1272</v>
      </c>
      <c r="K473" t="s">
        <v>413</v>
      </c>
      <c r="L473" t="s">
        <v>1212</v>
      </c>
      <c r="M473" s="132">
        <v>4477.3</v>
      </c>
      <c r="N473" t="s">
        <v>1277</v>
      </c>
      <c r="O473" s="133">
        <v>1.0999999999999999E-2</v>
      </c>
      <c r="P473" s="133">
        <v>1.15777458965775E-2</v>
      </c>
      <c r="R473" s="142">
        <v>39900000</v>
      </c>
      <c r="T473" t="s">
        <v>1278</v>
      </c>
      <c r="U473" s="3">
        <v>40015.71</v>
      </c>
      <c r="W473" s="15" t="s">
        <v>15</v>
      </c>
      <c r="X473" s="133">
        <v>3.5359068236266635E-3</v>
      </c>
      <c r="Y473" s="133">
        <v>4.7454021535396601E-2</v>
      </c>
      <c r="Z473" s="133">
        <v>1.44729717800291E-2</v>
      </c>
    </row>
    <row r="474" spans="1:26">
      <c r="A474" t="s">
        <v>1213</v>
      </c>
      <c r="B474" t="s">
        <v>1265</v>
      </c>
      <c r="C474" t="s">
        <v>1269</v>
      </c>
      <c r="D474" t="s">
        <v>1283</v>
      </c>
      <c r="E474" t="s">
        <v>1284</v>
      </c>
      <c r="F474" t="s">
        <v>943</v>
      </c>
      <c r="G474" t="s">
        <v>204</v>
      </c>
      <c r="H474" t="s">
        <v>204</v>
      </c>
      <c r="I474" t="s">
        <v>340</v>
      </c>
      <c r="J474" t="s">
        <v>1285</v>
      </c>
      <c r="K474" t="s">
        <v>415</v>
      </c>
      <c r="L474" t="s">
        <v>1212</v>
      </c>
      <c r="M474" s="132">
        <v>5108.6000000000004</v>
      </c>
      <c r="N474" t="s">
        <v>1286</v>
      </c>
      <c r="O474" s="133">
        <v>5.0000000000000001E-3</v>
      </c>
      <c r="P474" s="133">
        <v>1.31985139238831E-2</v>
      </c>
      <c r="R474" s="142">
        <v>25000000</v>
      </c>
      <c r="T474" t="s">
        <v>1287</v>
      </c>
      <c r="U474" s="3">
        <v>26800</v>
      </c>
      <c r="W474" s="15" t="s">
        <v>15</v>
      </c>
      <c r="X474" s="133">
        <v>1.0842343157862369E-3</v>
      </c>
      <c r="Y474" s="133">
        <v>3.1781712161264387E-2</v>
      </c>
      <c r="Z474" s="133">
        <v>9.6930841338259376E-3</v>
      </c>
    </row>
    <row r="475" spans="1:26">
      <c r="A475" t="s">
        <v>1213</v>
      </c>
      <c r="B475" t="s">
        <v>1265</v>
      </c>
      <c r="C475" t="s">
        <v>1269</v>
      </c>
      <c r="D475" t="s">
        <v>1360</v>
      </c>
      <c r="E475" t="s">
        <v>1361</v>
      </c>
      <c r="F475" t="s">
        <v>943</v>
      </c>
      <c r="G475" t="s">
        <v>204</v>
      </c>
      <c r="H475" t="s">
        <v>204</v>
      </c>
      <c r="I475" t="s">
        <v>340</v>
      </c>
      <c r="J475" t="s">
        <v>1272</v>
      </c>
      <c r="K475" t="s">
        <v>413</v>
      </c>
      <c r="L475" t="s">
        <v>1212</v>
      </c>
      <c r="M475" s="132">
        <v>334.2</v>
      </c>
      <c r="N475" t="s">
        <v>1362</v>
      </c>
      <c r="O475" s="133">
        <v>0.04</v>
      </c>
      <c r="P475" s="133">
        <v>-4.2601474964622096E-3</v>
      </c>
      <c r="R475" s="142">
        <v>8800571</v>
      </c>
      <c r="T475" t="s">
        <v>1363</v>
      </c>
      <c r="U475" s="3">
        <v>12654.341</v>
      </c>
      <c r="W475" s="15" t="s">
        <v>15</v>
      </c>
      <c r="X475" s="133">
        <v>2.3655293933812762E-3</v>
      </c>
      <c r="Y475" s="133">
        <v>1.5006590468371588E-2</v>
      </c>
      <c r="Z475" s="133">
        <v>4.5768504614764989E-3</v>
      </c>
    </row>
    <row r="476" spans="1:26">
      <c r="A476" t="s">
        <v>1213</v>
      </c>
      <c r="B476" t="s">
        <v>1265</v>
      </c>
      <c r="C476" t="s">
        <v>1269</v>
      </c>
      <c r="D476" t="s">
        <v>1438</v>
      </c>
      <c r="E476" t="s">
        <v>1439</v>
      </c>
      <c r="F476" t="s">
        <v>943</v>
      </c>
      <c r="G476" t="s">
        <v>204</v>
      </c>
      <c r="H476" t="s">
        <v>204</v>
      </c>
      <c r="I476" t="s">
        <v>340</v>
      </c>
      <c r="J476" t="s">
        <v>1272</v>
      </c>
      <c r="K476" t="s">
        <v>413</v>
      </c>
      <c r="L476" t="s">
        <v>1212</v>
      </c>
      <c r="M476" s="132">
        <v>18791.5</v>
      </c>
      <c r="N476" t="s">
        <v>1440</v>
      </c>
      <c r="O476" s="133">
        <v>0.01</v>
      </c>
      <c r="P476" s="133">
        <v>1.8808259571790401E-2</v>
      </c>
      <c r="R476" s="142">
        <v>6851623</v>
      </c>
      <c r="T476" t="s">
        <v>1441</v>
      </c>
      <c r="U476" s="3">
        <v>6607.7052000000003</v>
      </c>
      <c r="W476" s="15" t="s">
        <v>15</v>
      </c>
      <c r="X476" s="133">
        <v>3.7843599241407284E-4</v>
      </c>
      <c r="Y476" s="133">
        <v>7.8359770666665014E-3</v>
      </c>
      <c r="Z476" s="133">
        <v>2.389889650769124E-3</v>
      </c>
    </row>
    <row r="477" spans="1:26">
      <c r="A477" t="s">
        <v>1213</v>
      </c>
      <c r="B477" t="s">
        <v>1265</v>
      </c>
      <c r="C477" t="s">
        <v>1288</v>
      </c>
      <c r="D477" t="s">
        <v>1368</v>
      </c>
      <c r="E477" t="s">
        <v>1369</v>
      </c>
      <c r="F477" t="s">
        <v>945</v>
      </c>
      <c r="G477" t="s">
        <v>204</v>
      </c>
      <c r="H477" t="s">
        <v>204</v>
      </c>
      <c r="I477" t="s">
        <v>340</v>
      </c>
      <c r="J477" t="s">
        <v>1272</v>
      </c>
      <c r="K477" t="s">
        <v>413</v>
      </c>
      <c r="L477" t="s">
        <v>1212</v>
      </c>
      <c r="M477" s="132">
        <v>4367.3999999999996</v>
      </c>
      <c r="N477" t="s">
        <v>1370</v>
      </c>
      <c r="O477" s="133">
        <v>2.2499999999999999E-2</v>
      </c>
      <c r="P477" s="133">
        <v>3.4973978213071501E-2</v>
      </c>
      <c r="R477" s="142">
        <v>88718587</v>
      </c>
      <c r="T477" t="s">
        <v>1371</v>
      </c>
      <c r="U477" s="3">
        <v>83209.162700000001</v>
      </c>
      <c r="W477" s="15" t="s">
        <v>15</v>
      </c>
      <c r="X477" s="133">
        <v>3.0659517282333598E-3</v>
      </c>
      <c r="Y477" s="133">
        <v>9.8676479836361644E-2</v>
      </c>
      <c r="Z477" s="133">
        <v>3.0095276687119171E-2</v>
      </c>
    </row>
    <row r="478" spans="1:26">
      <c r="A478" t="s">
        <v>1213</v>
      </c>
      <c r="B478" t="s">
        <v>1265</v>
      </c>
      <c r="C478" t="s">
        <v>1288</v>
      </c>
      <c r="D478" t="s">
        <v>1305</v>
      </c>
      <c r="E478" t="s">
        <v>1306</v>
      </c>
      <c r="F478" t="s">
        <v>945</v>
      </c>
      <c r="G478" t="s">
        <v>204</v>
      </c>
      <c r="H478" t="s">
        <v>204</v>
      </c>
      <c r="I478" t="s">
        <v>340</v>
      </c>
      <c r="J478" t="s">
        <v>1272</v>
      </c>
      <c r="K478" t="s">
        <v>413</v>
      </c>
      <c r="L478" t="s">
        <v>1212</v>
      </c>
      <c r="M478" s="132">
        <v>586.29999999999995</v>
      </c>
      <c r="N478" t="s">
        <v>1307</v>
      </c>
      <c r="O478" s="133">
        <v>4.0000000000000001E-3</v>
      </c>
      <c r="P478" s="133">
        <v>3.6350844255685397E-2</v>
      </c>
      <c r="R478" s="142">
        <v>48299218</v>
      </c>
      <c r="T478" t="s">
        <v>1308</v>
      </c>
      <c r="U478" s="3">
        <v>47487.791100000002</v>
      </c>
      <c r="W478" s="15" t="s">
        <v>15</v>
      </c>
      <c r="X478" s="133">
        <v>3.8404290737407464E-3</v>
      </c>
      <c r="Y478" s="133">
        <v>5.6315048847367356E-2</v>
      </c>
      <c r="Z478" s="133">
        <v>1.7175490851728002E-2</v>
      </c>
    </row>
    <row r="479" spans="1:26">
      <c r="A479" t="s">
        <v>1213</v>
      </c>
      <c r="B479" t="s">
        <v>1265</v>
      </c>
      <c r="C479" t="s">
        <v>1288</v>
      </c>
      <c r="D479" t="s">
        <v>1372</v>
      </c>
      <c r="E479" t="s">
        <v>1373</v>
      </c>
      <c r="F479" t="s">
        <v>945</v>
      </c>
      <c r="G479" t="s">
        <v>204</v>
      </c>
      <c r="H479" t="s">
        <v>204</v>
      </c>
      <c r="I479" t="s">
        <v>340</v>
      </c>
      <c r="J479" t="s">
        <v>1272</v>
      </c>
      <c r="K479" t="s">
        <v>413</v>
      </c>
      <c r="L479" t="s">
        <v>1212</v>
      </c>
      <c r="M479" s="132">
        <v>7563.7</v>
      </c>
      <c r="N479" t="s">
        <v>1374</v>
      </c>
      <c r="O479" s="133">
        <v>1.2999999999999999E-2</v>
      </c>
      <c r="P479" s="133">
        <v>4.3069950543641697E-2</v>
      </c>
      <c r="R479" s="142">
        <v>46285012</v>
      </c>
      <c r="T479" t="s">
        <v>1375</v>
      </c>
      <c r="U479" s="3">
        <v>37495.4882</v>
      </c>
      <c r="W479" s="15" t="s">
        <v>15</v>
      </c>
      <c r="X479" s="133">
        <v>1.5631704242355961E-3</v>
      </c>
      <c r="Y479" s="133">
        <v>4.4465328880308116E-2</v>
      </c>
      <c r="Z479" s="133">
        <v>1.3561452312200411E-2</v>
      </c>
    </row>
    <row r="480" spans="1:26">
      <c r="A480" t="s">
        <v>1213</v>
      </c>
      <c r="B480" t="s">
        <v>1265</v>
      </c>
      <c r="C480" t="s">
        <v>1288</v>
      </c>
      <c r="D480" t="s">
        <v>1392</v>
      </c>
      <c r="E480" t="s">
        <v>1393</v>
      </c>
      <c r="F480" t="s">
        <v>945</v>
      </c>
      <c r="G480" t="s">
        <v>204</v>
      </c>
      <c r="H480" t="s">
        <v>204</v>
      </c>
      <c r="I480" t="s">
        <v>340</v>
      </c>
      <c r="J480" t="s">
        <v>1272</v>
      </c>
      <c r="K480" t="s">
        <v>413</v>
      </c>
      <c r="L480" t="s">
        <v>1212</v>
      </c>
      <c r="M480" s="132">
        <v>15147.2</v>
      </c>
      <c r="N480" t="s">
        <v>1394</v>
      </c>
      <c r="O480" s="133">
        <v>3.7499999999999999E-2</v>
      </c>
      <c r="P480" s="133">
        <v>4.8218118242025002E-2</v>
      </c>
      <c r="R480" s="142">
        <v>41178150</v>
      </c>
      <c r="T480" t="s">
        <v>1395</v>
      </c>
      <c r="U480" s="3">
        <v>35108.490700000002</v>
      </c>
      <c r="W480" s="15" t="s">
        <v>15</v>
      </c>
      <c r="X480" s="133">
        <v>1.6327127766820279E-3</v>
      </c>
      <c r="Y480" s="133">
        <v>4.1634624833060095E-2</v>
      </c>
      <c r="Z480" s="133">
        <v>1.2698117689172186E-2</v>
      </c>
    </row>
    <row r="481" spans="1:26">
      <c r="A481" t="s">
        <v>1213</v>
      </c>
      <c r="B481" t="s">
        <v>1265</v>
      </c>
      <c r="C481" t="s">
        <v>1288</v>
      </c>
      <c r="D481" t="s">
        <v>1309</v>
      </c>
      <c r="E481" t="s">
        <v>1310</v>
      </c>
      <c r="F481" t="s">
        <v>945</v>
      </c>
      <c r="G481" t="s">
        <v>204</v>
      </c>
      <c r="H481" t="s">
        <v>204</v>
      </c>
      <c r="I481" t="s">
        <v>340</v>
      </c>
      <c r="J481" t="s">
        <v>1272</v>
      </c>
      <c r="K481" t="s">
        <v>413</v>
      </c>
      <c r="L481" t="s">
        <v>1212</v>
      </c>
      <c r="M481" s="132">
        <v>1401.7</v>
      </c>
      <c r="N481" t="s">
        <v>1311</v>
      </c>
      <c r="O481" s="133">
        <v>1.7500000000000002E-2</v>
      </c>
      <c r="P481" s="133">
        <v>2.72504153645035E-2</v>
      </c>
      <c r="R481" s="142">
        <v>24533605</v>
      </c>
      <c r="T481" t="s">
        <v>1312</v>
      </c>
      <c r="U481" s="3">
        <v>24033.119500000001</v>
      </c>
      <c r="W481" s="15" t="s">
        <v>15</v>
      </c>
      <c r="X481" s="133">
        <v>1.0318659327590272E-3</v>
      </c>
      <c r="Y481" s="133">
        <v>2.8500510632516355E-2</v>
      </c>
      <c r="Z481" s="133">
        <v>8.6923525710702679E-3</v>
      </c>
    </row>
    <row r="482" spans="1:26">
      <c r="A482" t="s">
        <v>1213</v>
      </c>
      <c r="B482" t="s">
        <v>1265</v>
      </c>
      <c r="C482" t="s">
        <v>1288</v>
      </c>
      <c r="D482" t="s">
        <v>1384</v>
      </c>
      <c r="E482" t="s">
        <v>1385</v>
      </c>
      <c r="F482" t="s">
        <v>945</v>
      </c>
      <c r="G482" t="s">
        <v>204</v>
      </c>
      <c r="H482" t="s">
        <v>204</v>
      </c>
      <c r="I482" t="s">
        <v>340</v>
      </c>
      <c r="J482" t="s">
        <v>1272</v>
      </c>
      <c r="K482" t="s">
        <v>413</v>
      </c>
      <c r="L482" t="s">
        <v>1212</v>
      </c>
      <c r="M482" s="132">
        <v>4629.8999999999996</v>
      </c>
      <c r="N482" t="s">
        <v>1386</v>
      </c>
      <c r="O482" s="133">
        <v>3.7499999999999999E-2</v>
      </c>
      <c r="P482" s="133">
        <v>3.3167005444764801E-2</v>
      </c>
      <c r="R482" s="142">
        <v>13049792</v>
      </c>
      <c r="T482" t="s">
        <v>1387</v>
      </c>
      <c r="U482" s="3">
        <v>12897.109400000001</v>
      </c>
      <c r="W482" s="15" t="s">
        <v>15</v>
      </c>
      <c r="X482" s="133">
        <v>6.5185723329797766E-4</v>
      </c>
      <c r="Y482" s="133">
        <v>1.5294485810858311E-2</v>
      </c>
      <c r="Z482" s="133">
        <v>4.6646554784718275E-3</v>
      </c>
    </row>
    <row r="483" spans="1:26">
      <c r="A483" t="s">
        <v>1213</v>
      </c>
      <c r="B483" t="s">
        <v>1265</v>
      </c>
      <c r="C483" t="s">
        <v>1288</v>
      </c>
      <c r="D483" t="s">
        <v>1301</v>
      </c>
      <c r="E483" t="s">
        <v>1302</v>
      </c>
      <c r="F483" t="s">
        <v>945</v>
      </c>
      <c r="G483" t="s">
        <v>204</v>
      </c>
      <c r="H483" t="s">
        <v>204</v>
      </c>
      <c r="I483" t="s">
        <v>340</v>
      </c>
      <c r="J483" t="s">
        <v>1272</v>
      </c>
      <c r="K483" t="s">
        <v>413</v>
      </c>
      <c r="L483" t="s">
        <v>1212</v>
      </c>
      <c r="M483" s="132">
        <v>5837.1</v>
      </c>
      <c r="N483" t="s">
        <v>1303</v>
      </c>
      <c r="O483" s="133">
        <v>0.01</v>
      </c>
      <c r="P483" s="133">
        <v>4.18399502122399E-2</v>
      </c>
      <c r="R483" s="142">
        <v>8000000</v>
      </c>
      <c r="T483" t="s">
        <v>1304</v>
      </c>
      <c r="U483" s="3">
        <v>6677.6</v>
      </c>
      <c r="W483" s="15" t="s">
        <v>15</v>
      </c>
      <c r="X483" s="133">
        <v>2.1188993351235294E-4</v>
      </c>
      <c r="Y483" s="133">
        <v>7.9188642211962344E-3</v>
      </c>
      <c r="Z483" s="133">
        <v>2.4151693511953757E-3</v>
      </c>
    </row>
    <row r="484" spans="1:26">
      <c r="A484" t="s">
        <v>1213</v>
      </c>
      <c r="B484" t="s">
        <v>1265</v>
      </c>
      <c r="C484" t="s">
        <v>1288</v>
      </c>
      <c r="D484" t="s">
        <v>1289</v>
      </c>
      <c r="E484" t="s">
        <v>1290</v>
      </c>
      <c r="F484" t="s">
        <v>945</v>
      </c>
      <c r="G484" t="s">
        <v>204</v>
      </c>
      <c r="H484" t="s">
        <v>204</v>
      </c>
      <c r="I484" t="s">
        <v>340</v>
      </c>
      <c r="J484" t="s">
        <v>1272</v>
      </c>
      <c r="K484" t="s">
        <v>413</v>
      </c>
      <c r="L484" t="s">
        <v>1212</v>
      </c>
      <c r="M484" s="132">
        <v>12831.2</v>
      </c>
      <c r="N484" t="s">
        <v>1291</v>
      </c>
      <c r="O484" s="133">
        <v>5.5E-2</v>
      </c>
      <c r="P484" s="133">
        <v>3.8107987586259502E-2</v>
      </c>
      <c r="R484" s="142">
        <v>33072</v>
      </c>
      <c r="T484" t="s">
        <v>1292</v>
      </c>
      <c r="U484" s="3">
        <v>36.4619</v>
      </c>
      <c r="W484" s="15" t="s">
        <v>15</v>
      </c>
      <c r="X484" s="133">
        <v>1.7128613101138147E-6</v>
      </c>
      <c r="Y484" s="133">
        <v>4.3239588620095622E-5</v>
      </c>
      <c r="Z484" s="133">
        <v>1.3187614571547211E-5</v>
      </c>
    </row>
    <row r="485" spans="1:26">
      <c r="A485" t="s">
        <v>1213</v>
      </c>
      <c r="B485" t="s">
        <v>1265</v>
      </c>
      <c r="C485" t="s">
        <v>1322</v>
      </c>
      <c r="D485" t="s">
        <v>1336</v>
      </c>
      <c r="E485" t="s">
        <v>1337</v>
      </c>
      <c r="F485" t="s">
        <v>949</v>
      </c>
      <c r="G485" t="s">
        <v>204</v>
      </c>
      <c r="H485" t="s">
        <v>204</v>
      </c>
      <c r="I485" t="s">
        <v>340</v>
      </c>
      <c r="J485" t="s">
        <v>1272</v>
      </c>
      <c r="K485" t="s">
        <v>413</v>
      </c>
      <c r="L485" t="s">
        <v>1212</v>
      </c>
      <c r="M485" s="132">
        <v>180.8</v>
      </c>
      <c r="N485" t="s">
        <v>1338</v>
      </c>
      <c r="O485" t="s">
        <v>1326</v>
      </c>
      <c r="P485" s="133">
        <v>4.1931741281747502E-2</v>
      </c>
      <c r="R485" s="142">
        <v>117972453</v>
      </c>
      <c r="T485" t="s">
        <v>1339</v>
      </c>
      <c r="U485" s="3">
        <v>117099.4568</v>
      </c>
      <c r="W485" s="15" t="s">
        <v>15</v>
      </c>
      <c r="X485" s="133">
        <v>2.8088679285714286E-3</v>
      </c>
      <c r="Y485" s="133">
        <v>0.13886646387228282</v>
      </c>
      <c r="Z485" s="133">
        <v>4.2352794300412132E-2</v>
      </c>
    </row>
    <row r="486" spans="1:26">
      <c r="A486" t="s">
        <v>1213</v>
      </c>
      <c r="B486" t="s">
        <v>1265</v>
      </c>
      <c r="C486" t="s">
        <v>1322</v>
      </c>
      <c r="D486" t="s">
        <v>1412</v>
      </c>
      <c r="E486" t="s">
        <v>1413</v>
      </c>
      <c r="F486" t="s">
        <v>949</v>
      </c>
      <c r="G486" t="s">
        <v>204</v>
      </c>
      <c r="H486" t="s">
        <v>204</v>
      </c>
      <c r="I486" t="s">
        <v>340</v>
      </c>
      <c r="J486" t="s">
        <v>1272</v>
      </c>
      <c r="K486" t="s">
        <v>413</v>
      </c>
      <c r="L486" t="s">
        <v>1212</v>
      </c>
      <c r="M486" s="132">
        <v>353.4</v>
      </c>
      <c r="N486" t="s">
        <v>1414</v>
      </c>
      <c r="O486" t="s">
        <v>1326</v>
      </c>
      <c r="P486" s="133">
        <v>4.2194001480340602E-2</v>
      </c>
      <c r="R486" s="142">
        <v>99655044</v>
      </c>
      <c r="T486" t="s">
        <v>1415</v>
      </c>
      <c r="U486" s="3">
        <v>98210.045900000012</v>
      </c>
      <c r="W486" s="15" t="s">
        <v>15</v>
      </c>
      <c r="X486" s="133">
        <v>5.536391333333333E-3</v>
      </c>
      <c r="Y486" s="133">
        <v>0.11646579884069622</v>
      </c>
      <c r="Z486" s="133">
        <v>3.552082975101753E-2</v>
      </c>
    </row>
    <row r="487" spans="1:26">
      <c r="A487" t="s">
        <v>1213</v>
      </c>
      <c r="B487" t="s">
        <v>1265</v>
      </c>
      <c r="C487" t="s">
        <v>1322</v>
      </c>
      <c r="D487" t="s">
        <v>1408</v>
      </c>
      <c r="E487" t="s">
        <v>1409</v>
      </c>
      <c r="F487" t="s">
        <v>949</v>
      </c>
      <c r="G487" t="s">
        <v>204</v>
      </c>
      <c r="H487" t="s">
        <v>204</v>
      </c>
      <c r="I487" t="s">
        <v>340</v>
      </c>
      <c r="J487" t="s">
        <v>1272</v>
      </c>
      <c r="K487" t="s">
        <v>413</v>
      </c>
      <c r="L487" t="s">
        <v>1212</v>
      </c>
      <c r="M487" s="132">
        <v>602.70000000000005</v>
      </c>
      <c r="N487" t="s">
        <v>1410</v>
      </c>
      <c r="O487" t="s">
        <v>1326</v>
      </c>
      <c r="P487" s="133">
        <v>4.2545430146455399E-2</v>
      </c>
      <c r="R487" s="142">
        <v>39340766</v>
      </c>
      <c r="T487" t="s">
        <v>1411</v>
      </c>
      <c r="U487" s="3">
        <v>38365.114999999998</v>
      </c>
      <c r="W487" s="15" t="s">
        <v>15</v>
      </c>
      <c r="X487" s="133">
        <v>2.8100547142857141E-3</v>
      </c>
      <c r="Y487" s="133">
        <v>4.5496606047220459E-2</v>
      </c>
      <c r="Z487" s="133">
        <v>1.3875980877982289E-2</v>
      </c>
    </row>
    <row r="488" spans="1:26">
      <c r="A488" t="s">
        <v>1213</v>
      </c>
      <c r="B488" t="s">
        <v>1265</v>
      </c>
      <c r="C488" t="s">
        <v>1322</v>
      </c>
      <c r="D488" t="s">
        <v>1400</v>
      </c>
      <c r="E488" t="s">
        <v>1401</v>
      </c>
      <c r="F488" t="s">
        <v>949</v>
      </c>
      <c r="G488" t="s">
        <v>204</v>
      </c>
      <c r="H488" t="s">
        <v>204</v>
      </c>
      <c r="I488" t="s">
        <v>340</v>
      </c>
      <c r="J488" t="s">
        <v>1272</v>
      </c>
      <c r="K488" t="s">
        <v>413</v>
      </c>
      <c r="L488" t="s">
        <v>1212</v>
      </c>
      <c r="M488" s="132">
        <v>257.5</v>
      </c>
      <c r="N488" t="s">
        <v>1402</v>
      </c>
      <c r="O488" t="s">
        <v>1326</v>
      </c>
      <c r="P488" s="133">
        <v>4.1837327610253897E-2</v>
      </c>
      <c r="R488" s="142">
        <v>29853164</v>
      </c>
      <c r="T488" t="s">
        <v>1403</v>
      </c>
      <c r="U488" s="3">
        <v>29539.7058</v>
      </c>
      <c r="W488" s="15" t="s">
        <v>15</v>
      </c>
      <c r="X488" s="133">
        <v>1.658509111111111E-3</v>
      </c>
      <c r="Y488" s="133">
        <v>3.5030687550926656E-2</v>
      </c>
      <c r="Z488" s="133">
        <v>1.0683987066963364E-2</v>
      </c>
    </row>
    <row r="489" spans="1:26">
      <c r="A489" t="s">
        <v>1213</v>
      </c>
      <c r="B489" t="s">
        <v>1265</v>
      </c>
      <c r="C489" t="s">
        <v>1322</v>
      </c>
      <c r="D489" t="s">
        <v>1416</v>
      </c>
      <c r="E489" t="s">
        <v>1417</v>
      </c>
      <c r="F489" t="s">
        <v>949</v>
      </c>
      <c r="G489" t="s">
        <v>204</v>
      </c>
      <c r="H489" t="s">
        <v>204</v>
      </c>
      <c r="I489" t="s">
        <v>340</v>
      </c>
      <c r="J489" t="s">
        <v>1272</v>
      </c>
      <c r="K489" t="s">
        <v>413</v>
      </c>
      <c r="L489" t="s">
        <v>1212</v>
      </c>
      <c r="M489" s="132">
        <v>8.1999999999999993</v>
      </c>
      <c r="N489" t="s">
        <v>1418</v>
      </c>
      <c r="O489" t="s">
        <v>1326</v>
      </c>
      <c r="P489" s="133">
        <v>3.7179586483239803E-2</v>
      </c>
      <c r="R489" s="142">
        <v>25107365</v>
      </c>
      <c r="T489" t="s">
        <v>1419</v>
      </c>
      <c r="U489" s="3">
        <v>25099.8328</v>
      </c>
      <c r="W489" s="15" t="s">
        <v>15</v>
      </c>
      <c r="X489" s="133">
        <v>5.9779440476190478E-4</v>
      </c>
      <c r="Y489" s="133">
        <v>2.9765509740430466E-2</v>
      </c>
      <c r="Z489" s="133">
        <v>9.0781638426596836E-3</v>
      </c>
    </row>
    <row r="490" spans="1:26">
      <c r="A490" t="s">
        <v>1213</v>
      </c>
      <c r="B490" t="s">
        <v>1266</v>
      </c>
      <c r="C490" t="s">
        <v>1288</v>
      </c>
      <c r="D490" t="s">
        <v>1289</v>
      </c>
      <c r="E490" t="s">
        <v>1290</v>
      </c>
      <c r="F490" t="s">
        <v>945</v>
      </c>
      <c r="G490" t="s">
        <v>204</v>
      </c>
      <c r="H490" t="s">
        <v>204</v>
      </c>
      <c r="I490" t="s">
        <v>340</v>
      </c>
      <c r="J490" t="s">
        <v>1272</v>
      </c>
      <c r="K490" t="s">
        <v>413</v>
      </c>
      <c r="L490" t="s">
        <v>1212</v>
      </c>
      <c r="M490" s="132">
        <v>12831.2</v>
      </c>
      <c r="N490" t="s">
        <v>1291</v>
      </c>
      <c r="O490" s="133">
        <v>5.5E-2</v>
      </c>
      <c r="P490" s="133">
        <v>3.8107987586259502E-2</v>
      </c>
      <c r="R490" s="142">
        <v>48717154</v>
      </c>
      <c r="T490" t="s">
        <v>1292</v>
      </c>
      <c r="U490" s="3">
        <v>53710.662299999996</v>
      </c>
      <c r="W490" s="15" t="s">
        <v>15</v>
      </c>
      <c r="X490" s="133">
        <v>2.5231533691780499E-3</v>
      </c>
      <c r="Y490" s="133">
        <v>0.43710075076052013</v>
      </c>
      <c r="Z490" s="133">
        <v>5.1836765163179727E-2</v>
      </c>
    </row>
    <row r="491" spans="1:26">
      <c r="A491" t="s">
        <v>1213</v>
      </c>
      <c r="B491" t="s">
        <v>1266</v>
      </c>
      <c r="C491" t="s">
        <v>1288</v>
      </c>
      <c r="D491" t="s">
        <v>1376</v>
      </c>
      <c r="E491" t="s">
        <v>1377</v>
      </c>
      <c r="F491" t="s">
        <v>945</v>
      </c>
      <c r="G491" t="s">
        <v>204</v>
      </c>
      <c r="H491" t="s">
        <v>204</v>
      </c>
      <c r="I491" t="s">
        <v>340</v>
      </c>
      <c r="J491" t="s">
        <v>1285</v>
      </c>
      <c r="K491" t="s">
        <v>415</v>
      </c>
      <c r="L491" t="s">
        <v>1212</v>
      </c>
      <c r="M491" s="132">
        <v>11959.4</v>
      </c>
      <c r="N491" t="s">
        <v>1378</v>
      </c>
      <c r="O491" s="133">
        <v>1.4999999999999999E-2</v>
      </c>
      <c r="P491" s="133">
        <v>4.0609949880837999E-2</v>
      </c>
      <c r="R491" s="142">
        <v>13817880</v>
      </c>
      <c r="T491" t="s">
        <v>1379</v>
      </c>
      <c r="U491" s="3">
        <v>9801.0223000000005</v>
      </c>
      <c r="W491" s="15" t="s">
        <v>15</v>
      </c>
      <c r="X491" s="133">
        <v>4.6715867622755644E-4</v>
      </c>
      <c r="Y491" s="133">
        <v>7.9761336321362175E-2</v>
      </c>
      <c r="Z491" s="133">
        <v>9.4590770040958051E-3</v>
      </c>
    </row>
    <row r="492" spans="1:26">
      <c r="A492" t="s">
        <v>1213</v>
      </c>
      <c r="B492" t="s">
        <v>1266</v>
      </c>
      <c r="C492" t="s">
        <v>1288</v>
      </c>
      <c r="D492" t="s">
        <v>1372</v>
      </c>
      <c r="E492" t="s">
        <v>1373</v>
      </c>
      <c r="F492" t="s">
        <v>945</v>
      </c>
      <c r="G492" t="s">
        <v>204</v>
      </c>
      <c r="H492" t="s">
        <v>204</v>
      </c>
      <c r="I492" t="s">
        <v>340</v>
      </c>
      <c r="J492" t="s">
        <v>1272</v>
      </c>
      <c r="K492" t="s">
        <v>413</v>
      </c>
      <c r="L492" t="s">
        <v>1212</v>
      </c>
      <c r="M492" s="132">
        <v>7563.7</v>
      </c>
      <c r="N492" t="s">
        <v>1374</v>
      </c>
      <c r="O492" s="133">
        <v>1.2999999999999999E-2</v>
      </c>
      <c r="P492" s="133">
        <v>4.3069950543641697E-2</v>
      </c>
      <c r="R492" s="142">
        <v>10100000</v>
      </c>
      <c r="T492" t="s">
        <v>1375</v>
      </c>
      <c r="U492" s="3">
        <v>8182.01</v>
      </c>
      <c r="W492" s="15" t="s">
        <v>15</v>
      </c>
      <c r="X492" s="133">
        <v>3.4110440081077477E-4</v>
      </c>
      <c r="Y492" s="133">
        <v>6.6585712437377056E-2</v>
      </c>
      <c r="Z492" s="133">
        <v>7.8965500124029628E-3</v>
      </c>
    </row>
    <row r="493" spans="1:26">
      <c r="A493" t="s">
        <v>1213</v>
      </c>
      <c r="B493" t="s">
        <v>1266</v>
      </c>
      <c r="C493" t="s">
        <v>1322</v>
      </c>
      <c r="D493" t="s">
        <v>1400</v>
      </c>
      <c r="E493" t="s">
        <v>1401</v>
      </c>
      <c r="F493" t="s">
        <v>949</v>
      </c>
      <c r="G493" t="s">
        <v>204</v>
      </c>
      <c r="H493" t="s">
        <v>204</v>
      </c>
      <c r="I493" t="s">
        <v>340</v>
      </c>
      <c r="J493" t="s">
        <v>1272</v>
      </c>
      <c r="K493" t="s">
        <v>413</v>
      </c>
      <c r="L493" t="s">
        <v>1212</v>
      </c>
      <c r="M493" s="132">
        <v>257.5</v>
      </c>
      <c r="N493" t="s">
        <v>1402</v>
      </c>
      <c r="O493" t="s">
        <v>1326</v>
      </c>
      <c r="P493" s="133">
        <v>4.1837327610253897E-2</v>
      </c>
      <c r="R493" s="142">
        <v>21827848</v>
      </c>
      <c r="T493" t="s">
        <v>1403</v>
      </c>
      <c r="U493" s="3">
        <v>21598.655600000002</v>
      </c>
      <c r="W493" s="15" t="s">
        <v>15</v>
      </c>
      <c r="X493" s="133">
        <v>1.2126582222222223E-3</v>
      </c>
      <c r="Y493" s="133">
        <v>0.17577121887521535</v>
      </c>
      <c r="Z493" s="133">
        <v>2.0845105800956137E-2</v>
      </c>
    </row>
    <row r="494" spans="1:26">
      <c r="A494" t="s">
        <v>1213</v>
      </c>
      <c r="B494" t="s">
        <v>1266</v>
      </c>
      <c r="C494" t="s">
        <v>1322</v>
      </c>
      <c r="D494" t="s">
        <v>1336</v>
      </c>
      <c r="E494" t="s">
        <v>1337</v>
      </c>
      <c r="F494" t="s">
        <v>949</v>
      </c>
      <c r="G494" t="s">
        <v>204</v>
      </c>
      <c r="H494" t="s">
        <v>204</v>
      </c>
      <c r="I494" t="s">
        <v>340</v>
      </c>
      <c r="J494" t="s">
        <v>1272</v>
      </c>
      <c r="K494" t="s">
        <v>413</v>
      </c>
      <c r="L494" t="s">
        <v>1212</v>
      </c>
      <c r="M494" s="132">
        <v>180.8</v>
      </c>
      <c r="N494" t="s">
        <v>1338</v>
      </c>
      <c r="O494" t="s">
        <v>1326</v>
      </c>
      <c r="P494" s="133">
        <v>4.1931741281747502E-2</v>
      </c>
      <c r="R494" s="142">
        <v>15198257</v>
      </c>
      <c r="T494" t="s">
        <v>1339</v>
      </c>
      <c r="U494" s="3">
        <v>15085.7899</v>
      </c>
      <c r="W494" s="15" t="s">
        <v>15</v>
      </c>
      <c r="X494" s="133">
        <v>3.618632619047619E-4</v>
      </c>
      <c r="Y494" s="133">
        <v>0.12276910784174462</v>
      </c>
      <c r="Z494" s="133">
        <v>1.4559465755693248E-2</v>
      </c>
    </row>
    <row r="495" spans="1:26">
      <c r="A495" t="s">
        <v>1213</v>
      </c>
      <c r="B495" t="s">
        <v>1266</v>
      </c>
      <c r="C495" t="s">
        <v>1322</v>
      </c>
      <c r="D495" t="s">
        <v>1408</v>
      </c>
      <c r="E495" t="s">
        <v>1409</v>
      </c>
      <c r="F495" t="s">
        <v>949</v>
      </c>
      <c r="G495" t="s">
        <v>204</v>
      </c>
      <c r="H495" t="s">
        <v>204</v>
      </c>
      <c r="I495" t="s">
        <v>340</v>
      </c>
      <c r="J495" t="s">
        <v>1272</v>
      </c>
      <c r="K495" t="s">
        <v>413</v>
      </c>
      <c r="L495" t="s">
        <v>1212</v>
      </c>
      <c r="M495" s="132">
        <v>602.70000000000005</v>
      </c>
      <c r="N495" t="s">
        <v>1410</v>
      </c>
      <c r="O495" t="s">
        <v>1326</v>
      </c>
      <c r="P495" s="133">
        <v>4.2545430146455399E-2</v>
      </c>
      <c r="R495" s="142">
        <v>14870000</v>
      </c>
      <c r="T495" t="s">
        <v>1411</v>
      </c>
      <c r="U495" s="3">
        <v>14501.224</v>
      </c>
      <c r="W495" s="15" t="s">
        <v>15</v>
      </c>
      <c r="X495" s="133">
        <v>1.0621428571428572E-3</v>
      </c>
      <c r="Y495" s="133">
        <v>0.11801187376378063</v>
      </c>
      <c r="Z495" s="133">
        <v>1.3995294622844283E-2</v>
      </c>
    </row>
    <row r="496" spans="1:26">
      <c r="A496" t="s">
        <v>1213</v>
      </c>
      <c r="B496" t="s">
        <v>1267</v>
      </c>
      <c r="C496" t="s">
        <v>1269</v>
      </c>
      <c r="D496" t="s">
        <v>1283</v>
      </c>
      <c r="E496" t="s">
        <v>1284</v>
      </c>
      <c r="F496" t="s">
        <v>943</v>
      </c>
      <c r="G496" t="s">
        <v>204</v>
      </c>
      <c r="H496" t="s">
        <v>204</v>
      </c>
      <c r="I496" t="s">
        <v>340</v>
      </c>
      <c r="J496" t="s">
        <v>1285</v>
      </c>
      <c r="K496" t="s">
        <v>415</v>
      </c>
      <c r="L496" t="s">
        <v>1212</v>
      </c>
      <c r="M496" s="132">
        <v>5108.6000000000004</v>
      </c>
      <c r="N496" t="s">
        <v>1286</v>
      </c>
      <c r="O496" s="133">
        <v>5.0000000000000001E-3</v>
      </c>
      <c r="P496" s="133">
        <v>1.31985139238831E-2</v>
      </c>
      <c r="R496" s="142">
        <v>16115635</v>
      </c>
      <c r="T496" t="s">
        <v>1287</v>
      </c>
      <c r="U496" s="3">
        <v>17275.9607</v>
      </c>
      <c r="W496" s="15" t="s">
        <v>15</v>
      </c>
      <c r="X496" s="133">
        <v>6.9892497950742934E-4</v>
      </c>
      <c r="Y496" s="133">
        <v>0.10656603494484805</v>
      </c>
      <c r="Z496" s="133">
        <v>8.5453724033459466E-2</v>
      </c>
    </row>
    <row r="497" spans="1:26">
      <c r="A497" t="s">
        <v>1213</v>
      </c>
      <c r="B497" t="s">
        <v>1267</v>
      </c>
      <c r="C497" t="s">
        <v>1269</v>
      </c>
      <c r="D497" t="s">
        <v>1270</v>
      </c>
      <c r="E497" t="s">
        <v>1271</v>
      </c>
      <c r="F497" t="s">
        <v>943</v>
      </c>
      <c r="G497" t="s">
        <v>204</v>
      </c>
      <c r="H497" t="s">
        <v>204</v>
      </c>
      <c r="I497" t="s">
        <v>340</v>
      </c>
      <c r="J497" t="s">
        <v>1272</v>
      </c>
      <c r="K497" t="s">
        <v>413</v>
      </c>
      <c r="L497" t="s">
        <v>1212</v>
      </c>
      <c r="M497" s="132">
        <v>1578.8</v>
      </c>
      <c r="N497" t="s">
        <v>1273</v>
      </c>
      <c r="O497" s="133">
        <v>7.4999999999999997E-3</v>
      </c>
      <c r="P497" s="133">
        <v>1.02638223016259E-2</v>
      </c>
      <c r="R497" s="142">
        <v>14043897</v>
      </c>
      <c r="T497" t="s">
        <v>1274</v>
      </c>
      <c r="U497" s="3">
        <v>15748.8261</v>
      </c>
      <c r="W497" s="15" t="s">
        <v>15</v>
      </c>
      <c r="X497" s="133">
        <v>6.4710284824730127E-4</v>
      </c>
      <c r="Y497" s="133">
        <v>9.7145969434998675E-2</v>
      </c>
      <c r="Z497" s="133">
        <v>7.7899913113569419E-2</v>
      </c>
    </row>
    <row r="498" spans="1:26">
      <c r="A498" t="s">
        <v>1213</v>
      </c>
      <c r="B498" t="s">
        <v>1267</v>
      </c>
      <c r="C498" t="s">
        <v>1269</v>
      </c>
      <c r="D498" t="s">
        <v>1344</v>
      </c>
      <c r="E498" t="s">
        <v>1345</v>
      </c>
      <c r="F498" t="s">
        <v>943</v>
      </c>
      <c r="G498" t="s">
        <v>204</v>
      </c>
      <c r="H498" t="s">
        <v>204</v>
      </c>
      <c r="I498" t="s">
        <v>340</v>
      </c>
      <c r="J498" t="s">
        <v>1285</v>
      </c>
      <c r="K498" t="s">
        <v>415</v>
      </c>
      <c r="L498" t="s">
        <v>1212</v>
      </c>
      <c r="M498" s="132">
        <v>3126</v>
      </c>
      <c r="N498" t="s">
        <v>1346</v>
      </c>
      <c r="O498" s="133">
        <v>7.4999999999999997E-3</v>
      </c>
      <c r="P498" s="133">
        <v>-2.61195350492004E-2</v>
      </c>
      <c r="R498" s="142">
        <v>11863907</v>
      </c>
      <c r="T498" t="s">
        <v>1347</v>
      </c>
      <c r="U498" s="3">
        <v>13273.339199999999</v>
      </c>
      <c r="W498" s="15" t="s">
        <v>15</v>
      </c>
      <c r="X498" s="133">
        <v>5.3223707702534126E-4</v>
      </c>
      <c r="Y498" s="133">
        <v>8.187603264382888E-2</v>
      </c>
      <c r="Z498" s="133">
        <v>6.5655177112682123E-2</v>
      </c>
    </row>
    <row r="499" spans="1:26">
      <c r="A499" t="s">
        <v>1213</v>
      </c>
      <c r="B499" t="s">
        <v>1267</v>
      </c>
      <c r="C499" t="s">
        <v>1269</v>
      </c>
      <c r="D499" t="s">
        <v>1360</v>
      </c>
      <c r="E499" t="s">
        <v>1361</v>
      </c>
      <c r="F499" t="s">
        <v>943</v>
      </c>
      <c r="G499" t="s">
        <v>204</v>
      </c>
      <c r="H499" t="s">
        <v>204</v>
      </c>
      <c r="I499" t="s">
        <v>340</v>
      </c>
      <c r="J499" t="s">
        <v>1272</v>
      </c>
      <c r="K499" t="s">
        <v>413</v>
      </c>
      <c r="L499" t="s">
        <v>1212</v>
      </c>
      <c r="M499" s="132">
        <v>334.2</v>
      </c>
      <c r="N499" t="s">
        <v>1362</v>
      </c>
      <c r="O499" s="133">
        <v>0.04</v>
      </c>
      <c r="P499" s="133">
        <v>-4.2601474964622096E-3</v>
      </c>
      <c r="R499" s="142">
        <v>7996650</v>
      </c>
      <c r="T499" t="s">
        <v>1363</v>
      </c>
      <c r="U499" s="3">
        <v>11498.383</v>
      </c>
      <c r="W499" s="15" t="s">
        <v>15</v>
      </c>
      <c r="X499" s="133">
        <v>2.149441283251096E-3</v>
      </c>
      <c r="Y499" s="133">
        <v>7.0927290712030397E-2</v>
      </c>
      <c r="Z499" s="133">
        <v>5.6875543226165781E-2</v>
      </c>
    </row>
    <row r="500" spans="1:26">
      <c r="A500" t="s">
        <v>1213</v>
      </c>
      <c r="B500" t="s">
        <v>1267</v>
      </c>
      <c r="C500" t="s">
        <v>1269</v>
      </c>
      <c r="D500" t="s">
        <v>1348</v>
      </c>
      <c r="E500" t="s">
        <v>1349</v>
      </c>
      <c r="F500" t="s">
        <v>943</v>
      </c>
      <c r="G500" t="s">
        <v>204</v>
      </c>
      <c r="H500" t="s">
        <v>204</v>
      </c>
      <c r="I500" t="s">
        <v>340</v>
      </c>
      <c r="J500" t="s">
        <v>1272</v>
      </c>
      <c r="K500" t="s">
        <v>413</v>
      </c>
      <c r="L500" t="s">
        <v>1212</v>
      </c>
      <c r="M500" s="132">
        <v>2331.1999999999998</v>
      </c>
      <c r="N500" t="s">
        <v>1350</v>
      </c>
      <c r="O500" s="133">
        <v>1E-3</v>
      </c>
      <c r="P500" s="133">
        <v>1.14859548270699E-2</v>
      </c>
      <c r="R500" s="142">
        <v>9009838</v>
      </c>
      <c r="T500" t="s">
        <v>1351</v>
      </c>
      <c r="U500" s="3">
        <v>9841.4459999999999</v>
      </c>
      <c r="W500" s="15" t="s">
        <v>15</v>
      </c>
      <c r="X500" s="133">
        <v>4.4593080821091668E-4</v>
      </c>
      <c r="Y500" s="133">
        <v>6.0706544799035936E-2</v>
      </c>
      <c r="Z500" s="133">
        <v>4.8679678557679663E-2</v>
      </c>
    </row>
    <row r="501" spans="1:26">
      <c r="A501" t="s">
        <v>1213</v>
      </c>
      <c r="B501" t="s">
        <v>1267</v>
      </c>
      <c r="C501" t="s">
        <v>1269</v>
      </c>
      <c r="D501" t="s">
        <v>1279</v>
      </c>
      <c r="E501" t="s">
        <v>1280</v>
      </c>
      <c r="F501" t="s">
        <v>943</v>
      </c>
      <c r="G501" t="s">
        <v>204</v>
      </c>
      <c r="H501" t="s">
        <v>204</v>
      </c>
      <c r="I501" t="s">
        <v>340</v>
      </c>
      <c r="J501" t="s">
        <v>1272</v>
      </c>
      <c r="K501" t="s">
        <v>413</v>
      </c>
      <c r="L501" t="s">
        <v>1212</v>
      </c>
      <c r="M501" s="132">
        <v>7641.2</v>
      </c>
      <c r="N501" t="s">
        <v>1281</v>
      </c>
      <c r="O501" s="133">
        <v>1E-3</v>
      </c>
      <c r="P501" s="133">
        <v>1.6062395292520199E-2</v>
      </c>
      <c r="R501" s="142">
        <v>6262339</v>
      </c>
      <c r="T501" t="s">
        <v>1282</v>
      </c>
      <c r="U501" s="3">
        <v>6250.4405999999999</v>
      </c>
      <c r="W501" s="15" t="s">
        <v>15</v>
      </c>
      <c r="X501" s="133">
        <v>2.039578911960815E-4</v>
      </c>
      <c r="Y501" s="133">
        <v>3.8555578905063344E-2</v>
      </c>
      <c r="Z501" s="133">
        <v>3.0917147301283143E-2</v>
      </c>
    </row>
    <row r="502" spans="1:26">
      <c r="A502" t="s">
        <v>1213</v>
      </c>
      <c r="B502" t="s">
        <v>1267</v>
      </c>
      <c r="C502" t="s">
        <v>1269</v>
      </c>
      <c r="D502" t="s">
        <v>1614</v>
      </c>
      <c r="E502" t="s">
        <v>1615</v>
      </c>
      <c r="F502" t="s">
        <v>943</v>
      </c>
      <c r="G502" t="s">
        <v>204</v>
      </c>
      <c r="H502" t="s">
        <v>204</v>
      </c>
      <c r="I502" t="s">
        <v>340</v>
      </c>
      <c r="J502" t="s">
        <v>1272</v>
      </c>
      <c r="K502" t="s">
        <v>413</v>
      </c>
      <c r="L502" t="s">
        <v>1212</v>
      </c>
      <c r="M502" s="132">
        <v>14660.4</v>
      </c>
      <c r="N502" t="s">
        <v>1616</v>
      </c>
      <c r="O502" s="133">
        <v>2.75E-2</v>
      </c>
      <c r="P502" s="133">
        <v>1.50185997021195E-2</v>
      </c>
      <c r="R502" s="142">
        <v>1217656</v>
      </c>
      <c r="T502" t="s">
        <v>1617</v>
      </c>
      <c r="U502" s="3">
        <v>1681.8264999999999</v>
      </c>
      <c r="W502" s="15" t="s">
        <v>15</v>
      </c>
      <c r="X502" s="133">
        <v>6.6074372467484852E-5</v>
      </c>
      <c r="Y502" s="133">
        <v>1.0374275617987486E-2</v>
      </c>
      <c r="Z502" s="133">
        <v>8.3189778634942899E-3</v>
      </c>
    </row>
    <row r="503" spans="1:26">
      <c r="A503" t="s">
        <v>1213</v>
      </c>
      <c r="B503" t="s">
        <v>1267</v>
      </c>
      <c r="C503" t="s">
        <v>1288</v>
      </c>
      <c r="D503" t="s">
        <v>1297</v>
      </c>
      <c r="E503" t="s">
        <v>1298</v>
      </c>
      <c r="F503" t="s">
        <v>945</v>
      </c>
      <c r="G503" t="s">
        <v>204</v>
      </c>
      <c r="H503" t="s">
        <v>204</v>
      </c>
      <c r="I503" t="s">
        <v>340</v>
      </c>
      <c r="J503" t="s">
        <v>1272</v>
      </c>
      <c r="K503" t="s">
        <v>413</v>
      </c>
      <c r="L503" t="s">
        <v>1212</v>
      </c>
      <c r="M503" s="132">
        <v>1907.2</v>
      </c>
      <c r="N503" t="s">
        <v>1299</v>
      </c>
      <c r="O503" s="133">
        <v>5.0000000000000001E-3</v>
      </c>
      <c r="P503" s="133">
        <v>4.0169352747201598E-2</v>
      </c>
      <c r="R503" s="142">
        <v>14135896</v>
      </c>
      <c r="T503" t="s">
        <v>1300</v>
      </c>
      <c r="U503" s="3">
        <v>13243.921</v>
      </c>
      <c r="W503" s="15" t="s">
        <v>15</v>
      </c>
      <c r="X503" s="133">
        <v>4.9716548348371296E-4</v>
      </c>
      <c r="Y503" s="133">
        <v>8.169456778470402E-2</v>
      </c>
      <c r="Z503" s="133">
        <v>6.5509663131595647E-2</v>
      </c>
    </row>
    <row r="504" spans="1:26">
      <c r="A504" t="s">
        <v>1213</v>
      </c>
      <c r="B504" t="s">
        <v>1267</v>
      </c>
      <c r="C504" t="s">
        <v>1288</v>
      </c>
      <c r="D504" t="s">
        <v>1392</v>
      </c>
      <c r="E504" t="s">
        <v>1393</v>
      </c>
      <c r="F504" t="s">
        <v>945</v>
      </c>
      <c r="G504" t="s">
        <v>204</v>
      </c>
      <c r="H504" t="s">
        <v>204</v>
      </c>
      <c r="I504" t="s">
        <v>340</v>
      </c>
      <c r="J504" t="s">
        <v>1272</v>
      </c>
      <c r="K504" t="s">
        <v>413</v>
      </c>
      <c r="L504" t="s">
        <v>1212</v>
      </c>
      <c r="M504" s="132">
        <v>15147.2</v>
      </c>
      <c r="N504" t="s">
        <v>1394</v>
      </c>
      <c r="O504" s="133">
        <v>3.7499999999999999E-2</v>
      </c>
      <c r="P504" s="133">
        <v>4.8218118242025002E-2</v>
      </c>
      <c r="R504" s="142">
        <v>12909325</v>
      </c>
      <c r="T504" t="s">
        <v>1395</v>
      </c>
      <c r="U504" s="3">
        <v>11006.4905</v>
      </c>
      <c r="W504" s="15" t="s">
        <v>15</v>
      </c>
      <c r="X504" s="133">
        <v>5.1185446324909496E-4</v>
      </c>
      <c r="Y504" s="133">
        <v>6.7893072328674989E-2</v>
      </c>
      <c r="Z504" s="133">
        <v>5.4442448473952347E-2</v>
      </c>
    </row>
    <row r="505" spans="1:26">
      <c r="A505" t="s">
        <v>1213</v>
      </c>
      <c r="B505" t="s">
        <v>1267</v>
      </c>
      <c r="C505" t="s">
        <v>1288</v>
      </c>
      <c r="D505" t="s">
        <v>1368</v>
      </c>
      <c r="E505" t="s">
        <v>1369</v>
      </c>
      <c r="F505" t="s">
        <v>945</v>
      </c>
      <c r="G505" t="s">
        <v>204</v>
      </c>
      <c r="H505" t="s">
        <v>204</v>
      </c>
      <c r="I505" t="s">
        <v>340</v>
      </c>
      <c r="J505" t="s">
        <v>1272</v>
      </c>
      <c r="K505" t="s">
        <v>413</v>
      </c>
      <c r="L505" t="s">
        <v>1212</v>
      </c>
      <c r="M505" s="132">
        <v>4367.3999999999996</v>
      </c>
      <c r="N505" t="s">
        <v>1370</v>
      </c>
      <c r="O505" s="133">
        <v>2.2499999999999999E-2</v>
      </c>
      <c r="P505" s="133">
        <v>3.4973978213071501E-2</v>
      </c>
      <c r="R505" s="142">
        <v>11203544</v>
      </c>
      <c r="T505" t="s">
        <v>1371</v>
      </c>
      <c r="U505" s="3">
        <v>10507.803900000001</v>
      </c>
      <c r="W505" s="15" t="s">
        <v>15</v>
      </c>
      <c r="X505" s="133">
        <v>3.8717394235706764E-4</v>
      </c>
      <c r="Y505" s="133">
        <v>6.481694521221236E-2</v>
      </c>
      <c r="Z505" s="133">
        <v>5.1975747729779205E-2</v>
      </c>
    </row>
    <row r="506" spans="1:26">
      <c r="A506" t="s">
        <v>1213</v>
      </c>
      <c r="B506" t="s">
        <v>1267</v>
      </c>
      <c r="C506" t="s">
        <v>1288</v>
      </c>
      <c r="D506" t="s">
        <v>1372</v>
      </c>
      <c r="E506" t="s">
        <v>1373</v>
      </c>
      <c r="F506" t="s">
        <v>945</v>
      </c>
      <c r="G506" t="s">
        <v>204</v>
      </c>
      <c r="H506" t="s">
        <v>204</v>
      </c>
      <c r="I506" t="s">
        <v>340</v>
      </c>
      <c r="J506" t="s">
        <v>1272</v>
      </c>
      <c r="K506" t="s">
        <v>413</v>
      </c>
      <c r="L506" t="s">
        <v>1212</v>
      </c>
      <c r="M506" s="132">
        <v>7563.7</v>
      </c>
      <c r="N506" t="s">
        <v>1374</v>
      </c>
      <c r="O506" s="133">
        <v>1.2999999999999999E-2</v>
      </c>
      <c r="P506" s="133">
        <v>4.3069950543641697E-2</v>
      </c>
      <c r="R506" s="142">
        <v>10110319</v>
      </c>
      <c r="T506" t="s">
        <v>1375</v>
      </c>
      <c r="U506" s="3">
        <v>8190.3694000000005</v>
      </c>
      <c r="W506" s="15" t="s">
        <v>15</v>
      </c>
      <c r="X506" s="133">
        <v>3.4145290143572192E-4</v>
      </c>
      <c r="Y506" s="133">
        <v>5.0521948282446105E-2</v>
      </c>
      <c r="Z506" s="133">
        <v>4.0512801554409159E-2</v>
      </c>
    </row>
    <row r="507" spans="1:26">
      <c r="A507" t="s">
        <v>1213</v>
      </c>
      <c r="B507" t="s">
        <v>1267</v>
      </c>
      <c r="C507" t="s">
        <v>1288</v>
      </c>
      <c r="D507" t="s">
        <v>1301</v>
      </c>
      <c r="E507" t="s">
        <v>1302</v>
      </c>
      <c r="F507" t="s">
        <v>945</v>
      </c>
      <c r="G507" t="s">
        <v>204</v>
      </c>
      <c r="H507" t="s">
        <v>204</v>
      </c>
      <c r="I507" t="s">
        <v>340</v>
      </c>
      <c r="J507" t="s">
        <v>1272</v>
      </c>
      <c r="K507" t="s">
        <v>413</v>
      </c>
      <c r="L507" t="s">
        <v>1212</v>
      </c>
      <c r="M507" s="132">
        <v>5837.1</v>
      </c>
      <c r="N507" t="s">
        <v>1303</v>
      </c>
      <c r="O507" s="133">
        <v>0.01</v>
      </c>
      <c r="P507" s="133">
        <v>4.18399502122399E-2</v>
      </c>
      <c r="R507" s="142">
        <v>5272230</v>
      </c>
      <c r="T507" t="s">
        <v>1304</v>
      </c>
      <c r="U507" s="3">
        <v>4400.7304000000004</v>
      </c>
      <c r="W507" s="15" t="s">
        <v>15</v>
      </c>
      <c r="X507" s="133">
        <v>1.3964155802022906E-4</v>
      </c>
      <c r="Y507" s="133">
        <v>2.7145719718011753E-2</v>
      </c>
      <c r="Z507" s="133">
        <v>2.1767750321883977E-2</v>
      </c>
    </row>
    <row r="508" spans="1:26">
      <c r="A508" t="s">
        <v>1213</v>
      </c>
      <c r="B508" t="s">
        <v>1267</v>
      </c>
      <c r="C508" t="s">
        <v>1288</v>
      </c>
      <c r="D508" t="s">
        <v>1305</v>
      </c>
      <c r="E508" t="s">
        <v>1306</v>
      </c>
      <c r="F508" t="s">
        <v>945</v>
      </c>
      <c r="G508" t="s">
        <v>204</v>
      </c>
      <c r="H508" t="s">
        <v>204</v>
      </c>
      <c r="I508" t="s">
        <v>340</v>
      </c>
      <c r="J508" t="s">
        <v>1272</v>
      </c>
      <c r="K508" t="s">
        <v>413</v>
      </c>
      <c r="L508" t="s">
        <v>1212</v>
      </c>
      <c r="M508" s="132">
        <v>586.29999999999995</v>
      </c>
      <c r="N508" t="s">
        <v>1307</v>
      </c>
      <c r="O508" s="133">
        <v>4.0000000000000001E-3</v>
      </c>
      <c r="P508" s="133">
        <v>3.6350844255685397E-2</v>
      </c>
      <c r="R508" s="142">
        <v>4101830</v>
      </c>
      <c r="T508" t="s">
        <v>1308</v>
      </c>
      <c r="U508" s="3">
        <v>4032.9193</v>
      </c>
      <c r="W508" s="15" t="s">
        <v>15</v>
      </c>
      <c r="X508" s="133">
        <v>3.2614994279083371E-4</v>
      </c>
      <c r="Y508" s="133">
        <v>2.4876892308924318E-2</v>
      </c>
      <c r="Z508" s="133">
        <v>1.9948411248265949E-2</v>
      </c>
    </row>
    <row r="509" spans="1:26">
      <c r="A509" t="s">
        <v>1213</v>
      </c>
      <c r="B509" t="s">
        <v>1267</v>
      </c>
      <c r="C509" t="s">
        <v>1322</v>
      </c>
      <c r="D509" t="s">
        <v>1408</v>
      </c>
      <c r="E509" t="s">
        <v>1409</v>
      </c>
      <c r="F509" t="s">
        <v>949</v>
      </c>
      <c r="G509" t="s">
        <v>204</v>
      </c>
      <c r="H509" t="s">
        <v>204</v>
      </c>
      <c r="I509" t="s">
        <v>340</v>
      </c>
      <c r="J509" t="s">
        <v>1272</v>
      </c>
      <c r="K509" t="s">
        <v>413</v>
      </c>
      <c r="L509" t="s">
        <v>1212</v>
      </c>
      <c r="M509" s="132">
        <v>602.70000000000005</v>
      </c>
      <c r="N509" t="s">
        <v>1410</v>
      </c>
      <c r="O509" t="s">
        <v>1326</v>
      </c>
      <c r="P509" s="133">
        <v>4.2545430146455399E-2</v>
      </c>
      <c r="R509" s="142">
        <v>22463678</v>
      </c>
      <c r="T509" t="s">
        <v>1411</v>
      </c>
      <c r="U509" s="3">
        <v>21906.578799999999</v>
      </c>
      <c r="W509" s="15" t="s">
        <v>15</v>
      </c>
      <c r="X509" s="133">
        <v>1.6045484285714285E-3</v>
      </c>
      <c r="Y509" s="133">
        <v>0.13512980714790121</v>
      </c>
      <c r="Z509" s="133">
        <v>0.10835858962649343</v>
      </c>
    </row>
    <row r="510" spans="1:26">
      <c r="A510" t="s">
        <v>1213</v>
      </c>
      <c r="B510" t="s">
        <v>1267</v>
      </c>
      <c r="C510" t="s">
        <v>1322</v>
      </c>
      <c r="D510" t="s">
        <v>1412</v>
      </c>
      <c r="E510" t="s">
        <v>1413</v>
      </c>
      <c r="F510" t="s">
        <v>949</v>
      </c>
      <c r="G510" t="s">
        <v>204</v>
      </c>
      <c r="H510" t="s">
        <v>204</v>
      </c>
      <c r="I510" t="s">
        <v>340</v>
      </c>
      <c r="J510" t="s">
        <v>1272</v>
      </c>
      <c r="K510" t="s">
        <v>413</v>
      </c>
      <c r="L510" t="s">
        <v>1212</v>
      </c>
      <c r="M510" s="132">
        <v>353.4</v>
      </c>
      <c r="N510" t="s">
        <v>1414</v>
      </c>
      <c r="O510" t="s">
        <v>1326</v>
      </c>
      <c r="P510" s="133">
        <v>4.2194001480340602E-2</v>
      </c>
      <c r="R510" s="142">
        <v>10353648</v>
      </c>
      <c r="T510" t="s">
        <v>1415</v>
      </c>
      <c r="U510" s="3">
        <v>10203.5201</v>
      </c>
      <c r="W510" s="15" t="s">
        <v>15</v>
      </c>
      <c r="X510" s="133">
        <v>5.7520266666666667E-4</v>
      </c>
      <c r="Y510" s="133">
        <v>6.2939983343706263E-2</v>
      </c>
      <c r="Z510" s="133">
        <v>5.0470639825411209E-2</v>
      </c>
    </row>
    <row r="511" spans="1:26">
      <c r="A511" t="s">
        <v>1213</v>
      </c>
      <c r="B511" t="s">
        <v>1267</v>
      </c>
      <c r="C511" t="s">
        <v>1322</v>
      </c>
      <c r="D511" t="s">
        <v>1420</v>
      </c>
      <c r="E511" t="s">
        <v>1421</v>
      </c>
      <c r="F511" t="s">
        <v>949</v>
      </c>
      <c r="G511" t="s">
        <v>204</v>
      </c>
      <c r="H511" t="s">
        <v>204</v>
      </c>
      <c r="I511" t="s">
        <v>340</v>
      </c>
      <c r="J511" t="s">
        <v>1272</v>
      </c>
      <c r="K511" t="s">
        <v>413</v>
      </c>
      <c r="L511" t="s">
        <v>1212</v>
      </c>
      <c r="M511" s="132">
        <v>104.1</v>
      </c>
      <c r="N511" t="s">
        <v>1422</v>
      </c>
      <c r="O511" t="s">
        <v>1326</v>
      </c>
      <c r="P511" s="133">
        <v>4.1255109969377202E-2</v>
      </c>
      <c r="R511" s="142">
        <v>3065394</v>
      </c>
      <c r="T511" t="s">
        <v>1423</v>
      </c>
      <c r="U511" s="3">
        <v>3052.5192999999999</v>
      </c>
      <c r="W511" s="15" t="s">
        <v>15</v>
      </c>
      <c r="X511" s="133">
        <v>7.6634850000000004E-5</v>
      </c>
      <c r="Y511" s="133">
        <v>1.8829336815626187E-2</v>
      </c>
      <c r="Z511" s="133">
        <v>1.5098966127512542E-2</v>
      </c>
    </row>
    <row r="512" spans="1:26">
      <c r="A512" t="s">
        <v>1213</v>
      </c>
      <c r="B512" t="s">
        <v>1268</v>
      </c>
      <c r="C512" t="s">
        <v>1269</v>
      </c>
      <c r="D512" t="s">
        <v>1270</v>
      </c>
      <c r="E512" t="s">
        <v>1271</v>
      </c>
      <c r="F512" t="s">
        <v>943</v>
      </c>
      <c r="G512" t="s">
        <v>204</v>
      </c>
      <c r="H512" t="s">
        <v>204</v>
      </c>
      <c r="I512" t="s">
        <v>340</v>
      </c>
      <c r="J512" t="s">
        <v>1272</v>
      </c>
      <c r="K512" t="s">
        <v>413</v>
      </c>
      <c r="L512" t="s">
        <v>1212</v>
      </c>
      <c r="M512" s="132">
        <v>1578.8</v>
      </c>
      <c r="N512" t="s">
        <v>1273</v>
      </c>
      <c r="O512" s="133">
        <v>7.4999999999999997E-3</v>
      </c>
      <c r="P512" s="133">
        <v>1.02638223016259E-2</v>
      </c>
      <c r="R512" s="142">
        <v>17528373</v>
      </c>
      <c r="T512" t="s">
        <v>1274</v>
      </c>
      <c r="U512" s="3">
        <v>19656.317500000001</v>
      </c>
      <c r="W512" s="15" t="s">
        <v>15</v>
      </c>
      <c r="X512" s="133">
        <v>8.0765759628122398E-4</v>
      </c>
      <c r="Y512" s="133">
        <v>0.2308157979305531</v>
      </c>
      <c r="Z512" s="133">
        <v>7.996175329945282E-2</v>
      </c>
    </row>
    <row r="513" spans="1:26">
      <c r="A513" t="s">
        <v>1213</v>
      </c>
      <c r="B513" t="s">
        <v>1268</v>
      </c>
      <c r="C513" t="s">
        <v>1269</v>
      </c>
      <c r="D513" t="s">
        <v>1344</v>
      </c>
      <c r="E513" t="s">
        <v>1345</v>
      </c>
      <c r="F513" t="s">
        <v>943</v>
      </c>
      <c r="G513" t="s">
        <v>204</v>
      </c>
      <c r="H513" t="s">
        <v>204</v>
      </c>
      <c r="I513" t="s">
        <v>340</v>
      </c>
      <c r="J513" t="s">
        <v>1285</v>
      </c>
      <c r="K513" t="s">
        <v>415</v>
      </c>
      <c r="L513" t="s">
        <v>1212</v>
      </c>
      <c r="M513" s="132">
        <v>3126</v>
      </c>
      <c r="N513" t="s">
        <v>1346</v>
      </c>
      <c r="O513" s="133">
        <v>7.4999999999999997E-3</v>
      </c>
      <c r="P513" s="133">
        <v>-2.61195350492004E-2</v>
      </c>
      <c r="R513" s="142">
        <v>8882217</v>
      </c>
      <c r="T513" t="s">
        <v>1347</v>
      </c>
      <c r="U513" s="3">
        <v>9937.4243999999999</v>
      </c>
      <c r="W513" s="15" t="s">
        <v>15</v>
      </c>
      <c r="X513" s="133">
        <v>3.9847288195910463E-4</v>
      </c>
      <c r="Y513" s="133">
        <v>0.11669095900740332</v>
      </c>
      <c r="Z513" s="133">
        <v>4.0425368454346279E-2</v>
      </c>
    </row>
    <row r="514" spans="1:26">
      <c r="A514" t="s">
        <v>1213</v>
      </c>
      <c r="B514" t="s">
        <v>1268</v>
      </c>
      <c r="C514" t="s">
        <v>1269</v>
      </c>
      <c r="D514" t="s">
        <v>1348</v>
      </c>
      <c r="E514" t="s">
        <v>1349</v>
      </c>
      <c r="F514" t="s">
        <v>943</v>
      </c>
      <c r="G514" t="s">
        <v>204</v>
      </c>
      <c r="H514" t="s">
        <v>204</v>
      </c>
      <c r="I514" t="s">
        <v>340</v>
      </c>
      <c r="J514" t="s">
        <v>1272</v>
      </c>
      <c r="K514" t="s">
        <v>413</v>
      </c>
      <c r="L514" t="s">
        <v>1212</v>
      </c>
      <c r="M514" s="132">
        <v>2331.1999999999998</v>
      </c>
      <c r="N514" t="s">
        <v>1350</v>
      </c>
      <c r="O514" s="133">
        <v>1E-3</v>
      </c>
      <c r="P514" s="133">
        <v>1.14859548270699E-2</v>
      </c>
      <c r="R514" s="142">
        <v>3561030</v>
      </c>
      <c r="T514" t="s">
        <v>1351</v>
      </c>
      <c r="U514" s="3">
        <v>3889.7130999999999</v>
      </c>
      <c r="W514" s="15" t="s">
        <v>15</v>
      </c>
      <c r="X514" s="133">
        <v>1.762487833813794E-4</v>
      </c>
      <c r="Y514" s="133">
        <v>4.5675250542486147E-2</v>
      </c>
      <c r="Z514" s="133">
        <v>1.5823323830147264E-2</v>
      </c>
    </row>
    <row r="515" spans="1:26">
      <c r="A515" t="s">
        <v>1213</v>
      </c>
      <c r="B515" t="s">
        <v>1268</v>
      </c>
      <c r="C515" t="s">
        <v>1269</v>
      </c>
      <c r="D515" t="s">
        <v>1283</v>
      </c>
      <c r="E515" t="s">
        <v>1284</v>
      </c>
      <c r="F515" t="s">
        <v>943</v>
      </c>
      <c r="G515" t="s">
        <v>204</v>
      </c>
      <c r="H515" t="s">
        <v>204</v>
      </c>
      <c r="I515" t="s">
        <v>340</v>
      </c>
      <c r="J515" t="s">
        <v>1285</v>
      </c>
      <c r="K515" t="s">
        <v>415</v>
      </c>
      <c r="L515" t="s">
        <v>1212</v>
      </c>
      <c r="M515" s="132">
        <v>5108.6000000000004</v>
      </c>
      <c r="N515" t="s">
        <v>1286</v>
      </c>
      <c r="O515" s="133">
        <v>5.0000000000000001E-3</v>
      </c>
      <c r="P515" s="133">
        <v>1.31985139238831E-2</v>
      </c>
      <c r="R515" s="142">
        <v>3375361</v>
      </c>
      <c r="T515" t="s">
        <v>1287</v>
      </c>
      <c r="U515" s="3">
        <v>3618.3870000000002</v>
      </c>
      <c r="W515" s="15" t="s">
        <v>15</v>
      </c>
      <c r="X515" s="133">
        <v>1.4638728897466195E-4</v>
      </c>
      <c r="Y515" s="133">
        <v>4.2489183517529228E-2</v>
      </c>
      <c r="Z515" s="133">
        <v>1.4719571367234048E-2</v>
      </c>
    </row>
    <row r="516" spans="1:26">
      <c r="A516" t="s">
        <v>1213</v>
      </c>
      <c r="B516" t="s">
        <v>1268</v>
      </c>
      <c r="C516" t="s">
        <v>1269</v>
      </c>
      <c r="D516" t="s">
        <v>1279</v>
      </c>
      <c r="E516" t="s">
        <v>1280</v>
      </c>
      <c r="F516" t="s">
        <v>943</v>
      </c>
      <c r="G516" t="s">
        <v>204</v>
      </c>
      <c r="H516" t="s">
        <v>204</v>
      </c>
      <c r="I516" t="s">
        <v>340</v>
      </c>
      <c r="J516" t="s">
        <v>1272</v>
      </c>
      <c r="K516" t="s">
        <v>413</v>
      </c>
      <c r="L516" t="s">
        <v>1212</v>
      </c>
      <c r="M516" s="132">
        <v>7641.2</v>
      </c>
      <c r="N516" t="s">
        <v>1281</v>
      </c>
      <c r="O516" s="133">
        <v>1E-3</v>
      </c>
      <c r="P516" s="133">
        <v>1.6062395292520199E-2</v>
      </c>
      <c r="R516" s="142">
        <v>1563679</v>
      </c>
      <c r="T516" t="s">
        <v>1282</v>
      </c>
      <c r="U516" s="3">
        <v>1560.7080000000001</v>
      </c>
      <c r="W516" s="15" t="s">
        <v>15</v>
      </c>
      <c r="X516" s="133">
        <v>5.0927404496562312E-5</v>
      </c>
      <c r="Y516" s="133">
        <v>1.8326732103706094E-2</v>
      </c>
      <c r="Z516" s="133">
        <v>6.3489485745799054E-3</v>
      </c>
    </row>
    <row r="517" spans="1:26">
      <c r="A517" t="s">
        <v>1213</v>
      </c>
      <c r="B517" t="s">
        <v>1268</v>
      </c>
      <c r="C517" t="s">
        <v>1269</v>
      </c>
      <c r="D517" t="s">
        <v>1360</v>
      </c>
      <c r="E517" t="s">
        <v>1361</v>
      </c>
      <c r="F517" t="s">
        <v>943</v>
      </c>
      <c r="G517" t="s">
        <v>204</v>
      </c>
      <c r="H517" t="s">
        <v>204</v>
      </c>
      <c r="I517" t="s">
        <v>340</v>
      </c>
      <c r="J517" t="s">
        <v>1272</v>
      </c>
      <c r="K517" t="s">
        <v>413</v>
      </c>
      <c r="L517" t="s">
        <v>1212</v>
      </c>
      <c r="M517" s="132">
        <v>334.2</v>
      </c>
      <c r="N517" t="s">
        <v>1362</v>
      </c>
      <c r="O517" s="133">
        <v>0.04</v>
      </c>
      <c r="P517" s="133">
        <v>-4.2601474964622096E-3</v>
      </c>
      <c r="R517" s="142">
        <v>571533</v>
      </c>
      <c r="T517" t="s">
        <v>1363</v>
      </c>
      <c r="U517" s="3">
        <v>821.80730000000005</v>
      </c>
      <c r="W517" s="15" t="s">
        <v>15</v>
      </c>
      <c r="X517" s="133">
        <v>1.5362390812907265E-4</v>
      </c>
      <c r="Y517" s="133">
        <v>9.6501345192453718E-3</v>
      </c>
      <c r="Z517" s="133">
        <v>3.3431059860408708E-3</v>
      </c>
    </row>
    <row r="518" spans="1:26">
      <c r="A518" t="s">
        <v>1213</v>
      </c>
      <c r="B518" t="s">
        <v>1268</v>
      </c>
      <c r="C518" t="s">
        <v>1288</v>
      </c>
      <c r="D518" t="s">
        <v>1384</v>
      </c>
      <c r="E518" t="s">
        <v>1385</v>
      </c>
      <c r="F518" t="s">
        <v>945</v>
      </c>
      <c r="G518" t="s">
        <v>204</v>
      </c>
      <c r="H518" t="s">
        <v>204</v>
      </c>
      <c r="I518" t="s">
        <v>340</v>
      </c>
      <c r="J518" t="s">
        <v>1272</v>
      </c>
      <c r="K518" t="s">
        <v>413</v>
      </c>
      <c r="L518" t="s">
        <v>1212</v>
      </c>
      <c r="M518" s="132">
        <v>4629.8999999999996</v>
      </c>
      <c r="N518" t="s">
        <v>1386</v>
      </c>
      <c r="O518" s="133">
        <v>3.7499999999999999E-2</v>
      </c>
      <c r="P518" s="133">
        <v>3.3167005444764801E-2</v>
      </c>
      <c r="R518" s="142">
        <v>6935240</v>
      </c>
      <c r="T518" t="s">
        <v>1387</v>
      </c>
      <c r="U518" s="3">
        <v>6854.0977000000003</v>
      </c>
      <c r="W518" s="15" t="s">
        <v>15</v>
      </c>
      <c r="X518" s="133">
        <v>3.4642593220316972E-4</v>
      </c>
      <c r="Y518" s="133">
        <v>8.0484761670418237E-2</v>
      </c>
      <c r="Z518" s="133">
        <v>2.788241842523962E-2</v>
      </c>
    </row>
    <row r="519" spans="1:26">
      <c r="A519" t="s">
        <v>1213</v>
      </c>
      <c r="B519" t="s">
        <v>1268</v>
      </c>
      <c r="C519" t="s">
        <v>1288</v>
      </c>
      <c r="D519" t="s">
        <v>1313</v>
      </c>
      <c r="E519" t="s">
        <v>1314</v>
      </c>
      <c r="F519" t="s">
        <v>945</v>
      </c>
      <c r="G519" t="s">
        <v>204</v>
      </c>
      <c r="H519" t="s">
        <v>204</v>
      </c>
      <c r="I519" t="s">
        <v>340</v>
      </c>
      <c r="J519" t="s">
        <v>1272</v>
      </c>
      <c r="K519" t="s">
        <v>413</v>
      </c>
      <c r="L519" t="s">
        <v>1212</v>
      </c>
      <c r="M519" s="132">
        <v>2416.4</v>
      </c>
      <c r="N519" t="s">
        <v>1315</v>
      </c>
      <c r="O519" s="133">
        <v>6.25E-2</v>
      </c>
      <c r="P519" s="133">
        <v>3.97864528572556E-2</v>
      </c>
      <c r="R519" s="142">
        <v>4953484</v>
      </c>
      <c r="T519" t="s">
        <v>1316</v>
      </c>
      <c r="U519" s="3">
        <v>5351.2487999999994</v>
      </c>
      <c r="W519" s="15" t="s">
        <v>15</v>
      </c>
      <c r="X519" s="133">
        <v>3.325336369967142E-4</v>
      </c>
      <c r="Y519" s="133">
        <v>6.2837444235576245E-2</v>
      </c>
      <c r="Z519" s="133">
        <v>2.176884017031213E-2</v>
      </c>
    </row>
    <row r="520" spans="1:26">
      <c r="A520" t="s">
        <v>1213</v>
      </c>
      <c r="B520" t="s">
        <v>1268</v>
      </c>
      <c r="C520" t="s">
        <v>1288</v>
      </c>
      <c r="D520" t="s">
        <v>1368</v>
      </c>
      <c r="E520" t="s">
        <v>1369</v>
      </c>
      <c r="F520" t="s">
        <v>945</v>
      </c>
      <c r="G520" t="s">
        <v>204</v>
      </c>
      <c r="H520" t="s">
        <v>204</v>
      </c>
      <c r="I520" t="s">
        <v>340</v>
      </c>
      <c r="J520" t="s">
        <v>1272</v>
      </c>
      <c r="K520" t="s">
        <v>413</v>
      </c>
      <c r="L520" t="s">
        <v>1212</v>
      </c>
      <c r="M520" s="132">
        <v>4367.3999999999996</v>
      </c>
      <c r="N520" t="s">
        <v>1370</v>
      </c>
      <c r="O520" s="133">
        <v>2.2499999999999999E-2</v>
      </c>
      <c r="P520" s="133">
        <v>3.4973978213071501E-2</v>
      </c>
      <c r="R520" s="142">
        <v>3962814</v>
      </c>
      <c r="T520" t="s">
        <v>1371</v>
      </c>
      <c r="U520" s="3">
        <v>3716.7232999999997</v>
      </c>
      <c r="W520" s="15" t="s">
        <v>15</v>
      </c>
      <c r="X520" s="133">
        <v>1.3694758722845028E-4</v>
      </c>
      <c r="Y520" s="133">
        <v>4.3643904487762751E-2</v>
      </c>
      <c r="Z520" s="133">
        <v>1.5119602535721479E-2</v>
      </c>
    </row>
    <row r="521" spans="1:26">
      <c r="A521" t="s">
        <v>1213</v>
      </c>
      <c r="B521" t="s">
        <v>1268</v>
      </c>
      <c r="C521" t="s">
        <v>1288</v>
      </c>
      <c r="D521" t="s">
        <v>1301</v>
      </c>
      <c r="E521" t="s">
        <v>1302</v>
      </c>
      <c r="F521" t="s">
        <v>945</v>
      </c>
      <c r="G521" t="s">
        <v>204</v>
      </c>
      <c r="H521" t="s">
        <v>204</v>
      </c>
      <c r="I521" t="s">
        <v>340</v>
      </c>
      <c r="J521" t="s">
        <v>1272</v>
      </c>
      <c r="K521" t="s">
        <v>413</v>
      </c>
      <c r="L521" t="s">
        <v>1212</v>
      </c>
      <c r="M521" s="132">
        <v>5837.1</v>
      </c>
      <c r="N521" t="s">
        <v>1303</v>
      </c>
      <c r="O521" s="133">
        <v>0.01</v>
      </c>
      <c r="P521" s="133">
        <v>4.18399502122399E-2</v>
      </c>
      <c r="R521" s="142">
        <v>3599981</v>
      </c>
      <c r="T521" t="s">
        <v>1304</v>
      </c>
      <c r="U521" s="3">
        <v>3004.9041000000002</v>
      </c>
      <c r="W521" s="15" t="s">
        <v>15</v>
      </c>
      <c r="X521" s="133">
        <v>9.5349966841966729E-5</v>
      </c>
      <c r="Y521" s="133">
        <v>3.5285314635794422E-2</v>
      </c>
      <c r="Z521" s="133">
        <v>1.2223927691682004E-2</v>
      </c>
    </row>
    <row r="522" spans="1:26">
      <c r="A522" t="s">
        <v>1213</v>
      </c>
      <c r="B522" t="s">
        <v>1268</v>
      </c>
      <c r="C522" t="s">
        <v>1288</v>
      </c>
      <c r="D522" t="s">
        <v>1372</v>
      </c>
      <c r="E522" t="s">
        <v>1373</v>
      </c>
      <c r="F522" t="s">
        <v>945</v>
      </c>
      <c r="G522" t="s">
        <v>204</v>
      </c>
      <c r="H522" t="s">
        <v>204</v>
      </c>
      <c r="I522" t="s">
        <v>340</v>
      </c>
      <c r="J522" t="s">
        <v>1272</v>
      </c>
      <c r="K522" t="s">
        <v>413</v>
      </c>
      <c r="L522" t="s">
        <v>1212</v>
      </c>
      <c r="M522" s="132">
        <v>7563.7</v>
      </c>
      <c r="N522" t="s">
        <v>1374</v>
      </c>
      <c r="O522" s="133">
        <v>1.2999999999999999E-2</v>
      </c>
      <c r="P522" s="133">
        <v>4.3069950543641697E-2</v>
      </c>
      <c r="R522" s="142">
        <v>3270585</v>
      </c>
      <c r="T522" t="s">
        <v>1375</v>
      </c>
      <c r="U522" s="3">
        <v>2649.5009</v>
      </c>
      <c r="W522" s="15" t="s">
        <v>15</v>
      </c>
      <c r="X522" s="133">
        <v>1.1045652838868394E-4</v>
      </c>
      <c r="Y522" s="133">
        <v>3.1111965243080034E-2</v>
      </c>
      <c r="Z522" s="133">
        <v>1.0778149986842865E-2</v>
      </c>
    </row>
    <row r="523" spans="1:26">
      <c r="A523" t="s">
        <v>1213</v>
      </c>
      <c r="B523" t="s">
        <v>1268</v>
      </c>
      <c r="C523" t="s">
        <v>1288</v>
      </c>
      <c r="D523" t="s">
        <v>1297</v>
      </c>
      <c r="E523" t="s">
        <v>1298</v>
      </c>
      <c r="F523" t="s">
        <v>945</v>
      </c>
      <c r="G523" t="s">
        <v>204</v>
      </c>
      <c r="H523" t="s">
        <v>204</v>
      </c>
      <c r="I523" t="s">
        <v>340</v>
      </c>
      <c r="J523" t="s">
        <v>1272</v>
      </c>
      <c r="K523" t="s">
        <v>413</v>
      </c>
      <c r="L523" t="s">
        <v>1212</v>
      </c>
      <c r="M523" s="132">
        <v>1907.2</v>
      </c>
      <c r="N523" t="s">
        <v>1299</v>
      </c>
      <c r="O523" s="133">
        <v>5.0000000000000001E-3</v>
      </c>
      <c r="P523" s="133">
        <v>4.0169352747201598E-2</v>
      </c>
      <c r="R523" s="142">
        <v>2389624</v>
      </c>
      <c r="T523" t="s">
        <v>1300</v>
      </c>
      <c r="U523" s="3">
        <v>2238.8387000000002</v>
      </c>
      <c r="W523" s="15" t="s">
        <v>15</v>
      </c>
      <c r="X523" s="133">
        <v>8.4044093936761009E-5</v>
      </c>
      <c r="Y523" s="133">
        <v>2.6289733433291555E-2</v>
      </c>
      <c r="Z523" s="133">
        <v>9.1075792816128175E-3</v>
      </c>
    </row>
    <row r="524" spans="1:26">
      <c r="A524" t="s">
        <v>1213</v>
      </c>
      <c r="B524" t="s">
        <v>1268</v>
      </c>
      <c r="C524" t="s">
        <v>1288</v>
      </c>
      <c r="D524" t="s">
        <v>1364</v>
      </c>
      <c r="E524" t="s">
        <v>1365</v>
      </c>
      <c r="F524" t="s">
        <v>945</v>
      </c>
      <c r="G524" t="s">
        <v>204</v>
      </c>
      <c r="H524" t="s">
        <v>204</v>
      </c>
      <c r="I524" t="s">
        <v>340</v>
      </c>
      <c r="J524" t="s">
        <v>1272</v>
      </c>
      <c r="K524" t="s">
        <v>413</v>
      </c>
      <c r="L524" t="s">
        <v>1212</v>
      </c>
      <c r="M524" s="132">
        <v>2939.7</v>
      </c>
      <c r="N524" t="s">
        <v>1366</v>
      </c>
      <c r="O524" s="133">
        <v>0.02</v>
      </c>
      <c r="P524" s="133">
        <v>4.0074939075707999E-2</v>
      </c>
      <c r="R524" s="142">
        <v>1762810</v>
      </c>
      <c r="T524" t="s">
        <v>1367</v>
      </c>
      <c r="U524" s="3">
        <v>1664.6215</v>
      </c>
      <c r="W524" s="15" t="s">
        <v>15</v>
      </c>
      <c r="X524" s="133">
        <v>6.8211900346396465E-5</v>
      </c>
      <c r="Y524" s="133">
        <v>1.9546943937943678E-2</v>
      </c>
      <c r="Z524" s="133">
        <v>6.7716678101659164E-3</v>
      </c>
    </row>
    <row r="525" spans="1:26">
      <c r="A525" t="s">
        <v>1213</v>
      </c>
      <c r="B525" t="s">
        <v>1268</v>
      </c>
      <c r="C525" t="s">
        <v>1288</v>
      </c>
      <c r="D525" t="s">
        <v>1392</v>
      </c>
      <c r="E525" t="s">
        <v>1393</v>
      </c>
      <c r="F525" t="s">
        <v>945</v>
      </c>
      <c r="G525" t="s">
        <v>204</v>
      </c>
      <c r="H525" t="s">
        <v>204</v>
      </c>
      <c r="I525" t="s">
        <v>340</v>
      </c>
      <c r="J525" t="s">
        <v>1272</v>
      </c>
      <c r="K525" t="s">
        <v>413</v>
      </c>
      <c r="L525" t="s">
        <v>1212</v>
      </c>
      <c r="M525" s="132">
        <v>15147.2</v>
      </c>
      <c r="N525" t="s">
        <v>1394</v>
      </c>
      <c r="O525" s="133">
        <v>3.7499999999999999E-2</v>
      </c>
      <c r="P525" s="133">
        <v>4.8218118242025002E-2</v>
      </c>
      <c r="R525" s="142">
        <v>1121182</v>
      </c>
      <c r="T525" t="s">
        <v>1395</v>
      </c>
      <c r="U525" s="3">
        <v>955.91980000000001</v>
      </c>
      <c r="W525" s="15" t="s">
        <v>15</v>
      </c>
      <c r="X525" s="133">
        <v>4.4454842589720752E-5</v>
      </c>
      <c r="Y525" s="133">
        <v>1.1224960392940114E-2</v>
      </c>
      <c r="Z525" s="133">
        <v>3.8886745265437283E-3</v>
      </c>
    </row>
    <row r="526" spans="1:26">
      <c r="A526" t="s">
        <v>1213</v>
      </c>
      <c r="B526" t="s">
        <v>1268</v>
      </c>
      <c r="C526" t="s">
        <v>1288</v>
      </c>
      <c r="D526" t="s">
        <v>1305</v>
      </c>
      <c r="E526" t="s">
        <v>1306</v>
      </c>
      <c r="F526" t="s">
        <v>945</v>
      </c>
      <c r="G526" t="s">
        <v>204</v>
      </c>
      <c r="H526" t="s">
        <v>204</v>
      </c>
      <c r="I526" t="s">
        <v>340</v>
      </c>
      <c r="J526" t="s">
        <v>1272</v>
      </c>
      <c r="K526" t="s">
        <v>413</v>
      </c>
      <c r="L526" t="s">
        <v>1212</v>
      </c>
      <c r="M526" s="132">
        <v>586.29999999999995</v>
      </c>
      <c r="N526" t="s">
        <v>1307</v>
      </c>
      <c r="O526" s="133">
        <v>4.0000000000000001E-3</v>
      </c>
      <c r="P526" s="133">
        <v>3.6350844255685397E-2</v>
      </c>
      <c r="R526" s="142">
        <v>207398</v>
      </c>
      <c r="T526" t="s">
        <v>1308</v>
      </c>
      <c r="U526" s="3">
        <v>203.91370000000001</v>
      </c>
      <c r="W526" s="15" t="s">
        <v>15</v>
      </c>
      <c r="X526" s="133">
        <v>1.6490894511701686E-5</v>
      </c>
      <c r="Y526" s="133">
        <v>2.3944722380571989E-3</v>
      </c>
      <c r="Z526" s="133">
        <v>8.2951947006472209E-4</v>
      </c>
    </row>
    <row r="527" spans="1:26">
      <c r="A527" t="s">
        <v>1213</v>
      </c>
      <c r="B527" t="s">
        <v>1268</v>
      </c>
      <c r="C527" t="s">
        <v>1288</v>
      </c>
      <c r="D527" t="s">
        <v>1289</v>
      </c>
      <c r="E527" t="s">
        <v>1290</v>
      </c>
      <c r="F527" t="s">
        <v>945</v>
      </c>
      <c r="G527" t="s">
        <v>204</v>
      </c>
      <c r="H527" t="s">
        <v>204</v>
      </c>
      <c r="I527" t="s">
        <v>340</v>
      </c>
      <c r="J527" t="s">
        <v>1272</v>
      </c>
      <c r="K527" t="s">
        <v>413</v>
      </c>
      <c r="L527" t="s">
        <v>1212</v>
      </c>
      <c r="M527" s="132">
        <v>12831.2</v>
      </c>
      <c r="N527" t="s">
        <v>1291</v>
      </c>
      <c r="O527" s="133">
        <v>5.5E-2</v>
      </c>
      <c r="P527" s="133">
        <v>3.8107987586259502E-2</v>
      </c>
      <c r="R527" s="142">
        <v>70805</v>
      </c>
      <c r="T527" t="s">
        <v>1292</v>
      </c>
      <c r="U527" s="3">
        <v>78.0625</v>
      </c>
      <c r="W527" s="15" t="s">
        <v>15</v>
      </c>
      <c r="X527" s="133">
        <v>3.6671246088113406E-6</v>
      </c>
      <c r="Y527" s="133">
        <v>9.1665496995903392E-4</v>
      </c>
      <c r="Z527" s="133">
        <v>3.1755772016365624E-4</v>
      </c>
    </row>
    <row r="528" spans="1:26">
      <c r="A528" t="s">
        <v>1213</v>
      </c>
      <c r="B528" t="s">
        <v>1268</v>
      </c>
      <c r="C528" t="s">
        <v>1288</v>
      </c>
      <c r="D528" t="s">
        <v>1309</v>
      </c>
      <c r="E528" t="s">
        <v>1310</v>
      </c>
      <c r="F528" t="s">
        <v>945</v>
      </c>
      <c r="G528" t="s">
        <v>204</v>
      </c>
      <c r="H528" t="s">
        <v>204</v>
      </c>
      <c r="I528" t="s">
        <v>340</v>
      </c>
      <c r="J528" t="s">
        <v>1272</v>
      </c>
      <c r="K528" t="s">
        <v>413</v>
      </c>
      <c r="L528" t="s">
        <v>1212</v>
      </c>
      <c r="M528" s="132">
        <v>1401.7</v>
      </c>
      <c r="N528" t="s">
        <v>1311</v>
      </c>
      <c r="O528" s="133">
        <v>1.7500000000000002E-2</v>
      </c>
      <c r="P528" s="133">
        <v>2.72504153645035E-2</v>
      </c>
      <c r="R528" s="142">
        <v>79094</v>
      </c>
      <c r="T528" t="s">
        <v>1312</v>
      </c>
      <c r="U528" s="3">
        <v>77.480500000000006</v>
      </c>
      <c r="W528" s="15" t="s">
        <v>15</v>
      </c>
      <c r="X528" s="133">
        <v>3.3266372424942237E-6</v>
      </c>
      <c r="Y528" s="133">
        <v>9.098204373934731E-4</v>
      </c>
      <c r="Z528" s="133">
        <v>3.1519002604642394E-4</v>
      </c>
    </row>
    <row r="529" spans="1:26">
      <c r="A529" t="s">
        <v>1213</v>
      </c>
      <c r="B529" t="s">
        <v>1268</v>
      </c>
      <c r="C529" t="s">
        <v>1317</v>
      </c>
      <c r="D529" t="s">
        <v>1434</v>
      </c>
      <c r="E529" t="s">
        <v>1435</v>
      </c>
      <c r="F529" t="s">
        <v>946</v>
      </c>
      <c r="G529" t="s">
        <v>204</v>
      </c>
      <c r="H529" t="s">
        <v>204</v>
      </c>
      <c r="I529" t="s">
        <v>340</v>
      </c>
      <c r="J529" t="s">
        <v>1285</v>
      </c>
      <c r="K529" t="s">
        <v>415</v>
      </c>
      <c r="L529" t="s">
        <v>1212</v>
      </c>
      <c r="M529" s="132">
        <v>5773.5</v>
      </c>
      <c r="N529" t="s">
        <v>1436</v>
      </c>
      <c r="O529" s="133">
        <v>4.07E-2</v>
      </c>
      <c r="P529" s="133">
        <v>5.27919361054894E-2</v>
      </c>
      <c r="R529" s="142">
        <v>3202288</v>
      </c>
      <c r="T529" t="s">
        <v>1437</v>
      </c>
      <c r="U529" s="3">
        <v>3071.9548999999997</v>
      </c>
      <c r="W529" s="15" t="s">
        <v>15</v>
      </c>
      <c r="X529" s="133">
        <v>1.0004796371653569E-4</v>
      </c>
      <c r="Y529" s="133">
        <v>3.6072663005501646E-2</v>
      </c>
      <c r="Z529" s="133">
        <v>1.2496689593872935E-2</v>
      </c>
    </row>
    <row r="530" spans="1:26">
      <c r="A530" t="s">
        <v>1213</v>
      </c>
      <c r="B530" t="s">
        <v>1268</v>
      </c>
      <c r="C530" t="s">
        <v>1322</v>
      </c>
      <c r="D530" t="s">
        <v>1404</v>
      </c>
      <c r="E530" t="s">
        <v>1405</v>
      </c>
      <c r="F530" t="s">
        <v>949</v>
      </c>
      <c r="G530" t="s">
        <v>204</v>
      </c>
      <c r="H530" t="s">
        <v>204</v>
      </c>
      <c r="I530" t="s">
        <v>340</v>
      </c>
      <c r="J530" t="s">
        <v>1272</v>
      </c>
      <c r="K530" t="s">
        <v>413</v>
      </c>
      <c r="L530" t="s">
        <v>1212</v>
      </c>
      <c r="M530" s="132">
        <v>430.1</v>
      </c>
      <c r="N530" t="s">
        <v>1406</v>
      </c>
      <c r="O530" t="s">
        <v>1326</v>
      </c>
      <c r="P530" s="133">
        <v>4.28863684046265E-2</v>
      </c>
      <c r="R530" s="142">
        <v>8061921</v>
      </c>
      <c r="T530" t="s">
        <v>1407</v>
      </c>
      <c r="U530" s="3">
        <v>7917.6125999999995</v>
      </c>
      <c r="W530" s="15" t="s">
        <v>15</v>
      </c>
      <c r="X530" s="133">
        <v>4.4788450000000002E-4</v>
      </c>
      <c r="Y530" s="133">
        <v>9.2973166254738518E-2</v>
      </c>
      <c r="Z530" s="133">
        <v>3.2208789217136748E-2</v>
      </c>
    </row>
    <row r="531" spans="1:26">
      <c r="A531" t="s">
        <v>1213</v>
      </c>
      <c r="B531" t="s">
        <v>1268</v>
      </c>
      <c r="C531" t="s">
        <v>1322</v>
      </c>
      <c r="D531" t="s">
        <v>1412</v>
      </c>
      <c r="E531" t="s">
        <v>1413</v>
      </c>
      <c r="F531" t="s">
        <v>949</v>
      </c>
      <c r="G531" t="s">
        <v>204</v>
      </c>
      <c r="H531" t="s">
        <v>204</v>
      </c>
      <c r="I531" t="s">
        <v>340</v>
      </c>
      <c r="J531" t="s">
        <v>1272</v>
      </c>
      <c r="K531" t="s">
        <v>413</v>
      </c>
      <c r="L531" t="s">
        <v>1212</v>
      </c>
      <c r="M531" s="132">
        <v>353.4</v>
      </c>
      <c r="N531" t="s">
        <v>1414</v>
      </c>
      <c r="O531" t="s">
        <v>1326</v>
      </c>
      <c r="P531" s="133">
        <v>4.2194001480340602E-2</v>
      </c>
      <c r="R531" s="142">
        <v>4266610</v>
      </c>
      <c r="T531" t="s">
        <v>1415</v>
      </c>
      <c r="U531" s="3">
        <v>4204.7442000000001</v>
      </c>
      <c r="W531" s="15" t="s">
        <v>15</v>
      </c>
      <c r="X531" s="133">
        <v>2.3703388888888889E-4</v>
      </c>
      <c r="Y531" s="133">
        <v>4.9374526948347305E-2</v>
      </c>
      <c r="Z531" s="133">
        <v>1.7104867944562497E-2</v>
      </c>
    </row>
    <row r="532" spans="1:26">
      <c r="A532" t="s">
        <v>1213</v>
      </c>
      <c r="B532" t="s">
        <v>1268</v>
      </c>
      <c r="C532" t="s">
        <v>1322</v>
      </c>
      <c r="D532" t="s">
        <v>1416</v>
      </c>
      <c r="E532" t="s">
        <v>1417</v>
      </c>
      <c r="F532" t="s">
        <v>949</v>
      </c>
      <c r="G532" t="s">
        <v>204</v>
      </c>
      <c r="H532" t="s">
        <v>204</v>
      </c>
      <c r="I532" t="s">
        <v>340</v>
      </c>
      <c r="J532" t="s">
        <v>1272</v>
      </c>
      <c r="K532" t="s">
        <v>413</v>
      </c>
      <c r="L532" t="s">
        <v>1212</v>
      </c>
      <c r="M532" s="132">
        <v>8.1999999999999993</v>
      </c>
      <c r="N532" t="s">
        <v>1418</v>
      </c>
      <c r="O532" t="s">
        <v>1326</v>
      </c>
      <c r="P532" s="133">
        <v>3.7179586483239803E-2</v>
      </c>
      <c r="R532" s="142">
        <v>2105093</v>
      </c>
      <c r="T532" t="s">
        <v>1419</v>
      </c>
      <c r="U532" s="3">
        <v>2104.4614999999999</v>
      </c>
      <c r="W532" s="15" t="s">
        <v>15</v>
      </c>
      <c r="X532" s="133">
        <v>5.0121261904761906E-5</v>
      </c>
      <c r="Y532" s="133">
        <v>2.4711798348634625E-2</v>
      </c>
      <c r="Z532" s="133">
        <v>8.5609336139715955E-3</v>
      </c>
    </row>
    <row r="533" spans="1:26">
      <c r="A533" t="s">
        <v>1213</v>
      </c>
      <c r="B533" t="s">
        <v>1268</v>
      </c>
      <c r="C533" t="s">
        <v>1322</v>
      </c>
      <c r="D533" t="s">
        <v>1400</v>
      </c>
      <c r="E533" t="s">
        <v>1401</v>
      </c>
      <c r="F533" t="s">
        <v>949</v>
      </c>
      <c r="G533" t="s">
        <v>204</v>
      </c>
      <c r="H533" t="s">
        <v>204</v>
      </c>
      <c r="I533" t="s">
        <v>340</v>
      </c>
      <c r="J533" t="s">
        <v>1272</v>
      </c>
      <c r="K533" t="s">
        <v>413</v>
      </c>
      <c r="L533" t="s">
        <v>1212</v>
      </c>
      <c r="M533" s="132">
        <v>257.5</v>
      </c>
      <c r="N533" t="s">
        <v>1402</v>
      </c>
      <c r="O533" t="s">
        <v>1326</v>
      </c>
      <c r="P533" s="133">
        <v>4.1837327610253897E-2</v>
      </c>
      <c r="R533" s="142">
        <v>1598534</v>
      </c>
      <c r="T533" t="s">
        <v>1403</v>
      </c>
      <c r="U533" s="3">
        <v>1581.7493999999999</v>
      </c>
      <c r="W533" s="15" t="s">
        <v>15</v>
      </c>
      <c r="X533" s="133">
        <v>8.8807444444444442E-5</v>
      </c>
      <c r="Y533" s="133">
        <v>1.8573812139637897E-2</v>
      </c>
      <c r="Z533" s="133">
        <v>6.4345447645094327E-3</v>
      </c>
    </row>
  </sheetData>
  <sheetProtection formatColumns="0"/>
  <autoFilter ref="A1:AA533"/>
  <customSheetViews>
    <customSheetView guid="{AE318230-F718-49FC-82EB-7CAC3DCD05F1}" showGridLines="0" hiddenRows="1">
      <selection activeCell="E26" sqref="E26"/>
      <pageMargins left="0" right="0" top="0" bottom="0" header="0" footer="0"/>
    </customSheetView>
  </customSheetView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533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J1048572"/>
  <sheetViews>
    <sheetView rightToLeft="1" topLeftCell="V1" workbookViewId="0">
      <selection activeCell="AL2" sqref="AL2"/>
    </sheetView>
  </sheetViews>
  <sheetFormatPr defaultColWidth="11.625" defaultRowHeight="14.25"/>
  <cols>
    <col min="1" max="3" width="11.625" style="3"/>
    <col min="4" max="6" width="11.625" style="3" customWidth="1"/>
    <col min="7" max="9" width="11.625" style="3"/>
    <col min="10" max="11" width="11.625" style="3" customWidth="1"/>
    <col min="12" max="30" width="11.625" style="3"/>
    <col min="31" max="31" width="11.625" style="3" customWidth="1"/>
    <col min="32" max="16384" width="11.625" style="3"/>
  </cols>
  <sheetData>
    <row r="1" spans="1:36" ht="66.75" customHeight="1">
      <c r="A1" s="16" t="s">
        <v>49</v>
      </c>
      <c r="B1" s="16" t="s">
        <v>50</v>
      </c>
      <c r="C1" s="16" t="s">
        <v>66</v>
      </c>
      <c r="D1" s="16" t="s">
        <v>80</v>
      </c>
      <c r="E1" s="16" t="s">
        <v>81</v>
      </c>
      <c r="F1" s="16" t="s">
        <v>67</v>
      </c>
      <c r="G1" s="16" t="s">
        <v>68</v>
      </c>
      <c r="H1" s="16" t="s">
        <v>82</v>
      </c>
      <c r="I1" s="16" t="s">
        <v>54</v>
      </c>
      <c r="J1" s="16" t="s">
        <v>55</v>
      </c>
      <c r="K1" s="16" t="s">
        <v>69</v>
      </c>
      <c r="L1" s="16" t="s">
        <v>70</v>
      </c>
      <c r="M1" s="16" t="s">
        <v>83</v>
      </c>
      <c r="N1" s="16" t="s">
        <v>56</v>
      </c>
      <c r="O1" s="16" t="s">
        <v>71</v>
      </c>
      <c r="P1" s="16" t="s">
        <v>58</v>
      </c>
      <c r="Q1" s="16" t="s">
        <v>84</v>
      </c>
      <c r="R1" s="16" t="s">
        <v>59</v>
      </c>
      <c r="S1" s="16" t="s">
        <v>72</v>
      </c>
      <c r="T1" s="16" t="s">
        <v>85</v>
      </c>
      <c r="U1" s="16" t="s">
        <v>73</v>
      </c>
      <c r="V1" s="16" t="s">
        <v>62</v>
      </c>
      <c r="W1" s="16" t="s">
        <v>74</v>
      </c>
      <c r="X1" s="16" t="s">
        <v>86</v>
      </c>
      <c r="Y1" s="16" t="s">
        <v>87</v>
      </c>
      <c r="Z1" s="16" t="s">
        <v>76</v>
      </c>
      <c r="AA1" s="16" t="s">
        <v>61</v>
      </c>
      <c r="AB1" s="16" t="s">
        <v>77</v>
      </c>
      <c r="AC1" s="16" t="s">
        <v>75</v>
      </c>
      <c r="AD1" s="16" t="s">
        <v>63</v>
      </c>
      <c r="AE1" s="16" t="s">
        <v>78</v>
      </c>
      <c r="AF1" s="16" t="s">
        <v>88</v>
      </c>
      <c r="AG1" s="16" t="s">
        <v>17</v>
      </c>
      <c r="AH1" s="16" t="s">
        <v>79</v>
      </c>
      <c r="AI1" s="16" t="s">
        <v>64</v>
      </c>
      <c r="AJ1" s="16" t="s">
        <v>65</v>
      </c>
    </row>
    <row r="2" spans="1:36">
      <c r="A2" t="s">
        <v>1213</v>
      </c>
      <c r="B2" t="s">
        <v>1214</v>
      </c>
      <c r="C2" t="s">
        <v>1618</v>
      </c>
      <c r="D2" t="s">
        <v>1619</v>
      </c>
      <c r="E2" t="s">
        <v>309</v>
      </c>
      <c r="F2" t="s">
        <v>1620</v>
      </c>
      <c r="G2" t="s">
        <v>1621</v>
      </c>
      <c r="H2" t="s">
        <v>312</v>
      </c>
      <c r="I2" t="s">
        <v>314</v>
      </c>
      <c r="J2" t="s">
        <v>204</v>
      </c>
      <c r="K2" t="s">
        <v>204</v>
      </c>
      <c r="L2" t="s">
        <v>340</v>
      </c>
      <c r="M2" t="s">
        <v>464</v>
      </c>
      <c r="N2" t="s">
        <v>339</v>
      </c>
      <c r="O2" t="s">
        <v>1622</v>
      </c>
      <c r="P2" t="s">
        <v>413</v>
      </c>
      <c r="Q2" t="s">
        <v>407</v>
      </c>
      <c r="R2" t="s">
        <v>1212</v>
      </c>
      <c r="S2" s="132">
        <v>218.5</v>
      </c>
      <c r="T2" s="111" t="s">
        <v>901</v>
      </c>
      <c r="U2" t="s">
        <v>1534</v>
      </c>
      <c r="V2" s="133">
        <v>5.7000000000000002E-2</v>
      </c>
      <c r="W2" s="133">
        <v>-0.99997557568907802</v>
      </c>
      <c r="X2" s="15" t="s">
        <v>412</v>
      </c>
      <c r="Y2" s="15" t="s">
        <v>339</v>
      </c>
      <c r="Z2" s="143">
        <f>25300000/1000</f>
        <v>25300</v>
      </c>
      <c r="AA2" s="15"/>
      <c r="AB2" t="s">
        <v>1623</v>
      </c>
      <c r="AC2" s="15"/>
      <c r="AD2" s="143">
        <f>264215.5/1000</f>
        <v>264.21550000000002</v>
      </c>
      <c r="AE2" s="15"/>
      <c r="AF2"/>
      <c r="AG2" s="15" t="s">
        <v>15</v>
      </c>
      <c r="AH2" s="133">
        <v>1.6866666666666666E-4</v>
      </c>
      <c r="AI2" s="133">
        <v>1</v>
      </c>
      <c r="AJ2" s="133">
        <v>2.685629621575748E-3</v>
      </c>
    </row>
    <row r="3" spans="1:36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/>
      <c r="P3" s="15"/>
      <c r="Q3" s="15"/>
      <c r="R3" s="15"/>
      <c r="S3" s="15"/>
      <c r="T3" s="111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G3" s="15"/>
    </row>
    <row r="4" spans="1:36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/>
      <c r="P4" s="15"/>
      <c r="Q4" s="15"/>
      <c r="R4" s="15"/>
      <c r="S4" s="15"/>
      <c r="T4" s="111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G4" s="15"/>
    </row>
    <row r="5" spans="1:36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/>
      <c r="P5" s="15"/>
      <c r="Q5" s="15"/>
      <c r="R5" s="15"/>
      <c r="S5" s="15"/>
      <c r="T5" s="111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G5" s="15"/>
    </row>
    <row r="6" spans="1:36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/>
      <c r="P6" s="15"/>
      <c r="Q6" s="15"/>
      <c r="R6" s="15"/>
      <c r="S6" s="15"/>
      <c r="T6" s="111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G6" s="15"/>
    </row>
    <row r="7" spans="1:36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/>
      <c r="P7" s="15"/>
      <c r="Q7" s="15"/>
      <c r="R7" s="15"/>
      <c r="S7" s="15"/>
      <c r="T7" s="111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G7"/>
    </row>
    <row r="8" spans="1:36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/>
      <c r="P8" s="15"/>
      <c r="Q8" s="15"/>
      <c r="R8" s="15"/>
      <c r="S8" s="15"/>
      <c r="T8" s="111"/>
      <c r="U8" s="15"/>
      <c r="V8" s="15"/>
      <c r="W8" s="15"/>
      <c r="X8" s="15"/>
      <c r="Y8" s="15"/>
      <c r="Z8" s="15"/>
      <c r="AB8"/>
      <c r="AC8"/>
      <c r="AG8"/>
    </row>
    <row r="9" spans="1:36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/>
      <c r="P9" s="15"/>
      <c r="Q9" s="15"/>
      <c r="R9" s="15"/>
      <c r="S9" s="15"/>
      <c r="T9" s="111"/>
      <c r="U9" s="15"/>
      <c r="V9" s="15"/>
      <c r="W9" s="15"/>
      <c r="X9" s="15"/>
      <c r="Y9" s="15"/>
      <c r="Z9" s="15"/>
      <c r="AB9" s="111"/>
      <c r="AC9" s="111"/>
      <c r="AD9" s="111"/>
      <c r="AG9" s="15"/>
    </row>
    <row r="10" spans="1:36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/>
      <c r="P10" s="15"/>
      <c r="Q10" s="15"/>
      <c r="R10" s="15"/>
      <c r="S10" s="15"/>
      <c r="T10" s="111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G10" s="15"/>
    </row>
    <row r="11" spans="1:36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/>
      <c r="P11" s="15"/>
      <c r="Q11" s="15"/>
      <c r="R11" s="15"/>
      <c r="S11" s="15"/>
      <c r="T11" s="111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G11" s="15"/>
    </row>
    <row r="12" spans="1:36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/>
      <c r="P12" s="15"/>
      <c r="Q12" s="15"/>
      <c r="R12" s="15"/>
      <c r="S12" s="15"/>
      <c r="T12" s="111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G12" s="15"/>
    </row>
    <row r="13" spans="1:36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/>
      <c r="P13" s="15"/>
      <c r="Q13" s="15"/>
      <c r="R13" s="15"/>
      <c r="S13" s="15"/>
      <c r="T13" s="111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G13" s="15"/>
    </row>
    <row r="14" spans="1:36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/>
      <c r="P14" s="15"/>
      <c r="Q14" s="15"/>
      <c r="R14" s="15"/>
      <c r="S14" s="15"/>
      <c r="T14" s="111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G14" s="15"/>
    </row>
    <row r="15" spans="1:36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/>
      <c r="P15" s="15"/>
      <c r="Q15" s="15"/>
      <c r="R15" s="15"/>
      <c r="S15" s="15"/>
      <c r="T15" s="111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G15" s="15"/>
    </row>
    <row r="16" spans="1:36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/>
      <c r="P16" s="15"/>
      <c r="Q16" s="15"/>
      <c r="R16" s="15"/>
      <c r="S16" s="15"/>
      <c r="T16" s="111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G16" s="15"/>
    </row>
    <row r="17" spans="1:3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/>
      <c r="P17" s="15"/>
      <c r="Q17" s="15"/>
      <c r="R17" s="15"/>
      <c r="S17" s="15"/>
      <c r="T17" s="111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G17" s="15"/>
    </row>
    <row r="18" spans="1:3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/>
      <c r="P18" s="15"/>
      <c r="Q18" s="15"/>
      <c r="R18" s="15"/>
      <c r="S18" s="15"/>
      <c r="T18" s="111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G18" s="15"/>
    </row>
    <row r="19" spans="1:3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/>
      <c r="P19" s="15"/>
      <c r="Q19" s="15"/>
      <c r="R19" s="15"/>
      <c r="S19" s="15"/>
      <c r="T19" s="111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G19" s="15"/>
    </row>
    <row r="20" spans="1:33">
      <c r="E20" s="15"/>
      <c r="H20" s="15"/>
      <c r="I20" s="15"/>
      <c r="J20" s="15"/>
      <c r="K20" s="15"/>
      <c r="L20" s="15"/>
      <c r="M20" s="15"/>
      <c r="N20" s="15"/>
      <c r="O20"/>
      <c r="P20" s="15"/>
      <c r="Q20" s="15"/>
      <c r="T20" s="111"/>
      <c r="X20" s="15"/>
      <c r="Y20" s="15"/>
      <c r="AG20" s="15"/>
    </row>
    <row r="21" spans="1:33">
      <c r="T21" s="110"/>
    </row>
    <row r="22" spans="1:33">
      <c r="T22" s="110"/>
    </row>
    <row r="23" spans="1:33">
      <c r="T23" s="110"/>
    </row>
    <row r="24" spans="1:33">
      <c r="T24" s="110"/>
    </row>
    <row r="25" spans="1:33">
      <c r="T25"/>
    </row>
    <row r="1048572" spans="12:14">
      <c r="L1048572" s="5"/>
      <c r="N1048572" s="4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paperSize="9" orientation="portrait" verticalDpi="0" r:id="rId1"/>
    </customSheetView>
  </customSheetViews>
  <dataValidations count="15">
    <dataValidation type="list" allowBlank="1" showInputMessage="1" showErrorMessage="1" sqref="L1048572:L1048576">
      <formula1>Stock_Exchange_Gov_Bonds</formula1>
    </dataValidation>
    <dataValidation type="list" allowBlank="1" showInputMessage="1" showErrorMessage="1" sqref="J2:J20">
      <formula1>israel_abroad</formula1>
    </dataValidation>
    <dataValidation type="list" allowBlank="1" showInputMessage="1" showErrorMessage="1" sqref="N1048572:N1048576 N2:N20">
      <formula1>Holding_interest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AG9:AG20 AG2:AG6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T2:T20">
      <formula1>Underlying_Interest_Rates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J2138"/>
  <sheetViews>
    <sheetView rightToLeft="1" topLeftCell="T1541" workbookViewId="0">
      <selection activeCell="AH1577" sqref="AH1577"/>
    </sheetView>
  </sheetViews>
  <sheetFormatPr defaultColWidth="11.625" defaultRowHeight="14.25"/>
  <cols>
    <col min="1" max="2" width="11.625" style="2"/>
    <col min="3" max="3" width="31" style="2" bestFit="1" customWidth="1"/>
    <col min="4" max="4" width="11.625" style="2"/>
    <col min="5" max="5" width="22.75" style="3" bestFit="1" customWidth="1"/>
    <col min="6" max="6" width="41.875" style="2" bestFit="1" customWidth="1"/>
    <col min="7" max="8" width="11.625" style="2"/>
    <col min="9" max="23" width="11.625" style="2" customWidth="1"/>
    <col min="24" max="25" width="11.625" style="3" customWidth="1"/>
    <col min="26" max="26" width="12.375" style="2" customWidth="1"/>
    <col min="27" max="27" width="11.625" style="2" customWidth="1"/>
    <col min="28" max="28" width="13.5" style="2" customWidth="1"/>
    <col min="29" max="34" width="11.625" style="2" customWidth="1"/>
    <col min="35" max="36" width="11.625" style="140"/>
    <col min="37" max="16384" width="11.625" style="2"/>
  </cols>
  <sheetData>
    <row r="1" spans="1:36" ht="66.75" customHeight="1">
      <c r="A1" s="16" t="s">
        <v>49</v>
      </c>
      <c r="B1" s="16" t="s">
        <v>50</v>
      </c>
      <c r="C1" s="16" t="s">
        <v>66</v>
      </c>
      <c r="D1" s="16" t="s">
        <v>80</v>
      </c>
      <c r="E1" s="16" t="s">
        <v>81</v>
      </c>
      <c r="F1" s="16" t="s">
        <v>67</v>
      </c>
      <c r="G1" s="16" t="s">
        <v>68</v>
      </c>
      <c r="H1" s="16" t="s">
        <v>82</v>
      </c>
      <c r="I1" s="16" t="s">
        <v>54</v>
      </c>
      <c r="J1" s="16" t="s">
        <v>55</v>
      </c>
      <c r="K1" s="16" t="s">
        <v>69</v>
      </c>
      <c r="L1" s="16" t="s">
        <v>89</v>
      </c>
      <c r="M1" s="16" t="s">
        <v>70</v>
      </c>
      <c r="N1" s="16" t="s">
        <v>83</v>
      </c>
      <c r="O1" s="16" t="s">
        <v>56</v>
      </c>
      <c r="P1" s="16" t="s">
        <v>71</v>
      </c>
      <c r="Q1" s="16" t="s">
        <v>58</v>
      </c>
      <c r="R1" s="16" t="s">
        <v>84</v>
      </c>
      <c r="S1" s="16" t="s">
        <v>59</v>
      </c>
      <c r="T1" s="16" t="s">
        <v>72</v>
      </c>
      <c r="U1" s="16" t="s">
        <v>73</v>
      </c>
      <c r="V1" s="16" t="s">
        <v>62</v>
      </c>
      <c r="W1" s="16" t="s">
        <v>74</v>
      </c>
      <c r="X1" s="16" t="s">
        <v>86</v>
      </c>
      <c r="Y1" s="16" t="s">
        <v>87</v>
      </c>
      <c r="Z1" s="16" t="s">
        <v>76</v>
      </c>
      <c r="AA1" s="16" t="s">
        <v>61</v>
      </c>
      <c r="AB1" s="16" t="s">
        <v>77</v>
      </c>
      <c r="AC1" s="16" t="s">
        <v>75</v>
      </c>
      <c r="AD1" s="16" t="s">
        <v>63</v>
      </c>
      <c r="AE1" s="16" t="s">
        <v>78</v>
      </c>
      <c r="AF1" s="16" t="s">
        <v>88</v>
      </c>
      <c r="AG1" s="16" t="s">
        <v>17</v>
      </c>
      <c r="AH1" s="16" t="s">
        <v>79</v>
      </c>
      <c r="AI1" s="16" t="s">
        <v>64</v>
      </c>
      <c r="AJ1" s="16" t="s">
        <v>65</v>
      </c>
    </row>
    <row r="2" spans="1:36">
      <c r="A2" t="s">
        <v>1213</v>
      </c>
      <c r="B2">
        <v>12936</v>
      </c>
      <c r="C2" t="s">
        <v>1624</v>
      </c>
      <c r="D2" t="s">
        <v>1625</v>
      </c>
      <c r="E2" t="s">
        <v>311</v>
      </c>
      <c r="F2" t="s">
        <v>1626</v>
      </c>
      <c r="G2" t="s">
        <v>1627</v>
      </c>
      <c r="H2" t="s">
        <v>312</v>
      </c>
      <c r="I2" t="s">
        <v>951</v>
      </c>
      <c r="J2" t="s">
        <v>204</v>
      </c>
      <c r="K2" t="s">
        <v>224</v>
      </c>
      <c r="L2" t="s">
        <v>325</v>
      </c>
      <c r="M2" t="s">
        <v>340</v>
      </c>
      <c r="N2" t="s">
        <v>443</v>
      </c>
      <c r="O2" t="s">
        <v>339</v>
      </c>
      <c r="P2" t="s">
        <v>1622</v>
      </c>
      <c r="Q2" t="s">
        <v>413</v>
      </c>
      <c r="R2" t="s">
        <v>407</v>
      </c>
      <c r="S2" t="s">
        <v>1212</v>
      </c>
      <c r="T2" s="132">
        <v>1208.5999999999999</v>
      </c>
      <c r="U2" t="s">
        <v>1628</v>
      </c>
      <c r="V2" s="133">
        <v>4.7500000000000001E-2</v>
      </c>
      <c r="W2" s="133">
        <v>6.3825222660302799E-2</v>
      </c>
      <c r="X2" s="15" t="s">
        <v>412</v>
      </c>
      <c r="Y2" s="15" t="s">
        <v>339</v>
      </c>
      <c r="Z2" s="144">
        <v>500000.77</v>
      </c>
      <c r="AA2" s="111"/>
      <c r="AB2" t="s">
        <v>1629</v>
      </c>
      <c r="AC2" s="111"/>
      <c r="AD2" s="144">
        <v>491.70080000000002</v>
      </c>
      <c r="AE2" s="111"/>
      <c r="AF2" s="111"/>
      <c r="AG2" s="15" t="s">
        <v>15</v>
      </c>
      <c r="AH2" s="133">
        <v>6.0363881343157122E-4</v>
      </c>
      <c r="AI2" s="133">
        <v>3.9553605148752176E-2</v>
      </c>
      <c r="AJ2" s="133">
        <v>4.9979137614149759E-3</v>
      </c>
    </row>
    <row r="3" spans="1:36">
      <c r="A3" t="s">
        <v>1213</v>
      </c>
      <c r="B3">
        <v>12936</v>
      </c>
      <c r="C3" t="s">
        <v>1630</v>
      </c>
      <c r="D3" t="s">
        <v>1631</v>
      </c>
      <c r="E3" t="s">
        <v>311</v>
      </c>
      <c r="F3" t="s">
        <v>1632</v>
      </c>
      <c r="G3" t="s">
        <v>1633</v>
      </c>
      <c r="H3" t="s">
        <v>312</v>
      </c>
      <c r="I3" t="s">
        <v>951</v>
      </c>
      <c r="J3" t="s">
        <v>204</v>
      </c>
      <c r="K3" t="s">
        <v>224</v>
      </c>
      <c r="L3" t="s">
        <v>325</v>
      </c>
      <c r="M3" t="s">
        <v>340</v>
      </c>
      <c r="N3" t="s">
        <v>465</v>
      </c>
      <c r="O3" t="s">
        <v>339</v>
      </c>
      <c r="P3" t="s">
        <v>1622</v>
      </c>
      <c r="Q3" t="s">
        <v>413</v>
      </c>
      <c r="R3" t="s">
        <v>407</v>
      </c>
      <c r="S3" t="s">
        <v>1212</v>
      </c>
      <c r="T3" s="132">
        <v>2018</v>
      </c>
      <c r="U3" t="s">
        <v>1350</v>
      </c>
      <c r="V3" s="133">
        <v>5.7000000000000002E-2</v>
      </c>
      <c r="W3" s="133">
        <v>4.95477774488923E-2</v>
      </c>
      <c r="X3" s="15" t="s">
        <v>412</v>
      </c>
      <c r="Y3" s="15" t="s">
        <v>339</v>
      </c>
      <c r="Z3" s="144">
        <v>274845.53000000003</v>
      </c>
      <c r="AA3" s="111"/>
      <c r="AB3" t="s">
        <v>1634</v>
      </c>
      <c r="AC3" s="111"/>
      <c r="AD3" s="144">
        <v>275.5326</v>
      </c>
      <c r="AE3" s="111"/>
      <c r="AF3" s="110"/>
      <c r="AG3" s="15" t="s">
        <v>15</v>
      </c>
      <c r="AH3" s="133">
        <v>1.2465395605593802E-3</v>
      </c>
      <c r="AI3" s="133">
        <v>2.2164510747204547E-2</v>
      </c>
      <c r="AJ3" s="133">
        <v>2.8006628690830843E-3</v>
      </c>
    </row>
    <row r="4" spans="1:36">
      <c r="A4" t="s">
        <v>1213</v>
      </c>
      <c r="B4">
        <v>12936</v>
      </c>
      <c r="C4" t="s">
        <v>1635</v>
      </c>
      <c r="D4" t="s">
        <v>1636</v>
      </c>
      <c r="E4" t="s">
        <v>309</v>
      </c>
      <c r="F4" t="s">
        <v>1637</v>
      </c>
      <c r="G4" t="s">
        <v>1638</v>
      </c>
      <c r="H4" t="s">
        <v>312</v>
      </c>
      <c r="I4" t="s">
        <v>951</v>
      </c>
      <c r="J4" t="s">
        <v>204</v>
      </c>
      <c r="K4" t="s">
        <v>204</v>
      </c>
      <c r="L4" t="s">
        <v>325</v>
      </c>
      <c r="M4" t="s">
        <v>340</v>
      </c>
      <c r="N4" t="s">
        <v>447</v>
      </c>
      <c r="O4" t="s">
        <v>339</v>
      </c>
      <c r="P4" s="111"/>
      <c r="Q4" t="s">
        <v>410</v>
      </c>
      <c r="R4" t="s">
        <v>410</v>
      </c>
      <c r="S4" t="s">
        <v>1212</v>
      </c>
      <c r="T4" s="132">
        <v>1675.1</v>
      </c>
      <c r="U4" t="s">
        <v>1639</v>
      </c>
      <c r="V4" s="133">
        <v>4.48E-2</v>
      </c>
      <c r="W4" s="133">
        <v>6.4554306012391705E-2</v>
      </c>
      <c r="X4" s="15" t="s">
        <v>412</v>
      </c>
      <c r="Y4" s="15" t="s">
        <v>339</v>
      </c>
      <c r="Z4" s="144">
        <v>280000</v>
      </c>
      <c r="AA4" s="111"/>
      <c r="AB4" t="s">
        <v>1640</v>
      </c>
      <c r="AC4" s="111"/>
      <c r="AD4" s="144">
        <v>274.036</v>
      </c>
      <c r="AE4" s="111"/>
      <c r="AF4" s="110"/>
      <c r="AG4" s="15" t="s">
        <v>15</v>
      </c>
      <c r="AH4" s="133">
        <v>2.3333333333333335E-3</v>
      </c>
      <c r="AI4" s="133">
        <v>2.2044120612664145E-2</v>
      </c>
      <c r="AJ4" s="133">
        <v>2.7854506145263834E-3</v>
      </c>
    </row>
    <row r="5" spans="1:36">
      <c r="A5" t="s">
        <v>1213</v>
      </c>
      <c r="B5">
        <v>12936</v>
      </c>
      <c r="C5" t="s">
        <v>1641</v>
      </c>
      <c r="D5" t="s">
        <v>1642</v>
      </c>
      <c r="E5" t="s">
        <v>309</v>
      </c>
      <c r="F5" t="s">
        <v>1643</v>
      </c>
      <c r="G5" t="s">
        <v>1644</v>
      </c>
      <c r="H5" t="s">
        <v>312</v>
      </c>
      <c r="I5" t="s">
        <v>951</v>
      </c>
      <c r="J5" t="s">
        <v>204</v>
      </c>
      <c r="K5" t="s">
        <v>204</v>
      </c>
      <c r="L5" t="s">
        <v>325</v>
      </c>
      <c r="M5" t="s">
        <v>340</v>
      </c>
      <c r="N5" t="s">
        <v>447</v>
      </c>
      <c r="O5" t="s">
        <v>339</v>
      </c>
      <c r="P5" s="111"/>
      <c r="Q5" t="s">
        <v>410</v>
      </c>
      <c r="R5" t="s">
        <v>410</v>
      </c>
      <c r="S5" t="s">
        <v>1212</v>
      </c>
      <c r="T5" s="132">
        <v>1614.1</v>
      </c>
      <c r="U5" t="s">
        <v>1346</v>
      </c>
      <c r="V5" s="133">
        <v>0.06</v>
      </c>
      <c r="W5" s="133">
        <v>4.7381508208512897E-2</v>
      </c>
      <c r="X5" s="15" t="s">
        <v>412</v>
      </c>
      <c r="Y5" s="15" t="s">
        <v>339</v>
      </c>
      <c r="Z5" s="144">
        <v>242500</v>
      </c>
      <c r="AA5" s="111"/>
      <c r="AB5" t="s">
        <v>1645</v>
      </c>
      <c r="AC5" s="111"/>
      <c r="AD5" s="144">
        <v>247.059</v>
      </c>
      <c r="AE5" s="111"/>
      <c r="AF5" s="110"/>
      <c r="AG5" s="15" t="s">
        <v>15</v>
      </c>
      <c r="AH5" s="133">
        <v>9.7000000000000005E-4</v>
      </c>
      <c r="AI5" s="133">
        <v>1.9874025290269128E-2</v>
      </c>
      <c r="AJ5" s="133">
        <v>2.5112417469758488E-3</v>
      </c>
    </row>
    <row r="6" spans="1:36">
      <c r="A6" t="s">
        <v>1213</v>
      </c>
      <c r="B6">
        <v>12936</v>
      </c>
      <c r="C6" t="s">
        <v>1646</v>
      </c>
      <c r="D6" t="s">
        <v>1647</v>
      </c>
      <c r="E6" t="s">
        <v>311</v>
      </c>
      <c r="F6" t="s">
        <v>1648</v>
      </c>
      <c r="G6" t="s">
        <v>1649</v>
      </c>
      <c r="H6" t="s">
        <v>312</v>
      </c>
      <c r="I6" t="s">
        <v>951</v>
      </c>
      <c r="J6" t="s">
        <v>204</v>
      </c>
      <c r="K6" t="s">
        <v>224</v>
      </c>
      <c r="L6" t="s">
        <v>325</v>
      </c>
      <c r="M6" t="s">
        <v>340</v>
      </c>
      <c r="N6" t="s">
        <v>465</v>
      </c>
      <c r="O6" t="s">
        <v>339</v>
      </c>
      <c r="P6" t="s">
        <v>1650</v>
      </c>
      <c r="Q6" t="s">
        <v>413</v>
      </c>
      <c r="R6" t="s">
        <v>407</v>
      </c>
      <c r="S6" t="s">
        <v>1212</v>
      </c>
      <c r="T6" s="132">
        <v>2869</v>
      </c>
      <c r="U6" t="s">
        <v>1651</v>
      </c>
      <c r="V6" s="133">
        <v>6.3500000000000001E-2</v>
      </c>
      <c r="W6" s="133">
        <v>5.8734752205609898E-2</v>
      </c>
      <c r="X6" s="15" t="s">
        <v>412</v>
      </c>
      <c r="Y6" s="15" t="s">
        <v>339</v>
      </c>
      <c r="Z6" s="144">
        <v>232000</v>
      </c>
      <c r="AA6" s="110"/>
      <c r="AB6" t="s">
        <v>1652</v>
      </c>
      <c r="AC6" s="111"/>
      <c r="AD6" s="144">
        <v>239.30799999999999</v>
      </c>
      <c r="AE6" s="110"/>
      <c r="AF6" s="110"/>
      <c r="AG6" s="15" t="s">
        <v>15</v>
      </c>
      <c r="AH6" s="133">
        <v>5.6585365853658535E-4</v>
      </c>
      <c r="AI6" s="133">
        <v>1.9250516047436949E-2</v>
      </c>
      <c r="AJ6" s="133">
        <v>2.4324563767573592E-3</v>
      </c>
    </row>
    <row r="7" spans="1:36">
      <c r="A7" t="s">
        <v>1213</v>
      </c>
      <c r="B7">
        <v>12936</v>
      </c>
      <c r="C7" t="s">
        <v>1653</v>
      </c>
      <c r="D7" t="s">
        <v>1654</v>
      </c>
      <c r="E7" t="s">
        <v>309</v>
      </c>
      <c r="F7" t="s">
        <v>1655</v>
      </c>
      <c r="G7" t="s">
        <v>1656</v>
      </c>
      <c r="H7" t="s">
        <v>312</v>
      </c>
      <c r="I7" t="s">
        <v>951</v>
      </c>
      <c r="J7" t="s">
        <v>204</v>
      </c>
      <c r="K7" t="s">
        <v>204</v>
      </c>
      <c r="L7" t="s">
        <v>325</v>
      </c>
      <c r="M7" t="s">
        <v>340</v>
      </c>
      <c r="N7" t="s">
        <v>447</v>
      </c>
      <c r="O7" t="s">
        <v>339</v>
      </c>
      <c r="P7" s="111"/>
      <c r="Q7" t="s">
        <v>410</v>
      </c>
      <c r="R7" t="s">
        <v>410</v>
      </c>
      <c r="S7" t="s">
        <v>1212</v>
      </c>
      <c r="T7" s="132">
        <v>2167.1999999999998</v>
      </c>
      <c r="U7" t="s">
        <v>1651</v>
      </c>
      <c r="V7" s="133">
        <v>3.95E-2</v>
      </c>
      <c r="W7" s="133">
        <v>7.0848550778627103E-2</v>
      </c>
      <c r="X7" s="15" t="s">
        <v>412</v>
      </c>
      <c r="Y7" s="15" t="s">
        <v>339</v>
      </c>
      <c r="Z7" s="144">
        <v>250000</v>
      </c>
      <c r="AA7" s="110"/>
      <c r="AB7" t="s">
        <v>1657</v>
      </c>
      <c r="AC7" s="111"/>
      <c r="AD7" s="144">
        <v>236.8</v>
      </c>
      <c r="AE7" s="110"/>
      <c r="AF7" s="110"/>
      <c r="AG7" s="15" t="s">
        <v>15</v>
      </c>
      <c r="AH7" s="133">
        <v>2.9818062112216102E-4</v>
      </c>
      <c r="AI7" s="133">
        <v>1.9048766443382877E-2</v>
      </c>
      <c r="AJ7" s="133">
        <v>2.4069637037463969E-3</v>
      </c>
    </row>
    <row r="8" spans="1:36">
      <c r="A8" t="s">
        <v>1213</v>
      </c>
      <c r="B8">
        <v>12936</v>
      </c>
      <c r="C8" t="s">
        <v>1658</v>
      </c>
      <c r="D8" t="s">
        <v>1659</v>
      </c>
      <c r="E8" t="s">
        <v>311</v>
      </c>
      <c r="F8" t="s">
        <v>1660</v>
      </c>
      <c r="G8" t="s">
        <v>1661</v>
      </c>
      <c r="H8" t="s">
        <v>312</v>
      </c>
      <c r="I8" t="s">
        <v>951</v>
      </c>
      <c r="J8" t="s">
        <v>204</v>
      </c>
      <c r="K8" t="s">
        <v>224</v>
      </c>
      <c r="L8" t="s">
        <v>325</v>
      </c>
      <c r="M8" t="s">
        <v>340</v>
      </c>
      <c r="N8" t="s">
        <v>465</v>
      </c>
      <c r="O8" t="s">
        <v>339</v>
      </c>
      <c r="P8" t="s">
        <v>1662</v>
      </c>
      <c r="Q8" t="s">
        <v>413</v>
      </c>
      <c r="R8" t="s">
        <v>407</v>
      </c>
      <c r="S8" t="s">
        <v>1212</v>
      </c>
      <c r="T8" s="132">
        <v>2418.6</v>
      </c>
      <c r="U8" t="s">
        <v>1663</v>
      </c>
      <c r="V8" s="133">
        <v>6.8000000000000005E-2</v>
      </c>
      <c r="W8" s="133">
        <v>6.3691469959020294E-2</v>
      </c>
      <c r="X8" s="15" t="s">
        <v>412</v>
      </c>
      <c r="Y8" s="15" t="s">
        <v>339</v>
      </c>
      <c r="Z8" s="144">
        <v>217685</v>
      </c>
      <c r="AA8" s="111"/>
      <c r="AB8" t="s">
        <v>1664</v>
      </c>
      <c r="AC8" s="111"/>
      <c r="AD8" s="144">
        <v>224.06320000000002</v>
      </c>
      <c r="AE8" s="111"/>
      <c r="AF8" s="110"/>
      <c r="AG8" s="15" t="s">
        <v>15</v>
      </c>
      <c r="AH8" s="133">
        <v>6.0660991208148134E-4</v>
      </c>
      <c r="AI8" s="133">
        <v>1.8024187353703491E-2</v>
      </c>
      <c r="AJ8" s="133">
        <v>2.2774999566945509E-3</v>
      </c>
    </row>
    <row r="9" spans="1:36">
      <c r="A9" t="s">
        <v>1213</v>
      </c>
      <c r="B9">
        <v>12936</v>
      </c>
      <c r="C9" t="s">
        <v>1665</v>
      </c>
      <c r="D9" t="s">
        <v>1666</v>
      </c>
      <c r="E9" t="s">
        <v>311</v>
      </c>
      <c r="F9" t="s">
        <v>1667</v>
      </c>
      <c r="G9" t="s">
        <v>1668</v>
      </c>
      <c r="H9" t="s">
        <v>312</v>
      </c>
      <c r="I9" t="s">
        <v>951</v>
      </c>
      <c r="J9" t="s">
        <v>204</v>
      </c>
      <c r="K9" t="s">
        <v>224</v>
      </c>
      <c r="L9" t="s">
        <v>325</v>
      </c>
      <c r="M9" t="s">
        <v>340</v>
      </c>
      <c r="N9" t="s">
        <v>465</v>
      </c>
      <c r="O9" t="s">
        <v>339</v>
      </c>
      <c r="P9" t="s">
        <v>1669</v>
      </c>
      <c r="Q9" t="s">
        <v>413</v>
      </c>
      <c r="R9" t="s">
        <v>407</v>
      </c>
      <c r="S9" t="s">
        <v>1212</v>
      </c>
      <c r="T9" s="132">
        <v>2405.4</v>
      </c>
      <c r="U9" t="s">
        <v>1670</v>
      </c>
      <c r="V9" s="133">
        <v>8.7499999999999994E-2</v>
      </c>
      <c r="W9" s="133">
        <v>5.1960571275949101E-2</v>
      </c>
      <c r="X9" s="15" t="s">
        <v>412</v>
      </c>
      <c r="Y9" s="15" t="s">
        <v>339</v>
      </c>
      <c r="Z9" s="144">
        <v>200000</v>
      </c>
      <c r="AA9" s="111"/>
      <c r="AB9" t="s">
        <v>1671</v>
      </c>
      <c r="AC9" s="111"/>
      <c r="AD9" s="144">
        <v>222.02</v>
      </c>
      <c r="AE9" s="111"/>
      <c r="AF9" s="110"/>
      <c r="AG9" s="15" t="s">
        <v>15</v>
      </c>
      <c r="AH9" s="133">
        <v>1.176470588235294E-3</v>
      </c>
      <c r="AI9" s="133">
        <v>1.7859827389188624E-2</v>
      </c>
      <c r="AJ9" s="133">
        <v>2.2567317631156038E-3</v>
      </c>
    </row>
    <row r="10" spans="1:36">
      <c r="A10" t="s">
        <v>1213</v>
      </c>
      <c r="B10">
        <v>12936</v>
      </c>
      <c r="C10" t="s">
        <v>1672</v>
      </c>
      <c r="D10" t="s">
        <v>1673</v>
      </c>
      <c r="E10" t="s">
        <v>309</v>
      </c>
      <c r="F10" t="s">
        <v>1674</v>
      </c>
      <c r="G10" t="s">
        <v>1675</v>
      </c>
      <c r="H10" t="s">
        <v>312</v>
      </c>
      <c r="I10" t="s">
        <v>951</v>
      </c>
      <c r="J10" t="s">
        <v>204</v>
      </c>
      <c r="K10" t="s">
        <v>204</v>
      </c>
      <c r="L10" t="s">
        <v>325</v>
      </c>
      <c r="M10" t="s">
        <v>340</v>
      </c>
      <c r="N10" t="s">
        <v>440</v>
      </c>
      <c r="O10" t="s">
        <v>339</v>
      </c>
      <c r="P10" t="s">
        <v>1676</v>
      </c>
      <c r="Q10" t="s">
        <v>415</v>
      </c>
      <c r="R10" t="s">
        <v>407</v>
      </c>
      <c r="S10" t="s">
        <v>1212</v>
      </c>
      <c r="T10" s="132">
        <v>3103.3</v>
      </c>
      <c r="U10" t="s">
        <v>1677</v>
      </c>
      <c r="V10" s="133">
        <v>7.4999999999999997E-2</v>
      </c>
      <c r="W10" s="133">
        <v>5.0672873700856803E-2</v>
      </c>
      <c r="X10" s="15" t="s">
        <v>412</v>
      </c>
      <c r="Y10" s="15" t="s">
        <v>339</v>
      </c>
      <c r="Z10" s="144">
        <v>200000</v>
      </c>
      <c r="AA10" s="111"/>
      <c r="AB10" t="s">
        <v>1678</v>
      </c>
      <c r="AC10" s="111"/>
      <c r="AD10" s="144">
        <v>216.58</v>
      </c>
      <c r="AE10" s="111"/>
      <c r="AF10" s="110"/>
      <c r="AG10" s="15" t="s">
        <v>15</v>
      </c>
      <c r="AH10" s="133">
        <v>2.5000000000000001E-4</v>
      </c>
      <c r="AI10" s="133">
        <v>1.7422220592516316E-2</v>
      </c>
      <c r="AJ10" s="133">
        <v>2.2014366510025112E-3</v>
      </c>
    </row>
    <row r="11" spans="1:36">
      <c r="A11" t="s">
        <v>1213</v>
      </c>
      <c r="B11">
        <v>12936</v>
      </c>
      <c r="C11" t="s">
        <v>1679</v>
      </c>
      <c r="D11" t="s">
        <v>1680</v>
      </c>
      <c r="E11" t="s">
        <v>311</v>
      </c>
      <c r="F11" t="s">
        <v>1681</v>
      </c>
      <c r="G11">
        <v>11831690</v>
      </c>
      <c r="H11" t="s">
        <v>312</v>
      </c>
      <c r="I11" t="s">
        <v>951</v>
      </c>
      <c r="J11" t="s">
        <v>204</v>
      </c>
      <c r="K11" t="s">
        <v>224</v>
      </c>
      <c r="L11" t="s">
        <v>325</v>
      </c>
      <c r="M11" t="s">
        <v>340</v>
      </c>
      <c r="N11" t="s">
        <v>447</v>
      </c>
      <c r="O11" t="s">
        <v>339</v>
      </c>
      <c r="P11" t="s">
        <v>1676</v>
      </c>
      <c r="Q11" t="s">
        <v>415</v>
      </c>
      <c r="R11" t="s">
        <v>407</v>
      </c>
      <c r="S11" t="s">
        <v>1212</v>
      </c>
      <c r="T11" s="132">
        <v>2931.6</v>
      </c>
      <c r="U11" t="s">
        <v>1682</v>
      </c>
      <c r="V11" s="133">
        <v>6.5000000000000002E-2</v>
      </c>
      <c r="W11" s="133">
        <v>6.8212835782766004E-2</v>
      </c>
      <c r="X11" s="15" t="s">
        <v>412</v>
      </c>
      <c r="Y11" s="15" t="s">
        <v>339</v>
      </c>
      <c r="Z11" s="144">
        <v>207000</v>
      </c>
      <c r="AA11" s="111"/>
      <c r="AB11" s="148">
        <f>AD11*1000/Z11*100</f>
        <v>98.635507246376804</v>
      </c>
      <c r="AC11" s="111"/>
      <c r="AD11" s="144">
        <f>209.0493-4.8738</f>
        <v>204.1755</v>
      </c>
      <c r="AE11" s="111"/>
      <c r="AF11" s="110"/>
      <c r="AG11" s="15" t="s">
        <v>15</v>
      </c>
      <c r="AH11" s="133">
        <v>8.0684453625928158E-4</v>
      </c>
      <c r="AI11" s="133">
        <v>1.6424372520949831E-2</v>
      </c>
      <c r="AJ11" s="133">
        <v>2.0753505814791909E-3</v>
      </c>
    </row>
    <row r="12" spans="1:36">
      <c r="A12" t="s">
        <v>1213</v>
      </c>
      <c r="B12">
        <v>12936</v>
      </c>
      <c r="C12" t="s">
        <v>1683</v>
      </c>
      <c r="D12" t="s">
        <v>1684</v>
      </c>
      <c r="E12" t="s">
        <v>309</v>
      </c>
      <c r="F12" t="s">
        <v>1685</v>
      </c>
      <c r="G12">
        <v>11979120</v>
      </c>
      <c r="H12" t="s">
        <v>312</v>
      </c>
      <c r="I12" t="s">
        <v>951</v>
      </c>
      <c r="J12" t="s">
        <v>204</v>
      </c>
      <c r="K12" t="s">
        <v>204</v>
      </c>
      <c r="L12" t="s">
        <v>325</v>
      </c>
      <c r="M12" t="s">
        <v>340</v>
      </c>
      <c r="N12" t="s">
        <v>454</v>
      </c>
      <c r="O12" t="s">
        <v>339</v>
      </c>
      <c r="P12" t="s">
        <v>1686</v>
      </c>
      <c r="Q12" t="s">
        <v>413</v>
      </c>
      <c r="R12" t="s">
        <v>407</v>
      </c>
      <c r="S12" t="s">
        <v>1212</v>
      </c>
      <c r="T12" s="132">
        <v>3525.2</v>
      </c>
      <c r="U12" t="s">
        <v>1687</v>
      </c>
      <c r="V12" s="133">
        <v>6.5000000000000002E-2</v>
      </c>
      <c r="W12" s="133">
        <v>6.1375712405442803E-2</v>
      </c>
      <c r="X12" s="15" t="s">
        <v>412</v>
      </c>
      <c r="Y12" s="15" t="s">
        <v>339</v>
      </c>
      <c r="Z12" s="144">
        <v>198000</v>
      </c>
      <c r="AA12" s="111"/>
      <c r="AB12" s="148">
        <f>AD12*1000/Z12*100</f>
        <v>101.73363636363636</v>
      </c>
      <c r="AC12" s="111"/>
      <c r="AD12" s="144">
        <f>204.2766-2.844</f>
        <v>201.43260000000001</v>
      </c>
      <c r="AE12" s="111"/>
      <c r="AF12" s="110"/>
      <c r="AG12" s="15" t="s">
        <v>15</v>
      </c>
      <c r="AH12" s="133">
        <v>3.9599999999999998E-4</v>
      </c>
      <c r="AI12" s="133">
        <v>1.6203726991061512E-2</v>
      </c>
      <c r="AJ12" s="133">
        <v>2.0474702573955506E-3</v>
      </c>
    </row>
    <row r="13" spans="1:36">
      <c r="A13" t="s">
        <v>1213</v>
      </c>
      <c r="B13">
        <v>12936</v>
      </c>
      <c r="C13" t="s">
        <v>1646</v>
      </c>
      <c r="D13" t="s">
        <v>1647</v>
      </c>
      <c r="E13" t="s">
        <v>311</v>
      </c>
      <c r="F13" t="s">
        <v>1688</v>
      </c>
      <c r="G13" t="s">
        <v>1689</v>
      </c>
      <c r="H13" t="s">
        <v>312</v>
      </c>
      <c r="I13" t="s">
        <v>951</v>
      </c>
      <c r="J13" t="s">
        <v>204</v>
      </c>
      <c r="K13" t="s">
        <v>224</v>
      </c>
      <c r="L13" t="s">
        <v>325</v>
      </c>
      <c r="M13" t="s">
        <v>340</v>
      </c>
      <c r="N13" t="s">
        <v>465</v>
      </c>
      <c r="O13" t="s">
        <v>339</v>
      </c>
      <c r="P13" t="s">
        <v>1690</v>
      </c>
      <c r="Q13" t="s">
        <v>413</v>
      </c>
      <c r="R13" t="s">
        <v>407</v>
      </c>
      <c r="S13" t="s">
        <v>1212</v>
      </c>
      <c r="T13" s="132">
        <v>3646.7</v>
      </c>
      <c r="U13" t="s">
        <v>1691</v>
      </c>
      <c r="V13" s="133">
        <v>4.4999999999999998E-2</v>
      </c>
      <c r="W13" s="133">
        <v>6.0806607774495702E-2</v>
      </c>
      <c r="X13" s="15" t="s">
        <v>412</v>
      </c>
      <c r="Y13" s="15" t="s">
        <v>339</v>
      </c>
      <c r="Z13" s="144">
        <v>210000</v>
      </c>
      <c r="AA13" s="111"/>
      <c r="AB13" t="s">
        <v>1692</v>
      </c>
      <c r="AC13" s="111"/>
      <c r="AD13" s="144">
        <v>201.03299999999999</v>
      </c>
      <c r="AE13" s="111"/>
      <c r="AF13" s="110"/>
      <c r="AG13" s="15" t="s">
        <v>15</v>
      </c>
      <c r="AH13" s="133">
        <v>2.160824157595911E-4</v>
      </c>
      <c r="AI13" s="133">
        <v>1.61715821976883E-2</v>
      </c>
      <c r="AJ13" s="133">
        <v>2.0434085061454784E-3</v>
      </c>
    </row>
    <row r="14" spans="1:36">
      <c r="A14" t="s">
        <v>1213</v>
      </c>
      <c r="B14">
        <v>12936</v>
      </c>
      <c r="C14" t="s">
        <v>1693</v>
      </c>
      <c r="D14" t="s">
        <v>1694</v>
      </c>
      <c r="E14" t="s">
        <v>309</v>
      </c>
      <c r="F14" t="s">
        <v>1695</v>
      </c>
      <c r="G14" t="s">
        <v>1696</v>
      </c>
      <c r="H14" t="s">
        <v>312</v>
      </c>
      <c r="I14" t="s">
        <v>951</v>
      </c>
      <c r="J14" t="s">
        <v>204</v>
      </c>
      <c r="K14" t="s">
        <v>204</v>
      </c>
      <c r="L14" t="s">
        <v>325</v>
      </c>
      <c r="M14" t="s">
        <v>340</v>
      </c>
      <c r="N14" t="s">
        <v>464</v>
      </c>
      <c r="O14" t="s">
        <v>339</v>
      </c>
      <c r="P14" t="s">
        <v>1676</v>
      </c>
      <c r="Q14" t="s">
        <v>415</v>
      </c>
      <c r="R14" t="s">
        <v>407</v>
      </c>
      <c r="S14" t="s">
        <v>1212</v>
      </c>
      <c r="T14" s="132">
        <v>3204</v>
      </c>
      <c r="U14" t="s">
        <v>1697</v>
      </c>
      <c r="V14" s="133">
        <v>4.1000000000000002E-2</v>
      </c>
      <c r="W14" s="133">
        <v>5.3282362676858597E-2</v>
      </c>
      <c r="X14" s="15" t="s">
        <v>412</v>
      </c>
      <c r="Y14" s="15" t="s">
        <v>339</v>
      </c>
      <c r="Z14" s="144">
        <v>194444</v>
      </c>
      <c r="AA14" s="111"/>
      <c r="AB14" t="s">
        <v>1698</v>
      </c>
      <c r="AC14" s="111"/>
      <c r="AD14" s="144">
        <v>187.71620000000001</v>
      </c>
      <c r="AE14" s="111"/>
      <c r="AF14" s="110"/>
      <c r="AG14" s="15" t="s">
        <v>15</v>
      </c>
      <c r="AH14" s="133">
        <v>3.6515352342840208E-4</v>
      </c>
      <c r="AI14" s="133">
        <v>1.5100346501010765E-2</v>
      </c>
      <c r="AJ14" s="133">
        <v>1.9080493243462812E-3</v>
      </c>
    </row>
    <row r="15" spans="1:36">
      <c r="A15" t="s">
        <v>1213</v>
      </c>
      <c r="B15">
        <v>12936</v>
      </c>
      <c r="C15" t="s">
        <v>1699</v>
      </c>
      <c r="D15" t="s">
        <v>1700</v>
      </c>
      <c r="E15" t="s">
        <v>309</v>
      </c>
      <c r="F15" t="s">
        <v>1701</v>
      </c>
      <c r="G15" t="s">
        <v>1702</v>
      </c>
      <c r="H15" t="s">
        <v>312</v>
      </c>
      <c r="I15" t="s">
        <v>951</v>
      </c>
      <c r="J15" t="s">
        <v>204</v>
      </c>
      <c r="K15" t="s">
        <v>204</v>
      </c>
      <c r="L15" t="s">
        <v>325</v>
      </c>
      <c r="M15" t="s">
        <v>340</v>
      </c>
      <c r="N15" t="s">
        <v>447</v>
      </c>
      <c r="O15" t="s">
        <v>339</v>
      </c>
      <c r="P15" s="111"/>
      <c r="Q15" t="s">
        <v>410</v>
      </c>
      <c r="R15" t="s">
        <v>410</v>
      </c>
      <c r="S15" t="s">
        <v>1212</v>
      </c>
      <c r="T15" s="132">
        <v>866.7</v>
      </c>
      <c r="U15" t="s">
        <v>1703</v>
      </c>
      <c r="V15" s="133">
        <v>5.62E-2</v>
      </c>
      <c r="W15" s="133">
        <v>6.3885542505979206E-2</v>
      </c>
      <c r="X15" s="15" t="s">
        <v>412</v>
      </c>
      <c r="Y15" s="15" t="s">
        <v>339</v>
      </c>
      <c r="Z15" s="144">
        <v>171000</v>
      </c>
      <c r="AA15" s="111"/>
      <c r="AB15" t="s">
        <v>1704</v>
      </c>
      <c r="AC15" s="111"/>
      <c r="AD15" s="144">
        <v>172.36799999999999</v>
      </c>
      <c r="AE15" s="111"/>
      <c r="AF15" s="110"/>
      <c r="AG15" s="15" t="s">
        <v>15</v>
      </c>
      <c r="AH15" s="133">
        <v>7.2381565134942941E-4</v>
      </c>
      <c r="AI15" s="133">
        <v>1.3865700060443494E-2</v>
      </c>
      <c r="AJ15" s="133">
        <v>1.7520418905716169E-3</v>
      </c>
    </row>
    <row r="16" spans="1:36">
      <c r="A16" t="s">
        <v>1213</v>
      </c>
      <c r="B16">
        <v>12936</v>
      </c>
      <c r="C16" t="s">
        <v>1683</v>
      </c>
      <c r="D16" t="s">
        <v>1684</v>
      </c>
      <c r="E16" t="s">
        <v>309</v>
      </c>
      <c r="F16" t="s">
        <v>1705</v>
      </c>
      <c r="G16" t="s">
        <v>1706</v>
      </c>
      <c r="H16" t="s">
        <v>312</v>
      </c>
      <c r="I16" t="s">
        <v>951</v>
      </c>
      <c r="J16" t="s">
        <v>204</v>
      </c>
      <c r="K16" t="s">
        <v>204</v>
      </c>
      <c r="L16" t="s">
        <v>325</v>
      </c>
      <c r="M16" t="s">
        <v>340</v>
      </c>
      <c r="N16" t="s">
        <v>454</v>
      </c>
      <c r="O16" t="s">
        <v>339</v>
      </c>
      <c r="P16" t="s">
        <v>1686</v>
      </c>
      <c r="Q16" t="s">
        <v>413</v>
      </c>
      <c r="R16" t="s">
        <v>407</v>
      </c>
      <c r="S16" t="s">
        <v>1212</v>
      </c>
      <c r="T16" s="132">
        <v>4267.5</v>
      </c>
      <c r="U16" t="s">
        <v>1707</v>
      </c>
      <c r="V16" s="133">
        <v>6.7000000000000004E-2</v>
      </c>
      <c r="W16" s="133">
        <v>4.8031913501023898E-2</v>
      </c>
      <c r="X16" s="15" t="s">
        <v>412</v>
      </c>
      <c r="Y16" s="15" t="s">
        <v>339</v>
      </c>
      <c r="Z16" s="144">
        <v>163000</v>
      </c>
      <c r="AA16" s="111"/>
      <c r="AB16" t="s">
        <v>1708</v>
      </c>
      <c r="AC16" s="111"/>
      <c r="AD16" s="144">
        <v>168.23229999999998</v>
      </c>
      <c r="AE16" s="111"/>
      <c r="AF16" s="110"/>
      <c r="AG16" s="15" t="s">
        <v>15</v>
      </c>
      <c r="AH16" s="133">
        <v>1.7912087912087913E-4</v>
      </c>
      <c r="AI16" s="133">
        <v>1.3533014319818923E-2</v>
      </c>
      <c r="AJ16" s="133">
        <v>1.710004391460198E-3</v>
      </c>
    </row>
    <row r="17" spans="1:36">
      <c r="A17" t="s">
        <v>1213</v>
      </c>
      <c r="B17">
        <v>12936</v>
      </c>
      <c r="C17" t="s">
        <v>1709</v>
      </c>
      <c r="D17" t="s">
        <v>1710</v>
      </c>
      <c r="E17" t="s">
        <v>309</v>
      </c>
      <c r="F17" t="s">
        <v>1711</v>
      </c>
      <c r="G17" t="s">
        <v>1712</v>
      </c>
      <c r="H17" t="s">
        <v>312</v>
      </c>
      <c r="I17" t="s">
        <v>951</v>
      </c>
      <c r="J17" t="s">
        <v>204</v>
      </c>
      <c r="K17" t="s">
        <v>204</v>
      </c>
      <c r="L17" t="s">
        <v>325</v>
      </c>
      <c r="M17" t="s">
        <v>340</v>
      </c>
      <c r="N17" t="s">
        <v>447</v>
      </c>
      <c r="O17" t="s">
        <v>339</v>
      </c>
      <c r="P17" t="s">
        <v>1713</v>
      </c>
      <c r="Q17" t="s">
        <v>415</v>
      </c>
      <c r="R17" t="s">
        <v>407</v>
      </c>
      <c r="S17" t="s">
        <v>1212</v>
      </c>
      <c r="T17" s="132">
        <v>2395.5</v>
      </c>
      <c r="U17" t="s">
        <v>1682</v>
      </c>
      <c r="V17" s="133">
        <v>5.5500000000000001E-2</v>
      </c>
      <c r="W17" s="133">
        <v>5.9922790905236903E-2</v>
      </c>
      <c r="X17" s="15" t="s">
        <v>412</v>
      </c>
      <c r="Y17" s="15" t="s">
        <v>339</v>
      </c>
      <c r="Z17" s="144">
        <v>162000</v>
      </c>
      <c r="AA17" s="111"/>
      <c r="AB17" t="s">
        <v>1714</v>
      </c>
      <c r="AC17" s="111"/>
      <c r="AD17" s="144">
        <v>162.53460000000001</v>
      </c>
      <c r="AE17" s="111"/>
      <c r="AF17" s="110"/>
      <c r="AG17" s="15" t="s">
        <v>15</v>
      </c>
      <c r="AH17" s="133">
        <v>1.0124999999999999E-3</v>
      </c>
      <c r="AI17" s="133">
        <v>1.3074677510002781E-2</v>
      </c>
      <c r="AJ17" s="133">
        <v>1.6520898767016009E-3</v>
      </c>
    </row>
    <row r="18" spans="1:36">
      <c r="A18" t="s">
        <v>1213</v>
      </c>
      <c r="B18">
        <v>12936</v>
      </c>
      <c r="C18" t="s">
        <v>1715</v>
      </c>
      <c r="D18" t="s">
        <v>1716</v>
      </c>
      <c r="E18" t="s">
        <v>309</v>
      </c>
      <c r="F18" t="s">
        <v>1717</v>
      </c>
      <c r="G18" t="s">
        <v>1718</v>
      </c>
      <c r="H18" t="s">
        <v>312</v>
      </c>
      <c r="I18" t="s">
        <v>951</v>
      </c>
      <c r="J18" t="s">
        <v>204</v>
      </c>
      <c r="K18" t="s">
        <v>204</v>
      </c>
      <c r="L18" t="s">
        <v>325</v>
      </c>
      <c r="M18" t="s">
        <v>340</v>
      </c>
      <c r="N18" t="s">
        <v>464</v>
      </c>
      <c r="O18" t="s">
        <v>339</v>
      </c>
      <c r="P18" s="111"/>
      <c r="Q18" t="s">
        <v>410</v>
      </c>
      <c r="R18" t="s">
        <v>410</v>
      </c>
      <c r="S18" t="s">
        <v>1212</v>
      </c>
      <c r="T18" s="132">
        <v>1429.1</v>
      </c>
      <c r="U18" t="s">
        <v>1719</v>
      </c>
      <c r="V18" s="133">
        <v>6.5000000000000002E-2</v>
      </c>
      <c r="W18" s="133">
        <v>4.51444287145134E-2</v>
      </c>
      <c r="X18" s="15" t="s">
        <v>412</v>
      </c>
      <c r="Y18" s="15" t="s">
        <v>339</v>
      </c>
      <c r="Z18" s="144">
        <v>151000</v>
      </c>
      <c r="AA18" s="111"/>
      <c r="AB18" t="s">
        <v>1720</v>
      </c>
      <c r="AC18" s="111"/>
      <c r="AD18" s="144">
        <v>153.26499999999999</v>
      </c>
      <c r="AE18" s="111"/>
      <c r="AF18" s="110"/>
      <c r="AG18" s="15" t="s">
        <v>15</v>
      </c>
      <c r="AH18" s="133">
        <v>1.3740311158354729E-3</v>
      </c>
      <c r="AI18" s="133">
        <v>1.2329008399261302E-2</v>
      </c>
      <c r="AJ18" s="133">
        <v>1.5578686319877174E-3</v>
      </c>
    </row>
    <row r="19" spans="1:36">
      <c r="A19" t="s">
        <v>1213</v>
      </c>
      <c r="B19">
        <v>12936</v>
      </c>
      <c r="C19" t="s">
        <v>1721</v>
      </c>
      <c r="D19" t="s">
        <v>1722</v>
      </c>
      <c r="E19" t="s">
        <v>309</v>
      </c>
      <c r="F19" t="s">
        <v>1723</v>
      </c>
      <c r="G19" t="s">
        <v>1724</v>
      </c>
      <c r="H19" t="s">
        <v>312</v>
      </c>
      <c r="I19" t="s">
        <v>951</v>
      </c>
      <c r="J19" t="s">
        <v>204</v>
      </c>
      <c r="K19" t="s">
        <v>204</v>
      </c>
      <c r="L19" t="s">
        <v>325</v>
      </c>
      <c r="M19" t="s">
        <v>340</v>
      </c>
      <c r="N19" t="s">
        <v>443</v>
      </c>
      <c r="O19" t="s">
        <v>339</v>
      </c>
      <c r="P19" t="s">
        <v>1725</v>
      </c>
      <c r="Q19" t="s">
        <v>415</v>
      </c>
      <c r="R19" t="s">
        <v>407</v>
      </c>
      <c r="S19" t="s">
        <v>1212</v>
      </c>
      <c r="T19" s="132">
        <v>1444.1</v>
      </c>
      <c r="U19" t="s">
        <v>1726</v>
      </c>
      <c r="V19" s="133">
        <v>6.9000000000000006E-2</v>
      </c>
      <c r="W19" s="133">
        <v>6.3909145923852606E-2</v>
      </c>
      <c r="X19" s="15" t="s">
        <v>412</v>
      </c>
      <c r="Y19" s="15" t="s">
        <v>339</v>
      </c>
      <c r="Z19" s="144">
        <v>150000</v>
      </c>
      <c r="AA19" s="111"/>
      <c r="AB19" t="s">
        <v>1727</v>
      </c>
      <c r="AC19" s="111"/>
      <c r="AD19" s="144">
        <v>151.26</v>
      </c>
      <c r="AE19" s="111"/>
      <c r="AF19" s="110"/>
      <c r="AG19" s="15" t="s">
        <v>15</v>
      </c>
      <c r="AH19" s="133">
        <v>4.1574279379157428E-4</v>
      </c>
      <c r="AI19" s="133">
        <v>1.2167721335414246E-2</v>
      </c>
      <c r="AJ19" s="133">
        <v>1.5374887239386823E-3</v>
      </c>
    </row>
    <row r="20" spans="1:36">
      <c r="A20" t="s">
        <v>1213</v>
      </c>
      <c r="B20">
        <v>12936</v>
      </c>
      <c r="C20" t="s">
        <v>1679</v>
      </c>
      <c r="D20" t="s">
        <v>1680</v>
      </c>
      <c r="E20" t="s">
        <v>311</v>
      </c>
      <c r="F20" t="s">
        <v>1728</v>
      </c>
      <c r="G20" t="s">
        <v>1729</v>
      </c>
      <c r="H20" t="s">
        <v>312</v>
      </c>
      <c r="I20" t="s">
        <v>951</v>
      </c>
      <c r="J20" t="s">
        <v>204</v>
      </c>
      <c r="K20" t="s">
        <v>224</v>
      </c>
      <c r="L20" t="s">
        <v>325</v>
      </c>
      <c r="M20" t="s">
        <v>340</v>
      </c>
      <c r="N20" t="s">
        <v>447</v>
      </c>
      <c r="O20" t="s">
        <v>339</v>
      </c>
      <c r="P20" t="s">
        <v>1676</v>
      </c>
      <c r="Q20" t="s">
        <v>415</v>
      </c>
      <c r="R20" t="s">
        <v>407</v>
      </c>
      <c r="S20" t="s">
        <v>1212</v>
      </c>
      <c r="T20" s="132">
        <v>1443.9</v>
      </c>
      <c r="U20" t="s">
        <v>1730</v>
      </c>
      <c r="V20" s="133">
        <v>7.0000000000000007E-2</v>
      </c>
      <c r="W20" s="133">
        <v>6.6765159486531903E-2</v>
      </c>
      <c r="X20" s="15" t="s">
        <v>412</v>
      </c>
      <c r="Y20" s="15" t="s">
        <v>339</v>
      </c>
      <c r="Z20" s="144">
        <v>150053.5</v>
      </c>
      <c r="AA20" s="110"/>
      <c r="AB20" t="s">
        <v>1731</v>
      </c>
      <c r="AC20" s="110"/>
      <c r="AD20" s="144">
        <v>150.93879999999999</v>
      </c>
      <c r="AE20" s="110"/>
      <c r="AF20" s="110"/>
      <c r="AG20" s="15" t="s">
        <v>15</v>
      </c>
      <c r="AH20" s="133">
        <v>3.7511499425028747E-4</v>
      </c>
      <c r="AI20" s="133">
        <v>1.2141883228228375E-2</v>
      </c>
      <c r="AJ20" s="133">
        <v>1.5342238728337694E-3</v>
      </c>
    </row>
    <row r="21" spans="1:36">
      <c r="A21" t="s">
        <v>1213</v>
      </c>
      <c r="B21">
        <v>12936</v>
      </c>
      <c r="C21" t="s">
        <v>1732</v>
      </c>
      <c r="D21" t="s">
        <v>1733</v>
      </c>
      <c r="E21" t="s">
        <v>309</v>
      </c>
      <c r="F21" t="s">
        <v>1734</v>
      </c>
      <c r="G21" t="s">
        <v>1735</v>
      </c>
      <c r="H21" t="s">
        <v>312</v>
      </c>
      <c r="I21" t="s">
        <v>951</v>
      </c>
      <c r="J21" t="s">
        <v>204</v>
      </c>
      <c r="K21" t="s">
        <v>204</v>
      </c>
      <c r="L21" t="s">
        <v>325</v>
      </c>
      <c r="M21" t="s">
        <v>340</v>
      </c>
      <c r="N21" t="s">
        <v>447</v>
      </c>
      <c r="O21" t="s">
        <v>339</v>
      </c>
      <c r="P21" t="s">
        <v>1676</v>
      </c>
      <c r="Q21" t="s">
        <v>415</v>
      </c>
      <c r="R21" t="s">
        <v>407</v>
      </c>
      <c r="S21" t="s">
        <v>1212</v>
      </c>
      <c r="T21" s="132">
        <v>1915.2</v>
      </c>
      <c r="U21" t="s">
        <v>1390</v>
      </c>
      <c r="V21" s="133">
        <v>3.5000000000000003E-2</v>
      </c>
      <c r="W21" s="133">
        <v>5.6370476515292797E-2</v>
      </c>
      <c r="X21" s="15" t="s">
        <v>412</v>
      </c>
      <c r="Y21" s="15" t="s">
        <v>339</v>
      </c>
      <c r="Z21" s="144">
        <v>155600</v>
      </c>
      <c r="AA21" s="110"/>
      <c r="AB21" t="s">
        <v>1736</v>
      </c>
      <c r="AC21" s="110"/>
      <c r="AD21" s="144">
        <v>149.67160000000001</v>
      </c>
      <c r="AE21" s="110"/>
      <c r="AF21" s="110"/>
      <c r="AG21" s="15" t="s">
        <v>15</v>
      </c>
      <c r="AH21" s="133">
        <v>8.0000000000000004E-4</v>
      </c>
      <c r="AI21" s="133">
        <v>1.2039946586180003E-2</v>
      </c>
      <c r="AJ21" s="133">
        <v>1.5213433643650727E-3</v>
      </c>
    </row>
    <row r="22" spans="1:36">
      <c r="A22" t="s">
        <v>1213</v>
      </c>
      <c r="B22">
        <v>12936</v>
      </c>
      <c r="C22" t="s">
        <v>1737</v>
      </c>
      <c r="D22" t="s">
        <v>1738</v>
      </c>
      <c r="E22" t="s">
        <v>309</v>
      </c>
      <c r="F22" t="s">
        <v>1739</v>
      </c>
      <c r="G22" t="s">
        <v>1740</v>
      </c>
      <c r="H22" t="s">
        <v>312</v>
      </c>
      <c r="I22" t="s">
        <v>951</v>
      </c>
      <c r="J22" t="s">
        <v>204</v>
      </c>
      <c r="K22" t="s">
        <v>204</v>
      </c>
      <c r="L22" t="s">
        <v>325</v>
      </c>
      <c r="M22" t="s">
        <v>340</v>
      </c>
      <c r="N22" t="s">
        <v>465</v>
      </c>
      <c r="O22" t="s">
        <v>339</v>
      </c>
      <c r="P22" s="110"/>
      <c r="Q22" t="s">
        <v>410</v>
      </c>
      <c r="R22" t="s">
        <v>410</v>
      </c>
      <c r="S22" t="s">
        <v>1212</v>
      </c>
      <c r="T22" s="132">
        <v>936.1</v>
      </c>
      <c r="U22" t="s">
        <v>1741</v>
      </c>
      <c r="V22" s="133">
        <v>7.2499999999999995E-2</v>
      </c>
      <c r="W22" s="133">
        <v>2.6030905441045402E-2</v>
      </c>
      <c r="X22" s="15" t="s">
        <v>412</v>
      </c>
      <c r="Y22" s="15" t="s">
        <v>339</v>
      </c>
      <c r="Z22" s="144">
        <v>147440</v>
      </c>
      <c r="AA22" s="110"/>
      <c r="AB22" t="s">
        <v>1742</v>
      </c>
      <c r="AC22" s="110"/>
      <c r="AD22" s="144">
        <v>149.20929999999998</v>
      </c>
      <c r="AE22" s="110"/>
      <c r="AF22" s="110"/>
      <c r="AG22" s="15" t="s">
        <v>15</v>
      </c>
      <c r="AH22" s="133">
        <v>9.8766073853631285E-4</v>
      </c>
      <c r="AI22" s="133">
        <v>1.2002758052705441E-2</v>
      </c>
      <c r="AJ22" s="133">
        <v>1.5166442962897262E-3</v>
      </c>
    </row>
    <row r="23" spans="1:36">
      <c r="A23" t="s">
        <v>1213</v>
      </c>
      <c r="B23">
        <v>12936</v>
      </c>
      <c r="C23" t="s">
        <v>1743</v>
      </c>
      <c r="D23" t="s">
        <v>1744</v>
      </c>
      <c r="E23" t="s">
        <v>311</v>
      </c>
      <c r="F23" t="s">
        <v>1745</v>
      </c>
      <c r="G23" t="s">
        <v>1746</v>
      </c>
      <c r="H23" t="s">
        <v>312</v>
      </c>
      <c r="I23" t="s">
        <v>951</v>
      </c>
      <c r="J23" t="s">
        <v>204</v>
      </c>
      <c r="K23" t="s">
        <v>224</v>
      </c>
      <c r="L23" t="s">
        <v>325</v>
      </c>
      <c r="M23" t="s">
        <v>340</v>
      </c>
      <c r="N23" t="s">
        <v>465</v>
      </c>
      <c r="O23" t="s">
        <v>339</v>
      </c>
      <c r="P23" t="s">
        <v>1690</v>
      </c>
      <c r="Q23" t="s">
        <v>413</v>
      </c>
      <c r="R23" t="s">
        <v>407</v>
      </c>
      <c r="S23" t="s">
        <v>1212</v>
      </c>
      <c r="T23" s="132">
        <v>1294.8</v>
      </c>
      <c r="U23" t="s">
        <v>1747</v>
      </c>
      <c r="V23" s="133">
        <v>3.9300000000000002E-2</v>
      </c>
      <c r="W23" s="133">
        <v>6.5889210423230801E-2</v>
      </c>
      <c r="X23" s="15" t="s">
        <v>412</v>
      </c>
      <c r="Y23" s="15" t="s">
        <v>339</v>
      </c>
      <c r="Z23" s="144">
        <v>133340</v>
      </c>
      <c r="AA23" s="110"/>
      <c r="AB23" t="s">
        <v>1698</v>
      </c>
      <c r="AC23" s="110"/>
      <c r="AD23" s="144">
        <v>128.72639999999998</v>
      </c>
      <c r="AE23" s="110"/>
      <c r="AF23" s="110"/>
      <c r="AG23" s="15" t="s">
        <v>15</v>
      </c>
      <c r="AH23" s="133">
        <v>1.7175050081165701E-4</v>
      </c>
      <c r="AI23" s="133">
        <v>1.0355063888080579E-2</v>
      </c>
      <c r="AJ23" s="133">
        <v>1.3084449852784634E-3</v>
      </c>
    </row>
    <row r="24" spans="1:36">
      <c r="A24" t="s">
        <v>1213</v>
      </c>
      <c r="B24">
        <v>12936</v>
      </c>
      <c r="C24" t="s">
        <v>1630</v>
      </c>
      <c r="D24" t="s">
        <v>1631</v>
      </c>
      <c r="E24" t="s">
        <v>311</v>
      </c>
      <c r="F24" t="s">
        <v>1748</v>
      </c>
      <c r="G24" t="s">
        <v>1749</v>
      </c>
      <c r="H24" t="s">
        <v>312</v>
      </c>
      <c r="I24" t="s">
        <v>951</v>
      </c>
      <c r="J24" t="s">
        <v>204</v>
      </c>
      <c r="K24" t="s">
        <v>224</v>
      </c>
      <c r="L24" t="s">
        <v>325</v>
      </c>
      <c r="M24" t="s">
        <v>340</v>
      </c>
      <c r="N24" t="s">
        <v>465</v>
      </c>
      <c r="O24" t="s">
        <v>339</v>
      </c>
      <c r="P24" t="s">
        <v>1662</v>
      </c>
      <c r="Q24" t="s">
        <v>413</v>
      </c>
      <c r="R24" t="s">
        <v>407</v>
      </c>
      <c r="S24" t="s">
        <v>1212</v>
      </c>
      <c r="T24" s="132">
        <v>2144.1</v>
      </c>
      <c r="U24" t="s">
        <v>1726</v>
      </c>
      <c r="V24" s="133">
        <v>9.0999999999999998E-2</v>
      </c>
      <c r="W24" s="133">
        <v>6.9476929939984902E-2</v>
      </c>
      <c r="X24" s="15" t="s">
        <v>412</v>
      </c>
      <c r="Y24" s="15" t="s">
        <v>339</v>
      </c>
      <c r="Z24" s="144">
        <v>117000</v>
      </c>
      <c r="AA24" s="110"/>
      <c r="AB24" t="s">
        <v>1750</v>
      </c>
      <c r="AC24" s="110"/>
      <c r="AD24" s="144">
        <v>122.5692</v>
      </c>
      <c r="AE24" s="110"/>
      <c r="AF24" s="110"/>
      <c r="AG24" s="15" t="s">
        <v>15</v>
      </c>
      <c r="AH24" s="133">
        <v>4.7364010638685467E-4</v>
      </c>
      <c r="AI24" s="133">
        <v>9.8597637835822812E-3</v>
      </c>
      <c r="AJ24" s="133">
        <v>1.2458598631639899E-3</v>
      </c>
    </row>
    <row r="25" spans="1:36">
      <c r="A25" t="s">
        <v>1213</v>
      </c>
      <c r="B25">
        <v>12936</v>
      </c>
      <c r="C25" t="s">
        <v>1751</v>
      </c>
      <c r="D25" t="s">
        <v>1752</v>
      </c>
      <c r="E25" t="s">
        <v>309</v>
      </c>
      <c r="F25" t="s">
        <v>1753</v>
      </c>
      <c r="G25" t="s">
        <v>1754</v>
      </c>
      <c r="H25" t="s">
        <v>312</v>
      </c>
      <c r="I25" t="s">
        <v>951</v>
      </c>
      <c r="J25" t="s">
        <v>204</v>
      </c>
      <c r="K25" t="s">
        <v>204</v>
      </c>
      <c r="L25" t="s">
        <v>325</v>
      </c>
      <c r="M25" t="s">
        <v>340</v>
      </c>
      <c r="N25" t="s">
        <v>447</v>
      </c>
      <c r="O25" t="s">
        <v>339</v>
      </c>
      <c r="P25" s="110"/>
      <c r="Q25" t="s">
        <v>410</v>
      </c>
      <c r="R25" t="s">
        <v>410</v>
      </c>
      <c r="S25" t="s">
        <v>1212</v>
      </c>
      <c r="T25" s="132">
        <v>2510.9</v>
      </c>
      <c r="U25" t="s">
        <v>1651</v>
      </c>
      <c r="V25" s="133">
        <v>8.5000000000000006E-2</v>
      </c>
      <c r="W25" s="133">
        <v>5.36101879251E-2</v>
      </c>
      <c r="X25" s="15" t="s">
        <v>412</v>
      </c>
      <c r="Y25" s="15" t="s">
        <v>339</v>
      </c>
      <c r="Z25" s="144">
        <v>100000</v>
      </c>
      <c r="AA25" s="110"/>
      <c r="AB25" t="s">
        <v>1755</v>
      </c>
      <c r="AC25" s="110"/>
      <c r="AD25" s="144">
        <v>108.4</v>
      </c>
      <c r="AE25" s="110"/>
      <c r="AF25" s="110"/>
      <c r="AG25" s="15" t="s">
        <v>15</v>
      </c>
      <c r="AH25" s="133">
        <v>1.0361620557455186E-3</v>
      </c>
      <c r="AI25" s="133">
        <v>8.719958963102634E-3</v>
      </c>
      <c r="AJ25" s="133">
        <v>1.1018364251947188E-3</v>
      </c>
    </row>
    <row r="26" spans="1:36">
      <c r="A26" t="s">
        <v>1213</v>
      </c>
      <c r="B26">
        <v>12936</v>
      </c>
      <c r="C26" t="s">
        <v>1756</v>
      </c>
      <c r="D26" t="s">
        <v>1757</v>
      </c>
      <c r="E26" t="s">
        <v>309</v>
      </c>
      <c r="F26" t="s">
        <v>1758</v>
      </c>
      <c r="G26" t="s">
        <v>1759</v>
      </c>
      <c r="H26" t="s">
        <v>312</v>
      </c>
      <c r="I26" t="s">
        <v>951</v>
      </c>
      <c r="J26" t="s">
        <v>204</v>
      </c>
      <c r="K26" t="s">
        <v>204</v>
      </c>
      <c r="L26" t="s">
        <v>325</v>
      </c>
      <c r="M26" t="s">
        <v>340</v>
      </c>
      <c r="N26" t="s">
        <v>441</v>
      </c>
      <c r="O26" t="s">
        <v>339</v>
      </c>
      <c r="P26" t="s">
        <v>1760</v>
      </c>
      <c r="Q26" t="s">
        <v>415</v>
      </c>
      <c r="R26" t="s">
        <v>407</v>
      </c>
      <c r="S26" t="s">
        <v>1212</v>
      </c>
      <c r="T26" s="132">
        <v>2014.2</v>
      </c>
      <c r="U26" t="s">
        <v>1761</v>
      </c>
      <c r="V26" s="133">
        <v>3.4500000000000003E-2</v>
      </c>
      <c r="W26" s="133">
        <v>4.2700163663625397E-2</v>
      </c>
      <c r="X26" s="15" t="s">
        <v>412</v>
      </c>
      <c r="Y26" s="15" t="s">
        <v>339</v>
      </c>
      <c r="Z26" s="144">
        <v>111000</v>
      </c>
      <c r="AB26" t="s">
        <v>1762</v>
      </c>
      <c r="AD26" s="144">
        <v>108.0141</v>
      </c>
      <c r="AG26" s="15" t="s">
        <v>15</v>
      </c>
      <c r="AH26" s="133">
        <v>1.5238439549688956E-4</v>
      </c>
      <c r="AI26" s="133">
        <v>8.6889162309636923E-3</v>
      </c>
      <c r="AJ26" s="133">
        <v>1.0979139281791961E-3</v>
      </c>
    </row>
    <row r="27" spans="1:36">
      <c r="A27" t="s">
        <v>1213</v>
      </c>
      <c r="B27">
        <v>12936</v>
      </c>
      <c r="C27" t="s">
        <v>1763</v>
      </c>
      <c r="D27" t="s">
        <v>1764</v>
      </c>
      <c r="E27" t="s">
        <v>309</v>
      </c>
      <c r="F27" t="s">
        <v>1765</v>
      </c>
      <c r="G27" t="s">
        <v>1766</v>
      </c>
      <c r="H27" t="s">
        <v>312</v>
      </c>
      <c r="I27" t="s">
        <v>951</v>
      </c>
      <c r="J27" t="s">
        <v>204</v>
      </c>
      <c r="K27" t="s">
        <v>204</v>
      </c>
      <c r="L27" t="s">
        <v>325</v>
      </c>
      <c r="M27" t="s">
        <v>340</v>
      </c>
      <c r="N27" t="s">
        <v>447</v>
      </c>
      <c r="O27" t="s">
        <v>339</v>
      </c>
      <c r="Q27" t="s">
        <v>410</v>
      </c>
      <c r="R27" t="s">
        <v>410</v>
      </c>
      <c r="S27" t="s">
        <v>1212</v>
      </c>
      <c r="T27" s="132">
        <v>3854.3</v>
      </c>
      <c r="U27" t="s">
        <v>1767</v>
      </c>
      <c r="V27" s="133">
        <v>8.1500000000000003E-2</v>
      </c>
      <c r="W27" s="133">
        <v>6.1184262460469901E-2</v>
      </c>
      <c r="X27" s="15" t="s">
        <v>412</v>
      </c>
      <c r="Y27" s="15" t="s">
        <v>339</v>
      </c>
      <c r="Z27" s="144">
        <v>101000</v>
      </c>
      <c r="AB27" t="s">
        <v>1768</v>
      </c>
      <c r="AD27" s="144">
        <v>106.6358</v>
      </c>
      <c r="AG27" s="15" t="s">
        <v>15</v>
      </c>
      <c r="AH27" s="133">
        <v>4.8960438995777769E-4</v>
      </c>
      <c r="AI27" s="133">
        <v>8.5780424354023974E-3</v>
      </c>
      <c r="AJ27" s="133">
        <v>1.0839041390201013E-3</v>
      </c>
    </row>
    <row r="28" spans="1:36">
      <c r="A28" t="s">
        <v>1213</v>
      </c>
      <c r="B28">
        <v>12936</v>
      </c>
      <c r="C28" t="s">
        <v>1769</v>
      </c>
      <c r="D28" t="s">
        <v>1770</v>
      </c>
      <c r="E28" t="s">
        <v>309</v>
      </c>
      <c r="F28" t="s">
        <v>1771</v>
      </c>
      <c r="G28" t="s">
        <v>1772</v>
      </c>
      <c r="H28" t="s">
        <v>312</v>
      </c>
      <c r="I28" t="s">
        <v>951</v>
      </c>
      <c r="J28" t="s">
        <v>204</v>
      </c>
      <c r="K28" t="s">
        <v>204</v>
      </c>
      <c r="L28" t="s">
        <v>325</v>
      </c>
      <c r="M28" t="s">
        <v>340</v>
      </c>
      <c r="N28" t="s">
        <v>447</v>
      </c>
      <c r="O28" t="s">
        <v>339</v>
      </c>
      <c r="Q28" t="s">
        <v>410</v>
      </c>
      <c r="R28" t="s">
        <v>410</v>
      </c>
      <c r="S28" t="s">
        <v>1212</v>
      </c>
      <c r="T28" s="132">
        <v>4000.1</v>
      </c>
      <c r="U28" t="s">
        <v>1773</v>
      </c>
      <c r="V28" s="133">
        <v>7.0000000000000007E-2</v>
      </c>
      <c r="W28" s="133">
        <v>1.15803684985634E-2</v>
      </c>
      <c r="X28" s="15" t="s">
        <v>412</v>
      </c>
      <c r="Y28" s="15" t="s">
        <v>339</v>
      </c>
      <c r="Z28" s="144">
        <v>87949</v>
      </c>
      <c r="AB28" t="s">
        <v>1774</v>
      </c>
      <c r="AD28" s="144">
        <v>104.5714</v>
      </c>
      <c r="AG28" s="15" t="s">
        <v>15</v>
      </c>
      <c r="AH28" s="133">
        <v>1.7136219687470377E-3</v>
      </c>
      <c r="AI28" s="133">
        <v>8.4119770914593238E-3</v>
      </c>
      <c r="AJ28" s="133">
        <v>1.0629204571365961E-3</v>
      </c>
    </row>
    <row r="29" spans="1:36">
      <c r="A29" t="s">
        <v>1213</v>
      </c>
      <c r="B29">
        <v>12936</v>
      </c>
      <c r="C29" t="s">
        <v>1635</v>
      </c>
      <c r="D29" t="s">
        <v>1636</v>
      </c>
      <c r="E29" t="s">
        <v>309</v>
      </c>
      <c r="F29" t="s">
        <v>1775</v>
      </c>
      <c r="G29" t="s">
        <v>1776</v>
      </c>
      <c r="H29" t="s">
        <v>312</v>
      </c>
      <c r="I29" t="s">
        <v>951</v>
      </c>
      <c r="J29" t="s">
        <v>204</v>
      </c>
      <c r="K29" t="s">
        <v>204</v>
      </c>
      <c r="L29" t="s">
        <v>325</v>
      </c>
      <c r="M29" t="s">
        <v>340</v>
      </c>
      <c r="N29" t="s">
        <v>447</v>
      </c>
      <c r="O29" t="s">
        <v>339</v>
      </c>
      <c r="Q29" t="s">
        <v>410</v>
      </c>
      <c r="R29" t="s">
        <v>410</v>
      </c>
      <c r="S29" t="s">
        <v>1212</v>
      </c>
      <c r="T29" s="132">
        <v>767.4</v>
      </c>
      <c r="U29" t="s">
        <v>1777</v>
      </c>
      <c r="V29" s="133">
        <v>4.3499999999999997E-2</v>
      </c>
      <c r="W29" s="133">
        <v>6.3145968745946607E-2</v>
      </c>
      <c r="X29" s="15" t="s">
        <v>412</v>
      </c>
      <c r="Y29" s="15" t="s">
        <v>339</v>
      </c>
      <c r="Z29" s="144">
        <v>105000</v>
      </c>
      <c r="AB29" t="s">
        <v>1778</v>
      </c>
      <c r="AD29" s="144">
        <v>104.47499999999999</v>
      </c>
      <c r="AG29" s="15" t="s">
        <v>15</v>
      </c>
      <c r="AH29" s="133">
        <v>2.1875000000000002E-3</v>
      </c>
      <c r="AI29" s="133">
        <v>8.4042224416065285E-3</v>
      </c>
      <c r="AJ29" s="133">
        <v>1.0619405952234154E-3</v>
      </c>
    </row>
    <row r="30" spans="1:36">
      <c r="A30" t="s">
        <v>1213</v>
      </c>
      <c r="B30">
        <v>12936</v>
      </c>
      <c r="C30" t="s">
        <v>1658</v>
      </c>
      <c r="D30" t="s">
        <v>1659</v>
      </c>
      <c r="E30" t="s">
        <v>311</v>
      </c>
      <c r="F30" t="s">
        <v>1779</v>
      </c>
      <c r="G30" t="s">
        <v>1780</v>
      </c>
      <c r="H30" t="s">
        <v>312</v>
      </c>
      <c r="I30" t="s">
        <v>951</v>
      </c>
      <c r="J30" t="s">
        <v>204</v>
      </c>
      <c r="K30" t="s">
        <v>224</v>
      </c>
      <c r="L30" t="s">
        <v>325</v>
      </c>
      <c r="M30" t="s">
        <v>340</v>
      </c>
      <c r="N30" t="s">
        <v>465</v>
      </c>
      <c r="O30" t="s">
        <v>339</v>
      </c>
      <c r="P30" t="s">
        <v>1686</v>
      </c>
      <c r="Q30" t="s">
        <v>413</v>
      </c>
      <c r="R30" t="s">
        <v>407</v>
      </c>
      <c r="S30" t="s">
        <v>1212</v>
      </c>
      <c r="T30" s="132">
        <v>2005.6</v>
      </c>
      <c r="U30" t="s">
        <v>1781</v>
      </c>
      <c r="V30" s="133">
        <v>7.7499999999999999E-2</v>
      </c>
      <c r="W30" s="133">
        <v>7.9392988048791496E-2</v>
      </c>
      <c r="X30" s="15" t="s">
        <v>412</v>
      </c>
      <c r="Y30" s="15" t="s">
        <v>339</v>
      </c>
      <c r="Z30" s="144">
        <v>100000</v>
      </c>
      <c r="AB30" t="s">
        <v>1782</v>
      </c>
      <c r="AD30" s="144">
        <v>101.82</v>
      </c>
      <c r="AG30" s="15" t="s">
        <v>15</v>
      </c>
      <c r="AH30" s="133">
        <v>1.8623673296073572E-4</v>
      </c>
      <c r="AI30" s="133">
        <v>8.1906478009512E-3</v>
      </c>
      <c r="AJ30" s="133">
        <v>1.0349537344402791E-3</v>
      </c>
    </row>
    <row r="31" spans="1:36">
      <c r="A31" t="s">
        <v>1213</v>
      </c>
      <c r="B31">
        <v>12936</v>
      </c>
      <c r="C31" t="s">
        <v>1783</v>
      </c>
      <c r="D31" t="s">
        <v>1784</v>
      </c>
      <c r="E31" t="s">
        <v>309</v>
      </c>
      <c r="F31" t="s">
        <v>1785</v>
      </c>
      <c r="G31" t="s">
        <v>1786</v>
      </c>
      <c r="H31" t="s">
        <v>312</v>
      </c>
      <c r="I31" t="s">
        <v>951</v>
      </c>
      <c r="J31" t="s">
        <v>204</v>
      </c>
      <c r="K31" t="s">
        <v>204</v>
      </c>
      <c r="L31" t="s">
        <v>325</v>
      </c>
      <c r="M31" t="s">
        <v>340</v>
      </c>
      <c r="N31" t="s">
        <v>447</v>
      </c>
      <c r="O31" t="s">
        <v>339</v>
      </c>
      <c r="Q31" t="s">
        <v>410</v>
      </c>
      <c r="R31" t="s">
        <v>410</v>
      </c>
      <c r="S31" t="s">
        <v>1212</v>
      </c>
      <c r="T31" s="132">
        <v>2015.3</v>
      </c>
      <c r="U31" t="s">
        <v>1787</v>
      </c>
      <c r="V31" s="133">
        <v>8.8900000000000007E-2</v>
      </c>
      <c r="W31" s="133">
        <v>4.6841252199411001E-2</v>
      </c>
      <c r="X31" s="15" t="s">
        <v>412</v>
      </c>
      <c r="Y31" s="15" t="s">
        <v>339</v>
      </c>
      <c r="Z31" s="144">
        <v>88361</v>
      </c>
      <c r="AB31" t="s">
        <v>1788</v>
      </c>
      <c r="AD31" s="144">
        <v>94.166300000000007</v>
      </c>
      <c r="AG31" s="15" t="s">
        <v>15</v>
      </c>
      <c r="AH31" s="133">
        <v>9.0164285714285715E-4</v>
      </c>
      <c r="AI31" s="133">
        <v>7.5749656061550891E-3</v>
      </c>
      <c r="AJ31" s="133">
        <v>9.571573742233713E-4</v>
      </c>
    </row>
    <row r="32" spans="1:36">
      <c r="A32" t="s">
        <v>1213</v>
      </c>
      <c r="B32">
        <v>12936</v>
      </c>
      <c r="C32" t="s">
        <v>1789</v>
      </c>
      <c r="D32" t="s">
        <v>1790</v>
      </c>
      <c r="E32" t="s">
        <v>309</v>
      </c>
      <c r="F32" t="s">
        <v>1791</v>
      </c>
      <c r="G32">
        <v>11820470</v>
      </c>
      <c r="H32" t="s">
        <v>312</v>
      </c>
      <c r="I32" t="s">
        <v>951</v>
      </c>
      <c r="J32" t="s">
        <v>204</v>
      </c>
      <c r="K32" t="s">
        <v>204</v>
      </c>
      <c r="L32" t="s">
        <v>325</v>
      </c>
      <c r="M32" t="s">
        <v>340</v>
      </c>
      <c r="N32" t="s">
        <v>443</v>
      </c>
      <c r="O32" t="s">
        <v>339</v>
      </c>
      <c r="P32" t="s">
        <v>1792</v>
      </c>
      <c r="Q32" t="s">
        <v>415</v>
      </c>
      <c r="R32" t="s">
        <v>407</v>
      </c>
      <c r="S32" t="s">
        <v>1212</v>
      </c>
      <c r="T32" s="132">
        <v>962</v>
      </c>
      <c r="U32" t="s">
        <v>1793</v>
      </c>
      <c r="V32" s="133">
        <v>2.9000000000000001E-2</v>
      </c>
      <c r="W32" s="133">
        <v>0.103038367553949</v>
      </c>
      <c r="X32" s="15" t="s">
        <v>412</v>
      </c>
      <c r="Y32" s="15" t="s">
        <v>339</v>
      </c>
      <c r="Z32" s="144">
        <v>100000</v>
      </c>
      <c r="AB32" s="148">
        <f>AD32*1000/Z32*100</f>
        <v>93.228500000000011</v>
      </c>
      <c r="AD32" s="144">
        <f>94.15-0.9215</f>
        <v>93.228500000000011</v>
      </c>
      <c r="AG32" s="15" t="s">
        <v>15</v>
      </c>
      <c r="AH32" s="133">
        <v>5.7944992320463253E-4</v>
      </c>
      <c r="AI32" s="133">
        <v>7.4995266991846315E-3</v>
      </c>
      <c r="AJ32" s="133">
        <v>9.4762506610946351E-4</v>
      </c>
    </row>
    <row r="33" spans="1:36">
      <c r="A33" t="s">
        <v>1213</v>
      </c>
      <c r="B33">
        <v>12936</v>
      </c>
      <c r="C33" t="s">
        <v>1794</v>
      </c>
      <c r="D33" t="s">
        <v>1795</v>
      </c>
      <c r="E33" t="s">
        <v>309</v>
      </c>
      <c r="F33" t="s">
        <v>1796</v>
      </c>
      <c r="G33" t="s">
        <v>1797</v>
      </c>
      <c r="H33" t="s">
        <v>312</v>
      </c>
      <c r="I33" t="s">
        <v>951</v>
      </c>
      <c r="J33" t="s">
        <v>204</v>
      </c>
      <c r="K33" t="s">
        <v>204</v>
      </c>
      <c r="L33" t="s">
        <v>325</v>
      </c>
      <c r="M33" t="s">
        <v>340</v>
      </c>
      <c r="N33" t="s">
        <v>441</v>
      </c>
      <c r="O33" t="s">
        <v>339</v>
      </c>
      <c r="Q33" t="s">
        <v>410</v>
      </c>
      <c r="R33" t="s">
        <v>410</v>
      </c>
      <c r="S33" t="s">
        <v>1212</v>
      </c>
      <c r="T33" s="132">
        <v>3805.4</v>
      </c>
      <c r="U33" t="s">
        <v>1303</v>
      </c>
      <c r="V33" s="133">
        <v>5.5E-2</v>
      </c>
      <c r="W33" s="133">
        <v>6.4423175913095099E-2</v>
      </c>
      <c r="X33" s="15" t="s">
        <v>412</v>
      </c>
      <c r="Y33" s="15" t="s">
        <v>339</v>
      </c>
      <c r="Z33" s="144">
        <v>96000</v>
      </c>
      <c r="AB33" t="s">
        <v>1798</v>
      </c>
      <c r="AD33" s="144">
        <v>92.236800000000002</v>
      </c>
      <c r="AG33" s="15" t="s">
        <v>15</v>
      </c>
      <c r="AH33" s="133">
        <v>5.6470588235294113E-4</v>
      </c>
      <c r="AI33" s="133">
        <v>7.4197519454603789E-3</v>
      </c>
      <c r="AJ33" s="133">
        <v>9.3754488914575866E-4</v>
      </c>
    </row>
    <row r="34" spans="1:36">
      <c r="A34" t="s">
        <v>1213</v>
      </c>
      <c r="B34">
        <v>12936</v>
      </c>
      <c r="C34" t="s">
        <v>1799</v>
      </c>
      <c r="D34" t="s">
        <v>1800</v>
      </c>
      <c r="E34" t="s">
        <v>309</v>
      </c>
      <c r="F34" t="s">
        <v>1801</v>
      </c>
      <c r="G34">
        <v>11824010</v>
      </c>
      <c r="H34" t="s">
        <v>312</v>
      </c>
      <c r="I34" t="s">
        <v>951</v>
      </c>
      <c r="J34" t="s">
        <v>204</v>
      </c>
      <c r="K34" t="s">
        <v>204</v>
      </c>
      <c r="L34" t="s">
        <v>325</v>
      </c>
      <c r="M34" t="s">
        <v>340</v>
      </c>
      <c r="N34" t="s">
        <v>447</v>
      </c>
      <c r="O34" t="s">
        <v>339</v>
      </c>
      <c r="Q34" t="s">
        <v>410</v>
      </c>
      <c r="R34" t="s">
        <v>410</v>
      </c>
      <c r="S34" t="s">
        <v>1212</v>
      </c>
      <c r="T34" s="132">
        <v>1870.6</v>
      </c>
      <c r="U34" t="s">
        <v>1802</v>
      </c>
      <c r="V34" s="133">
        <v>3.3500000000000002E-2</v>
      </c>
      <c r="W34" s="133">
        <v>7.6140961586236594E-2</v>
      </c>
      <c r="X34" s="15" t="s">
        <v>412</v>
      </c>
      <c r="Y34" s="15" t="s">
        <v>339</v>
      </c>
      <c r="Z34" s="144">
        <v>92000</v>
      </c>
      <c r="AB34" s="148">
        <f>AD34*1000/Z34*100</f>
        <v>93.079347826086959</v>
      </c>
      <c r="AD34" s="144">
        <f>86.02-0.387</f>
        <v>85.632999999999996</v>
      </c>
      <c r="AG34" s="15" t="s">
        <v>15</v>
      </c>
      <c r="AH34" s="133">
        <v>8.2511210762331838E-4</v>
      </c>
      <c r="AI34" s="133">
        <v>6.8885262535735041E-3</v>
      </c>
      <c r="AJ34" s="133">
        <v>8.7042028227582425E-4</v>
      </c>
    </row>
    <row r="35" spans="1:36">
      <c r="A35" t="s">
        <v>1213</v>
      </c>
      <c r="B35">
        <v>12936</v>
      </c>
      <c r="C35" t="s">
        <v>1803</v>
      </c>
      <c r="D35" t="s">
        <v>1804</v>
      </c>
      <c r="E35" t="s">
        <v>309</v>
      </c>
      <c r="F35" t="s">
        <v>1805</v>
      </c>
      <c r="G35" t="s">
        <v>1806</v>
      </c>
      <c r="H35" t="s">
        <v>312</v>
      </c>
      <c r="I35" t="s">
        <v>951</v>
      </c>
      <c r="J35" t="s">
        <v>204</v>
      </c>
      <c r="K35" t="s">
        <v>204</v>
      </c>
      <c r="L35" t="s">
        <v>325</v>
      </c>
      <c r="M35" t="s">
        <v>340</v>
      </c>
      <c r="N35" t="s">
        <v>447</v>
      </c>
      <c r="O35" t="s">
        <v>339</v>
      </c>
      <c r="Q35" t="s">
        <v>410</v>
      </c>
      <c r="R35" t="s">
        <v>410</v>
      </c>
      <c r="S35" t="s">
        <v>1212</v>
      </c>
      <c r="T35" s="132">
        <v>779.5</v>
      </c>
      <c r="U35" t="s">
        <v>1807</v>
      </c>
      <c r="V35" s="133">
        <v>4.4900000000000002E-2</v>
      </c>
      <c r="W35" s="133">
        <v>5.4795604022741001E-2</v>
      </c>
      <c r="X35" s="15" t="s">
        <v>412</v>
      </c>
      <c r="Y35" s="15" t="s">
        <v>339</v>
      </c>
      <c r="Z35" s="144">
        <v>69331.850000000006</v>
      </c>
      <c r="AB35" t="s">
        <v>1808</v>
      </c>
      <c r="AD35" s="144">
        <v>69.609200000000001</v>
      </c>
      <c r="AG35" s="15" t="s">
        <v>15</v>
      </c>
      <c r="AH35" s="133">
        <v>8.1421451188426117E-4</v>
      </c>
      <c r="AI35" s="133">
        <v>5.5995329100959768E-3</v>
      </c>
      <c r="AJ35" s="133">
        <v>7.075456834747621E-4</v>
      </c>
    </row>
    <row r="36" spans="1:36">
      <c r="A36" t="s">
        <v>1213</v>
      </c>
      <c r="B36">
        <v>12936</v>
      </c>
      <c r="C36" t="s">
        <v>1809</v>
      </c>
      <c r="D36" t="s">
        <v>1810</v>
      </c>
      <c r="E36" t="s">
        <v>311</v>
      </c>
      <c r="F36" t="s">
        <v>1811</v>
      </c>
      <c r="G36" t="s">
        <v>1812</v>
      </c>
      <c r="H36" t="s">
        <v>312</v>
      </c>
      <c r="I36" t="s">
        <v>951</v>
      </c>
      <c r="J36" t="s">
        <v>204</v>
      </c>
      <c r="K36" t="s">
        <v>224</v>
      </c>
      <c r="L36" t="s">
        <v>325</v>
      </c>
      <c r="M36" t="s">
        <v>340</v>
      </c>
      <c r="N36" t="s">
        <v>465</v>
      </c>
      <c r="O36" t="s">
        <v>339</v>
      </c>
      <c r="P36" t="s">
        <v>1622</v>
      </c>
      <c r="Q36" t="s">
        <v>413</v>
      </c>
      <c r="R36" t="s">
        <v>407</v>
      </c>
      <c r="S36" t="s">
        <v>1212</v>
      </c>
      <c r="T36" s="132">
        <v>1629</v>
      </c>
      <c r="U36" t="s">
        <v>1813</v>
      </c>
      <c r="V36" s="133">
        <v>3.95E-2</v>
      </c>
      <c r="W36" s="133">
        <v>4.6961891890763899E-2</v>
      </c>
      <c r="X36" s="15" t="s">
        <v>412</v>
      </c>
      <c r="Y36" s="15" t="s">
        <v>339</v>
      </c>
      <c r="Z36" s="144">
        <v>58000</v>
      </c>
      <c r="AB36" t="s">
        <v>1814</v>
      </c>
      <c r="AD36" s="144">
        <v>57.008199999999995</v>
      </c>
      <c r="AG36" s="15" t="s">
        <v>15</v>
      </c>
      <c r="AH36" s="133">
        <v>1.8477843545945072E-4</v>
      </c>
      <c r="AI36" s="133">
        <v>4.5858779018482249E-3</v>
      </c>
      <c r="AJ36" s="133">
        <v>5.7946228131720997E-4</v>
      </c>
    </row>
    <row r="37" spans="1:36">
      <c r="A37" t="s">
        <v>1213</v>
      </c>
      <c r="B37">
        <v>12936</v>
      </c>
      <c r="C37" t="s">
        <v>1815</v>
      </c>
      <c r="D37" t="s">
        <v>1816</v>
      </c>
      <c r="E37" t="s">
        <v>309</v>
      </c>
      <c r="F37" t="s">
        <v>1817</v>
      </c>
      <c r="G37">
        <v>77102620</v>
      </c>
      <c r="H37" t="s">
        <v>312</v>
      </c>
      <c r="I37" t="s">
        <v>951</v>
      </c>
      <c r="J37" t="s">
        <v>204</v>
      </c>
      <c r="K37" t="s">
        <v>204</v>
      </c>
      <c r="L37" t="s">
        <v>325</v>
      </c>
      <c r="M37" t="s">
        <v>340</v>
      </c>
      <c r="N37" t="s">
        <v>447</v>
      </c>
      <c r="O37" t="s">
        <v>339</v>
      </c>
      <c r="Q37" t="s">
        <v>410</v>
      </c>
      <c r="R37" t="s">
        <v>410</v>
      </c>
      <c r="S37" t="s">
        <v>1212</v>
      </c>
      <c r="T37" s="132">
        <v>2113.6999999999998</v>
      </c>
      <c r="U37" t="s">
        <v>1651</v>
      </c>
      <c r="V37" s="133">
        <v>4.19E-2</v>
      </c>
      <c r="W37" s="133">
        <v>7.4714266105889895E-2</v>
      </c>
      <c r="X37" s="15" t="s">
        <v>412</v>
      </c>
      <c r="Y37" s="15" t="s">
        <v>339</v>
      </c>
      <c r="Z37" s="144">
        <v>59195</v>
      </c>
      <c r="AB37" s="148">
        <f>AD37*1000/Z37*100</f>
        <v>92.72455443871948</v>
      </c>
      <c r="AD37" s="144">
        <f>56.0399-1.1516</f>
        <v>54.888300000000001</v>
      </c>
      <c r="AG37" s="15" t="s">
        <v>15</v>
      </c>
      <c r="AH37" s="133">
        <v>7.3993750000000004E-4</v>
      </c>
      <c r="AI37" s="133">
        <v>4.4153480032699845E-3</v>
      </c>
      <c r="AJ37" s="133">
        <v>5.5791446731563916E-4</v>
      </c>
    </row>
    <row r="38" spans="1:36">
      <c r="A38" t="s">
        <v>1213</v>
      </c>
      <c r="B38">
        <v>12936</v>
      </c>
      <c r="C38" t="s">
        <v>1818</v>
      </c>
      <c r="D38" t="s">
        <v>1819</v>
      </c>
      <c r="E38" t="s">
        <v>309</v>
      </c>
      <c r="F38" t="s">
        <v>1820</v>
      </c>
      <c r="G38" t="s">
        <v>1821</v>
      </c>
      <c r="H38" t="s">
        <v>312</v>
      </c>
      <c r="I38" t="s">
        <v>951</v>
      </c>
      <c r="J38" t="s">
        <v>204</v>
      </c>
      <c r="K38" t="s">
        <v>204</v>
      </c>
      <c r="L38" t="s">
        <v>325</v>
      </c>
      <c r="M38" t="s">
        <v>340</v>
      </c>
      <c r="N38" t="s">
        <v>443</v>
      </c>
      <c r="O38" t="s">
        <v>339</v>
      </c>
      <c r="P38" t="s">
        <v>1676</v>
      </c>
      <c r="Q38" t="s">
        <v>415</v>
      </c>
      <c r="R38" t="s">
        <v>407</v>
      </c>
      <c r="S38" t="s">
        <v>1212</v>
      </c>
      <c r="T38" s="132">
        <v>373</v>
      </c>
      <c r="U38" t="s">
        <v>1598</v>
      </c>
      <c r="V38" s="133">
        <v>3.2399999999999998E-2</v>
      </c>
      <c r="W38" s="133">
        <v>8.8027905087470701E-2</v>
      </c>
      <c r="X38" s="15" t="s">
        <v>412</v>
      </c>
      <c r="Y38" s="15" t="s">
        <v>339</v>
      </c>
      <c r="Z38" s="144">
        <v>42719.39</v>
      </c>
      <c r="AB38" t="s">
        <v>1822</v>
      </c>
      <c r="AD38" s="144">
        <v>41.8949</v>
      </c>
      <c r="AG38" s="15" t="s">
        <v>15</v>
      </c>
      <c r="AH38" s="133">
        <v>5.6119177606373341E-4</v>
      </c>
      <c r="AI38" s="133">
        <v>3.3701273871152081E-3</v>
      </c>
      <c r="AJ38" s="133">
        <v>4.2584249861522344E-4</v>
      </c>
    </row>
    <row r="39" spans="1:36">
      <c r="A39" t="s">
        <v>1213</v>
      </c>
      <c r="B39">
        <v>12936</v>
      </c>
      <c r="C39" t="s">
        <v>1635</v>
      </c>
      <c r="D39" t="s">
        <v>1636</v>
      </c>
      <c r="E39" t="s">
        <v>309</v>
      </c>
      <c r="F39" t="s">
        <v>1823</v>
      </c>
      <c r="G39" t="s">
        <v>1824</v>
      </c>
      <c r="H39" t="s">
        <v>312</v>
      </c>
      <c r="I39" t="s">
        <v>951</v>
      </c>
      <c r="J39" t="s">
        <v>204</v>
      </c>
      <c r="K39" t="s">
        <v>204</v>
      </c>
      <c r="L39" t="s">
        <v>325</v>
      </c>
      <c r="M39" t="s">
        <v>340</v>
      </c>
      <c r="N39" t="s">
        <v>447</v>
      </c>
      <c r="O39" t="s">
        <v>339</v>
      </c>
      <c r="Q39" t="s">
        <v>410</v>
      </c>
      <c r="R39" t="s">
        <v>410</v>
      </c>
      <c r="S39" t="s">
        <v>1212</v>
      </c>
      <c r="T39" s="132">
        <v>768.9</v>
      </c>
      <c r="U39" t="s">
        <v>1777</v>
      </c>
      <c r="V39" s="133">
        <v>0.06</v>
      </c>
      <c r="W39" s="133">
        <v>6.66759910190102E-2</v>
      </c>
      <c r="X39" s="15" t="s">
        <v>412</v>
      </c>
      <c r="Y39" s="15" t="s">
        <v>339</v>
      </c>
      <c r="Z39" s="144">
        <v>41000</v>
      </c>
      <c r="AB39" t="s">
        <v>1825</v>
      </c>
      <c r="AD39" s="144">
        <v>41.336199999999998</v>
      </c>
      <c r="AG39" s="15" t="s">
        <v>15</v>
      </c>
      <c r="AH39" s="133">
        <v>5.2564102564102563E-4</v>
      </c>
      <c r="AI39" s="133">
        <v>3.3251842037878513E-3</v>
      </c>
      <c r="AJ39" s="133">
        <v>4.2016356862669676E-4</v>
      </c>
    </row>
    <row r="40" spans="1:36">
      <c r="A40" t="s">
        <v>1213</v>
      </c>
      <c r="B40">
        <v>12936</v>
      </c>
      <c r="C40" t="s">
        <v>1815</v>
      </c>
      <c r="D40" t="s">
        <v>1816</v>
      </c>
      <c r="E40" t="s">
        <v>309</v>
      </c>
      <c r="F40" t="s">
        <v>1826</v>
      </c>
      <c r="G40">
        <v>77102960</v>
      </c>
      <c r="H40" t="s">
        <v>312</v>
      </c>
      <c r="I40" t="s">
        <v>951</v>
      </c>
      <c r="J40" t="s">
        <v>204</v>
      </c>
      <c r="K40" t="s">
        <v>204</v>
      </c>
      <c r="L40" t="s">
        <v>325</v>
      </c>
      <c r="M40" t="s">
        <v>340</v>
      </c>
      <c r="N40" t="s">
        <v>447</v>
      </c>
      <c r="O40" t="s">
        <v>339</v>
      </c>
      <c r="Q40" t="s">
        <v>410</v>
      </c>
      <c r="R40" t="s">
        <v>410</v>
      </c>
      <c r="S40" t="s">
        <v>1212</v>
      </c>
      <c r="T40" s="132">
        <v>1625</v>
      </c>
      <c r="U40" t="s">
        <v>1651</v>
      </c>
      <c r="V40" s="133">
        <v>6.25E-2</v>
      </c>
      <c r="W40" s="133">
        <v>6.4326139639615698E-2</v>
      </c>
      <c r="X40" s="15" t="s">
        <v>412</v>
      </c>
      <c r="Y40" s="15" t="s">
        <v>339</v>
      </c>
      <c r="Z40" s="144">
        <v>39811</v>
      </c>
      <c r="AB40" s="148">
        <f>AD40*1000/Z40*100</f>
        <v>100.23410615156617</v>
      </c>
      <c r="AD40" s="144">
        <f>40.3684-0.4642</f>
        <v>39.904200000000003</v>
      </c>
      <c r="AG40" s="15" t="s">
        <v>15</v>
      </c>
      <c r="AH40" s="133">
        <v>4.0153104449913262E-4</v>
      </c>
      <c r="AI40" s="133">
        <v>3.2099906499579349E-3</v>
      </c>
      <c r="AJ40" s="133">
        <v>4.0560794352633854E-4</v>
      </c>
    </row>
    <row r="41" spans="1:36">
      <c r="A41" t="s">
        <v>1213</v>
      </c>
      <c r="B41">
        <v>12936</v>
      </c>
      <c r="C41" t="s">
        <v>1827</v>
      </c>
      <c r="D41" t="s">
        <v>1828</v>
      </c>
      <c r="E41" t="s">
        <v>309</v>
      </c>
      <c r="F41" t="s">
        <v>1829</v>
      </c>
      <c r="G41" t="s">
        <v>1830</v>
      </c>
      <c r="H41" t="s">
        <v>312</v>
      </c>
      <c r="I41" t="s">
        <v>951</v>
      </c>
      <c r="J41" t="s">
        <v>204</v>
      </c>
      <c r="K41" t="s">
        <v>204</v>
      </c>
      <c r="L41" t="s">
        <v>314</v>
      </c>
      <c r="M41" t="s">
        <v>340</v>
      </c>
      <c r="N41" t="s">
        <v>443</v>
      </c>
      <c r="O41" t="s">
        <v>339</v>
      </c>
      <c r="Q41" t="s">
        <v>410</v>
      </c>
      <c r="R41" t="s">
        <v>410</v>
      </c>
      <c r="S41" t="s">
        <v>1212</v>
      </c>
      <c r="T41" s="132">
        <v>0</v>
      </c>
      <c r="U41" t="s">
        <v>1831</v>
      </c>
      <c r="V41" s="133">
        <v>0.05</v>
      </c>
      <c r="W41" t="s">
        <v>1326</v>
      </c>
      <c r="X41" s="3" t="s">
        <v>412</v>
      </c>
      <c r="Y41" s="3" t="s">
        <v>338</v>
      </c>
      <c r="Z41" s="144">
        <v>75000</v>
      </c>
      <c r="AB41" t="s">
        <v>1832</v>
      </c>
      <c r="AD41" s="144">
        <v>18.75</v>
      </c>
      <c r="AG41" s="15" t="s">
        <v>15</v>
      </c>
      <c r="AH41" s="133">
        <v>7.3813812040509023E-3</v>
      </c>
      <c r="AI41" s="133">
        <v>1.5082954848540072E-3</v>
      </c>
      <c r="AJ41" s="133">
        <v>1.9058517502214923E-4</v>
      </c>
    </row>
    <row r="42" spans="1:36">
      <c r="A42" t="s">
        <v>1213</v>
      </c>
      <c r="B42">
        <v>12936</v>
      </c>
      <c r="C42" t="s">
        <v>1834</v>
      </c>
      <c r="D42" t="s">
        <v>1835</v>
      </c>
      <c r="E42" t="s">
        <v>309</v>
      </c>
      <c r="F42" t="s">
        <v>1836</v>
      </c>
      <c r="G42" t="s">
        <v>1837</v>
      </c>
      <c r="H42" t="s">
        <v>321</v>
      </c>
      <c r="I42" t="s">
        <v>754</v>
      </c>
      <c r="J42" t="s">
        <v>204</v>
      </c>
      <c r="K42" t="s">
        <v>204</v>
      </c>
      <c r="L42" t="s">
        <v>325</v>
      </c>
      <c r="M42" t="s">
        <v>340</v>
      </c>
      <c r="N42" t="s">
        <v>456</v>
      </c>
      <c r="O42" t="s">
        <v>339</v>
      </c>
      <c r="P42" t="s">
        <v>1690</v>
      </c>
      <c r="Q42" t="s">
        <v>413</v>
      </c>
      <c r="R42" t="s">
        <v>407</v>
      </c>
      <c r="S42" t="s">
        <v>1212</v>
      </c>
      <c r="T42" s="132">
        <v>5669.5</v>
      </c>
      <c r="U42" t="s">
        <v>1838</v>
      </c>
      <c r="V42" s="133">
        <v>5.1499999999999997E-2</v>
      </c>
      <c r="W42" s="133">
        <v>2.9789094086885098E-2</v>
      </c>
      <c r="X42" s="15" t="s">
        <v>412</v>
      </c>
      <c r="Y42" s="15" t="s">
        <v>339</v>
      </c>
      <c r="Z42" s="144">
        <v>234000.02</v>
      </c>
      <c r="AB42" t="s">
        <v>1839</v>
      </c>
      <c r="AD42" s="144">
        <v>360.99180000000001</v>
      </c>
      <c r="AG42" s="15" t="s">
        <v>15</v>
      </c>
      <c r="AH42" s="133">
        <v>8.0578885828884922E-5</v>
      </c>
      <c r="AI42" s="133">
        <v>2.9039056107163778E-2</v>
      </c>
      <c r="AJ42" s="133">
        <v>3.6693165538432371E-3</v>
      </c>
    </row>
    <row r="43" spans="1:36">
      <c r="A43" t="s">
        <v>1213</v>
      </c>
      <c r="B43">
        <v>12936</v>
      </c>
      <c r="C43" t="s">
        <v>1840</v>
      </c>
      <c r="D43" t="s">
        <v>1841</v>
      </c>
      <c r="E43" t="s">
        <v>309</v>
      </c>
      <c r="F43" t="s">
        <v>1842</v>
      </c>
      <c r="G43" t="s">
        <v>1843</v>
      </c>
      <c r="H43" t="s">
        <v>321</v>
      </c>
      <c r="I43" t="s">
        <v>754</v>
      </c>
      <c r="J43" t="s">
        <v>204</v>
      </c>
      <c r="K43" t="s">
        <v>204</v>
      </c>
      <c r="L43" t="s">
        <v>325</v>
      </c>
      <c r="M43" t="s">
        <v>340</v>
      </c>
      <c r="N43" t="s">
        <v>448</v>
      </c>
      <c r="O43" t="s">
        <v>339</v>
      </c>
      <c r="P43" t="s">
        <v>1690</v>
      </c>
      <c r="Q43" t="s">
        <v>413</v>
      </c>
      <c r="R43" t="s">
        <v>407</v>
      </c>
      <c r="S43" t="s">
        <v>1212</v>
      </c>
      <c r="T43" s="132">
        <v>5219.1000000000004</v>
      </c>
      <c r="U43" t="s">
        <v>1844</v>
      </c>
      <c r="V43" s="133">
        <v>2.5899999999999999E-2</v>
      </c>
      <c r="W43" s="133">
        <v>1.20078526222702E-2</v>
      </c>
      <c r="X43" s="15" t="s">
        <v>412</v>
      </c>
      <c r="Y43" s="15" t="s">
        <v>339</v>
      </c>
      <c r="Z43" s="144">
        <v>96000</v>
      </c>
      <c r="AB43" t="s">
        <v>1845</v>
      </c>
      <c r="AD43" s="144">
        <v>98.7072</v>
      </c>
      <c r="AG43" s="15" t="s">
        <v>15</v>
      </c>
      <c r="AH43" s="133">
        <v>2.1333333333333333E-4</v>
      </c>
      <c r="AI43" s="133">
        <v>7.9402466177376785E-3</v>
      </c>
      <c r="AJ43" s="133">
        <v>1.0033135460238019E-3</v>
      </c>
    </row>
    <row r="44" spans="1:36">
      <c r="A44" t="s">
        <v>1213</v>
      </c>
      <c r="B44">
        <v>12936</v>
      </c>
      <c r="C44" t="s">
        <v>1846</v>
      </c>
      <c r="D44" t="s">
        <v>1847</v>
      </c>
      <c r="E44" t="s">
        <v>309</v>
      </c>
      <c r="F44" t="s">
        <v>1848</v>
      </c>
      <c r="G44" t="s">
        <v>1849</v>
      </c>
      <c r="H44" t="s">
        <v>321</v>
      </c>
      <c r="I44" t="s">
        <v>754</v>
      </c>
      <c r="J44" t="s">
        <v>204</v>
      </c>
      <c r="K44" t="s">
        <v>204</v>
      </c>
      <c r="L44" t="s">
        <v>325</v>
      </c>
      <c r="M44" t="s">
        <v>340</v>
      </c>
      <c r="N44" t="s">
        <v>464</v>
      </c>
      <c r="O44" t="s">
        <v>339</v>
      </c>
      <c r="P44" t="s">
        <v>1650</v>
      </c>
      <c r="Q44" t="s">
        <v>413</v>
      </c>
      <c r="R44" t="s">
        <v>407</v>
      </c>
      <c r="S44" t="s">
        <v>1212</v>
      </c>
      <c r="T44" s="132">
        <v>474</v>
      </c>
      <c r="U44" t="s">
        <v>1850</v>
      </c>
      <c r="V44" s="133">
        <v>0.04</v>
      </c>
      <c r="W44" s="133">
        <v>1.7950668722390799E-2</v>
      </c>
      <c r="X44" s="15" t="s">
        <v>412</v>
      </c>
      <c r="Y44" s="15" t="s">
        <v>339</v>
      </c>
      <c r="Z44" s="144">
        <v>51303.21</v>
      </c>
      <c r="AB44" t="s">
        <v>1851</v>
      </c>
      <c r="AD44" s="144">
        <v>57.839199999999998</v>
      </c>
      <c r="AG44" s="15" t="s">
        <v>15</v>
      </c>
      <c r="AH44" s="133">
        <v>6.3017607196990809E-4</v>
      </c>
      <c r="AI44" s="133">
        <v>4.6527255577369546E-3</v>
      </c>
      <c r="AJ44" s="133">
        <v>5.879090162741917E-4</v>
      </c>
    </row>
    <row r="45" spans="1:36">
      <c r="A45" t="s">
        <v>1213</v>
      </c>
      <c r="B45">
        <v>12936</v>
      </c>
      <c r="C45" t="s">
        <v>1852</v>
      </c>
      <c r="D45" t="s">
        <v>1853</v>
      </c>
      <c r="E45" t="s">
        <v>309</v>
      </c>
      <c r="F45" t="s">
        <v>1854</v>
      </c>
      <c r="G45" t="s">
        <v>1855</v>
      </c>
      <c r="H45" t="s">
        <v>312</v>
      </c>
      <c r="I45" t="s">
        <v>754</v>
      </c>
      <c r="J45" t="s">
        <v>204</v>
      </c>
      <c r="K45" t="s">
        <v>204</v>
      </c>
      <c r="L45" t="s">
        <v>325</v>
      </c>
      <c r="M45" t="s">
        <v>340</v>
      </c>
      <c r="N45" t="s">
        <v>443</v>
      </c>
      <c r="O45" t="s">
        <v>339</v>
      </c>
      <c r="P45" t="s">
        <v>1856</v>
      </c>
      <c r="Q45" t="s">
        <v>415</v>
      </c>
      <c r="R45" t="s">
        <v>407</v>
      </c>
      <c r="S45" t="s">
        <v>1212</v>
      </c>
      <c r="T45" s="132">
        <v>2130</v>
      </c>
      <c r="U45" t="s">
        <v>1366</v>
      </c>
      <c r="V45" s="133">
        <v>3.5400000000000001E-2</v>
      </c>
      <c r="W45" s="133">
        <v>3.36443190062043E-2</v>
      </c>
      <c r="X45" s="15" t="s">
        <v>412</v>
      </c>
      <c r="Y45" s="15" t="s">
        <v>339</v>
      </c>
      <c r="Z45" s="144">
        <v>400000</v>
      </c>
      <c r="AB45" t="s">
        <v>1857</v>
      </c>
      <c r="AD45" s="144">
        <v>416.68</v>
      </c>
      <c r="AG45" s="15" t="s">
        <v>15</v>
      </c>
      <c r="AH45" s="133">
        <v>3.5809885318842269E-4</v>
      </c>
      <c r="AI45" s="133">
        <v>3.3518750006878283E-2</v>
      </c>
      <c r="AJ45" s="133">
        <v>4.2353616388388872E-3</v>
      </c>
    </row>
    <row r="46" spans="1:36">
      <c r="A46" t="s">
        <v>1213</v>
      </c>
      <c r="B46">
        <v>12936</v>
      </c>
      <c r="C46" t="s">
        <v>1858</v>
      </c>
      <c r="D46" t="s">
        <v>1859</v>
      </c>
      <c r="E46" t="s">
        <v>309</v>
      </c>
      <c r="F46" t="s">
        <v>1860</v>
      </c>
      <c r="G46" t="s">
        <v>1861</v>
      </c>
      <c r="H46" t="s">
        <v>312</v>
      </c>
      <c r="I46" t="s">
        <v>754</v>
      </c>
      <c r="J46" t="s">
        <v>204</v>
      </c>
      <c r="K46" t="s">
        <v>204</v>
      </c>
      <c r="L46" t="s">
        <v>325</v>
      </c>
      <c r="M46" t="s">
        <v>340</v>
      </c>
      <c r="N46" t="s">
        <v>448</v>
      </c>
      <c r="O46" t="s">
        <v>339</v>
      </c>
      <c r="P46" t="s">
        <v>1650</v>
      </c>
      <c r="Q46" t="s">
        <v>413</v>
      </c>
      <c r="R46" t="s">
        <v>407</v>
      </c>
      <c r="S46" t="s">
        <v>1212</v>
      </c>
      <c r="T46" s="132">
        <v>915.1</v>
      </c>
      <c r="U46" t="s">
        <v>1862</v>
      </c>
      <c r="V46" s="133">
        <v>2.4199999999999999E-2</v>
      </c>
      <c r="W46" s="133">
        <v>2.03083879077431E-2</v>
      </c>
      <c r="X46" s="3" t="s">
        <v>411</v>
      </c>
      <c r="Y46" s="3" t="s">
        <v>339</v>
      </c>
      <c r="Z46" s="144">
        <v>350000</v>
      </c>
      <c r="AB46" t="s">
        <v>1863</v>
      </c>
      <c r="AD46" s="144">
        <v>393.22500000000002</v>
      </c>
      <c r="AG46" s="15" t="s">
        <v>15</v>
      </c>
      <c r="AH46" s="133">
        <v>2.4286160358047394E-4</v>
      </c>
      <c r="AI46" s="133">
        <v>3.1631972908358244E-2</v>
      </c>
      <c r="AJ46" s="133">
        <v>3.9969522905645141E-3</v>
      </c>
    </row>
    <row r="47" spans="1:36">
      <c r="A47" t="s">
        <v>1213</v>
      </c>
      <c r="B47">
        <v>12936</v>
      </c>
      <c r="C47" t="s">
        <v>1852</v>
      </c>
      <c r="D47" t="s">
        <v>1853</v>
      </c>
      <c r="E47" t="s">
        <v>309</v>
      </c>
      <c r="F47" t="s">
        <v>1864</v>
      </c>
      <c r="G47" t="s">
        <v>1865</v>
      </c>
      <c r="H47" t="s">
        <v>312</v>
      </c>
      <c r="I47" t="s">
        <v>754</v>
      </c>
      <c r="J47" t="s">
        <v>204</v>
      </c>
      <c r="K47" t="s">
        <v>204</v>
      </c>
      <c r="L47" t="s">
        <v>325</v>
      </c>
      <c r="M47" t="s">
        <v>340</v>
      </c>
      <c r="N47" t="s">
        <v>443</v>
      </c>
      <c r="O47" t="s">
        <v>339</v>
      </c>
      <c r="P47" t="s">
        <v>1856</v>
      </c>
      <c r="Q47" t="s">
        <v>415</v>
      </c>
      <c r="R47" t="s">
        <v>407</v>
      </c>
      <c r="S47" t="s">
        <v>1212</v>
      </c>
      <c r="T47" s="132">
        <v>3488.3</v>
      </c>
      <c r="U47" t="s">
        <v>1866</v>
      </c>
      <c r="V47" s="133">
        <v>0.01</v>
      </c>
      <c r="W47" s="133">
        <v>3.3709884055852603E-2</v>
      </c>
      <c r="X47" s="15" t="s">
        <v>412</v>
      </c>
      <c r="Y47" s="15" t="s">
        <v>339</v>
      </c>
      <c r="Z47" s="144">
        <v>300000</v>
      </c>
      <c r="AB47" t="s">
        <v>1867</v>
      </c>
      <c r="AD47" s="144">
        <v>299.73</v>
      </c>
      <c r="AG47" s="15" t="s">
        <v>15</v>
      </c>
      <c r="AH47" s="133">
        <v>2.5336596686986615E-4</v>
      </c>
      <c r="AI47" s="133">
        <v>2.4111008302682219E-2</v>
      </c>
      <c r="AJ47" s="133">
        <v>3.0466183738340688E-3</v>
      </c>
    </row>
    <row r="48" spans="1:36">
      <c r="A48" t="s">
        <v>1213</v>
      </c>
      <c r="B48">
        <v>12936</v>
      </c>
      <c r="C48" t="s">
        <v>1868</v>
      </c>
      <c r="D48" t="s">
        <v>1869</v>
      </c>
      <c r="E48" t="s">
        <v>309</v>
      </c>
      <c r="F48" t="s">
        <v>1870</v>
      </c>
      <c r="G48">
        <v>15501690</v>
      </c>
      <c r="H48" t="s">
        <v>312</v>
      </c>
      <c r="I48" t="s">
        <v>754</v>
      </c>
      <c r="J48" t="s">
        <v>204</v>
      </c>
      <c r="K48" t="s">
        <v>204</v>
      </c>
      <c r="L48" t="s">
        <v>325</v>
      </c>
      <c r="M48" t="s">
        <v>340</v>
      </c>
      <c r="N48" t="s">
        <v>447</v>
      </c>
      <c r="O48" t="s">
        <v>339</v>
      </c>
      <c r="P48" t="s">
        <v>1713</v>
      </c>
      <c r="Q48" t="s">
        <v>415</v>
      </c>
      <c r="R48" t="s">
        <v>407</v>
      </c>
      <c r="S48" t="s">
        <v>1212</v>
      </c>
      <c r="T48" s="132">
        <v>3672.7</v>
      </c>
      <c r="U48" t="s">
        <v>1872</v>
      </c>
      <c r="V48" s="133">
        <v>2.07E-2</v>
      </c>
      <c r="W48" s="133">
        <v>4.0575856055020898E-2</v>
      </c>
      <c r="X48" s="15" t="s">
        <v>412</v>
      </c>
      <c r="Y48" s="15" t="s">
        <v>339</v>
      </c>
      <c r="Z48" s="144">
        <v>295000</v>
      </c>
      <c r="AB48" s="148">
        <f>AD48*1000/Z48*100</f>
        <v>100.20410169491527</v>
      </c>
      <c r="AD48" s="144">
        <f>299.3955-3.7934</f>
        <v>295.60210000000001</v>
      </c>
      <c r="AG48" s="15" t="s">
        <v>15</v>
      </c>
      <c r="AH48" s="133">
        <v>5.4979754553378544E-4</v>
      </c>
      <c r="AI48" s="133">
        <v>2.3778950012979347E-2</v>
      </c>
      <c r="AJ48" s="133">
        <v>3.0046601581554594E-3</v>
      </c>
    </row>
    <row r="49" spans="1:36">
      <c r="A49" t="s">
        <v>1213</v>
      </c>
      <c r="B49">
        <v>12936</v>
      </c>
      <c r="C49" t="s">
        <v>1874</v>
      </c>
      <c r="D49" t="s">
        <v>1875</v>
      </c>
      <c r="E49" t="s">
        <v>309</v>
      </c>
      <c r="F49" t="s">
        <v>1876</v>
      </c>
      <c r="G49" t="s">
        <v>1877</v>
      </c>
      <c r="H49" t="s">
        <v>312</v>
      </c>
      <c r="I49" t="s">
        <v>754</v>
      </c>
      <c r="J49" t="s">
        <v>204</v>
      </c>
      <c r="K49" t="s">
        <v>204</v>
      </c>
      <c r="L49" t="s">
        <v>325</v>
      </c>
      <c r="M49" t="s">
        <v>340</v>
      </c>
      <c r="N49" t="s">
        <v>448</v>
      </c>
      <c r="O49" t="s">
        <v>339</v>
      </c>
      <c r="P49" t="s">
        <v>1650</v>
      </c>
      <c r="Q49" t="s">
        <v>413</v>
      </c>
      <c r="R49" t="s">
        <v>407</v>
      </c>
      <c r="S49" t="s">
        <v>1212</v>
      </c>
      <c r="T49" s="132">
        <v>988.1</v>
      </c>
      <c r="U49" t="s">
        <v>1878</v>
      </c>
      <c r="V49" s="133">
        <v>2.0199999999999999E-2</v>
      </c>
      <c r="W49" s="133">
        <v>3.7499543925523397E-2</v>
      </c>
      <c r="X49" s="3" t="s">
        <v>411</v>
      </c>
      <c r="Y49" s="3" t="s">
        <v>339</v>
      </c>
      <c r="Z49" s="144">
        <v>250000</v>
      </c>
      <c r="AB49" t="s">
        <v>1879</v>
      </c>
      <c r="AC49" s="132">
        <v>5642.4</v>
      </c>
      <c r="AD49" s="144">
        <v>285.86740000000003</v>
      </c>
      <c r="AG49" s="15" t="s">
        <v>15</v>
      </c>
      <c r="AH49" s="133">
        <v>2.3758612497030174E-4</v>
      </c>
      <c r="AI49" s="133">
        <v>2.2995867129970905E-2</v>
      </c>
      <c r="AJ49" s="133">
        <v>2.9057113846467598E-3</v>
      </c>
    </row>
    <row r="50" spans="1:36">
      <c r="A50" t="s">
        <v>1213</v>
      </c>
      <c r="B50">
        <v>12936</v>
      </c>
      <c r="C50" t="s">
        <v>1732</v>
      </c>
      <c r="D50" t="s">
        <v>1733</v>
      </c>
      <c r="E50" t="s">
        <v>309</v>
      </c>
      <c r="F50" t="s">
        <v>1880</v>
      </c>
      <c r="G50">
        <v>11935800</v>
      </c>
      <c r="H50" t="s">
        <v>312</v>
      </c>
      <c r="I50" t="s">
        <v>754</v>
      </c>
      <c r="J50" t="s">
        <v>204</v>
      </c>
      <c r="K50" t="s">
        <v>204</v>
      </c>
      <c r="L50" t="s">
        <v>325</v>
      </c>
      <c r="M50" t="s">
        <v>340</v>
      </c>
      <c r="N50" t="s">
        <v>447</v>
      </c>
      <c r="O50" t="s">
        <v>339</v>
      </c>
      <c r="P50" t="s">
        <v>1676</v>
      </c>
      <c r="Q50" t="s">
        <v>415</v>
      </c>
      <c r="R50" t="s">
        <v>407</v>
      </c>
      <c r="S50" t="s">
        <v>1212</v>
      </c>
      <c r="T50" s="132">
        <v>3307.3</v>
      </c>
      <c r="U50" t="s">
        <v>1882</v>
      </c>
      <c r="V50" s="133">
        <v>3.85E-2</v>
      </c>
      <c r="W50" s="133">
        <v>2.3198495296239501E-2</v>
      </c>
      <c r="X50" s="15" t="s">
        <v>412</v>
      </c>
      <c r="Y50" s="15" t="s">
        <v>339</v>
      </c>
      <c r="Z50" s="144">
        <v>104000</v>
      </c>
      <c r="AB50" s="148">
        <f>AD50*1000/Z50*100</f>
        <v>105.55989701555288</v>
      </c>
      <c r="AD50" s="144">
        <f>109782.292896175/1000</f>
        <v>109.78229289617499</v>
      </c>
      <c r="AG50" s="15" t="s">
        <v>15</v>
      </c>
      <c r="AH50" s="133">
        <v>1.2090395480225989E-3</v>
      </c>
      <c r="AI50" s="133">
        <v>8.8311539569184486E-3</v>
      </c>
      <c r="AJ50" s="133">
        <v>1.1158868003173525E-3</v>
      </c>
    </row>
    <row r="51" spans="1:36">
      <c r="A51" t="s">
        <v>1213</v>
      </c>
      <c r="B51">
        <v>12936</v>
      </c>
      <c r="C51" t="s">
        <v>1884</v>
      </c>
      <c r="D51" t="s">
        <v>1885</v>
      </c>
      <c r="E51" t="s">
        <v>309</v>
      </c>
      <c r="F51" t="s">
        <v>1886</v>
      </c>
      <c r="G51" t="s">
        <v>1887</v>
      </c>
      <c r="H51" t="s">
        <v>312</v>
      </c>
      <c r="I51" t="s">
        <v>754</v>
      </c>
      <c r="J51" t="s">
        <v>204</v>
      </c>
      <c r="K51" t="s">
        <v>204</v>
      </c>
      <c r="L51" t="s">
        <v>325</v>
      </c>
      <c r="M51" t="s">
        <v>340</v>
      </c>
      <c r="N51" t="s">
        <v>441</v>
      </c>
      <c r="O51" t="s">
        <v>339</v>
      </c>
      <c r="Q51" t="s">
        <v>410</v>
      </c>
      <c r="R51" t="s">
        <v>410</v>
      </c>
      <c r="S51" t="s">
        <v>1212</v>
      </c>
      <c r="T51" s="132">
        <v>2571.1999999999998</v>
      </c>
      <c r="U51" t="s">
        <v>1682</v>
      </c>
      <c r="V51" s="133">
        <v>2.3E-2</v>
      </c>
      <c r="W51" s="133">
        <v>4.7740804680585502E-2</v>
      </c>
      <c r="X51" s="15" t="s">
        <v>412</v>
      </c>
      <c r="Y51" s="15" t="s">
        <v>339</v>
      </c>
      <c r="Z51" s="144">
        <v>211940.1</v>
      </c>
      <c r="AB51" t="s">
        <v>1888</v>
      </c>
      <c r="AD51" s="144">
        <v>218.04400000000001</v>
      </c>
      <c r="AG51" s="15" t="s">
        <v>15</v>
      </c>
      <c r="AH51" s="133">
        <v>7.8365723793677206E-4</v>
      </c>
      <c r="AI51" s="133">
        <v>1.7539988303973717E-2</v>
      </c>
      <c r="AJ51" s="133">
        <v>2.2163175414682407E-3</v>
      </c>
    </row>
    <row r="52" spans="1:36">
      <c r="A52" t="s">
        <v>1213</v>
      </c>
      <c r="B52">
        <v>12936</v>
      </c>
      <c r="C52" t="s">
        <v>1889</v>
      </c>
      <c r="D52" t="s">
        <v>1890</v>
      </c>
      <c r="E52" t="s">
        <v>309</v>
      </c>
      <c r="F52" t="s">
        <v>1891</v>
      </c>
      <c r="G52" t="s">
        <v>1892</v>
      </c>
      <c r="H52" t="s">
        <v>312</v>
      </c>
      <c r="I52" t="s">
        <v>754</v>
      </c>
      <c r="J52" t="s">
        <v>204</v>
      </c>
      <c r="K52" t="s">
        <v>204</v>
      </c>
      <c r="L52" t="s">
        <v>325</v>
      </c>
      <c r="M52" t="s">
        <v>340</v>
      </c>
      <c r="N52" t="s">
        <v>455</v>
      </c>
      <c r="O52" t="s">
        <v>339</v>
      </c>
      <c r="P52" t="s">
        <v>1686</v>
      </c>
      <c r="Q52" t="s">
        <v>413</v>
      </c>
      <c r="R52" t="s">
        <v>407</v>
      </c>
      <c r="S52" t="s">
        <v>1212</v>
      </c>
      <c r="T52" s="132">
        <v>3077.8</v>
      </c>
      <c r="U52" t="s">
        <v>1893</v>
      </c>
      <c r="V52" s="133">
        <v>2.8799999999999999E-2</v>
      </c>
      <c r="W52" s="133">
        <v>2.9634360569715201E-2</v>
      </c>
      <c r="X52" s="15" t="s">
        <v>412</v>
      </c>
      <c r="Y52" s="15" t="s">
        <v>339</v>
      </c>
      <c r="Z52" s="144">
        <v>189333.33</v>
      </c>
      <c r="AB52" t="s">
        <v>1894</v>
      </c>
      <c r="AD52" s="144">
        <v>210.59549999999999</v>
      </c>
      <c r="AG52" s="15" t="s">
        <v>15</v>
      </c>
      <c r="AH52" s="133">
        <v>8.4356434325458284E-4</v>
      </c>
      <c r="AI52" s="133">
        <v>1.6940812894963846E-2</v>
      </c>
      <c r="AJ52" s="133">
        <v>2.1406069454067748E-3</v>
      </c>
    </row>
    <row r="53" spans="1:36">
      <c r="A53" t="s">
        <v>1213</v>
      </c>
      <c r="B53">
        <v>12936</v>
      </c>
      <c r="C53" t="s">
        <v>1895</v>
      </c>
      <c r="D53" t="s">
        <v>1896</v>
      </c>
      <c r="E53" t="s">
        <v>309</v>
      </c>
      <c r="F53" t="s">
        <v>1897</v>
      </c>
      <c r="G53" t="s">
        <v>1898</v>
      </c>
      <c r="H53" t="s">
        <v>312</v>
      </c>
      <c r="I53" t="s">
        <v>754</v>
      </c>
      <c r="J53" t="s">
        <v>204</v>
      </c>
      <c r="K53" t="s">
        <v>204</v>
      </c>
      <c r="L53" t="s">
        <v>325</v>
      </c>
      <c r="M53" t="s">
        <v>340</v>
      </c>
      <c r="N53" t="s">
        <v>464</v>
      </c>
      <c r="O53" t="s">
        <v>339</v>
      </c>
      <c r="P53" t="s">
        <v>1650</v>
      </c>
      <c r="Q53" t="s">
        <v>413</v>
      </c>
      <c r="R53" t="s">
        <v>407</v>
      </c>
      <c r="S53" t="s">
        <v>1212</v>
      </c>
      <c r="T53" s="132">
        <v>1467.6</v>
      </c>
      <c r="U53" t="s">
        <v>1730</v>
      </c>
      <c r="V53" s="133">
        <v>4.7500000000000001E-2</v>
      </c>
      <c r="W53" s="133">
        <v>1.79664043343064E-2</v>
      </c>
      <c r="X53" s="15" t="s">
        <v>412</v>
      </c>
      <c r="Y53" s="15" t="s">
        <v>339</v>
      </c>
      <c r="Z53" s="144">
        <v>146666.73000000001</v>
      </c>
      <c r="AB53" t="s">
        <v>1899</v>
      </c>
      <c r="AD53" s="144">
        <v>207.50409999999999</v>
      </c>
      <c r="AG53" s="15" t="s">
        <v>15</v>
      </c>
      <c r="AH53" s="133">
        <v>1.5348673807813373E-4</v>
      </c>
      <c r="AI53" s="133">
        <v>1.6692133179663702E-2</v>
      </c>
      <c r="AJ53" s="133">
        <v>2.1091842782033896E-3</v>
      </c>
    </row>
    <row r="54" spans="1:36">
      <c r="A54" t="s">
        <v>1213</v>
      </c>
      <c r="B54">
        <v>12936</v>
      </c>
      <c r="C54" t="s">
        <v>1900</v>
      </c>
      <c r="D54" t="s">
        <v>1901</v>
      </c>
      <c r="E54" t="s">
        <v>309</v>
      </c>
      <c r="F54" t="s">
        <v>1902</v>
      </c>
      <c r="G54" t="s">
        <v>1903</v>
      </c>
      <c r="H54" t="s">
        <v>312</v>
      </c>
      <c r="I54" t="s">
        <v>754</v>
      </c>
      <c r="J54" t="s">
        <v>204</v>
      </c>
      <c r="K54" t="s">
        <v>204</v>
      </c>
      <c r="L54" t="s">
        <v>325</v>
      </c>
      <c r="M54" t="s">
        <v>340</v>
      </c>
      <c r="N54" t="s">
        <v>461</v>
      </c>
      <c r="O54" t="s">
        <v>339</v>
      </c>
      <c r="P54" t="s">
        <v>1760</v>
      </c>
      <c r="Q54" t="s">
        <v>415</v>
      </c>
      <c r="R54" t="s">
        <v>407</v>
      </c>
      <c r="S54" t="s">
        <v>1212</v>
      </c>
      <c r="T54" s="132">
        <v>3696.4</v>
      </c>
      <c r="U54" t="s">
        <v>1904</v>
      </c>
      <c r="V54" s="133">
        <v>3.2500000000000001E-2</v>
      </c>
      <c r="W54" s="133">
        <v>2.9807452300786599E-2</v>
      </c>
      <c r="X54" s="15" t="s">
        <v>412</v>
      </c>
      <c r="Y54" s="15" t="s">
        <v>339</v>
      </c>
      <c r="Z54" s="144">
        <v>181000</v>
      </c>
      <c r="AB54" t="s">
        <v>1905</v>
      </c>
      <c r="AD54" s="144">
        <v>193.36229999999998</v>
      </c>
      <c r="AG54" s="15" t="s">
        <v>15</v>
      </c>
      <c r="AH54" s="133">
        <v>3.9347826086956521E-4</v>
      </c>
      <c r="AI54" s="133">
        <v>1.5554532481652585E-2</v>
      </c>
      <c r="AJ54" s="133">
        <v>1.9654393487032172E-3</v>
      </c>
    </row>
    <row r="55" spans="1:36">
      <c r="A55" t="s">
        <v>1213</v>
      </c>
      <c r="B55">
        <v>12936</v>
      </c>
      <c r="C55" t="s">
        <v>1874</v>
      </c>
      <c r="D55" t="s">
        <v>1875</v>
      </c>
      <c r="E55" t="s">
        <v>309</v>
      </c>
      <c r="F55" t="s">
        <v>1906</v>
      </c>
      <c r="G55" t="s">
        <v>1907</v>
      </c>
      <c r="H55" t="s">
        <v>312</v>
      </c>
      <c r="I55" t="s">
        <v>754</v>
      </c>
      <c r="J55" t="s">
        <v>204</v>
      </c>
      <c r="K55" t="s">
        <v>204</v>
      </c>
      <c r="L55" t="s">
        <v>325</v>
      </c>
      <c r="M55" t="s">
        <v>340</v>
      </c>
      <c r="N55" t="s">
        <v>448</v>
      </c>
      <c r="O55" t="s">
        <v>339</v>
      </c>
      <c r="P55" t="s">
        <v>1650</v>
      </c>
      <c r="Q55" t="s">
        <v>413</v>
      </c>
      <c r="R55" t="s">
        <v>407</v>
      </c>
      <c r="S55" t="s">
        <v>1212</v>
      </c>
      <c r="T55" s="132">
        <v>2054.4</v>
      </c>
      <c r="U55" t="s">
        <v>1908</v>
      </c>
      <c r="V55" s="133">
        <v>2.5899999999999999E-2</v>
      </c>
      <c r="W55" s="133">
        <v>2.07778336632248E-2</v>
      </c>
      <c r="X55" s="3" t="s">
        <v>411</v>
      </c>
      <c r="Y55" s="3" t="s">
        <v>339</v>
      </c>
      <c r="Z55" s="144">
        <v>150000</v>
      </c>
      <c r="AB55" t="s">
        <v>1909</v>
      </c>
      <c r="AD55" s="144">
        <v>172.785</v>
      </c>
      <c r="AG55" s="15" t="s">
        <v>15</v>
      </c>
      <c r="AH55" s="133">
        <v>1.42025280499929E-4</v>
      </c>
      <c r="AI55" s="133">
        <v>1.3899244552026648E-2</v>
      </c>
      <c r="AJ55" s="133">
        <v>1.7562805048641095E-3</v>
      </c>
    </row>
    <row r="56" spans="1:36">
      <c r="A56" t="s">
        <v>1213</v>
      </c>
      <c r="B56">
        <v>12936</v>
      </c>
      <c r="C56" t="s">
        <v>1910</v>
      </c>
      <c r="D56" t="s">
        <v>1911</v>
      </c>
      <c r="E56" t="s">
        <v>309</v>
      </c>
      <c r="F56" t="s">
        <v>1912</v>
      </c>
      <c r="G56" t="s">
        <v>1913</v>
      </c>
      <c r="H56" t="s">
        <v>312</v>
      </c>
      <c r="I56" t="s">
        <v>754</v>
      </c>
      <c r="J56" t="s">
        <v>204</v>
      </c>
      <c r="K56" t="s">
        <v>204</v>
      </c>
      <c r="L56" t="s">
        <v>325</v>
      </c>
      <c r="M56" t="s">
        <v>340</v>
      </c>
      <c r="N56" t="s">
        <v>464</v>
      </c>
      <c r="O56" t="s">
        <v>339</v>
      </c>
      <c r="Q56" t="s">
        <v>410</v>
      </c>
      <c r="R56" t="s">
        <v>410</v>
      </c>
      <c r="S56" t="s">
        <v>1212</v>
      </c>
      <c r="T56" s="132">
        <v>3437.1</v>
      </c>
      <c r="U56" t="s">
        <v>1682</v>
      </c>
      <c r="V56" s="133">
        <v>4.4999999999999998E-2</v>
      </c>
      <c r="W56" s="133">
        <v>3.7289735766648902E-2</v>
      </c>
      <c r="X56" s="15" t="s">
        <v>412</v>
      </c>
      <c r="Y56" s="15" t="s">
        <v>339</v>
      </c>
      <c r="Z56" s="144">
        <v>155000</v>
      </c>
      <c r="AB56" t="s">
        <v>1914</v>
      </c>
      <c r="AD56" s="144">
        <v>161.49449999999999</v>
      </c>
      <c r="AG56" s="15" t="s">
        <v>15</v>
      </c>
      <c r="AH56" s="133">
        <v>1.5821831882318235E-4</v>
      </c>
      <c r="AI56" s="133">
        <v>1.2991009342866958E-2</v>
      </c>
      <c r="AJ56" s="133">
        <v>1.6415177358727721E-3</v>
      </c>
    </row>
    <row r="57" spans="1:36">
      <c r="A57" t="s">
        <v>1213</v>
      </c>
      <c r="B57">
        <v>12936</v>
      </c>
      <c r="C57" t="s">
        <v>1858</v>
      </c>
      <c r="D57" t="s">
        <v>1859</v>
      </c>
      <c r="E57" t="s">
        <v>309</v>
      </c>
      <c r="F57" t="s">
        <v>1915</v>
      </c>
      <c r="G57" t="s">
        <v>1916</v>
      </c>
      <c r="H57" t="s">
        <v>312</v>
      </c>
      <c r="I57" t="s">
        <v>754</v>
      </c>
      <c r="J57" t="s">
        <v>204</v>
      </c>
      <c r="K57" t="s">
        <v>204</v>
      </c>
      <c r="L57" t="s">
        <v>325</v>
      </c>
      <c r="M57" t="s">
        <v>340</v>
      </c>
      <c r="N57" t="s">
        <v>448</v>
      </c>
      <c r="O57" t="s">
        <v>339</v>
      </c>
      <c r="P57" t="s">
        <v>1211</v>
      </c>
      <c r="Q57" t="s">
        <v>413</v>
      </c>
      <c r="R57" t="s">
        <v>407</v>
      </c>
      <c r="S57" t="s">
        <v>1212</v>
      </c>
      <c r="T57" s="132">
        <v>5608.3</v>
      </c>
      <c r="U57" t="s">
        <v>1917</v>
      </c>
      <c r="V57" s="133">
        <v>2.0199999999999999E-2</v>
      </c>
      <c r="W57" s="133">
        <v>1.66314999234673E-2</v>
      </c>
      <c r="X57" s="15" t="s">
        <v>412</v>
      </c>
      <c r="Y57" s="15" t="s">
        <v>339</v>
      </c>
      <c r="Z57" s="144">
        <v>155000</v>
      </c>
      <c r="AB57" t="s">
        <v>1918</v>
      </c>
      <c r="AD57" s="144">
        <v>156.16249999999999</v>
      </c>
      <c r="AG57" s="15" t="s">
        <v>15</v>
      </c>
      <c r="AH57" s="133">
        <v>7.3019453324552159E-5</v>
      </c>
      <c r="AI57" s="133">
        <v>1.2562090328187408E-2</v>
      </c>
      <c r="AJ57" s="133">
        <v>1.5873203943678068E-3</v>
      </c>
    </row>
    <row r="58" spans="1:36">
      <c r="A58" t="s">
        <v>1213</v>
      </c>
      <c r="B58">
        <v>12936</v>
      </c>
      <c r="C58" t="s">
        <v>1858</v>
      </c>
      <c r="D58" t="s">
        <v>1859</v>
      </c>
      <c r="E58" t="s">
        <v>309</v>
      </c>
      <c r="F58" t="s">
        <v>1919</v>
      </c>
      <c r="G58" t="s">
        <v>1920</v>
      </c>
      <c r="H58" t="s">
        <v>312</v>
      </c>
      <c r="I58" t="s">
        <v>754</v>
      </c>
      <c r="J58" t="s">
        <v>204</v>
      </c>
      <c r="K58" t="s">
        <v>204</v>
      </c>
      <c r="L58" t="s">
        <v>325</v>
      </c>
      <c r="M58" t="s">
        <v>340</v>
      </c>
      <c r="N58" t="s">
        <v>448</v>
      </c>
      <c r="O58" t="s">
        <v>339</v>
      </c>
      <c r="P58" t="s">
        <v>1211</v>
      </c>
      <c r="Q58" t="s">
        <v>413</v>
      </c>
      <c r="R58" t="s">
        <v>407</v>
      </c>
      <c r="S58" t="s">
        <v>1212</v>
      </c>
      <c r="T58" s="132">
        <v>3111.6</v>
      </c>
      <c r="U58" t="s">
        <v>1921</v>
      </c>
      <c r="V58" s="133">
        <v>1.8599999999999998E-2</v>
      </c>
      <c r="W58" s="133">
        <v>1.21232471096512E-2</v>
      </c>
      <c r="X58" s="15" t="s">
        <v>412</v>
      </c>
      <c r="Y58" s="15" t="s">
        <v>339</v>
      </c>
      <c r="Z58" s="144">
        <v>155000</v>
      </c>
      <c r="AB58" t="s">
        <v>1922</v>
      </c>
      <c r="AD58" s="144">
        <v>155.85249999999999</v>
      </c>
      <c r="AG58" s="15" t="s">
        <v>15</v>
      </c>
      <c r="AH58" s="133">
        <v>1.2621533149846098E-4</v>
      </c>
      <c r="AI58" s="133">
        <v>1.2537153176171155E-2</v>
      </c>
      <c r="AJ58" s="133">
        <v>1.5841693861407739E-3</v>
      </c>
    </row>
    <row r="59" spans="1:36">
      <c r="A59" t="s">
        <v>1213</v>
      </c>
      <c r="B59">
        <v>12936</v>
      </c>
      <c r="C59" t="s">
        <v>1923</v>
      </c>
      <c r="D59" t="s">
        <v>1924</v>
      </c>
      <c r="E59" t="s">
        <v>309</v>
      </c>
      <c r="F59" t="s">
        <v>1925</v>
      </c>
      <c r="G59" t="s">
        <v>1926</v>
      </c>
      <c r="H59" t="s">
        <v>312</v>
      </c>
      <c r="I59" t="s">
        <v>754</v>
      </c>
      <c r="J59" t="s">
        <v>204</v>
      </c>
      <c r="K59" t="s">
        <v>204</v>
      </c>
      <c r="L59" t="s">
        <v>325</v>
      </c>
      <c r="M59" t="s">
        <v>340</v>
      </c>
      <c r="N59" t="s">
        <v>464</v>
      </c>
      <c r="O59" t="s">
        <v>339</v>
      </c>
      <c r="P59" t="s">
        <v>1662</v>
      </c>
      <c r="Q59" t="s">
        <v>413</v>
      </c>
      <c r="R59" t="s">
        <v>407</v>
      </c>
      <c r="S59" t="s">
        <v>1212</v>
      </c>
      <c r="T59" s="132">
        <v>4411.2</v>
      </c>
      <c r="U59" t="s">
        <v>1927</v>
      </c>
      <c r="V59" s="133">
        <v>3.6200000000000003E-2</v>
      </c>
      <c r="W59" s="133">
        <v>3.3489585489034301E-2</v>
      </c>
      <c r="X59" s="15" t="s">
        <v>412</v>
      </c>
      <c r="Y59" s="15" t="s">
        <v>339</v>
      </c>
      <c r="Z59" s="144">
        <v>139680</v>
      </c>
      <c r="AB59" t="s">
        <v>1928</v>
      </c>
      <c r="AD59" s="144">
        <v>145.23929999999999</v>
      </c>
      <c r="AG59" s="15" t="s">
        <v>15</v>
      </c>
      <c r="AH59" s="133">
        <v>7.9810951579581892E-5</v>
      </c>
      <c r="AI59" s="133">
        <v>1.1683401622045685E-2</v>
      </c>
      <c r="AJ59" s="133">
        <v>1.4762910618983699E-3</v>
      </c>
    </row>
    <row r="60" spans="1:36">
      <c r="A60" t="s">
        <v>1213</v>
      </c>
      <c r="B60">
        <v>12936</v>
      </c>
      <c r="C60" t="s">
        <v>1818</v>
      </c>
      <c r="D60" t="s">
        <v>1819</v>
      </c>
      <c r="E60" t="s">
        <v>309</v>
      </c>
      <c r="F60" t="s">
        <v>1929</v>
      </c>
      <c r="G60" t="s">
        <v>1930</v>
      </c>
      <c r="H60" t="s">
        <v>312</v>
      </c>
      <c r="I60" t="s">
        <v>754</v>
      </c>
      <c r="J60" t="s">
        <v>204</v>
      </c>
      <c r="K60" t="s">
        <v>204</v>
      </c>
      <c r="L60" t="s">
        <v>325</v>
      </c>
      <c r="M60" t="s">
        <v>340</v>
      </c>
      <c r="N60" t="s">
        <v>443</v>
      </c>
      <c r="O60" t="s">
        <v>339</v>
      </c>
      <c r="P60" t="s">
        <v>1676</v>
      </c>
      <c r="Q60" t="s">
        <v>415</v>
      </c>
      <c r="R60" t="s">
        <v>407</v>
      </c>
      <c r="S60" t="s">
        <v>1212</v>
      </c>
      <c r="T60" s="132">
        <v>1694.7</v>
      </c>
      <c r="U60" t="s">
        <v>1651</v>
      </c>
      <c r="V60" s="133">
        <v>1.2500000000000001E-2</v>
      </c>
      <c r="W60" s="133">
        <v>4.5296539629697402E-2</v>
      </c>
      <c r="X60" s="15" t="s">
        <v>412</v>
      </c>
      <c r="Y60" s="15" t="s">
        <v>339</v>
      </c>
      <c r="Z60" s="144">
        <v>125222.22</v>
      </c>
      <c r="AB60" t="s">
        <v>1931</v>
      </c>
      <c r="AD60" s="144">
        <v>125.84830000000001</v>
      </c>
      <c r="AG60" s="15" t="s">
        <v>15</v>
      </c>
      <c r="AH60" s="133">
        <v>9.7575756097599369E-4</v>
      </c>
      <c r="AI60" s="133">
        <v>1.0123542542216138E-2</v>
      </c>
      <c r="AJ60" s="133">
        <v>1.2791904150261304E-3</v>
      </c>
    </row>
    <row r="61" spans="1:36">
      <c r="A61" t="s">
        <v>1213</v>
      </c>
      <c r="B61">
        <v>12936</v>
      </c>
      <c r="C61" t="s">
        <v>1932</v>
      </c>
      <c r="D61" t="s">
        <v>1933</v>
      </c>
      <c r="E61" t="s">
        <v>309</v>
      </c>
      <c r="F61" t="s">
        <v>1934</v>
      </c>
      <c r="G61" t="s">
        <v>1935</v>
      </c>
      <c r="H61" t="s">
        <v>312</v>
      </c>
      <c r="I61" t="s">
        <v>754</v>
      </c>
      <c r="J61" t="s">
        <v>204</v>
      </c>
      <c r="K61" t="s">
        <v>204</v>
      </c>
      <c r="L61" t="s">
        <v>325</v>
      </c>
      <c r="M61" t="s">
        <v>340</v>
      </c>
      <c r="N61" t="s">
        <v>477</v>
      </c>
      <c r="O61" t="s">
        <v>339</v>
      </c>
      <c r="P61" t="s">
        <v>1622</v>
      </c>
      <c r="Q61" t="s">
        <v>413</v>
      </c>
      <c r="R61" t="s">
        <v>407</v>
      </c>
      <c r="S61" t="s">
        <v>1212</v>
      </c>
      <c r="T61" s="132">
        <v>2358.6999999999998</v>
      </c>
      <c r="U61" t="s">
        <v>1927</v>
      </c>
      <c r="V61" s="133">
        <v>0.01</v>
      </c>
      <c r="W61" s="133">
        <v>2.5954849983453401E-2</v>
      </c>
      <c r="X61" s="15" t="s">
        <v>412</v>
      </c>
      <c r="Y61" s="15" t="s">
        <v>339</v>
      </c>
      <c r="Z61" s="144">
        <v>111000</v>
      </c>
      <c r="AB61" t="s">
        <v>1936</v>
      </c>
      <c r="AD61" s="144">
        <v>116.3724</v>
      </c>
      <c r="AG61" s="15" t="s">
        <v>15</v>
      </c>
      <c r="AH61" s="133">
        <v>3.005914339565415E-4</v>
      </c>
      <c r="AI61" s="133">
        <v>9.3612781590199715E-3</v>
      </c>
      <c r="AJ61" s="133">
        <v>1.1828722251598699E-3</v>
      </c>
    </row>
    <row r="62" spans="1:36">
      <c r="A62" t="s">
        <v>1213</v>
      </c>
      <c r="B62">
        <v>12936</v>
      </c>
      <c r="C62" t="s">
        <v>1852</v>
      </c>
      <c r="D62" t="s">
        <v>1853</v>
      </c>
      <c r="E62" t="s">
        <v>309</v>
      </c>
      <c r="F62" t="s">
        <v>1937</v>
      </c>
      <c r="G62" t="s">
        <v>1938</v>
      </c>
      <c r="H62" t="s">
        <v>312</v>
      </c>
      <c r="I62" t="s">
        <v>754</v>
      </c>
      <c r="J62" t="s">
        <v>204</v>
      </c>
      <c r="K62" t="s">
        <v>204</v>
      </c>
      <c r="L62" t="s">
        <v>325</v>
      </c>
      <c r="M62" t="s">
        <v>340</v>
      </c>
      <c r="N62" t="s">
        <v>443</v>
      </c>
      <c r="O62" t="s">
        <v>339</v>
      </c>
      <c r="P62" t="s">
        <v>1856</v>
      </c>
      <c r="Q62" t="s">
        <v>415</v>
      </c>
      <c r="R62" t="s">
        <v>407</v>
      </c>
      <c r="S62" t="s">
        <v>1212</v>
      </c>
      <c r="T62" s="132">
        <v>905</v>
      </c>
      <c r="U62" t="s">
        <v>1747</v>
      </c>
      <c r="V62" s="133">
        <v>0.01</v>
      </c>
      <c r="W62" s="133">
        <v>2.5225766631364499E-2</v>
      </c>
      <c r="X62" s="15" t="s">
        <v>412</v>
      </c>
      <c r="Y62" s="15" t="s">
        <v>339</v>
      </c>
      <c r="Z62" s="144">
        <v>104000</v>
      </c>
      <c r="AB62" t="s">
        <v>1939</v>
      </c>
      <c r="AD62" s="144">
        <v>113.6408</v>
      </c>
      <c r="AG62" s="15" t="s">
        <v>15</v>
      </c>
      <c r="AH62" s="133">
        <v>1.7660337319506939E-4</v>
      </c>
      <c r="AI62" s="133">
        <v>9.1415416285438537E-3</v>
      </c>
      <c r="AJ62" s="133">
        <v>1.1551067604083764E-3</v>
      </c>
    </row>
    <row r="63" spans="1:36">
      <c r="A63" t="s">
        <v>1213</v>
      </c>
      <c r="B63">
        <v>12936</v>
      </c>
      <c r="C63" t="s">
        <v>1940</v>
      </c>
      <c r="D63" t="s">
        <v>1941</v>
      </c>
      <c r="E63" t="s">
        <v>309</v>
      </c>
      <c r="F63" t="s">
        <v>1942</v>
      </c>
      <c r="G63" t="s">
        <v>1943</v>
      </c>
      <c r="H63" t="s">
        <v>312</v>
      </c>
      <c r="I63" t="s">
        <v>754</v>
      </c>
      <c r="J63" t="s">
        <v>204</v>
      </c>
      <c r="K63" t="s">
        <v>204</v>
      </c>
      <c r="L63" t="s">
        <v>325</v>
      </c>
      <c r="M63" t="s">
        <v>340</v>
      </c>
      <c r="N63" t="s">
        <v>440</v>
      </c>
      <c r="O63" t="s">
        <v>339</v>
      </c>
      <c r="Q63" t="s">
        <v>410</v>
      </c>
      <c r="R63" t="s">
        <v>410</v>
      </c>
      <c r="S63" t="s">
        <v>1212</v>
      </c>
      <c r="T63" s="132">
        <v>1896</v>
      </c>
      <c r="U63" t="s">
        <v>1730</v>
      </c>
      <c r="V63" s="133">
        <v>1.6400000000000001E-2</v>
      </c>
      <c r="W63" s="133">
        <v>2.6322014261483801E-2</v>
      </c>
      <c r="X63" s="15" t="s">
        <v>412</v>
      </c>
      <c r="Y63" s="15" t="s">
        <v>339</v>
      </c>
      <c r="Z63" s="144">
        <v>98715.199999999997</v>
      </c>
      <c r="AB63" t="s">
        <v>1944</v>
      </c>
      <c r="AD63" s="144">
        <v>108.39919999999999</v>
      </c>
      <c r="AG63" s="15" t="s">
        <v>15</v>
      </c>
      <c r="AH63" s="133">
        <v>3.9580176962787081E-4</v>
      </c>
      <c r="AI63" s="133">
        <v>8.7198946091619472E-3</v>
      </c>
      <c r="AJ63" s="133">
        <v>1.1018282935605845E-3</v>
      </c>
    </row>
    <row r="64" spans="1:36">
      <c r="A64" t="s">
        <v>1213</v>
      </c>
      <c r="B64">
        <v>12936</v>
      </c>
      <c r="C64" t="s">
        <v>1840</v>
      </c>
      <c r="D64" t="s">
        <v>1841</v>
      </c>
      <c r="E64" t="s">
        <v>309</v>
      </c>
      <c r="F64" t="s">
        <v>1945</v>
      </c>
      <c r="G64" t="s">
        <v>1946</v>
      </c>
      <c r="H64" t="s">
        <v>312</v>
      </c>
      <c r="I64" t="s">
        <v>754</v>
      </c>
      <c r="J64" t="s">
        <v>204</v>
      </c>
      <c r="K64" t="s">
        <v>204</v>
      </c>
      <c r="L64" t="s">
        <v>325</v>
      </c>
      <c r="M64" t="s">
        <v>340</v>
      </c>
      <c r="N64" t="s">
        <v>448</v>
      </c>
      <c r="O64" t="s">
        <v>339</v>
      </c>
      <c r="P64" t="s">
        <v>1686</v>
      </c>
      <c r="Q64" t="s">
        <v>413</v>
      </c>
      <c r="R64" t="s">
        <v>407</v>
      </c>
      <c r="S64" t="s">
        <v>1212</v>
      </c>
      <c r="T64" s="132">
        <v>3117.2</v>
      </c>
      <c r="U64" t="s">
        <v>1346</v>
      </c>
      <c r="V64" s="133">
        <v>1.2200000000000001E-2</v>
      </c>
      <c r="W64" s="133">
        <v>2.39878984940049E-2</v>
      </c>
      <c r="X64" s="3" t="s">
        <v>411</v>
      </c>
      <c r="Y64" s="3" t="s">
        <v>339</v>
      </c>
      <c r="Z64" s="144">
        <v>100000</v>
      </c>
      <c r="AB64" t="s">
        <v>1947</v>
      </c>
      <c r="AD64" s="144">
        <v>106.5</v>
      </c>
      <c r="AG64" s="15" t="s">
        <v>15</v>
      </c>
      <c r="AH64" s="133">
        <v>7.0175438596491223E-4</v>
      </c>
      <c r="AI64" s="133">
        <v>8.567118353970761E-3</v>
      </c>
      <c r="AJ64" s="133">
        <v>1.0825237941258076E-3</v>
      </c>
    </row>
    <row r="65" spans="1:36">
      <c r="A65" t="s">
        <v>1213</v>
      </c>
      <c r="B65">
        <v>12936</v>
      </c>
      <c r="C65" t="s">
        <v>1948</v>
      </c>
      <c r="D65" t="s">
        <v>1949</v>
      </c>
      <c r="E65" t="s">
        <v>309</v>
      </c>
      <c r="F65" t="s">
        <v>1950</v>
      </c>
      <c r="G65" t="s">
        <v>1951</v>
      </c>
      <c r="H65" t="s">
        <v>312</v>
      </c>
      <c r="I65" t="s">
        <v>754</v>
      </c>
      <c r="J65" t="s">
        <v>204</v>
      </c>
      <c r="K65" t="s">
        <v>204</v>
      </c>
      <c r="L65" t="s">
        <v>325</v>
      </c>
      <c r="M65" t="s">
        <v>340</v>
      </c>
      <c r="N65" t="s">
        <v>464</v>
      </c>
      <c r="O65" t="s">
        <v>339</v>
      </c>
      <c r="P65" t="s">
        <v>1662</v>
      </c>
      <c r="Q65" t="s">
        <v>413</v>
      </c>
      <c r="R65" t="s">
        <v>407</v>
      </c>
      <c r="S65" t="s">
        <v>1212</v>
      </c>
      <c r="T65" s="132">
        <v>2854</v>
      </c>
      <c r="U65" t="s">
        <v>1927</v>
      </c>
      <c r="V65" s="133">
        <v>2.4899999999999999E-2</v>
      </c>
      <c r="W65" s="133">
        <v>3.2023550978898703E-2</v>
      </c>
      <c r="X65" s="15" t="s">
        <v>412</v>
      </c>
      <c r="Y65" s="15" t="s">
        <v>339</v>
      </c>
      <c r="Z65" s="144">
        <v>100000</v>
      </c>
      <c r="AB65" t="s">
        <v>1952</v>
      </c>
      <c r="AD65" s="144">
        <v>103.02</v>
      </c>
      <c r="AG65" s="15" t="s">
        <v>15</v>
      </c>
      <c r="AH65" s="133">
        <v>5.3409673560075204E-4</v>
      </c>
      <c r="AI65" s="133">
        <v>8.2871787119818581E-3</v>
      </c>
      <c r="AJ65" s="133">
        <v>1.0471511856416967E-3</v>
      </c>
    </row>
    <row r="66" spans="1:36">
      <c r="A66" t="s">
        <v>1213</v>
      </c>
      <c r="B66">
        <v>12936</v>
      </c>
      <c r="C66" t="s">
        <v>1953</v>
      </c>
      <c r="D66" t="s">
        <v>1954</v>
      </c>
      <c r="E66" t="s">
        <v>309</v>
      </c>
      <c r="F66" t="s">
        <v>1955</v>
      </c>
      <c r="G66" t="s">
        <v>1956</v>
      </c>
      <c r="H66" t="s">
        <v>312</v>
      </c>
      <c r="I66" t="s">
        <v>754</v>
      </c>
      <c r="J66" t="s">
        <v>204</v>
      </c>
      <c r="K66" t="s">
        <v>204</v>
      </c>
      <c r="L66" t="s">
        <v>325</v>
      </c>
      <c r="M66" t="s">
        <v>340</v>
      </c>
      <c r="N66" t="s">
        <v>464</v>
      </c>
      <c r="O66" t="s">
        <v>339</v>
      </c>
      <c r="P66" t="s">
        <v>1957</v>
      </c>
      <c r="Q66" t="s">
        <v>413</v>
      </c>
      <c r="R66" t="s">
        <v>407</v>
      </c>
      <c r="S66" t="s">
        <v>1212</v>
      </c>
      <c r="T66" s="132">
        <v>7274.6</v>
      </c>
      <c r="U66" t="s">
        <v>1958</v>
      </c>
      <c r="V66" s="133">
        <v>8.9999999999999993E-3</v>
      </c>
      <c r="W66" s="133">
        <v>2.8603677989244101E-2</v>
      </c>
      <c r="X66" s="15" t="s">
        <v>412</v>
      </c>
      <c r="Y66" s="15" t="s">
        <v>339</v>
      </c>
      <c r="Z66" s="144">
        <v>108000</v>
      </c>
      <c r="AB66" t="s">
        <v>1959</v>
      </c>
      <c r="AD66" s="144">
        <v>102.9996</v>
      </c>
      <c r="AG66" s="15" t="s">
        <v>15</v>
      </c>
      <c r="AH66" s="133">
        <v>4.1913880945949723E-5</v>
      </c>
      <c r="AI66" s="133">
        <v>8.2855376864943361E-3</v>
      </c>
      <c r="AJ66" s="133">
        <v>1.0469438289712725E-3</v>
      </c>
    </row>
    <row r="67" spans="1:36">
      <c r="A67" t="s">
        <v>1213</v>
      </c>
      <c r="B67">
        <v>12936</v>
      </c>
      <c r="C67" t="s">
        <v>1960</v>
      </c>
      <c r="D67" t="s">
        <v>1961</v>
      </c>
      <c r="E67" t="s">
        <v>309</v>
      </c>
      <c r="F67" t="s">
        <v>1962</v>
      </c>
      <c r="G67" t="s">
        <v>1963</v>
      </c>
      <c r="H67" t="s">
        <v>312</v>
      </c>
      <c r="I67" t="s">
        <v>754</v>
      </c>
      <c r="J67" t="s">
        <v>204</v>
      </c>
      <c r="K67" t="s">
        <v>204</v>
      </c>
      <c r="L67" t="s">
        <v>325</v>
      </c>
      <c r="M67" t="s">
        <v>340</v>
      </c>
      <c r="N67" t="s">
        <v>464</v>
      </c>
      <c r="O67" t="s">
        <v>339</v>
      </c>
      <c r="P67" t="s">
        <v>1964</v>
      </c>
      <c r="Q67" t="s">
        <v>415</v>
      </c>
      <c r="R67" t="s">
        <v>407</v>
      </c>
      <c r="S67" t="s">
        <v>1212</v>
      </c>
      <c r="T67" s="132">
        <v>5253</v>
      </c>
      <c r="U67" t="s">
        <v>1965</v>
      </c>
      <c r="V67" s="133">
        <v>8.3999999999999995E-3</v>
      </c>
      <c r="W67" s="133">
        <v>2.5162824183702099E-2</v>
      </c>
      <c r="X67" s="15" t="s">
        <v>412</v>
      </c>
      <c r="Y67" s="15" t="s">
        <v>339</v>
      </c>
      <c r="Z67" s="144">
        <v>100000.08</v>
      </c>
      <c r="AB67" t="s">
        <v>1966</v>
      </c>
      <c r="AD67" s="144">
        <v>101.26010000000001</v>
      </c>
      <c r="AG67" s="15" t="s">
        <v>15</v>
      </c>
      <c r="AH67" s="133">
        <v>1.2597048798772652E-4</v>
      </c>
      <c r="AI67" s="133">
        <v>8.1456080867128144E-3</v>
      </c>
      <c r="AJ67" s="133">
        <v>1.0292626070005511E-3</v>
      </c>
    </row>
    <row r="68" spans="1:36">
      <c r="A68" t="s">
        <v>1213</v>
      </c>
      <c r="B68">
        <v>12936</v>
      </c>
      <c r="C68" t="s">
        <v>1967</v>
      </c>
      <c r="D68" t="s">
        <v>1968</v>
      </c>
      <c r="E68" t="s">
        <v>309</v>
      </c>
      <c r="F68" t="s">
        <v>1969</v>
      </c>
      <c r="G68" t="s">
        <v>1970</v>
      </c>
      <c r="H68" t="s">
        <v>312</v>
      </c>
      <c r="I68" t="s">
        <v>754</v>
      </c>
      <c r="J68" t="s">
        <v>204</v>
      </c>
      <c r="K68" t="s">
        <v>204</v>
      </c>
      <c r="L68" t="s">
        <v>325</v>
      </c>
      <c r="M68" t="s">
        <v>340</v>
      </c>
      <c r="N68" t="s">
        <v>451</v>
      </c>
      <c r="O68" t="s">
        <v>339</v>
      </c>
      <c r="P68" t="s">
        <v>1760</v>
      </c>
      <c r="Q68" t="s">
        <v>415</v>
      </c>
      <c r="R68" t="s">
        <v>407</v>
      </c>
      <c r="S68" t="s">
        <v>1212</v>
      </c>
      <c r="T68" s="132">
        <v>3510.3</v>
      </c>
      <c r="U68" t="s">
        <v>1971</v>
      </c>
      <c r="V68" s="133">
        <v>3.73E-2</v>
      </c>
      <c r="W68" s="133">
        <v>2.5493272033929499E-2</v>
      </c>
      <c r="X68" s="15" t="s">
        <v>412</v>
      </c>
      <c r="Y68" s="15" t="s">
        <v>339</v>
      </c>
      <c r="Z68" s="144">
        <v>96000</v>
      </c>
      <c r="AB68" t="s">
        <v>1972</v>
      </c>
      <c r="AD68" s="144">
        <v>101.2032</v>
      </c>
      <c r="AG68" s="15" t="s">
        <v>15</v>
      </c>
      <c r="AH68" s="133">
        <v>2.7263974917143076E-4</v>
      </c>
      <c r="AI68" s="133">
        <v>8.1410309126814431E-3</v>
      </c>
      <c r="AJ68" s="133">
        <v>1.0286842445227506E-3</v>
      </c>
    </row>
    <row r="69" spans="1:36">
      <c r="A69" t="s">
        <v>1213</v>
      </c>
      <c r="B69">
        <v>12936</v>
      </c>
      <c r="C69" t="s">
        <v>1973</v>
      </c>
      <c r="D69" t="s">
        <v>1974</v>
      </c>
      <c r="E69" t="s">
        <v>309</v>
      </c>
      <c r="F69" t="s">
        <v>1975</v>
      </c>
      <c r="G69" t="s">
        <v>1976</v>
      </c>
      <c r="H69" t="s">
        <v>312</v>
      </c>
      <c r="I69" t="s">
        <v>754</v>
      </c>
      <c r="J69" t="s">
        <v>204</v>
      </c>
      <c r="K69" t="s">
        <v>204</v>
      </c>
      <c r="L69" t="s">
        <v>325</v>
      </c>
      <c r="M69" t="s">
        <v>340</v>
      </c>
      <c r="N69" t="s">
        <v>464</v>
      </c>
      <c r="O69" t="s">
        <v>339</v>
      </c>
      <c r="P69" t="s">
        <v>1650</v>
      </c>
      <c r="Q69" t="s">
        <v>413</v>
      </c>
      <c r="R69" t="s">
        <v>407</v>
      </c>
      <c r="S69" t="s">
        <v>1212</v>
      </c>
      <c r="T69" s="132">
        <v>5496.1</v>
      </c>
      <c r="U69" t="s">
        <v>1977</v>
      </c>
      <c r="V69" s="133">
        <v>6.4999999999999997E-3</v>
      </c>
      <c r="W69" s="133">
        <v>2.6497728594541199E-2</v>
      </c>
      <c r="X69" s="15" t="s">
        <v>412</v>
      </c>
      <c r="Y69" s="15" t="s">
        <v>339</v>
      </c>
      <c r="Z69" s="144">
        <v>100000</v>
      </c>
      <c r="AB69" t="s">
        <v>1978</v>
      </c>
      <c r="AD69" s="144">
        <v>99.03</v>
      </c>
      <c r="AG69" s="15" t="s">
        <v>15</v>
      </c>
      <c r="AH69" s="133">
        <v>4.1072970972972383E-5</v>
      </c>
      <c r="AI69" s="133">
        <v>7.9662134328049253E-3</v>
      </c>
      <c r="AJ69" s="133">
        <v>1.0065946603969834E-3</v>
      </c>
    </row>
    <row r="70" spans="1:36">
      <c r="A70" t="s">
        <v>1213</v>
      </c>
      <c r="B70">
        <v>12936</v>
      </c>
      <c r="C70" t="s">
        <v>1979</v>
      </c>
      <c r="D70" t="s">
        <v>1980</v>
      </c>
      <c r="E70" t="s">
        <v>309</v>
      </c>
      <c r="F70" t="s">
        <v>1981</v>
      </c>
      <c r="G70" t="s">
        <v>1982</v>
      </c>
      <c r="H70" t="s">
        <v>312</v>
      </c>
      <c r="I70" t="s">
        <v>754</v>
      </c>
      <c r="J70" t="s">
        <v>204</v>
      </c>
      <c r="K70" t="s">
        <v>204</v>
      </c>
      <c r="L70" t="s">
        <v>325</v>
      </c>
      <c r="M70" t="s">
        <v>340</v>
      </c>
      <c r="N70" t="s">
        <v>465</v>
      </c>
      <c r="O70" t="s">
        <v>339</v>
      </c>
      <c r="P70" t="s">
        <v>1760</v>
      </c>
      <c r="Q70" t="s">
        <v>415</v>
      </c>
      <c r="R70" t="s">
        <v>407</v>
      </c>
      <c r="S70" t="s">
        <v>1212</v>
      </c>
      <c r="T70" s="132">
        <v>5632.5</v>
      </c>
      <c r="U70" t="s">
        <v>1983</v>
      </c>
      <c r="V70" s="133">
        <v>1.54E-2</v>
      </c>
      <c r="W70" s="133">
        <v>3.2099606436490701E-2</v>
      </c>
      <c r="X70" s="15" t="s">
        <v>412</v>
      </c>
      <c r="Y70" s="15" t="s">
        <v>339</v>
      </c>
      <c r="Z70" s="144">
        <v>100000</v>
      </c>
      <c r="AB70" t="s">
        <v>1984</v>
      </c>
      <c r="AD70" s="144">
        <v>98.44</v>
      </c>
      <c r="AG70" s="15" t="s">
        <v>15</v>
      </c>
      <c r="AH70" s="133">
        <v>2.8571428571428574E-4</v>
      </c>
      <c r="AI70" s="133">
        <v>7.9187524015481847E-3</v>
      </c>
      <c r="AJ70" s="133">
        <v>1.000597580222953E-3</v>
      </c>
    </row>
    <row r="71" spans="1:36">
      <c r="A71" t="s">
        <v>1213</v>
      </c>
      <c r="B71">
        <v>12936</v>
      </c>
      <c r="C71" t="s">
        <v>1973</v>
      </c>
      <c r="D71" t="s">
        <v>1974</v>
      </c>
      <c r="E71" t="s">
        <v>309</v>
      </c>
      <c r="F71" t="s">
        <v>1985</v>
      </c>
      <c r="G71" t="s">
        <v>1986</v>
      </c>
      <c r="H71" t="s">
        <v>312</v>
      </c>
      <c r="I71" t="s">
        <v>754</v>
      </c>
      <c r="J71" t="s">
        <v>204</v>
      </c>
      <c r="K71" t="s">
        <v>204</v>
      </c>
      <c r="L71" t="s">
        <v>325</v>
      </c>
      <c r="M71" t="s">
        <v>340</v>
      </c>
      <c r="N71" t="s">
        <v>464</v>
      </c>
      <c r="O71" t="s">
        <v>339</v>
      </c>
      <c r="P71" t="s">
        <v>1650</v>
      </c>
      <c r="Q71" t="s">
        <v>413</v>
      </c>
      <c r="R71" t="s">
        <v>407</v>
      </c>
      <c r="S71" t="s">
        <v>1212</v>
      </c>
      <c r="T71" s="132">
        <v>2697.6</v>
      </c>
      <c r="U71" t="s">
        <v>1386</v>
      </c>
      <c r="V71" s="133">
        <v>2.3400000000000001E-2</v>
      </c>
      <c r="W71" s="133">
        <v>2.2986064535379099E-2</v>
      </c>
      <c r="X71" s="15" t="s">
        <v>412</v>
      </c>
      <c r="Y71" s="15" t="s">
        <v>339</v>
      </c>
      <c r="Z71" s="144">
        <v>57037.04</v>
      </c>
      <c r="AB71" t="s">
        <v>1987</v>
      </c>
      <c r="AD71" s="144">
        <v>63.790199999999999</v>
      </c>
      <c r="AG71" s="15" t="s">
        <v>15</v>
      </c>
      <c r="AH71" s="133">
        <v>2.7037447428598439E-5</v>
      </c>
      <c r="AI71" s="133">
        <v>5.1314384340231519E-3</v>
      </c>
      <c r="AJ71" s="133">
        <v>6.4839820969055486E-4</v>
      </c>
    </row>
    <row r="72" spans="1:36">
      <c r="A72" t="s">
        <v>1213</v>
      </c>
      <c r="B72">
        <v>12936</v>
      </c>
      <c r="C72" t="s">
        <v>1979</v>
      </c>
      <c r="D72" t="s">
        <v>1980</v>
      </c>
      <c r="E72" t="s">
        <v>309</v>
      </c>
      <c r="F72" t="s">
        <v>1988</v>
      </c>
      <c r="G72" t="s">
        <v>1989</v>
      </c>
      <c r="H72" t="s">
        <v>312</v>
      </c>
      <c r="I72" t="s">
        <v>754</v>
      </c>
      <c r="J72" t="s">
        <v>204</v>
      </c>
      <c r="K72" t="s">
        <v>204</v>
      </c>
      <c r="L72" t="s">
        <v>325</v>
      </c>
      <c r="M72" t="s">
        <v>340</v>
      </c>
      <c r="N72" t="s">
        <v>465</v>
      </c>
      <c r="O72" t="s">
        <v>339</v>
      </c>
      <c r="P72" t="s">
        <v>1760</v>
      </c>
      <c r="Q72" t="s">
        <v>415</v>
      </c>
      <c r="R72" t="s">
        <v>407</v>
      </c>
      <c r="S72" t="s">
        <v>1212</v>
      </c>
      <c r="T72" s="132">
        <v>1943.5</v>
      </c>
      <c r="U72" t="s">
        <v>1990</v>
      </c>
      <c r="V72" s="133">
        <v>2.5700000000000001E-2</v>
      </c>
      <c r="W72" s="133">
        <v>2.7719861119985201E-2</v>
      </c>
      <c r="X72" s="15" t="s">
        <v>412</v>
      </c>
      <c r="Y72" s="15" t="s">
        <v>339</v>
      </c>
      <c r="Z72" s="144">
        <v>50000</v>
      </c>
      <c r="AB72" t="s">
        <v>1991</v>
      </c>
      <c r="AD72" s="144">
        <v>56.83</v>
      </c>
      <c r="AG72" s="15" t="s">
        <v>15</v>
      </c>
      <c r="AH72" s="133">
        <v>3.8988972281102065E-5</v>
      </c>
      <c r="AI72" s="133">
        <v>4.5715430615601727E-3</v>
      </c>
      <c r="AJ72" s="133">
        <v>5.7765095981379948E-4</v>
      </c>
    </row>
    <row r="73" spans="1:36">
      <c r="A73" t="s">
        <v>1213</v>
      </c>
      <c r="B73">
        <v>12936</v>
      </c>
      <c r="C73" t="s">
        <v>1732</v>
      </c>
      <c r="D73" t="s">
        <v>1733</v>
      </c>
      <c r="E73" t="s">
        <v>309</v>
      </c>
      <c r="F73" t="s">
        <v>1880</v>
      </c>
      <c r="G73">
        <v>1193580</v>
      </c>
      <c r="H73" t="s">
        <v>312</v>
      </c>
      <c r="I73" t="s">
        <v>754</v>
      </c>
      <c r="J73" t="s">
        <v>204</v>
      </c>
      <c r="K73" t="s">
        <v>204</v>
      </c>
      <c r="L73" t="s">
        <v>325</v>
      </c>
      <c r="M73" t="s">
        <v>340</v>
      </c>
      <c r="N73" t="s">
        <v>447</v>
      </c>
      <c r="O73" t="s">
        <v>339</v>
      </c>
      <c r="P73" t="s">
        <v>1676</v>
      </c>
      <c r="Q73" t="s">
        <v>415</v>
      </c>
      <c r="R73" t="s">
        <v>407</v>
      </c>
      <c r="S73" t="s">
        <v>1212</v>
      </c>
      <c r="T73" s="132">
        <v>0</v>
      </c>
      <c r="U73" t="s">
        <v>1882</v>
      </c>
      <c r="V73" t="s">
        <v>1326</v>
      </c>
      <c r="W73" t="s">
        <v>1326</v>
      </c>
      <c r="X73" s="15" t="s">
        <v>412</v>
      </c>
      <c r="Y73" s="15" t="s">
        <v>339</v>
      </c>
      <c r="Z73" s="144">
        <v>110000</v>
      </c>
      <c r="AB73" s="148">
        <f>AD73*1000/Z73*100</f>
        <v>99.802084451068183</v>
      </c>
      <c r="AD73" s="144">
        <f>109782.292896175/1000</f>
        <v>109.78229289617499</v>
      </c>
      <c r="AG73" s="15" t="s">
        <v>15</v>
      </c>
      <c r="AI73" s="133">
        <v>8.8311539569184486E-3</v>
      </c>
      <c r="AJ73" s="133">
        <v>1.1158868003173525E-3</v>
      </c>
    </row>
    <row r="74" spans="1:36">
      <c r="A74" t="s">
        <v>1213</v>
      </c>
      <c r="B74">
        <v>12936</v>
      </c>
      <c r="C74" t="s">
        <v>1992</v>
      </c>
      <c r="D74" t="s">
        <v>1993</v>
      </c>
      <c r="E74" t="s">
        <v>80</v>
      </c>
      <c r="F74" t="s">
        <v>1994</v>
      </c>
      <c r="G74">
        <v>11940180</v>
      </c>
      <c r="H74" t="s">
        <v>312</v>
      </c>
      <c r="I74" t="s">
        <v>755</v>
      </c>
      <c r="J74" t="s">
        <v>204</v>
      </c>
      <c r="K74" t="s">
        <v>224</v>
      </c>
      <c r="L74" t="s">
        <v>325</v>
      </c>
      <c r="M74" t="s">
        <v>340</v>
      </c>
      <c r="N74" t="s">
        <v>443</v>
      </c>
      <c r="O74" t="s">
        <v>339</v>
      </c>
      <c r="P74" t="s">
        <v>1856</v>
      </c>
      <c r="Q74" t="s">
        <v>415</v>
      </c>
      <c r="R74" t="s">
        <v>407</v>
      </c>
      <c r="S74" t="s">
        <v>1212</v>
      </c>
      <c r="T74" s="132">
        <v>2255.6999999999998</v>
      </c>
      <c r="U74" t="s">
        <v>1996</v>
      </c>
      <c r="V74" s="133">
        <v>6.2850000000000003E-2</v>
      </c>
      <c r="W74" s="133">
        <v>4.5907605892419497E-2</v>
      </c>
      <c r="X74" s="15" t="s">
        <v>412</v>
      </c>
      <c r="Y74" s="15" t="s">
        <v>339</v>
      </c>
      <c r="Z74" s="144">
        <v>225000</v>
      </c>
      <c r="AB74" s="148">
        <f>AD74*1000/Z74*100</f>
        <v>104.81261202185779</v>
      </c>
      <c r="AD74" s="144">
        <f>235828.37704918/1000</f>
        <v>235.82837704918001</v>
      </c>
      <c r="AG74" s="15" t="s">
        <v>15</v>
      </c>
      <c r="AH74" s="133">
        <v>1.0688673921023736E-3</v>
      </c>
      <c r="AI74" s="133">
        <v>1.8970606736198752E-2</v>
      </c>
      <c r="AJ74" s="133">
        <v>2.3970876008057264E-3</v>
      </c>
    </row>
    <row r="75" spans="1:36">
      <c r="A75" t="s">
        <v>1213</v>
      </c>
      <c r="B75">
        <v>12936</v>
      </c>
      <c r="C75" t="s">
        <v>1992</v>
      </c>
      <c r="D75" t="s">
        <v>1993</v>
      </c>
      <c r="E75" t="s">
        <v>80</v>
      </c>
      <c r="F75" t="s">
        <v>1994</v>
      </c>
      <c r="G75">
        <v>1194018</v>
      </c>
      <c r="H75" t="s">
        <v>312</v>
      </c>
      <c r="I75" t="s">
        <v>755</v>
      </c>
      <c r="J75" t="s">
        <v>204</v>
      </c>
      <c r="K75" t="s">
        <v>224</v>
      </c>
      <c r="L75" t="s">
        <v>325</v>
      </c>
      <c r="M75" t="s">
        <v>340</v>
      </c>
      <c r="N75" t="s">
        <v>443</v>
      </c>
      <c r="O75" t="s">
        <v>339</v>
      </c>
      <c r="P75" t="s">
        <v>1856</v>
      </c>
      <c r="Q75" t="s">
        <v>415</v>
      </c>
      <c r="R75" t="s">
        <v>407</v>
      </c>
      <c r="S75" t="s">
        <v>1212</v>
      </c>
      <c r="T75" s="132">
        <v>0</v>
      </c>
      <c r="U75" t="s">
        <v>1996</v>
      </c>
      <c r="V75" t="s">
        <v>1326</v>
      </c>
      <c r="W75" t="s">
        <v>1326</v>
      </c>
      <c r="X75" s="15" t="s">
        <v>412</v>
      </c>
      <c r="Y75" s="15" t="s">
        <v>339</v>
      </c>
      <c r="Z75" s="144">
        <v>225000</v>
      </c>
      <c r="AB75" s="148">
        <f>AD75*1000/Z75*100</f>
        <v>105</v>
      </c>
      <c r="AD75" s="144">
        <f>236250/1000</f>
        <v>236.25</v>
      </c>
      <c r="AG75" s="15" t="s">
        <v>15</v>
      </c>
      <c r="AI75" s="133">
        <v>1.9004523109160492E-2</v>
      </c>
      <c r="AJ75" s="133">
        <v>2.4013732052790802E-3</v>
      </c>
    </row>
    <row r="76" spans="1:36">
      <c r="A76" t="s">
        <v>1213</v>
      </c>
      <c r="B76">
        <v>12936</v>
      </c>
      <c r="C76" t="s">
        <v>1998</v>
      </c>
      <c r="D76" t="s">
        <v>1999</v>
      </c>
      <c r="E76" t="s">
        <v>80</v>
      </c>
      <c r="F76" t="s">
        <v>2000</v>
      </c>
      <c r="G76" t="s">
        <v>2001</v>
      </c>
      <c r="H76" t="s">
        <v>321</v>
      </c>
      <c r="I76" t="s">
        <v>755</v>
      </c>
      <c r="J76" t="s">
        <v>205</v>
      </c>
      <c r="K76" t="s">
        <v>224</v>
      </c>
      <c r="L76" t="s">
        <v>325</v>
      </c>
      <c r="M76" t="s">
        <v>314</v>
      </c>
      <c r="N76" t="s">
        <v>534</v>
      </c>
      <c r="O76" t="s">
        <v>339</v>
      </c>
      <c r="P76" t="s">
        <v>2002</v>
      </c>
      <c r="Q76" t="s">
        <v>433</v>
      </c>
      <c r="R76" t="s">
        <v>407</v>
      </c>
      <c r="S76" t="s">
        <v>1215</v>
      </c>
      <c r="T76" s="132">
        <v>2111.1</v>
      </c>
      <c r="U76" t="s">
        <v>2003</v>
      </c>
      <c r="V76" s="133">
        <v>3.95E-2</v>
      </c>
      <c r="W76" s="133">
        <v>5.7027438312768602E-2</v>
      </c>
      <c r="X76" s="15" t="s">
        <v>412</v>
      </c>
      <c r="Y76" s="15" t="s">
        <v>339</v>
      </c>
      <c r="Z76" s="144">
        <v>34000</v>
      </c>
      <c r="AA76" t="s">
        <v>1216</v>
      </c>
      <c r="AB76" t="s">
        <v>2004</v>
      </c>
      <c r="AD76" s="144">
        <v>122.29430000000001</v>
      </c>
      <c r="AG76" s="15" t="s">
        <v>15</v>
      </c>
      <c r="AH76" s="133">
        <v>1.512940087572532E-5</v>
      </c>
      <c r="AI76" s="133">
        <v>9.8376501607136766E-3</v>
      </c>
      <c r="AJ76" s="133">
        <v>1.2430656303845987E-3</v>
      </c>
    </row>
    <row r="77" spans="1:36">
      <c r="A77" t="s">
        <v>1213</v>
      </c>
      <c r="B77">
        <v>12936</v>
      </c>
      <c r="C77" t="s">
        <v>1858</v>
      </c>
      <c r="D77" t="s">
        <v>1859</v>
      </c>
      <c r="E77" t="s">
        <v>309</v>
      </c>
      <c r="F77" t="s">
        <v>2005</v>
      </c>
      <c r="G77" t="s">
        <v>2006</v>
      </c>
      <c r="H77" t="s">
        <v>321</v>
      </c>
      <c r="I77" t="s">
        <v>755</v>
      </c>
      <c r="J77" t="s">
        <v>205</v>
      </c>
      <c r="K77" t="s">
        <v>204</v>
      </c>
      <c r="L77" t="s">
        <v>325</v>
      </c>
      <c r="M77" t="s">
        <v>340</v>
      </c>
      <c r="N77" t="s">
        <v>536</v>
      </c>
      <c r="O77" t="s">
        <v>339</v>
      </c>
      <c r="P77" t="s">
        <v>2007</v>
      </c>
      <c r="Q77" t="s">
        <v>433</v>
      </c>
      <c r="R77" t="s">
        <v>407</v>
      </c>
      <c r="S77" t="s">
        <v>1215</v>
      </c>
      <c r="T77" s="132">
        <v>6111.8</v>
      </c>
      <c r="U77" t="s">
        <v>2008</v>
      </c>
      <c r="V77" s="133">
        <v>3.2750000000000001E-2</v>
      </c>
      <c r="W77" s="133">
        <v>4.63167318022248E-2</v>
      </c>
      <c r="X77" s="15" t="s">
        <v>412</v>
      </c>
      <c r="Y77" s="15" t="s">
        <v>339</v>
      </c>
      <c r="Z77" s="144">
        <v>27000</v>
      </c>
      <c r="AA77" t="s">
        <v>1216</v>
      </c>
      <c r="AB77" t="s">
        <v>2009</v>
      </c>
      <c r="AD77" s="144">
        <v>92.386099999999999</v>
      </c>
      <c r="AG77" s="15" t="s">
        <v>15</v>
      </c>
      <c r="AH77" s="133">
        <v>3.6000000000000001E-5</v>
      </c>
      <c r="AI77" s="133">
        <v>7.4317619996411097E-3</v>
      </c>
      <c r="AJ77" s="133">
        <v>9.3906245536606826E-4</v>
      </c>
    </row>
    <row r="78" spans="1:36">
      <c r="A78" t="s">
        <v>1213</v>
      </c>
      <c r="B78">
        <v>12936</v>
      </c>
      <c r="C78" t="s">
        <v>2010</v>
      </c>
      <c r="D78" t="s">
        <v>2011</v>
      </c>
      <c r="E78" t="s">
        <v>309</v>
      </c>
      <c r="F78" t="s">
        <v>2012</v>
      </c>
      <c r="G78" t="s">
        <v>2013</v>
      </c>
      <c r="H78" t="s">
        <v>321</v>
      </c>
      <c r="I78" t="s">
        <v>755</v>
      </c>
      <c r="J78" t="s">
        <v>205</v>
      </c>
      <c r="K78" t="s">
        <v>204</v>
      </c>
      <c r="L78" t="s">
        <v>325</v>
      </c>
      <c r="M78" t="s">
        <v>340</v>
      </c>
      <c r="N78" t="s">
        <v>536</v>
      </c>
      <c r="O78" t="s">
        <v>339</v>
      </c>
      <c r="P78" t="s">
        <v>2002</v>
      </c>
      <c r="Q78" t="s">
        <v>433</v>
      </c>
      <c r="R78" t="s">
        <v>407</v>
      </c>
      <c r="S78" t="s">
        <v>1215</v>
      </c>
      <c r="T78" s="132">
        <v>6230</v>
      </c>
      <c r="U78" t="s">
        <v>2014</v>
      </c>
      <c r="V78" s="133">
        <v>3.0769999999999999E-2</v>
      </c>
      <c r="W78" s="133">
        <v>4.59495675241944E-2</v>
      </c>
      <c r="X78" s="15" t="s">
        <v>412</v>
      </c>
      <c r="Y78" s="15" t="s">
        <v>339</v>
      </c>
      <c r="Z78" s="144">
        <v>27000</v>
      </c>
      <c r="AA78" t="s">
        <v>1216</v>
      </c>
      <c r="AB78" t="s">
        <v>2015</v>
      </c>
      <c r="AD78" s="144">
        <v>92.170199999999994</v>
      </c>
      <c r="AG78" s="15" t="s">
        <v>15</v>
      </c>
      <c r="AH78" s="133">
        <v>4.5000000000000003E-5</v>
      </c>
      <c r="AI78" s="133">
        <v>7.4143944798981771E-3</v>
      </c>
      <c r="AJ78" s="133">
        <v>9.3686793060407988E-4</v>
      </c>
    </row>
    <row r="79" spans="1:36">
      <c r="A79" t="s">
        <v>1213</v>
      </c>
      <c r="B79">
        <v>12936</v>
      </c>
      <c r="C79" t="s">
        <v>2016</v>
      </c>
      <c r="D79" t="s">
        <v>2017</v>
      </c>
      <c r="E79" t="s">
        <v>80</v>
      </c>
      <c r="F79" t="s">
        <v>2018</v>
      </c>
      <c r="G79" t="s">
        <v>2019</v>
      </c>
      <c r="H79" t="s">
        <v>321</v>
      </c>
      <c r="I79" t="s">
        <v>755</v>
      </c>
      <c r="J79" t="s">
        <v>205</v>
      </c>
      <c r="K79" t="s">
        <v>204</v>
      </c>
      <c r="L79" t="s">
        <v>325</v>
      </c>
      <c r="M79" t="s">
        <v>314</v>
      </c>
      <c r="N79" t="s">
        <v>486</v>
      </c>
      <c r="O79" t="s">
        <v>339</v>
      </c>
      <c r="P79" t="s">
        <v>2020</v>
      </c>
      <c r="Q79" t="s">
        <v>433</v>
      </c>
      <c r="R79" t="s">
        <v>407</v>
      </c>
      <c r="S79" t="s">
        <v>1215</v>
      </c>
      <c r="T79" s="132">
        <v>1204.7</v>
      </c>
      <c r="U79" t="s">
        <v>1807</v>
      </c>
      <c r="V79" s="133">
        <v>6.1249999999999999E-2</v>
      </c>
      <c r="W79" s="133">
        <v>7.8168232921361602E-2</v>
      </c>
      <c r="X79" s="15" t="s">
        <v>412</v>
      </c>
      <c r="Y79" s="15" t="s">
        <v>339</v>
      </c>
      <c r="Z79" s="144">
        <v>18000</v>
      </c>
      <c r="AA79" t="s">
        <v>1216</v>
      </c>
      <c r="AB79" t="s">
        <v>2021</v>
      </c>
      <c r="AD79" s="144">
        <v>66.067999999999998</v>
      </c>
      <c r="AG79" s="15" t="s">
        <v>15</v>
      </c>
      <c r="AH79" s="133">
        <v>3.0000000000000001E-5</v>
      </c>
      <c r="AI79" s="133">
        <v>5.3146701916445098E-3</v>
      </c>
      <c r="AJ79" s="133">
        <v>6.7155100497937894E-4</v>
      </c>
    </row>
    <row r="80" spans="1:36">
      <c r="A80" t="s">
        <v>1213</v>
      </c>
      <c r="B80">
        <v>12936</v>
      </c>
      <c r="C80" t="s">
        <v>2016</v>
      </c>
      <c r="D80" t="s">
        <v>2017</v>
      </c>
      <c r="E80" t="s">
        <v>80</v>
      </c>
      <c r="F80" t="s">
        <v>2022</v>
      </c>
      <c r="G80" t="s">
        <v>2023</v>
      </c>
      <c r="H80" t="s">
        <v>321</v>
      </c>
      <c r="I80" t="s">
        <v>755</v>
      </c>
      <c r="J80" t="s">
        <v>205</v>
      </c>
      <c r="K80" t="s">
        <v>204</v>
      </c>
      <c r="L80" t="s">
        <v>325</v>
      </c>
      <c r="M80" t="s">
        <v>314</v>
      </c>
      <c r="N80" t="s">
        <v>486</v>
      </c>
      <c r="O80" t="s">
        <v>339</v>
      </c>
      <c r="P80" t="s">
        <v>2020</v>
      </c>
      <c r="Q80" t="s">
        <v>433</v>
      </c>
      <c r="R80" t="s">
        <v>407</v>
      </c>
      <c r="S80" t="s">
        <v>1215</v>
      </c>
      <c r="T80" s="132">
        <v>2928.4</v>
      </c>
      <c r="U80" t="s">
        <v>1651</v>
      </c>
      <c r="V80" s="133">
        <v>6.5000000000000002E-2</v>
      </c>
      <c r="W80" s="133">
        <v>7.9217273715734102E-2</v>
      </c>
      <c r="X80" s="15" t="s">
        <v>412</v>
      </c>
      <c r="Y80" s="15" t="s">
        <v>339</v>
      </c>
      <c r="Z80" s="144">
        <v>18000</v>
      </c>
      <c r="AA80" t="s">
        <v>1216</v>
      </c>
      <c r="AB80" t="s">
        <v>2024</v>
      </c>
      <c r="AD80" s="144">
        <v>64.949399999999997</v>
      </c>
      <c r="AG80" s="15" t="s">
        <v>15</v>
      </c>
      <c r="AH80" s="133">
        <v>3.0000000000000001E-5</v>
      </c>
      <c r="AI80" s="133">
        <v>5.2246872940787661E-3</v>
      </c>
      <c r="AJ80" s="133">
        <v>6.6018094755112416E-4</v>
      </c>
    </row>
    <row r="81" spans="1:36">
      <c r="A81" t="s">
        <v>1213</v>
      </c>
      <c r="B81">
        <v>12936</v>
      </c>
      <c r="C81" t="s">
        <v>2025</v>
      </c>
      <c r="D81" t="s">
        <v>2026</v>
      </c>
      <c r="E81" t="s">
        <v>309</v>
      </c>
      <c r="F81" t="s">
        <v>2027</v>
      </c>
      <c r="G81" t="s">
        <v>2028</v>
      </c>
      <c r="H81" t="s">
        <v>312</v>
      </c>
      <c r="I81" t="s">
        <v>952</v>
      </c>
      <c r="J81" t="s">
        <v>204</v>
      </c>
      <c r="K81" t="s">
        <v>204</v>
      </c>
      <c r="L81" t="s">
        <v>325</v>
      </c>
      <c r="M81" t="s">
        <v>340</v>
      </c>
      <c r="N81" t="s">
        <v>461</v>
      </c>
      <c r="O81" t="s">
        <v>339</v>
      </c>
      <c r="Q81" t="s">
        <v>410</v>
      </c>
      <c r="R81" t="s">
        <v>410</v>
      </c>
      <c r="S81" t="s">
        <v>1212</v>
      </c>
      <c r="T81" s="132">
        <v>3849.9</v>
      </c>
      <c r="U81" t="s">
        <v>1781</v>
      </c>
      <c r="V81" s="133">
        <v>4.8500000000000001E-2</v>
      </c>
      <c r="W81" s="133">
        <v>4.7968971053361502E-2</v>
      </c>
      <c r="X81" s="15" t="s">
        <v>412</v>
      </c>
      <c r="Y81" s="15" t="s">
        <v>339</v>
      </c>
      <c r="Z81" s="144">
        <v>120000</v>
      </c>
      <c r="AB81" t="s">
        <v>2029</v>
      </c>
      <c r="AD81" s="144">
        <v>121.92</v>
      </c>
      <c r="AG81" s="15" t="s">
        <v>15</v>
      </c>
      <c r="AH81" s="133">
        <v>4.0000000000000002E-4</v>
      </c>
      <c r="AI81" s="133">
        <v>9.8075405607146969E-3</v>
      </c>
      <c r="AJ81" s="133">
        <v>1.2392610420640232E-3</v>
      </c>
    </row>
    <row r="82" spans="1:36">
      <c r="A82" t="s">
        <v>1213</v>
      </c>
      <c r="B82">
        <v>12937</v>
      </c>
      <c r="C82" t="s">
        <v>1672</v>
      </c>
      <c r="D82" t="s">
        <v>1673</v>
      </c>
      <c r="E82" t="s">
        <v>309</v>
      </c>
      <c r="F82" t="s">
        <v>1674</v>
      </c>
      <c r="G82" t="s">
        <v>1675</v>
      </c>
      <c r="H82" t="s">
        <v>312</v>
      </c>
      <c r="I82" t="s">
        <v>951</v>
      </c>
      <c r="J82" t="s">
        <v>204</v>
      </c>
      <c r="K82" t="s">
        <v>204</v>
      </c>
      <c r="L82" t="s">
        <v>325</v>
      </c>
      <c r="M82" t="s">
        <v>340</v>
      </c>
      <c r="N82" t="s">
        <v>440</v>
      </c>
      <c r="O82" t="s">
        <v>339</v>
      </c>
      <c r="P82" t="s">
        <v>1676</v>
      </c>
      <c r="Q82" t="s">
        <v>415</v>
      </c>
      <c r="R82" t="s">
        <v>407</v>
      </c>
      <c r="S82" t="s">
        <v>1212</v>
      </c>
      <c r="T82" s="132">
        <v>3103.3</v>
      </c>
      <c r="U82" t="s">
        <v>1677</v>
      </c>
      <c r="V82" s="133">
        <v>7.4999999999999997E-2</v>
      </c>
      <c r="W82" s="133">
        <v>5.0672873700856803E-2</v>
      </c>
      <c r="X82" s="15" t="s">
        <v>412</v>
      </c>
      <c r="Y82" s="15" t="s">
        <v>339</v>
      </c>
      <c r="Z82" s="144">
        <v>7500000</v>
      </c>
      <c r="AB82" t="s">
        <v>1678</v>
      </c>
      <c r="AD82" s="144">
        <v>8121.75</v>
      </c>
      <c r="AG82" s="15" t="s">
        <v>15</v>
      </c>
      <c r="AH82" s="133">
        <v>9.3749999999999997E-3</v>
      </c>
      <c r="AI82" s="133">
        <v>4.0309731728071382E-2</v>
      </c>
      <c r="AJ82" s="133">
        <v>9.003887012724027E-3</v>
      </c>
    </row>
    <row r="83" spans="1:36">
      <c r="A83" t="s">
        <v>1213</v>
      </c>
      <c r="B83">
        <v>12937</v>
      </c>
      <c r="C83" t="s">
        <v>1624</v>
      </c>
      <c r="D83" t="s">
        <v>1625</v>
      </c>
      <c r="E83" t="s">
        <v>311</v>
      </c>
      <c r="F83" t="s">
        <v>1626</v>
      </c>
      <c r="G83" t="s">
        <v>1627</v>
      </c>
      <c r="H83" t="s">
        <v>312</v>
      </c>
      <c r="I83" t="s">
        <v>951</v>
      </c>
      <c r="J83" t="s">
        <v>204</v>
      </c>
      <c r="K83" t="s">
        <v>224</v>
      </c>
      <c r="L83" t="s">
        <v>325</v>
      </c>
      <c r="M83" t="s">
        <v>340</v>
      </c>
      <c r="N83" t="s">
        <v>443</v>
      </c>
      <c r="O83" t="s">
        <v>339</v>
      </c>
      <c r="P83" t="s">
        <v>1622</v>
      </c>
      <c r="Q83" t="s">
        <v>413</v>
      </c>
      <c r="R83" t="s">
        <v>407</v>
      </c>
      <c r="S83" t="s">
        <v>1212</v>
      </c>
      <c r="T83" s="132">
        <v>1208.5999999999999</v>
      </c>
      <c r="U83" t="s">
        <v>1628</v>
      </c>
      <c r="V83" s="133">
        <v>4.7500000000000001E-2</v>
      </c>
      <c r="W83" s="133">
        <v>6.3825222660302799E-2</v>
      </c>
      <c r="X83" s="15" t="s">
        <v>412</v>
      </c>
      <c r="Y83" s="15" t="s">
        <v>339</v>
      </c>
      <c r="Z83" s="144">
        <v>5513128.3899999997</v>
      </c>
      <c r="AB83" t="s">
        <v>1629</v>
      </c>
      <c r="AD83" s="144">
        <v>5421.6104999999998</v>
      </c>
      <c r="AG83" s="15" t="s">
        <v>15</v>
      </c>
      <c r="AH83" s="133">
        <v>6.6558663092369007E-3</v>
      </c>
      <c r="AI83" s="133">
        <v>2.6908445198275607E-2</v>
      </c>
      <c r="AJ83" s="133">
        <v>6.0104741427645788E-3</v>
      </c>
    </row>
    <row r="84" spans="1:36">
      <c r="A84" t="s">
        <v>1213</v>
      </c>
      <c r="B84">
        <v>12937</v>
      </c>
      <c r="C84" t="s">
        <v>1979</v>
      </c>
      <c r="D84" t="s">
        <v>1980</v>
      </c>
      <c r="E84" t="s">
        <v>309</v>
      </c>
      <c r="F84" t="s">
        <v>2030</v>
      </c>
      <c r="G84" t="s">
        <v>2031</v>
      </c>
      <c r="H84" t="s">
        <v>312</v>
      </c>
      <c r="I84" t="s">
        <v>951</v>
      </c>
      <c r="J84" t="s">
        <v>204</v>
      </c>
      <c r="K84" t="s">
        <v>204</v>
      </c>
      <c r="L84" t="s">
        <v>325</v>
      </c>
      <c r="M84" t="s">
        <v>340</v>
      </c>
      <c r="N84" t="s">
        <v>465</v>
      </c>
      <c r="O84" t="s">
        <v>339</v>
      </c>
      <c r="P84" t="s">
        <v>1760</v>
      </c>
      <c r="Q84" t="s">
        <v>415</v>
      </c>
      <c r="R84" t="s">
        <v>407</v>
      </c>
      <c r="S84" t="s">
        <v>1212</v>
      </c>
      <c r="T84" s="132">
        <v>3071.8</v>
      </c>
      <c r="U84" t="s">
        <v>2032</v>
      </c>
      <c r="V84" s="133">
        <v>2.3E-2</v>
      </c>
      <c r="W84" s="133">
        <v>4.7974216257333398E-2</v>
      </c>
      <c r="X84" s="15" t="s">
        <v>412</v>
      </c>
      <c r="Y84" s="15" t="s">
        <v>339</v>
      </c>
      <c r="Z84" s="144">
        <v>3825062.21</v>
      </c>
      <c r="AB84" t="s">
        <v>2033</v>
      </c>
      <c r="AD84" s="144">
        <v>3517.5272</v>
      </c>
      <c r="AG84" s="15" t="s">
        <v>15</v>
      </c>
      <c r="AH84" s="133">
        <v>5.0081601437814288E-3</v>
      </c>
      <c r="AI84" s="133">
        <v>1.7458131286753973E-2</v>
      </c>
      <c r="AJ84" s="133">
        <v>3.899580444237204E-3</v>
      </c>
    </row>
    <row r="85" spans="1:36">
      <c r="A85" t="s">
        <v>1213</v>
      </c>
      <c r="B85">
        <v>12937</v>
      </c>
      <c r="C85" t="s">
        <v>1789</v>
      </c>
      <c r="D85" t="s">
        <v>1790</v>
      </c>
      <c r="E85" t="s">
        <v>309</v>
      </c>
      <c r="F85" t="s">
        <v>1791</v>
      </c>
      <c r="G85">
        <v>11820470</v>
      </c>
      <c r="H85" t="s">
        <v>312</v>
      </c>
      <c r="I85" t="s">
        <v>951</v>
      </c>
      <c r="J85" t="s">
        <v>204</v>
      </c>
      <c r="K85" t="s">
        <v>204</v>
      </c>
      <c r="L85" t="s">
        <v>325</v>
      </c>
      <c r="M85" t="s">
        <v>340</v>
      </c>
      <c r="N85" t="s">
        <v>443</v>
      </c>
      <c r="O85" t="s">
        <v>339</v>
      </c>
      <c r="P85" t="s">
        <v>1792</v>
      </c>
      <c r="Q85" t="s">
        <v>415</v>
      </c>
      <c r="R85" t="s">
        <v>407</v>
      </c>
      <c r="S85" t="s">
        <v>1212</v>
      </c>
      <c r="T85" s="132">
        <v>962</v>
      </c>
      <c r="U85" t="s">
        <v>1793</v>
      </c>
      <c r="V85" s="133">
        <v>2.9000000000000001E-2</v>
      </c>
      <c r="W85" s="133">
        <v>0.103038367553949</v>
      </c>
      <c r="X85" s="15" t="s">
        <v>412</v>
      </c>
      <c r="Y85" s="15" t="s">
        <v>339</v>
      </c>
      <c r="Z85" s="144">
        <v>700000</v>
      </c>
      <c r="AB85" s="148">
        <f>AD85*1000/Z85*100</f>
        <v>93.22846994535513</v>
      </c>
      <c r="AD85" s="144">
        <f>652599.289617486/1000</f>
        <v>652.59928961748597</v>
      </c>
      <c r="AG85" s="15" t="s">
        <v>15</v>
      </c>
      <c r="AH85" s="133">
        <v>1.6786637272871781E-2</v>
      </c>
      <c r="AI85" s="133">
        <v>3.2389697159369369E-3</v>
      </c>
      <c r="AJ85" s="133">
        <v>7.2348080996088382E-4</v>
      </c>
    </row>
    <row r="86" spans="1:36">
      <c r="A86" t="s">
        <v>1213</v>
      </c>
      <c r="B86">
        <v>12937</v>
      </c>
      <c r="C86" t="s">
        <v>1641</v>
      </c>
      <c r="D86" t="s">
        <v>1642</v>
      </c>
      <c r="E86" t="s">
        <v>309</v>
      </c>
      <c r="F86" t="s">
        <v>1643</v>
      </c>
      <c r="G86" t="s">
        <v>1644</v>
      </c>
      <c r="H86" t="s">
        <v>312</v>
      </c>
      <c r="I86" t="s">
        <v>951</v>
      </c>
      <c r="J86" t="s">
        <v>204</v>
      </c>
      <c r="K86" t="s">
        <v>204</v>
      </c>
      <c r="L86" t="s">
        <v>325</v>
      </c>
      <c r="M86" t="s">
        <v>340</v>
      </c>
      <c r="N86" t="s">
        <v>447</v>
      </c>
      <c r="O86" t="s">
        <v>339</v>
      </c>
      <c r="Q86" t="s">
        <v>410</v>
      </c>
      <c r="R86" t="s">
        <v>410</v>
      </c>
      <c r="S86" t="s">
        <v>1212</v>
      </c>
      <c r="T86" s="132">
        <v>1614.1</v>
      </c>
      <c r="U86" t="s">
        <v>1346</v>
      </c>
      <c r="V86" s="133">
        <v>0.06</v>
      </c>
      <c r="W86" s="133">
        <v>4.7381508208512897E-2</v>
      </c>
      <c r="X86" s="15" t="s">
        <v>412</v>
      </c>
      <c r="Y86" s="15" t="s">
        <v>339</v>
      </c>
      <c r="Z86" s="144">
        <v>2441300</v>
      </c>
      <c r="AB86" t="s">
        <v>1645</v>
      </c>
      <c r="AD86" s="144">
        <v>2487.1963999999998</v>
      </c>
      <c r="AG86" s="15" t="s">
        <v>15</v>
      </c>
      <c r="AH86" s="133">
        <v>9.7651999999999999E-3</v>
      </c>
      <c r="AI86" s="133">
        <v>1.2344410950721816E-2</v>
      </c>
      <c r="AJ86" s="133">
        <v>2.7573411351068367E-3</v>
      </c>
    </row>
    <row r="87" spans="1:36">
      <c r="A87" t="s">
        <v>1213</v>
      </c>
      <c r="B87">
        <v>12937</v>
      </c>
      <c r="C87" t="s">
        <v>1658</v>
      </c>
      <c r="D87" t="s">
        <v>1659</v>
      </c>
      <c r="E87" t="s">
        <v>311</v>
      </c>
      <c r="F87" t="s">
        <v>1660</v>
      </c>
      <c r="G87" t="s">
        <v>1661</v>
      </c>
      <c r="H87" t="s">
        <v>312</v>
      </c>
      <c r="I87" t="s">
        <v>951</v>
      </c>
      <c r="J87" t="s">
        <v>204</v>
      </c>
      <c r="K87" t="s">
        <v>224</v>
      </c>
      <c r="L87" t="s">
        <v>325</v>
      </c>
      <c r="M87" t="s">
        <v>340</v>
      </c>
      <c r="N87" t="s">
        <v>465</v>
      </c>
      <c r="O87" t="s">
        <v>339</v>
      </c>
      <c r="P87" t="s">
        <v>1662</v>
      </c>
      <c r="Q87" t="s">
        <v>413</v>
      </c>
      <c r="R87" t="s">
        <v>407</v>
      </c>
      <c r="S87" t="s">
        <v>1212</v>
      </c>
      <c r="T87" s="132">
        <v>2418.6</v>
      </c>
      <c r="U87" t="s">
        <v>1663</v>
      </c>
      <c r="V87" s="133">
        <v>6.8000000000000005E-2</v>
      </c>
      <c r="W87" s="133">
        <v>6.3691469959020294E-2</v>
      </c>
      <c r="X87" s="15" t="s">
        <v>412</v>
      </c>
      <c r="Y87" s="15" t="s">
        <v>339</v>
      </c>
      <c r="Z87" s="144">
        <v>2094110</v>
      </c>
      <c r="AB87" t="s">
        <v>1664</v>
      </c>
      <c r="AD87" s="144">
        <v>2155.4674</v>
      </c>
      <c r="AG87" s="15" t="s">
        <v>15</v>
      </c>
      <c r="AH87" s="133">
        <v>5.8355324573992279E-3</v>
      </c>
      <c r="AI87" s="133">
        <v>1.0697979209234897E-2</v>
      </c>
      <c r="AJ87" s="133">
        <v>2.3895816701092775E-3</v>
      </c>
    </row>
    <row r="88" spans="1:36">
      <c r="A88" t="s">
        <v>1213</v>
      </c>
      <c r="B88">
        <v>12937</v>
      </c>
      <c r="C88" t="s">
        <v>1803</v>
      </c>
      <c r="D88" t="s">
        <v>1804</v>
      </c>
      <c r="E88" t="s">
        <v>309</v>
      </c>
      <c r="F88" t="s">
        <v>1805</v>
      </c>
      <c r="G88" t="s">
        <v>1806</v>
      </c>
      <c r="H88" t="s">
        <v>312</v>
      </c>
      <c r="I88" t="s">
        <v>951</v>
      </c>
      <c r="J88" t="s">
        <v>204</v>
      </c>
      <c r="K88" t="s">
        <v>204</v>
      </c>
      <c r="L88" t="s">
        <v>325</v>
      </c>
      <c r="M88" t="s">
        <v>340</v>
      </c>
      <c r="N88" t="s">
        <v>447</v>
      </c>
      <c r="O88" t="s">
        <v>339</v>
      </c>
      <c r="Q88" t="s">
        <v>410</v>
      </c>
      <c r="R88" t="s">
        <v>410</v>
      </c>
      <c r="S88" t="s">
        <v>1212</v>
      </c>
      <c r="T88" s="132">
        <v>779.5</v>
      </c>
      <c r="U88" t="s">
        <v>1807</v>
      </c>
      <c r="V88" s="133">
        <v>4.4900000000000002E-2</v>
      </c>
      <c r="W88" s="133">
        <v>5.4795604022741001E-2</v>
      </c>
      <c r="X88" s="15" t="s">
        <v>412</v>
      </c>
      <c r="Y88" s="15" t="s">
        <v>339</v>
      </c>
      <c r="Z88" s="144">
        <v>2055295.48</v>
      </c>
      <c r="AB88" t="s">
        <v>1808</v>
      </c>
      <c r="AD88" s="144">
        <v>2063.5167000000001</v>
      </c>
      <c r="AG88" s="15" t="s">
        <v>15</v>
      </c>
      <c r="AH88" s="133">
        <v>2.4136834745158656E-2</v>
      </c>
      <c r="AI88" s="133">
        <v>1.0241611055917156E-2</v>
      </c>
      <c r="AJ88" s="133">
        <v>2.287643822534447E-3</v>
      </c>
    </row>
    <row r="89" spans="1:36">
      <c r="A89" t="s">
        <v>1213</v>
      </c>
      <c r="B89">
        <v>12937</v>
      </c>
      <c r="C89" t="s">
        <v>1679</v>
      </c>
      <c r="D89" t="s">
        <v>1680</v>
      </c>
      <c r="E89" t="s">
        <v>311</v>
      </c>
      <c r="F89" t="s">
        <v>1681</v>
      </c>
      <c r="G89">
        <v>11831690</v>
      </c>
      <c r="H89" t="s">
        <v>312</v>
      </c>
      <c r="I89" t="s">
        <v>951</v>
      </c>
      <c r="J89" t="s">
        <v>204</v>
      </c>
      <c r="K89" t="s">
        <v>224</v>
      </c>
      <c r="L89" t="s">
        <v>325</v>
      </c>
      <c r="M89" t="s">
        <v>340</v>
      </c>
      <c r="N89" t="s">
        <v>447</v>
      </c>
      <c r="O89" t="s">
        <v>339</v>
      </c>
      <c r="P89" t="s">
        <v>1676</v>
      </c>
      <c r="Q89" t="s">
        <v>415</v>
      </c>
      <c r="R89" t="s">
        <v>407</v>
      </c>
      <c r="S89" t="s">
        <v>1212</v>
      </c>
      <c r="T89" s="132">
        <v>2931.6</v>
      </c>
      <c r="U89" t="s">
        <v>1682</v>
      </c>
      <c r="V89" s="133">
        <v>6.5000000000000002E-2</v>
      </c>
      <c r="W89" s="133">
        <v>6.8212835782766004E-2</v>
      </c>
      <c r="X89" s="15" t="s">
        <v>412</v>
      </c>
      <c r="Y89" s="15" t="s">
        <v>339</v>
      </c>
      <c r="Z89" s="144">
        <v>1940000</v>
      </c>
      <c r="AB89" s="148">
        <f>AD89*1000/Z89*100</f>
        <v>98.635572164948442</v>
      </c>
      <c r="AD89" s="144">
        <f>1959.206-45.6759</f>
        <v>1913.5300999999999</v>
      </c>
      <c r="AG89" s="15" t="s">
        <v>15</v>
      </c>
      <c r="AH89" s="133">
        <v>7.561731402623219E-3</v>
      </c>
      <c r="AI89" s="133">
        <v>9.4972001089161321E-3</v>
      </c>
      <c r="AJ89" s="133">
        <v>2.1213665547260762E-3</v>
      </c>
    </row>
    <row r="90" spans="1:36">
      <c r="A90" t="s">
        <v>1213</v>
      </c>
      <c r="B90">
        <v>12937</v>
      </c>
      <c r="C90" t="s">
        <v>1683</v>
      </c>
      <c r="D90" t="s">
        <v>1684</v>
      </c>
      <c r="E90" t="s">
        <v>309</v>
      </c>
      <c r="F90" t="s">
        <v>1685</v>
      </c>
      <c r="G90">
        <v>11979120</v>
      </c>
      <c r="H90" t="s">
        <v>312</v>
      </c>
      <c r="I90" t="s">
        <v>951</v>
      </c>
      <c r="J90" t="s">
        <v>204</v>
      </c>
      <c r="K90" t="s">
        <v>204</v>
      </c>
      <c r="L90" t="s">
        <v>325</v>
      </c>
      <c r="M90" t="s">
        <v>340</v>
      </c>
      <c r="N90" t="s">
        <v>454</v>
      </c>
      <c r="O90" t="s">
        <v>339</v>
      </c>
      <c r="P90" t="s">
        <v>1686</v>
      </c>
      <c r="Q90" t="s">
        <v>413</v>
      </c>
      <c r="R90" t="s">
        <v>407</v>
      </c>
      <c r="S90" t="s">
        <v>1212</v>
      </c>
      <c r="T90" s="132">
        <v>3525.2</v>
      </c>
      <c r="U90" t="s">
        <v>1687</v>
      </c>
      <c r="V90" s="133">
        <v>6.5000000000000002E-2</v>
      </c>
      <c r="W90" s="133">
        <v>6.1375712405442803E-2</v>
      </c>
      <c r="X90" s="15" t="s">
        <v>412</v>
      </c>
      <c r="Y90" s="15" t="s">
        <v>339</v>
      </c>
      <c r="Z90" s="144">
        <v>1850000</v>
      </c>
      <c r="AB90" s="148">
        <f>AD90*1000/Z90*100</f>
        <v>101.7334972972973</v>
      </c>
      <c r="AD90" s="144">
        <f>1908.645-26.5753</f>
        <v>1882.0697</v>
      </c>
      <c r="AG90" s="15" t="s">
        <v>15</v>
      </c>
      <c r="AH90" s="133">
        <v>3.7000000000000002E-3</v>
      </c>
      <c r="AI90" s="133">
        <v>9.3410563856966521E-3</v>
      </c>
      <c r="AJ90" s="133">
        <v>2.0864891099666213E-3</v>
      </c>
    </row>
    <row r="91" spans="1:36">
      <c r="A91" t="s">
        <v>1213</v>
      </c>
      <c r="B91">
        <v>12937</v>
      </c>
      <c r="C91" t="s">
        <v>1646</v>
      </c>
      <c r="D91" t="s">
        <v>1647</v>
      </c>
      <c r="E91" t="s">
        <v>311</v>
      </c>
      <c r="F91" t="s">
        <v>1688</v>
      </c>
      <c r="G91" t="s">
        <v>1689</v>
      </c>
      <c r="H91" t="s">
        <v>312</v>
      </c>
      <c r="I91" t="s">
        <v>951</v>
      </c>
      <c r="J91" t="s">
        <v>204</v>
      </c>
      <c r="K91" t="s">
        <v>224</v>
      </c>
      <c r="L91" t="s">
        <v>325</v>
      </c>
      <c r="M91" t="s">
        <v>340</v>
      </c>
      <c r="N91" t="s">
        <v>465</v>
      </c>
      <c r="O91" t="s">
        <v>339</v>
      </c>
      <c r="P91" t="s">
        <v>1690</v>
      </c>
      <c r="Q91" t="s">
        <v>413</v>
      </c>
      <c r="R91" t="s">
        <v>407</v>
      </c>
      <c r="S91" t="s">
        <v>1212</v>
      </c>
      <c r="T91" s="132">
        <v>3646.7</v>
      </c>
      <c r="U91" t="s">
        <v>1691</v>
      </c>
      <c r="V91" s="133">
        <v>4.4999999999999998E-2</v>
      </c>
      <c r="W91" s="133">
        <v>6.0806607774495702E-2</v>
      </c>
      <c r="X91" s="15" t="s">
        <v>412</v>
      </c>
      <c r="Y91" s="15" t="s">
        <v>339</v>
      </c>
      <c r="Z91" s="144">
        <v>1950000</v>
      </c>
      <c r="AB91" t="s">
        <v>1692</v>
      </c>
      <c r="AD91" s="144">
        <v>1866.7349999999999</v>
      </c>
      <c r="AG91" s="15" t="s">
        <v>15</v>
      </c>
      <c r="AH91" s="133">
        <v>2.0064795749104888E-3</v>
      </c>
      <c r="AI91" s="133">
        <v>9.2649474629730444E-3</v>
      </c>
      <c r="AJ91" s="133">
        <v>2.0694888444851645E-3</v>
      </c>
    </row>
    <row r="92" spans="1:36">
      <c r="A92" t="s">
        <v>1213</v>
      </c>
      <c r="B92">
        <v>12937</v>
      </c>
      <c r="C92" t="s">
        <v>1665</v>
      </c>
      <c r="D92" t="s">
        <v>1666</v>
      </c>
      <c r="E92" t="s">
        <v>311</v>
      </c>
      <c r="F92" t="s">
        <v>1667</v>
      </c>
      <c r="G92" t="s">
        <v>1668</v>
      </c>
      <c r="H92" t="s">
        <v>312</v>
      </c>
      <c r="I92" t="s">
        <v>951</v>
      </c>
      <c r="J92" t="s">
        <v>204</v>
      </c>
      <c r="K92" t="s">
        <v>224</v>
      </c>
      <c r="L92" t="s">
        <v>325</v>
      </c>
      <c r="M92" t="s">
        <v>340</v>
      </c>
      <c r="N92" t="s">
        <v>465</v>
      </c>
      <c r="O92" t="s">
        <v>339</v>
      </c>
      <c r="P92" t="s">
        <v>1669</v>
      </c>
      <c r="Q92" t="s">
        <v>413</v>
      </c>
      <c r="R92" t="s">
        <v>407</v>
      </c>
      <c r="S92" t="s">
        <v>1212</v>
      </c>
      <c r="T92" s="132">
        <v>2405.4</v>
      </c>
      <c r="U92" t="s">
        <v>1670</v>
      </c>
      <c r="V92" s="133">
        <v>8.7499999999999994E-2</v>
      </c>
      <c r="W92" s="133">
        <v>5.1960571275949101E-2</v>
      </c>
      <c r="X92" s="15" t="s">
        <v>412</v>
      </c>
      <c r="Y92" s="15" t="s">
        <v>339</v>
      </c>
      <c r="Z92" s="144">
        <v>1677811</v>
      </c>
      <c r="AB92" t="s">
        <v>1671</v>
      </c>
      <c r="AD92" s="144">
        <v>1862.538</v>
      </c>
      <c r="AG92" s="15" t="s">
        <v>15</v>
      </c>
      <c r="AH92" s="133">
        <v>9.8694764705882353E-3</v>
      </c>
      <c r="AI92" s="133">
        <v>9.2441169838198192E-3</v>
      </c>
      <c r="AJ92" s="133">
        <v>2.0648359908769644E-3</v>
      </c>
    </row>
    <row r="93" spans="1:36">
      <c r="A93" t="s">
        <v>1213</v>
      </c>
      <c r="B93">
        <v>12937</v>
      </c>
      <c r="C93" t="s">
        <v>1653</v>
      </c>
      <c r="D93" t="s">
        <v>1654</v>
      </c>
      <c r="E93" t="s">
        <v>309</v>
      </c>
      <c r="F93" t="s">
        <v>1655</v>
      </c>
      <c r="G93" t="s">
        <v>1656</v>
      </c>
      <c r="H93" t="s">
        <v>312</v>
      </c>
      <c r="I93" t="s">
        <v>951</v>
      </c>
      <c r="J93" t="s">
        <v>204</v>
      </c>
      <c r="K93" t="s">
        <v>204</v>
      </c>
      <c r="L93" t="s">
        <v>325</v>
      </c>
      <c r="M93" t="s">
        <v>340</v>
      </c>
      <c r="N93" t="s">
        <v>447</v>
      </c>
      <c r="O93" t="s">
        <v>339</v>
      </c>
      <c r="Q93" t="s">
        <v>410</v>
      </c>
      <c r="R93" t="s">
        <v>410</v>
      </c>
      <c r="S93" t="s">
        <v>1212</v>
      </c>
      <c r="T93" s="132">
        <v>2167.1999999999998</v>
      </c>
      <c r="U93" t="s">
        <v>1651</v>
      </c>
      <c r="V93" s="133">
        <v>3.95E-2</v>
      </c>
      <c r="W93" s="133">
        <v>7.0848550778627103E-2</v>
      </c>
      <c r="X93" s="15" t="s">
        <v>412</v>
      </c>
      <c r="Y93" s="15" t="s">
        <v>339</v>
      </c>
      <c r="Z93" s="144">
        <v>1800000</v>
      </c>
      <c r="AB93" t="s">
        <v>1657</v>
      </c>
      <c r="AD93" s="144">
        <v>1704.96</v>
      </c>
      <c r="AG93" s="15" t="s">
        <v>15</v>
      </c>
      <c r="AH93" s="133">
        <v>2.1469004720795592E-3</v>
      </c>
      <c r="AI93" s="133">
        <v>8.4620285292076932E-3</v>
      </c>
      <c r="AJ93" s="133">
        <v>1.8901427895729316E-3</v>
      </c>
    </row>
    <row r="94" spans="1:36">
      <c r="A94" t="s">
        <v>1213</v>
      </c>
      <c r="B94">
        <v>12937</v>
      </c>
      <c r="C94" t="s">
        <v>1630</v>
      </c>
      <c r="D94" t="s">
        <v>1631</v>
      </c>
      <c r="E94" t="s">
        <v>311</v>
      </c>
      <c r="F94" t="s">
        <v>1748</v>
      </c>
      <c r="G94" t="s">
        <v>1749</v>
      </c>
      <c r="H94" t="s">
        <v>312</v>
      </c>
      <c r="I94" t="s">
        <v>951</v>
      </c>
      <c r="J94" t="s">
        <v>204</v>
      </c>
      <c r="K94" t="s">
        <v>224</v>
      </c>
      <c r="L94" t="s">
        <v>325</v>
      </c>
      <c r="M94" t="s">
        <v>340</v>
      </c>
      <c r="N94" t="s">
        <v>465</v>
      </c>
      <c r="O94" t="s">
        <v>339</v>
      </c>
      <c r="P94" t="s">
        <v>1662</v>
      </c>
      <c r="Q94" t="s">
        <v>413</v>
      </c>
      <c r="R94" t="s">
        <v>407</v>
      </c>
      <c r="S94" t="s">
        <v>1212</v>
      </c>
      <c r="T94" s="132">
        <v>2144.1</v>
      </c>
      <c r="U94" t="s">
        <v>1726</v>
      </c>
      <c r="V94" s="133">
        <v>9.0999999999999998E-2</v>
      </c>
      <c r="W94" s="133">
        <v>6.9476929939984902E-2</v>
      </c>
      <c r="X94" s="15" t="s">
        <v>412</v>
      </c>
      <c r="Y94" s="15" t="s">
        <v>339</v>
      </c>
      <c r="Z94" s="144">
        <v>1625000</v>
      </c>
      <c r="AB94" t="s">
        <v>1750</v>
      </c>
      <c r="AD94" s="144">
        <v>1702.35</v>
      </c>
      <c r="AG94" s="15" t="s">
        <v>15</v>
      </c>
      <c r="AH94" s="133">
        <v>6.5783348109285369E-3</v>
      </c>
      <c r="AI94" s="133">
        <v>8.4490746215141205E-3</v>
      </c>
      <c r="AJ94" s="133">
        <v>1.8872493066285894E-3</v>
      </c>
    </row>
    <row r="95" spans="1:36">
      <c r="A95" t="s">
        <v>1213</v>
      </c>
      <c r="B95">
        <v>12937</v>
      </c>
      <c r="C95" t="s">
        <v>1693</v>
      </c>
      <c r="D95" t="s">
        <v>1694</v>
      </c>
      <c r="E95" t="s">
        <v>309</v>
      </c>
      <c r="F95" t="s">
        <v>1695</v>
      </c>
      <c r="G95" t="s">
        <v>1696</v>
      </c>
      <c r="H95" t="s">
        <v>312</v>
      </c>
      <c r="I95" t="s">
        <v>951</v>
      </c>
      <c r="J95" t="s">
        <v>204</v>
      </c>
      <c r="K95" t="s">
        <v>204</v>
      </c>
      <c r="L95" t="s">
        <v>325</v>
      </c>
      <c r="M95" t="s">
        <v>340</v>
      </c>
      <c r="N95" t="s">
        <v>464</v>
      </c>
      <c r="O95" t="s">
        <v>339</v>
      </c>
      <c r="P95" t="s">
        <v>1676</v>
      </c>
      <c r="Q95" t="s">
        <v>415</v>
      </c>
      <c r="R95" t="s">
        <v>407</v>
      </c>
      <c r="S95" t="s">
        <v>1212</v>
      </c>
      <c r="T95" s="132">
        <v>3204</v>
      </c>
      <c r="U95" t="s">
        <v>1697</v>
      </c>
      <c r="V95" s="133">
        <v>4.1000000000000002E-2</v>
      </c>
      <c r="W95" s="133">
        <v>5.3282362676858597E-2</v>
      </c>
      <c r="X95" s="15" t="s">
        <v>412</v>
      </c>
      <c r="Y95" s="15" t="s">
        <v>339</v>
      </c>
      <c r="Z95" s="144">
        <v>1750000</v>
      </c>
      <c r="AB95" t="s">
        <v>1698</v>
      </c>
      <c r="AD95" s="144">
        <v>1689.45</v>
      </c>
      <c r="AG95" s="15" t="s">
        <v>15</v>
      </c>
      <c r="AH95" s="133">
        <v>3.2863892226024133E-3</v>
      </c>
      <c r="AI95" s="133">
        <v>8.3850495604999159E-3</v>
      </c>
      <c r="AJ95" s="133">
        <v>1.8729481840301177E-3</v>
      </c>
    </row>
    <row r="96" spans="1:36">
      <c r="A96" t="s">
        <v>1213</v>
      </c>
      <c r="B96">
        <v>12937</v>
      </c>
      <c r="C96" t="s">
        <v>1699</v>
      </c>
      <c r="D96" t="s">
        <v>1700</v>
      </c>
      <c r="E96" t="s">
        <v>309</v>
      </c>
      <c r="F96" t="s">
        <v>1701</v>
      </c>
      <c r="G96" t="s">
        <v>1702</v>
      </c>
      <c r="H96" t="s">
        <v>312</v>
      </c>
      <c r="I96" t="s">
        <v>951</v>
      </c>
      <c r="J96" t="s">
        <v>204</v>
      </c>
      <c r="K96" t="s">
        <v>204</v>
      </c>
      <c r="L96" t="s">
        <v>325</v>
      </c>
      <c r="M96" t="s">
        <v>340</v>
      </c>
      <c r="N96" t="s">
        <v>447</v>
      </c>
      <c r="O96" t="s">
        <v>339</v>
      </c>
      <c r="Q96" t="s">
        <v>410</v>
      </c>
      <c r="R96" t="s">
        <v>410</v>
      </c>
      <c r="S96" t="s">
        <v>1212</v>
      </c>
      <c r="T96" s="132">
        <v>866.7</v>
      </c>
      <c r="U96" t="s">
        <v>1703</v>
      </c>
      <c r="V96" s="133">
        <v>5.62E-2</v>
      </c>
      <c r="W96" s="133">
        <v>6.3885542505979206E-2</v>
      </c>
      <c r="X96" s="15" t="s">
        <v>412</v>
      </c>
      <c r="Y96" s="15" t="s">
        <v>339</v>
      </c>
      <c r="Z96" s="144">
        <v>1608000</v>
      </c>
      <c r="AB96" t="s">
        <v>1704</v>
      </c>
      <c r="AD96" s="144">
        <v>1620.864</v>
      </c>
      <c r="AG96" s="15" t="s">
        <v>15</v>
      </c>
      <c r="AH96" s="133">
        <v>6.8064068267244589E-3</v>
      </c>
      <c r="AI96" s="133">
        <v>8.0446446895913667E-3</v>
      </c>
      <c r="AJ96" s="133">
        <v>1.7969127736007532E-3</v>
      </c>
    </row>
    <row r="97" spans="1:36">
      <c r="A97" t="s">
        <v>1213</v>
      </c>
      <c r="B97">
        <v>12937</v>
      </c>
      <c r="C97" t="s">
        <v>1721</v>
      </c>
      <c r="D97" t="s">
        <v>1722</v>
      </c>
      <c r="E97" t="s">
        <v>309</v>
      </c>
      <c r="F97" t="s">
        <v>1723</v>
      </c>
      <c r="G97" t="s">
        <v>1724</v>
      </c>
      <c r="H97" t="s">
        <v>312</v>
      </c>
      <c r="I97" t="s">
        <v>951</v>
      </c>
      <c r="J97" t="s">
        <v>204</v>
      </c>
      <c r="K97" t="s">
        <v>204</v>
      </c>
      <c r="L97" t="s">
        <v>325</v>
      </c>
      <c r="M97" t="s">
        <v>340</v>
      </c>
      <c r="N97" t="s">
        <v>443</v>
      </c>
      <c r="O97" t="s">
        <v>339</v>
      </c>
      <c r="P97" t="s">
        <v>1725</v>
      </c>
      <c r="Q97" t="s">
        <v>415</v>
      </c>
      <c r="R97" t="s">
        <v>407</v>
      </c>
      <c r="S97" t="s">
        <v>1212</v>
      </c>
      <c r="T97" s="132">
        <v>1444.1</v>
      </c>
      <c r="U97" t="s">
        <v>1726</v>
      </c>
      <c r="V97" s="133">
        <v>6.9000000000000006E-2</v>
      </c>
      <c r="W97" s="133">
        <v>6.3909145923852606E-2</v>
      </c>
      <c r="X97" s="15" t="s">
        <v>412</v>
      </c>
      <c r="Y97" s="15" t="s">
        <v>339</v>
      </c>
      <c r="Z97" s="144">
        <v>1600000</v>
      </c>
      <c r="AB97" t="s">
        <v>1727</v>
      </c>
      <c r="AD97" s="144">
        <v>1613.44</v>
      </c>
      <c r="AG97" s="15" t="s">
        <v>15</v>
      </c>
      <c r="AH97" s="133">
        <v>4.434589800443459E-3</v>
      </c>
      <c r="AI97" s="133">
        <v>8.0077980188185422E-3</v>
      </c>
      <c r="AJ97" s="133">
        <v>1.7886824221146249E-3</v>
      </c>
    </row>
    <row r="98" spans="1:36">
      <c r="A98" t="s">
        <v>1213</v>
      </c>
      <c r="B98">
        <v>12937</v>
      </c>
      <c r="C98" t="s">
        <v>1715</v>
      </c>
      <c r="D98" t="s">
        <v>1716</v>
      </c>
      <c r="E98" t="s">
        <v>309</v>
      </c>
      <c r="F98" t="s">
        <v>1717</v>
      </c>
      <c r="G98" t="s">
        <v>1718</v>
      </c>
      <c r="H98" t="s">
        <v>312</v>
      </c>
      <c r="I98" t="s">
        <v>951</v>
      </c>
      <c r="J98" t="s">
        <v>204</v>
      </c>
      <c r="K98" t="s">
        <v>204</v>
      </c>
      <c r="L98" t="s">
        <v>325</v>
      </c>
      <c r="M98" t="s">
        <v>340</v>
      </c>
      <c r="N98" t="s">
        <v>464</v>
      </c>
      <c r="O98" t="s">
        <v>339</v>
      </c>
      <c r="Q98" t="s">
        <v>410</v>
      </c>
      <c r="R98" t="s">
        <v>410</v>
      </c>
      <c r="S98" t="s">
        <v>1212</v>
      </c>
      <c r="T98" s="132">
        <v>1429.1</v>
      </c>
      <c r="U98" t="s">
        <v>1719</v>
      </c>
      <c r="V98" s="133">
        <v>6.5000000000000002E-2</v>
      </c>
      <c r="W98" s="133">
        <v>4.51444287145134E-2</v>
      </c>
      <c r="X98" s="15" t="s">
        <v>412</v>
      </c>
      <c r="Y98" s="15" t="s">
        <v>339</v>
      </c>
      <c r="Z98" s="144">
        <v>1531000</v>
      </c>
      <c r="AB98" t="s">
        <v>1720</v>
      </c>
      <c r="AD98" s="144">
        <v>1553.9649999999999</v>
      </c>
      <c r="AG98" s="15" t="s">
        <v>15</v>
      </c>
      <c r="AH98" s="133">
        <v>1.3931401578437808E-2</v>
      </c>
      <c r="AI98" s="133">
        <v>7.7126127084449084E-3</v>
      </c>
      <c r="AJ98" s="133">
        <v>1.7227475952507393E-3</v>
      </c>
    </row>
    <row r="99" spans="1:36">
      <c r="A99" t="s">
        <v>1213</v>
      </c>
      <c r="B99">
        <v>12937</v>
      </c>
      <c r="C99" t="s">
        <v>1683</v>
      </c>
      <c r="D99" t="s">
        <v>1684</v>
      </c>
      <c r="E99" t="s">
        <v>309</v>
      </c>
      <c r="F99" t="s">
        <v>1705</v>
      </c>
      <c r="G99" t="s">
        <v>1706</v>
      </c>
      <c r="H99" t="s">
        <v>312</v>
      </c>
      <c r="I99" t="s">
        <v>951</v>
      </c>
      <c r="J99" t="s">
        <v>204</v>
      </c>
      <c r="K99" t="s">
        <v>204</v>
      </c>
      <c r="L99" t="s">
        <v>325</v>
      </c>
      <c r="M99" t="s">
        <v>340</v>
      </c>
      <c r="N99" t="s">
        <v>454</v>
      </c>
      <c r="O99" t="s">
        <v>339</v>
      </c>
      <c r="P99" t="s">
        <v>1686</v>
      </c>
      <c r="Q99" t="s">
        <v>413</v>
      </c>
      <c r="R99" t="s">
        <v>407</v>
      </c>
      <c r="S99" t="s">
        <v>1212</v>
      </c>
      <c r="T99" s="132">
        <v>4267.5</v>
      </c>
      <c r="U99" t="s">
        <v>1707</v>
      </c>
      <c r="V99" s="133">
        <v>6.7000000000000004E-2</v>
      </c>
      <c r="W99" s="133">
        <v>4.8031913501023898E-2</v>
      </c>
      <c r="X99" s="15" t="s">
        <v>412</v>
      </c>
      <c r="Y99" s="15" t="s">
        <v>339</v>
      </c>
      <c r="Z99" s="144">
        <v>1490000</v>
      </c>
      <c r="AB99" t="s">
        <v>1708</v>
      </c>
      <c r="AD99" s="144">
        <v>1537.829</v>
      </c>
      <c r="AG99" s="15" t="s">
        <v>15</v>
      </c>
      <c r="AH99" s="133">
        <v>1.6373626373626373E-3</v>
      </c>
      <c r="AI99" s="133">
        <v>7.6325267871638841E-3</v>
      </c>
      <c r="AJ99" s="133">
        <v>1.7048589972469452E-3</v>
      </c>
    </row>
    <row r="100" spans="1:36">
      <c r="A100" t="s">
        <v>1213</v>
      </c>
      <c r="B100">
        <v>12937</v>
      </c>
      <c r="C100" t="s">
        <v>1679</v>
      </c>
      <c r="D100" t="s">
        <v>1680</v>
      </c>
      <c r="E100" t="s">
        <v>311</v>
      </c>
      <c r="F100" t="s">
        <v>1728</v>
      </c>
      <c r="G100" t="s">
        <v>1729</v>
      </c>
      <c r="H100" t="s">
        <v>312</v>
      </c>
      <c r="I100" t="s">
        <v>951</v>
      </c>
      <c r="J100" t="s">
        <v>204</v>
      </c>
      <c r="K100" t="s">
        <v>224</v>
      </c>
      <c r="L100" t="s">
        <v>325</v>
      </c>
      <c r="M100" t="s">
        <v>340</v>
      </c>
      <c r="N100" t="s">
        <v>447</v>
      </c>
      <c r="O100" t="s">
        <v>339</v>
      </c>
      <c r="P100" t="s">
        <v>1676</v>
      </c>
      <c r="Q100" t="s">
        <v>415</v>
      </c>
      <c r="R100" t="s">
        <v>407</v>
      </c>
      <c r="S100" t="s">
        <v>1212</v>
      </c>
      <c r="T100" s="132">
        <v>1443.9</v>
      </c>
      <c r="U100" t="s">
        <v>1730</v>
      </c>
      <c r="V100" s="133">
        <v>7.0000000000000007E-2</v>
      </c>
      <c r="W100" s="133">
        <v>6.6765159486531903E-2</v>
      </c>
      <c r="X100" s="15" t="s">
        <v>412</v>
      </c>
      <c r="Y100" s="15" t="s">
        <v>339</v>
      </c>
      <c r="Z100" s="144">
        <v>1528697.1</v>
      </c>
      <c r="AB100" t="s">
        <v>1731</v>
      </c>
      <c r="AD100" s="144">
        <v>1537.7163999999998</v>
      </c>
      <c r="AG100" s="15" t="s">
        <v>15</v>
      </c>
      <c r="AH100" s="133">
        <v>3.8215516724163794E-3</v>
      </c>
      <c r="AI100" s="133">
        <v>7.6319679327553408E-3</v>
      </c>
      <c r="AJ100" s="133">
        <v>1.7047341672931011E-3</v>
      </c>
    </row>
    <row r="101" spans="1:36">
      <c r="A101" t="s">
        <v>1213</v>
      </c>
      <c r="B101">
        <v>12937</v>
      </c>
      <c r="C101" t="s">
        <v>1979</v>
      </c>
      <c r="D101" t="s">
        <v>1980</v>
      </c>
      <c r="E101" t="s">
        <v>309</v>
      </c>
      <c r="F101" t="s">
        <v>2034</v>
      </c>
      <c r="G101" t="s">
        <v>2035</v>
      </c>
      <c r="H101" t="s">
        <v>312</v>
      </c>
      <c r="I101" t="s">
        <v>951</v>
      </c>
      <c r="J101" t="s">
        <v>204</v>
      </c>
      <c r="K101" t="s">
        <v>204</v>
      </c>
      <c r="L101" t="s">
        <v>325</v>
      </c>
      <c r="M101" t="s">
        <v>340</v>
      </c>
      <c r="N101" t="s">
        <v>465</v>
      </c>
      <c r="O101" t="s">
        <v>339</v>
      </c>
      <c r="P101" t="s">
        <v>1760</v>
      </c>
      <c r="Q101" t="s">
        <v>415</v>
      </c>
      <c r="R101" t="s">
        <v>407</v>
      </c>
      <c r="S101" t="s">
        <v>1212</v>
      </c>
      <c r="T101" s="132">
        <v>3338.4</v>
      </c>
      <c r="U101" t="s">
        <v>2036</v>
      </c>
      <c r="V101" s="133">
        <v>3.2500000000000001E-2</v>
      </c>
      <c r="W101" s="133">
        <v>5.31223839557168E-2</v>
      </c>
      <c r="X101" s="15" t="s">
        <v>412</v>
      </c>
      <c r="Y101" s="15" t="s">
        <v>339</v>
      </c>
      <c r="Z101" s="144">
        <v>1445000</v>
      </c>
      <c r="AB101" t="s">
        <v>2037</v>
      </c>
      <c r="AD101" s="144">
        <v>1344.5725</v>
      </c>
      <c r="AG101" s="15" t="s">
        <v>15</v>
      </c>
      <c r="AH101" s="133">
        <v>4.9525574132501301E-3</v>
      </c>
      <c r="AI101" s="133">
        <v>6.6733594070172379E-3</v>
      </c>
      <c r="AJ101" s="133">
        <v>1.4906121058165884E-3</v>
      </c>
    </row>
    <row r="102" spans="1:36">
      <c r="A102" t="s">
        <v>1213</v>
      </c>
      <c r="B102">
        <v>12937</v>
      </c>
      <c r="C102" t="s">
        <v>1699</v>
      </c>
      <c r="D102" t="s">
        <v>1700</v>
      </c>
      <c r="E102" t="s">
        <v>309</v>
      </c>
      <c r="F102" t="s">
        <v>2038</v>
      </c>
      <c r="G102" t="s">
        <v>2039</v>
      </c>
      <c r="H102" t="s">
        <v>312</v>
      </c>
      <c r="I102" t="s">
        <v>951</v>
      </c>
      <c r="J102" t="s">
        <v>204</v>
      </c>
      <c r="K102" t="s">
        <v>204</v>
      </c>
      <c r="L102" t="s">
        <v>325</v>
      </c>
      <c r="M102" t="s">
        <v>340</v>
      </c>
      <c r="N102" t="s">
        <v>447</v>
      </c>
      <c r="O102" t="s">
        <v>339</v>
      </c>
      <c r="P102" t="s">
        <v>1669</v>
      </c>
      <c r="Q102" t="s">
        <v>413</v>
      </c>
      <c r="R102" t="s">
        <v>409</v>
      </c>
      <c r="S102" t="s">
        <v>1212</v>
      </c>
      <c r="T102" s="132">
        <v>2024.9</v>
      </c>
      <c r="U102" t="s">
        <v>2040</v>
      </c>
      <c r="V102" s="133">
        <v>2.9000000000000001E-2</v>
      </c>
      <c r="W102" s="133">
        <v>6.9170085507630999E-2</v>
      </c>
      <c r="X102" s="15" t="s">
        <v>412</v>
      </c>
      <c r="Y102" s="15" t="s">
        <v>339</v>
      </c>
      <c r="Z102" s="144">
        <v>1315800</v>
      </c>
      <c r="AB102" t="s">
        <v>2041</v>
      </c>
      <c r="AD102" s="144">
        <v>1225.7993000000001</v>
      </c>
      <c r="AG102" s="15" t="s">
        <v>15</v>
      </c>
      <c r="AH102" s="133">
        <v>6.1199999999999996E-3</v>
      </c>
      <c r="AI102" s="133">
        <v>6.0838662770286815E-3</v>
      </c>
      <c r="AJ102" s="133">
        <v>1.3589384550714075E-3</v>
      </c>
    </row>
    <row r="103" spans="1:36">
      <c r="A103" t="s">
        <v>1213</v>
      </c>
      <c r="B103">
        <v>12937</v>
      </c>
      <c r="C103" t="s">
        <v>1646</v>
      </c>
      <c r="D103" t="s">
        <v>1647</v>
      </c>
      <c r="E103" t="s">
        <v>311</v>
      </c>
      <c r="F103" t="s">
        <v>1648</v>
      </c>
      <c r="G103" t="s">
        <v>1649</v>
      </c>
      <c r="H103" t="s">
        <v>312</v>
      </c>
      <c r="I103" t="s">
        <v>951</v>
      </c>
      <c r="J103" t="s">
        <v>204</v>
      </c>
      <c r="K103" t="s">
        <v>224</v>
      </c>
      <c r="L103" t="s">
        <v>325</v>
      </c>
      <c r="M103" t="s">
        <v>340</v>
      </c>
      <c r="N103" t="s">
        <v>465</v>
      </c>
      <c r="O103" t="s">
        <v>339</v>
      </c>
      <c r="P103" t="s">
        <v>1650</v>
      </c>
      <c r="Q103" t="s">
        <v>413</v>
      </c>
      <c r="R103" t="s">
        <v>407</v>
      </c>
      <c r="S103" t="s">
        <v>1212</v>
      </c>
      <c r="T103" s="132">
        <v>2869</v>
      </c>
      <c r="U103" t="s">
        <v>1651</v>
      </c>
      <c r="V103" s="133">
        <v>6.3500000000000001E-2</v>
      </c>
      <c r="W103" s="133">
        <v>5.8734752205609898E-2</v>
      </c>
      <c r="X103" s="15" t="s">
        <v>412</v>
      </c>
      <c r="Y103" s="15" t="s">
        <v>339</v>
      </c>
      <c r="Z103" s="144">
        <v>1115000</v>
      </c>
      <c r="AB103" t="s">
        <v>1652</v>
      </c>
      <c r="AD103" s="144">
        <v>1150.1224999999999</v>
      </c>
      <c r="AG103" s="15" t="s">
        <v>15</v>
      </c>
      <c r="AH103" s="133">
        <v>2.719512195121951E-3</v>
      </c>
      <c r="AI103" s="133">
        <v>5.708268467931021E-3</v>
      </c>
      <c r="AJ103" s="133">
        <v>1.2750420833923342E-3</v>
      </c>
    </row>
    <row r="104" spans="1:36">
      <c r="A104" t="s">
        <v>1213</v>
      </c>
      <c r="B104">
        <v>12937</v>
      </c>
      <c r="C104" t="s">
        <v>1743</v>
      </c>
      <c r="D104" t="s">
        <v>1744</v>
      </c>
      <c r="E104" t="s">
        <v>311</v>
      </c>
      <c r="F104" t="s">
        <v>1745</v>
      </c>
      <c r="G104" t="s">
        <v>1746</v>
      </c>
      <c r="H104" t="s">
        <v>312</v>
      </c>
      <c r="I104" t="s">
        <v>951</v>
      </c>
      <c r="J104" t="s">
        <v>204</v>
      </c>
      <c r="K104" t="s">
        <v>224</v>
      </c>
      <c r="L104" t="s">
        <v>325</v>
      </c>
      <c r="M104" t="s">
        <v>340</v>
      </c>
      <c r="N104" t="s">
        <v>465</v>
      </c>
      <c r="O104" t="s">
        <v>339</v>
      </c>
      <c r="P104" t="s">
        <v>1690</v>
      </c>
      <c r="Q104" t="s">
        <v>413</v>
      </c>
      <c r="R104" t="s">
        <v>407</v>
      </c>
      <c r="S104" t="s">
        <v>1212</v>
      </c>
      <c r="T104" s="132">
        <v>1294.8</v>
      </c>
      <c r="U104" t="s">
        <v>1747</v>
      </c>
      <c r="V104" s="133">
        <v>3.9300000000000002E-2</v>
      </c>
      <c r="W104" s="133">
        <v>6.5889210423230801E-2</v>
      </c>
      <c r="X104" s="15" t="s">
        <v>412</v>
      </c>
      <c r="Y104" s="15" t="s">
        <v>339</v>
      </c>
      <c r="Z104" s="144">
        <v>1133390</v>
      </c>
      <c r="AB104" t="s">
        <v>1698</v>
      </c>
      <c r="AD104" s="144">
        <v>1094.1747</v>
      </c>
      <c r="AG104" s="15" t="s">
        <v>15</v>
      </c>
      <c r="AH104" s="133">
        <v>1.4598792568990846E-3</v>
      </c>
      <c r="AI104" s="133">
        <v>5.4305892967209017E-3</v>
      </c>
      <c r="AJ104" s="133">
        <v>1.2130175603756836E-3</v>
      </c>
    </row>
    <row r="105" spans="1:36">
      <c r="A105" t="s">
        <v>1213</v>
      </c>
      <c r="B105">
        <v>12937</v>
      </c>
      <c r="C105" t="s">
        <v>1751</v>
      </c>
      <c r="D105" t="s">
        <v>1752</v>
      </c>
      <c r="E105" t="s">
        <v>309</v>
      </c>
      <c r="F105" t="s">
        <v>1753</v>
      </c>
      <c r="G105" t="s">
        <v>1754</v>
      </c>
      <c r="H105" t="s">
        <v>312</v>
      </c>
      <c r="I105" t="s">
        <v>951</v>
      </c>
      <c r="J105" t="s">
        <v>204</v>
      </c>
      <c r="K105" t="s">
        <v>204</v>
      </c>
      <c r="L105" t="s">
        <v>325</v>
      </c>
      <c r="M105" t="s">
        <v>340</v>
      </c>
      <c r="N105" t="s">
        <v>447</v>
      </c>
      <c r="O105" t="s">
        <v>339</v>
      </c>
      <c r="Q105" t="s">
        <v>410</v>
      </c>
      <c r="R105" t="s">
        <v>410</v>
      </c>
      <c r="S105" t="s">
        <v>1212</v>
      </c>
      <c r="T105" s="132">
        <v>2510.9</v>
      </c>
      <c r="U105" t="s">
        <v>1651</v>
      </c>
      <c r="V105" s="133">
        <v>8.5000000000000006E-2</v>
      </c>
      <c r="W105" s="133">
        <v>5.36101879251E-2</v>
      </c>
      <c r="X105" s="15" t="s">
        <v>412</v>
      </c>
      <c r="Y105" s="15" t="s">
        <v>339</v>
      </c>
      <c r="Z105" s="144">
        <v>988000</v>
      </c>
      <c r="AB105" t="s">
        <v>1755</v>
      </c>
      <c r="AD105" s="144">
        <v>1070.992</v>
      </c>
      <c r="AG105" s="15" t="s">
        <v>15</v>
      </c>
      <c r="AH105" s="133">
        <v>1.0237281110765724E-2</v>
      </c>
      <c r="AI105" s="133">
        <v>5.3155293136221407E-3</v>
      </c>
      <c r="AJ105" s="133">
        <v>1.1873168910064124E-3</v>
      </c>
    </row>
    <row r="106" spans="1:36">
      <c r="A106" t="s">
        <v>1213</v>
      </c>
      <c r="B106">
        <v>12937</v>
      </c>
      <c r="C106" t="s">
        <v>1756</v>
      </c>
      <c r="D106" t="s">
        <v>1757</v>
      </c>
      <c r="E106" t="s">
        <v>309</v>
      </c>
      <c r="F106" t="s">
        <v>2042</v>
      </c>
      <c r="G106" t="s">
        <v>2043</v>
      </c>
      <c r="H106" t="s">
        <v>312</v>
      </c>
      <c r="I106" t="s">
        <v>951</v>
      </c>
      <c r="J106" t="s">
        <v>204</v>
      </c>
      <c r="K106" t="s">
        <v>204</v>
      </c>
      <c r="L106" t="s">
        <v>325</v>
      </c>
      <c r="M106" t="s">
        <v>340</v>
      </c>
      <c r="N106" t="s">
        <v>441</v>
      </c>
      <c r="O106" t="s">
        <v>339</v>
      </c>
      <c r="P106" t="s">
        <v>1760</v>
      </c>
      <c r="Q106" t="s">
        <v>415</v>
      </c>
      <c r="R106" t="s">
        <v>407</v>
      </c>
      <c r="S106" t="s">
        <v>1212</v>
      </c>
      <c r="T106" s="132">
        <v>4265.1000000000004</v>
      </c>
      <c r="U106" t="s">
        <v>2044</v>
      </c>
      <c r="V106" s="133">
        <v>1.4999999999999999E-2</v>
      </c>
      <c r="W106" s="133">
        <v>5.1131829048394799E-2</v>
      </c>
      <c r="X106" s="15" t="s">
        <v>412</v>
      </c>
      <c r="Y106" s="15" t="s">
        <v>339</v>
      </c>
      <c r="Z106" s="144">
        <v>1237325</v>
      </c>
      <c r="AB106" t="s">
        <v>2045</v>
      </c>
      <c r="AD106" s="144">
        <v>1055.067</v>
      </c>
      <c r="AG106" s="15" t="s">
        <v>15</v>
      </c>
      <c r="AH106" s="133">
        <v>3.2057543332383344E-3</v>
      </c>
      <c r="AI106" s="133">
        <v>5.2364906239592557E-3</v>
      </c>
      <c r="AJ106" s="133">
        <v>1.1696622105893065E-3</v>
      </c>
    </row>
    <row r="107" spans="1:36">
      <c r="A107" t="s">
        <v>1213</v>
      </c>
      <c r="B107">
        <v>12937</v>
      </c>
      <c r="C107" t="s">
        <v>1635</v>
      </c>
      <c r="D107" t="s">
        <v>1636</v>
      </c>
      <c r="E107" t="s">
        <v>309</v>
      </c>
      <c r="F107" t="s">
        <v>1775</v>
      </c>
      <c r="G107" t="s">
        <v>1776</v>
      </c>
      <c r="H107" t="s">
        <v>312</v>
      </c>
      <c r="I107" t="s">
        <v>951</v>
      </c>
      <c r="J107" t="s">
        <v>204</v>
      </c>
      <c r="K107" t="s">
        <v>204</v>
      </c>
      <c r="L107" t="s">
        <v>325</v>
      </c>
      <c r="M107" t="s">
        <v>340</v>
      </c>
      <c r="N107" t="s">
        <v>447</v>
      </c>
      <c r="O107" t="s">
        <v>339</v>
      </c>
      <c r="Q107" t="s">
        <v>410</v>
      </c>
      <c r="R107" t="s">
        <v>410</v>
      </c>
      <c r="S107" t="s">
        <v>1212</v>
      </c>
      <c r="T107" s="132">
        <v>767.4</v>
      </c>
      <c r="U107" t="s">
        <v>1777</v>
      </c>
      <c r="V107" s="133">
        <v>4.3499999999999997E-2</v>
      </c>
      <c r="W107" s="133">
        <v>6.3145968745946607E-2</v>
      </c>
      <c r="X107" s="15" t="s">
        <v>412</v>
      </c>
      <c r="Y107" s="15" t="s">
        <v>339</v>
      </c>
      <c r="Z107" s="144">
        <v>1022000</v>
      </c>
      <c r="AB107" t="s">
        <v>1778</v>
      </c>
      <c r="AD107" s="144">
        <v>1016.89</v>
      </c>
      <c r="AG107" s="15" t="s">
        <v>15</v>
      </c>
      <c r="AH107" s="133">
        <v>2.1291666666666667E-2</v>
      </c>
      <c r="AI107" s="133">
        <v>5.0470111856383794E-3</v>
      </c>
      <c r="AJ107" s="133">
        <v>1.127338647996914E-3</v>
      </c>
    </row>
    <row r="108" spans="1:36">
      <c r="A108" t="s">
        <v>1213</v>
      </c>
      <c r="B108">
        <v>12937</v>
      </c>
      <c r="C108" t="s">
        <v>1763</v>
      </c>
      <c r="D108" t="s">
        <v>1764</v>
      </c>
      <c r="E108" t="s">
        <v>309</v>
      </c>
      <c r="F108" t="s">
        <v>1765</v>
      </c>
      <c r="G108" t="s">
        <v>1766</v>
      </c>
      <c r="H108" t="s">
        <v>312</v>
      </c>
      <c r="I108" t="s">
        <v>951</v>
      </c>
      <c r="J108" t="s">
        <v>204</v>
      </c>
      <c r="K108" t="s">
        <v>204</v>
      </c>
      <c r="L108" t="s">
        <v>325</v>
      </c>
      <c r="M108" t="s">
        <v>340</v>
      </c>
      <c r="N108" t="s">
        <v>447</v>
      </c>
      <c r="O108" t="s">
        <v>339</v>
      </c>
      <c r="Q108" t="s">
        <v>410</v>
      </c>
      <c r="R108" t="s">
        <v>410</v>
      </c>
      <c r="S108" t="s">
        <v>1212</v>
      </c>
      <c r="T108" s="132">
        <v>3854.3</v>
      </c>
      <c r="U108" t="s">
        <v>1767</v>
      </c>
      <c r="V108" s="133">
        <v>8.1500000000000003E-2</v>
      </c>
      <c r="W108" s="133">
        <v>6.1184262460469901E-2</v>
      </c>
      <c r="X108" s="15" t="s">
        <v>412</v>
      </c>
      <c r="Y108" s="15" t="s">
        <v>339</v>
      </c>
      <c r="Z108" s="144">
        <v>955000</v>
      </c>
      <c r="AB108" t="s">
        <v>1768</v>
      </c>
      <c r="AD108" s="144">
        <v>1008.289</v>
      </c>
      <c r="AG108" s="15" t="s">
        <v>15</v>
      </c>
      <c r="AH108" s="133">
        <v>4.6294276476205711E-3</v>
      </c>
      <c r="AI108" s="133">
        <v>5.0043228484458841E-3</v>
      </c>
      <c r="AJ108" s="133">
        <v>1.1178034576504443E-3</v>
      </c>
    </row>
    <row r="109" spans="1:36">
      <c r="A109" t="s">
        <v>1213</v>
      </c>
      <c r="B109">
        <v>12937</v>
      </c>
      <c r="C109" t="s">
        <v>1658</v>
      </c>
      <c r="D109" t="s">
        <v>1659</v>
      </c>
      <c r="E109" t="s">
        <v>311</v>
      </c>
      <c r="F109" t="s">
        <v>1779</v>
      </c>
      <c r="G109" t="s">
        <v>1780</v>
      </c>
      <c r="H109" t="s">
        <v>312</v>
      </c>
      <c r="I109" t="s">
        <v>951</v>
      </c>
      <c r="J109" t="s">
        <v>204</v>
      </c>
      <c r="K109" t="s">
        <v>224</v>
      </c>
      <c r="L109" t="s">
        <v>325</v>
      </c>
      <c r="M109" t="s">
        <v>340</v>
      </c>
      <c r="N109" t="s">
        <v>465</v>
      </c>
      <c r="O109" t="s">
        <v>339</v>
      </c>
      <c r="P109" t="s">
        <v>1686</v>
      </c>
      <c r="Q109" t="s">
        <v>413</v>
      </c>
      <c r="R109" t="s">
        <v>407</v>
      </c>
      <c r="S109" t="s">
        <v>1212</v>
      </c>
      <c r="T109" s="132">
        <v>2005.6</v>
      </c>
      <c r="U109" t="s">
        <v>1781</v>
      </c>
      <c r="V109" s="133">
        <v>7.7499999999999999E-2</v>
      </c>
      <c r="W109" s="133">
        <v>7.9392988048791496E-2</v>
      </c>
      <c r="X109" s="15" t="s">
        <v>412</v>
      </c>
      <c r="Y109" s="15" t="s">
        <v>339</v>
      </c>
      <c r="Z109" s="144">
        <v>981000</v>
      </c>
      <c r="AB109" t="s">
        <v>1782</v>
      </c>
      <c r="AD109" s="144">
        <v>998.85419999999999</v>
      </c>
      <c r="AG109" s="15" t="s">
        <v>15</v>
      </c>
      <c r="AH109" s="133">
        <v>1.8269823503448174E-3</v>
      </c>
      <c r="AI109" s="133">
        <v>4.9574962092476813E-3</v>
      </c>
      <c r="AJ109" s="133">
        <v>1.1073439048216022E-3</v>
      </c>
    </row>
    <row r="110" spans="1:36">
      <c r="A110" t="s">
        <v>1213</v>
      </c>
      <c r="B110">
        <v>12937</v>
      </c>
      <c r="C110" t="s">
        <v>1756</v>
      </c>
      <c r="D110" t="s">
        <v>1757</v>
      </c>
      <c r="E110" t="s">
        <v>309</v>
      </c>
      <c r="F110" t="s">
        <v>1758</v>
      </c>
      <c r="G110" t="s">
        <v>1759</v>
      </c>
      <c r="H110" t="s">
        <v>312</v>
      </c>
      <c r="I110" t="s">
        <v>951</v>
      </c>
      <c r="J110" t="s">
        <v>204</v>
      </c>
      <c r="K110" t="s">
        <v>204</v>
      </c>
      <c r="L110" t="s">
        <v>325</v>
      </c>
      <c r="M110" t="s">
        <v>340</v>
      </c>
      <c r="N110" t="s">
        <v>441</v>
      </c>
      <c r="O110" t="s">
        <v>339</v>
      </c>
      <c r="P110" t="s">
        <v>1760</v>
      </c>
      <c r="Q110" t="s">
        <v>415</v>
      </c>
      <c r="R110" t="s">
        <v>407</v>
      </c>
      <c r="S110" t="s">
        <v>1212</v>
      </c>
      <c r="T110" s="132">
        <v>2014.2</v>
      </c>
      <c r="U110" t="s">
        <v>1761</v>
      </c>
      <c r="V110" s="133">
        <v>3.4500000000000003E-2</v>
      </c>
      <c r="W110" s="133">
        <v>4.2700163663625397E-2</v>
      </c>
      <c r="X110" s="15" t="s">
        <v>412</v>
      </c>
      <c r="Y110" s="15" t="s">
        <v>339</v>
      </c>
      <c r="Z110" s="144">
        <v>900000</v>
      </c>
      <c r="AB110" t="s">
        <v>1762</v>
      </c>
      <c r="AD110" s="144">
        <v>875.79</v>
      </c>
      <c r="AG110" s="15" t="s">
        <v>15</v>
      </c>
      <c r="AH110" s="133">
        <v>1.2355491526774829E-3</v>
      </c>
      <c r="AI110" s="133">
        <v>4.3467060609016072E-3</v>
      </c>
      <c r="AJ110" s="133">
        <v>9.709131907376582E-4</v>
      </c>
    </row>
    <row r="111" spans="1:36">
      <c r="A111" t="s">
        <v>1213</v>
      </c>
      <c r="B111">
        <v>12937</v>
      </c>
      <c r="C111" t="s">
        <v>1794</v>
      </c>
      <c r="D111" t="s">
        <v>1795</v>
      </c>
      <c r="E111" t="s">
        <v>309</v>
      </c>
      <c r="F111" t="s">
        <v>1796</v>
      </c>
      <c r="G111" t="s">
        <v>1797</v>
      </c>
      <c r="H111" t="s">
        <v>312</v>
      </c>
      <c r="I111" t="s">
        <v>951</v>
      </c>
      <c r="J111" t="s">
        <v>204</v>
      </c>
      <c r="K111" t="s">
        <v>204</v>
      </c>
      <c r="L111" t="s">
        <v>325</v>
      </c>
      <c r="M111" t="s">
        <v>340</v>
      </c>
      <c r="N111" t="s">
        <v>441</v>
      </c>
      <c r="O111" t="s">
        <v>339</v>
      </c>
      <c r="Q111" t="s">
        <v>410</v>
      </c>
      <c r="R111" t="s">
        <v>410</v>
      </c>
      <c r="S111" t="s">
        <v>1212</v>
      </c>
      <c r="T111" s="132">
        <v>3805.4</v>
      </c>
      <c r="U111" t="s">
        <v>1303</v>
      </c>
      <c r="V111" s="133">
        <v>5.5E-2</v>
      </c>
      <c r="W111" s="133">
        <v>6.4423175913095099E-2</v>
      </c>
      <c r="X111" s="15" t="s">
        <v>412</v>
      </c>
      <c r="Y111" s="15" t="s">
        <v>339</v>
      </c>
      <c r="Z111" s="144">
        <v>903000</v>
      </c>
      <c r="AB111" t="s">
        <v>1798</v>
      </c>
      <c r="AD111" s="144">
        <v>867.60239999999999</v>
      </c>
      <c r="AG111" s="15" t="s">
        <v>15</v>
      </c>
      <c r="AH111" s="133">
        <v>5.3117647058823526E-3</v>
      </c>
      <c r="AI111" s="133">
        <v>4.3060695035713826E-3</v>
      </c>
      <c r="AJ111" s="133">
        <v>9.6183630148283272E-4</v>
      </c>
    </row>
    <row r="112" spans="1:36">
      <c r="A112" t="s">
        <v>1213</v>
      </c>
      <c r="B112">
        <v>12937</v>
      </c>
      <c r="C112" t="s">
        <v>2046</v>
      </c>
      <c r="D112" t="s">
        <v>2047</v>
      </c>
      <c r="E112" t="s">
        <v>309</v>
      </c>
      <c r="F112" t="s">
        <v>2048</v>
      </c>
      <c r="G112" t="s">
        <v>2049</v>
      </c>
      <c r="H112" t="s">
        <v>312</v>
      </c>
      <c r="I112" t="s">
        <v>951</v>
      </c>
      <c r="J112" t="s">
        <v>204</v>
      </c>
      <c r="K112" t="s">
        <v>204</v>
      </c>
      <c r="L112" t="s">
        <v>325</v>
      </c>
      <c r="M112" t="s">
        <v>340</v>
      </c>
      <c r="N112" t="s">
        <v>451</v>
      </c>
      <c r="O112" t="s">
        <v>339</v>
      </c>
      <c r="P112" t="s">
        <v>1662</v>
      </c>
      <c r="Q112" t="s">
        <v>413</v>
      </c>
      <c r="R112" t="s">
        <v>407</v>
      </c>
      <c r="S112" t="s">
        <v>1212</v>
      </c>
      <c r="T112" s="132">
        <v>1219.5</v>
      </c>
      <c r="U112" t="s">
        <v>1273</v>
      </c>
      <c r="V112" s="133">
        <v>2.63E-2</v>
      </c>
      <c r="W112" s="133">
        <v>5.1677330261468597E-2</v>
      </c>
      <c r="X112" s="15" t="s">
        <v>412</v>
      </c>
      <c r="Y112" s="15" t="s">
        <v>339</v>
      </c>
      <c r="Z112" s="144">
        <v>873887</v>
      </c>
      <c r="AB112" t="s">
        <v>1822</v>
      </c>
      <c r="AD112" s="144">
        <v>857.02099999999996</v>
      </c>
      <c r="AG112" s="15" t="s">
        <v>15</v>
      </c>
      <c r="AH112" s="133">
        <v>1.2169772170231729E-2</v>
      </c>
      <c r="AI112" s="133">
        <v>4.2535520787174517E-3</v>
      </c>
      <c r="AJ112" s="133">
        <v>9.5010561166395887E-4</v>
      </c>
    </row>
    <row r="113" spans="1:36">
      <c r="A113" t="s">
        <v>1213</v>
      </c>
      <c r="B113">
        <v>12937</v>
      </c>
      <c r="C113" t="s">
        <v>1646</v>
      </c>
      <c r="D113" t="s">
        <v>1647</v>
      </c>
      <c r="E113" t="s">
        <v>311</v>
      </c>
      <c r="F113" t="s">
        <v>2050</v>
      </c>
      <c r="G113" t="s">
        <v>2051</v>
      </c>
      <c r="H113" t="s">
        <v>312</v>
      </c>
      <c r="I113" t="s">
        <v>951</v>
      </c>
      <c r="J113" t="s">
        <v>204</v>
      </c>
      <c r="K113" t="s">
        <v>224</v>
      </c>
      <c r="L113" t="s">
        <v>325</v>
      </c>
      <c r="M113" t="s">
        <v>340</v>
      </c>
      <c r="N113" t="s">
        <v>465</v>
      </c>
      <c r="O113" t="s">
        <v>339</v>
      </c>
      <c r="P113" t="s">
        <v>1690</v>
      </c>
      <c r="Q113" t="s">
        <v>413</v>
      </c>
      <c r="R113" t="s">
        <v>407</v>
      </c>
      <c r="S113" t="s">
        <v>1212</v>
      </c>
      <c r="T113" s="132">
        <v>887</v>
      </c>
      <c r="U113" t="s">
        <v>1813</v>
      </c>
      <c r="V113" s="133">
        <v>5.8000000000000003E-2</v>
      </c>
      <c r="W113" s="133">
        <v>2.76411830604073E-2</v>
      </c>
      <c r="X113" s="15" t="s">
        <v>412</v>
      </c>
      <c r="Y113" s="15" t="s">
        <v>339</v>
      </c>
      <c r="Z113" s="144">
        <v>820464.69</v>
      </c>
      <c r="AB113" t="s">
        <v>2052</v>
      </c>
      <c r="AD113" s="144">
        <v>840.89430000000004</v>
      </c>
      <c r="AG113" s="15" t="s">
        <v>15</v>
      </c>
      <c r="AH113" s="133">
        <v>3.5046620268810733E-3</v>
      </c>
      <c r="AI113" s="133">
        <v>4.1735123150385542E-3</v>
      </c>
      <c r="AJ113" s="133">
        <v>9.3222732377180558E-4</v>
      </c>
    </row>
    <row r="114" spans="1:36">
      <c r="A114" t="s">
        <v>1213</v>
      </c>
      <c r="B114">
        <v>12937</v>
      </c>
      <c r="C114" t="s">
        <v>2053</v>
      </c>
      <c r="D114" t="s">
        <v>2054</v>
      </c>
      <c r="E114" t="s">
        <v>311</v>
      </c>
      <c r="F114" t="s">
        <v>2055</v>
      </c>
      <c r="G114" t="s">
        <v>2056</v>
      </c>
      <c r="H114" t="s">
        <v>312</v>
      </c>
      <c r="I114" t="s">
        <v>951</v>
      </c>
      <c r="J114" t="s">
        <v>204</v>
      </c>
      <c r="K114" t="s">
        <v>224</v>
      </c>
      <c r="L114" t="s">
        <v>325</v>
      </c>
      <c r="M114" t="s">
        <v>340</v>
      </c>
      <c r="N114" t="s">
        <v>465</v>
      </c>
      <c r="O114" t="s">
        <v>339</v>
      </c>
      <c r="Q114" t="s">
        <v>410</v>
      </c>
      <c r="R114" t="s">
        <v>410</v>
      </c>
      <c r="S114" t="s">
        <v>1212</v>
      </c>
      <c r="T114" s="132">
        <v>2138.6</v>
      </c>
      <c r="U114" t="s">
        <v>1802</v>
      </c>
      <c r="V114" s="133">
        <v>4.4999999999999998E-2</v>
      </c>
      <c r="W114" s="133">
        <v>6.9091407448053005E-2</v>
      </c>
      <c r="X114" s="15" t="s">
        <v>412</v>
      </c>
      <c r="Y114" s="15" t="s">
        <v>339</v>
      </c>
      <c r="Z114" s="144">
        <v>829806</v>
      </c>
      <c r="AB114" t="s">
        <v>2057</v>
      </c>
      <c r="AD114" s="144">
        <v>799.85</v>
      </c>
      <c r="AG114" s="15" t="s">
        <v>15</v>
      </c>
      <c r="AH114" s="133">
        <v>2.3050166666666668E-3</v>
      </c>
      <c r="AI114" s="133">
        <v>3.9698019420319379E-3</v>
      </c>
      <c r="AJ114" s="133">
        <v>8.867250318130099E-4</v>
      </c>
    </row>
    <row r="115" spans="1:36">
      <c r="A115" t="s">
        <v>1213</v>
      </c>
      <c r="B115">
        <v>12937</v>
      </c>
      <c r="C115" t="s">
        <v>2058</v>
      </c>
      <c r="D115" t="s">
        <v>2059</v>
      </c>
      <c r="E115" t="s">
        <v>309</v>
      </c>
      <c r="F115" t="s">
        <v>2060</v>
      </c>
      <c r="G115" t="s">
        <v>2061</v>
      </c>
      <c r="H115" t="s">
        <v>312</v>
      </c>
      <c r="I115" t="s">
        <v>951</v>
      </c>
      <c r="J115" t="s">
        <v>204</v>
      </c>
      <c r="K115" t="s">
        <v>204</v>
      </c>
      <c r="L115" t="s">
        <v>325</v>
      </c>
      <c r="M115" t="s">
        <v>340</v>
      </c>
      <c r="N115" t="s">
        <v>451</v>
      </c>
      <c r="O115" t="s">
        <v>339</v>
      </c>
      <c r="P115" t="s">
        <v>1650</v>
      </c>
      <c r="Q115" t="s">
        <v>413</v>
      </c>
      <c r="R115" t="s">
        <v>407</v>
      </c>
      <c r="S115" t="s">
        <v>1212</v>
      </c>
      <c r="T115" s="132">
        <v>2643.2</v>
      </c>
      <c r="U115" t="s">
        <v>2062</v>
      </c>
      <c r="V115" s="133">
        <v>1.6400000000000001E-2</v>
      </c>
      <c r="W115" s="133">
        <v>4.4672360357045797E-2</v>
      </c>
      <c r="X115" s="15" t="s">
        <v>412</v>
      </c>
      <c r="Y115" s="15" t="s">
        <v>339</v>
      </c>
      <c r="Z115" s="144">
        <v>700000.23</v>
      </c>
      <c r="AB115" t="s">
        <v>2033</v>
      </c>
      <c r="AD115" s="144">
        <v>643.72019999999998</v>
      </c>
      <c r="AG115" s="15" t="s">
        <v>15</v>
      </c>
      <c r="AH115" s="133">
        <v>3.6246905033140014E-3</v>
      </c>
      <c r="AI115" s="133">
        <v>3.1949011690756862E-3</v>
      </c>
      <c r="AJ115" s="133">
        <v>7.1363732552813281E-4</v>
      </c>
    </row>
    <row r="116" spans="1:36">
      <c r="A116" t="s">
        <v>1213</v>
      </c>
      <c r="B116">
        <v>12937</v>
      </c>
      <c r="C116" t="s">
        <v>1769</v>
      </c>
      <c r="D116" t="s">
        <v>1770</v>
      </c>
      <c r="E116" t="s">
        <v>309</v>
      </c>
      <c r="F116" t="s">
        <v>1771</v>
      </c>
      <c r="G116" t="s">
        <v>1772</v>
      </c>
      <c r="H116" t="s">
        <v>312</v>
      </c>
      <c r="I116" t="s">
        <v>951</v>
      </c>
      <c r="J116" t="s">
        <v>204</v>
      </c>
      <c r="K116" t="s">
        <v>204</v>
      </c>
      <c r="L116" t="s">
        <v>325</v>
      </c>
      <c r="M116" t="s">
        <v>340</v>
      </c>
      <c r="N116" t="s">
        <v>447</v>
      </c>
      <c r="O116" t="s">
        <v>339</v>
      </c>
      <c r="Q116" t="s">
        <v>410</v>
      </c>
      <c r="R116" t="s">
        <v>410</v>
      </c>
      <c r="S116" t="s">
        <v>1212</v>
      </c>
      <c r="T116" s="132">
        <v>4000.1</v>
      </c>
      <c r="U116" t="s">
        <v>1773</v>
      </c>
      <c r="V116" s="133">
        <v>7.0000000000000007E-2</v>
      </c>
      <c r="W116" s="133">
        <v>1.15803684985634E-2</v>
      </c>
      <c r="X116" s="15" t="s">
        <v>412</v>
      </c>
      <c r="Y116" s="15" t="s">
        <v>339</v>
      </c>
      <c r="Z116" s="144">
        <v>461000</v>
      </c>
      <c r="AB116" t="s">
        <v>1774</v>
      </c>
      <c r="AD116" s="144">
        <v>548.12900000000002</v>
      </c>
      <c r="AG116" s="15" t="s">
        <v>15</v>
      </c>
      <c r="AH116" s="133">
        <v>8.9822479799927732E-3</v>
      </c>
      <c r="AI116" s="133">
        <v>2.7204645479577722E-3</v>
      </c>
      <c r="AJ116" s="133">
        <v>6.0766356812231453E-4</v>
      </c>
    </row>
    <row r="117" spans="1:36">
      <c r="A117" t="s">
        <v>1213</v>
      </c>
      <c r="B117">
        <v>12937</v>
      </c>
      <c r="C117" t="s">
        <v>1815</v>
      </c>
      <c r="D117" t="s">
        <v>1816</v>
      </c>
      <c r="E117" t="s">
        <v>309</v>
      </c>
      <c r="F117" t="s">
        <v>1817</v>
      </c>
      <c r="G117">
        <v>77102620</v>
      </c>
      <c r="H117" t="s">
        <v>312</v>
      </c>
      <c r="I117" t="s">
        <v>951</v>
      </c>
      <c r="J117" t="s">
        <v>204</v>
      </c>
      <c r="K117" t="s">
        <v>204</v>
      </c>
      <c r="L117" t="s">
        <v>325</v>
      </c>
      <c r="M117" t="s">
        <v>340</v>
      </c>
      <c r="N117" t="s">
        <v>447</v>
      </c>
      <c r="O117" t="s">
        <v>339</v>
      </c>
      <c r="Q117" t="s">
        <v>410</v>
      </c>
      <c r="R117" t="s">
        <v>410</v>
      </c>
      <c r="S117" t="s">
        <v>1212</v>
      </c>
      <c r="T117" s="132">
        <v>2113.6999999999998</v>
      </c>
      <c r="U117" t="s">
        <v>1651</v>
      </c>
      <c r="V117" s="133">
        <v>4.19E-2</v>
      </c>
      <c r="W117" s="133">
        <v>7.4714266105889895E-2</v>
      </c>
      <c r="X117" s="15" t="s">
        <v>412</v>
      </c>
      <c r="Y117" s="15" t="s">
        <v>339</v>
      </c>
      <c r="Z117" s="144">
        <v>544782</v>
      </c>
      <c r="AB117" s="148">
        <f>AD117*1000/Z117*100</f>
        <v>92.725255239710563</v>
      </c>
      <c r="AD117" s="144">
        <f>515.7451-10.5946</f>
        <v>505.15049999999997</v>
      </c>
      <c r="AG117" s="15" t="s">
        <v>15</v>
      </c>
      <c r="AH117" s="133">
        <v>6.8097749999999997E-3</v>
      </c>
      <c r="AI117" s="133">
        <v>2.5071543863454454E-3</v>
      </c>
      <c r="AJ117" s="133">
        <v>5.6001699466507197E-4</v>
      </c>
    </row>
    <row r="118" spans="1:36">
      <c r="A118" t="s">
        <v>1213</v>
      </c>
      <c r="B118">
        <v>12937</v>
      </c>
      <c r="C118" t="s">
        <v>1732</v>
      </c>
      <c r="D118" t="s">
        <v>1733</v>
      </c>
      <c r="E118" t="s">
        <v>309</v>
      </c>
      <c r="F118" t="s">
        <v>1734</v>
      </c>
      <c r="G118" t="s">
        <v>1735</v>
      </c>
      <c r="H118" t="s">
        <v>312</v>
      </c>
      <c r="I118" t="s">
        <v>951</v>
      </c>
      <c r="J118" t="s">
        <v>204</v>
      </c>
      <c r="K118" t="s">
        <v>204</v>
      </c>
      <c r="L118" t="s">
        <v>325</v>
      </c>
      <c r="M118" t="s">
        <v>340</v>
      </c>
      <c r="N118" t="s">
        <v>447</v>
      </c>
      <c r="O118" t="s">
        <v>339</v>
      </c>
      <c r="P118" t="s">
        <v>1676</v>
      </c>
      <c r="Q118" t="s">
        <v>415</v>
      </c>
      <c r="R118" t="s">
        <v>407</v>
      </c>
      <c r="S118" t="s">
        <v>1212</v>
      </c>
      <c r="T118" s="132">
        <v>1915.2</v>
      </c>
      <c r="U118" t="s">
        <v>1390</v>
      </c>
      <c r="V118" s="133">
        <v>3.5000000000000003E-2</v>
      </c>
      <c r="W118" s="133">
        <v>5.6370476515292797E-2</v>
      </c>
      <c r="X118" s="15" t="s">
        <v>412</v>
      </c>
      <c r="Y118" s="15" t="s">
        <v>339</v>
      </c>
      <c r="Z118" s="144">
        <v>508634.18</v>
      </c>
      <c r="AB118" t="s">
        <v>1736</v>
      </c>
      <c r="AD118" s="144">
        <v>489.2552</v>
      </c>
      <c r="AG118" s="15" t="s">
        <v>15</v>
      </c>
      <c r="AH118" s="133">
        <v>2.6150857583547558E-3</v>
      </c>
      <c r="AI118" s="133">
        <v>2.4282631032183839E-3</v>
      </c>
      <c r="AJ118" s="133">
        <v>5.4239524008836725E-4</v>
      </c>
    </row>
    <row r="119" spans="1:36">
      <c r="A119" t="s">
        <v>1213</v>
      </c>
      <c r="B119">
        <v>12937</v>
      </c>
      <c r="C119" t="s">
        <v>1818</v>
      </c>
      <c r="D119" t="s">
        <v>1819</v>
      </c>
      <c r="E119" t="s">
        <v>309</v>
      </c>
      <c r="F119" t="s">
        <v>1820</v>
      </c>
      <c r="G119" t="s">
        <v>1821</v>
      </c>
      <c r="H119" t="s">
        <v>312</v>
      </c>
      <c r="I119" t="s">
        <v>951</v>
      </c>
      <c r="J119" t="s">
        <v>204</v>
      </c>
      <c r="K119" t="s">
        <v>204</v>
      </c>
      <c r="L119" t="s">
        <v>325</v>
      </c>
      <c r="M119" t="s">
        <v>340</v>
      </c>
      <c r="N119" t="s">
        <v>443</v>
      </c>
      <c r="O119" t="s">
        <v>339</v>
      </c>
      <c r="P119" t="s">
        <v>1676</v>
      </c>
      <c r="Q119" t="s">
        <v>415</v>
      </c>
      <c r="R119" t="s">
        <v>407</v>
      </c>
      <c r="S119" t="s">
        <v>1212</v>
      </c>
      <c r="T119" s="132">
        <v>373</v>
      </c>
      <c r="U119" t="s">
        <v>1598</v>
      </c>
      <c r="V119" s="133">
        <v>3.2399999999999998E-2</v>
      </c>
      <c r="W119" s="133">
        <v>8.8029216388463602E-2</v>
      </c>
      <c r="X119" s="15" t="s">
        <v>412</v>
      </c>
      <c r="Y119" s="15" t="s">
        <v>339</v>
      </c>
      <c r="Z119" s="144">
        <v>481874.64</v>
      </c>
      <c r="AB119" t="s">
        <v>1822</v>
      </c>
      <c r="AD119" s="144">
        <v>472.5745</v>
      </c>
      <c r="AG119" s="15" t="s">
        <v>15</v>
      </c>
      <c r="AH119" s="133">
        <v>6.3302421935723368E-3</v>
      </c>
      <c r="AI119" s="133">
        <v>2.3454737361439919E-3</v>
      </c>
      <c r="AJ119" s="133">
        <v>5.2390277995438799E-4</v>
      </c>
    </row>
    <row r="120" spans="1:36">
      <c r="A120" t="s">
        <v>1213</v>
      </c>
      <c r="B120">
        <v>12937</v>
      </c>
      <c r="C120" t="s">
        <v>1635</v>
      </c>
      <c r="D120" t="s">
        <v>1636</v>
      </c>
      <c r="E120" t="s">
        <v>309</v>
      </c>
      <c r="F120" t="s">
        <v>1823</v>
      </c>
      <c r="G120" t="s">
        <v>1824</v>
      </c>
      <c r="H120" t="s">
        <v>312</v>
      </c>
      <c r="I120" t="s">
        <v>951</v>
      </c>
      <c r="J120" t="s">
        <v>204</v>
      </c>
      <c r="K120" t="s">
        <v>204</v>
      </c>
      <c r="L120" t="s">
        <v>325</v>
      </c>
      <c r="M120" t="s">
        <v>340</v>
      </c>
      <c r="N120" t="s">
        <v>447</v>
      </c>
      <c r="O120" t="s">
        <v>339</v>
      </c>
      <c r="Q120" t="s">
        <v>410</v>
      </c>
      <c r="R120" t="s">
        <v>410</v>
      </c>
      <c r="S120" t="s">
        <v>1212</v>
      </c>
      <c r="T120" s="132">
        <v>768.9</v>
      </c>
      <c r="U120" t="s">
        <v>1777</v>
      </c>
      <c r="V120" s="133">
        <v>0.06</v>
      </c>
      <c r="W120" s="133">
        <v>6.66759910190102E-2</v>
      </c>
      <c r="X120" s="15" t="s">
        <v>412</v>
      </c>
      <c r="Y120" s="15" t="s">
        <v>339</v>
      </c>
      <c r="Z120" s="144">
        <v>393000</v>
      </c>
      <c r="AB120" t="s">
        <v>1825</v>
      </c>
      <c r="AD120" s="144">
        <v>396.2226</v>
      </c>
      <c r="AG120" s="15" t="s">
        <v>15</v>
      </c>
      <c r="AH120" s="133">
        <v>5.0384615384615385E-3</v>
      </c>
      <c r="AI120" s="133">
        <v>1.9665252821865899E-3</v>
      </c>
      <c r="AJ120" s="133">
        <v>4.3925798285932797E-4</v>
      </c>
    </row>
    <row r="121" spans="1:36">
      <c r="A121" t="s">
        <v>1213</v>
      </c>
      <c r="B121">
        <v>12937</v>
      </c>
      <c r="C121" t="s">
        <v>1815</v>
      </c>
      <c r="D121" t="s">
        <v>1816</v>
      </c>
      <c r="E121" t="s">
        <v>309</v>
      </c>
      <c r="F121" t="s">
        <v>1826</v>
      </c>
      <c r="G121">
        <v>77102960</v>
      </c>
      <c r="H121" t="s">
        <v>312</v>
      </c>
      <c r="I121" t="s">
        <v>951</v>
      </c>
      <c r="J121" t="s">
        <v>204</v>
      </c>
      <c r="K121" t="s">
        <v>204</v>
      </c>
      <c r="L121" t="s">
        <v>325</v>
      </c>
      <c r="M121" t="s">
        <v>340</v>
      </c>
      <c r="N121" t="s">
        <v>447</v>
      </c>
      <c r="O121" t="s">
        <v>339</v>
      </c>
      <c r="Q121" t="s">
        <v>410</v>
      </c>
      <c r="R121" t="s">
        <v>410</v>
      </c>
      <c r="S121" t="s">
        <v>1212</v>
      </c>
      <c r="T121" s="132">
        <v>1625</v>
      </c>
      <c r="U121" t="s">
        <v>1651</v>
      </c>
      <c r="V121" s="133">
        <v>6.25E-2</v>
      </c>
      <c r="W121" s="133">
        <v>6.4326139639615698E-2</v>
      </c>
      <c r="X121" s="15" t="s">
        <v>412</v>
      </c>
      <c r="Y121" s="15" t="s">
        <v>339</v>
      </c>
      <c r="Z121" s="144">
        <v>370241</v>
      </c>
      <c r="AB121" s="148">
        <f>AD121*1000/Z121*100</f>
        <v>100.23500908867466</v>
      </c>
      <c r="AD121" s="144">
        <f>375.4244-4.3133</f>
        <v>371.11109999999996</v>
      </c>
      <c r="AG121" s="15" t="s">
        <v>15</v>
      </c>
      <c r="AH121" s="133">
        <v>3.734225602130149E-3</v>
      </c>
      <c r="AI121" s="133">
        <v>1.8418923116704489E-3</v>
      </c>
      <c r="AJ121" s="133">
        <v>4.114190185080466E-4</v>
      </c>
    </row>
    <row r="122" spans="1:36">
      <c r="A122" t="s">
        <v>1213</v>
      </c>
      <c r="B122">
        <v>12937</v>
      </c>
      <c r="C122" t="s">
        <v>1827</v>
      </c>
      <c r="D122" t="s">
        <v>1828</v>
      </c>
      <c r="E122" t="s">
        <v>309</v>
      </c>
      <c r="F122" t="s">
        <v>2063</v>
      </c>
      <c r="G122" t="s">
        <v>2064</v>
      </c>
      <c r="H122" t="s">
        <v>312</v>
      </c>
      <c r="I122" t="s">
        <v>951</v>
      </c>
      <c r="J122" t="s">
        <v>204</v>
      </c>
      <c r="K122" t="s">
        <v>204</v>
      </c>
      <c r="L122" t="s">
        <v>314</v>
      </c>
      <c r="M122" t="s">
        <v>340</v>
      </c>
      <c r="N122" t="s">
        <v>443</v>
      </c>
      <c r="O122" t="s">
        <v>339</v>
      </c>
      <c r="Q122" t="s">
        <v>410</v>
      </c>
      <c r="R122" t="s">
        <v>410</v>
      </c>
      <c r="S122" t="s">
        <v>1212</v>
      </c>
      <c r="T122" s="132">
        <v>486.6</v>
      </c>
      <c r="U122" t="s">
        <v>2065</v>
      </c>
      <c r="V122" s="133">
        <v>4.1000000000000002E-2</v>
      </c>
      <c r="W122" s="133">
        <v>6.47530685417175</v>
      </c>
      <c r="X122" s="3" t="s">
        <v>412</v>
      </c>
      <c r="Y122" s="3" t="s">
        <v>338</v>
      </c>
      <c r="Z122" s="144">
        <v>950000</v>
      </c>
      <c r="AB122" t="s">
        <v>1832</v>
      </c>
      <c r="AD122" s="144">
        <v>237.5</v>
      </c>
      <c r="AG122" s="15" t="s">
        <v>15</v>
      </c>
      <c r="AH122" s="133">
        <v>7.4548422928112958E-3</v>
      </c>
      <c r="AI122" s="133">
        <v>1.1787559682847849E-3</v>
      </c>
      <c r="AJ122" s="133">
        <v>2.632958617935736E-4</v>
      </c>
    </row>
    <row r="123" spans="1:36">
      <c r="A123" t="s">
        <v>1213</v>
      </c>
      <c r="B123">
        <v>12937</v>
      </c>
      <c r="C123" t="s">
        <v>1827</v>
      </c>
      <c r="D123" t="s">
        <v>1828</v>
      </c>
      <c r="E123" t="s">
        <v>309</v>
      </c>
      <c r="F123" t="s">
        <v>1829</v>
      </c>
      <c r="G123" t="s">
        <v>1830</v>
      </c>
      <c r="H123" t="s">
        <v>312</v>
      </c>
      <c r="I123" t="s">
        <v>951</v>
      </c>
      <c r="J123" t="s">
        <v>204</v>
      </c>
      <c r="K123" t="s">
        <v>204</v>
      </c>
      <c r="L123" t="s">
        <v>314</v>
      </c>
      <c r="M123" t="s">
        <v>340</v>
      </c>
      <c r="N123" t="s">
        <v>443</v>
      </c>
      <c r="O123" t="s">
        <v>339</v>
      </c>
      <c r="Q123" t="s">
        <v>410</v>
      </c>
      <c r="R123" t="s">
        <v>410</v>
      </c>
      <c r="S123" t="s">
        <v>1212</v>
      </c>
      <c r="T123" s="132">
        <v>0</v>
      </c>
      <c r="U123" t="s">
        <v>1831</v>
      </c>
      <c r="V123" s="133">
        <v>0.05</v>
      </c>
      <c r="W123" t="s">
        <v>1326</v>
      </c>
      <c r="X123" s="3" t="s">
        <v>412</v>
      </c>
      <c r="Y123" s="3" t="s">
        <v>338</v>
      </c>
      <c r="Z123" s="144">
        <v>825000</v>
      </c>
      <c r="AB123" t="s">
        <v>1832</v>
      </c>
      <c r="AD123" s="144">
        <v>206.25</v>
      </c>
      <c r="AG123" s="15" t="s">
        <v>15</v>
      </c>
      <c r="AH123" s="133">
        <v>8.1195193244559927E-2</v>
      </c>
      <c r="AI123" s="133">
        <v>1.0236564987736291E-3</v>
      </c>
      <c r="AJ123" s="133">
        <v>2.2865166945231391E-4</v>
      </c>
    </row>
    <row r="124" spans="1:36">
      <c r="A124" t="s">
        <v>1213</v>
      </c>
      <c r="B124">
        <v>12937</v>
      </c>
      <c r="C124" t="s">
        <v>1783</v>
      </c>
      <c r="D124" t="s">
        <v>1784</v>
      </c>
      <c r="E124" t="s">
        <v>309</v>
      </c>
      <c r="F124" t="s">
        <v>1785</v>
      </c>
      <c r="G124" t="s">
        <v>1786</v>
      </c>
      <c r="H124" t="s">
        <v>312</v>
      </c>
      <c r="I124" t="s">
        <v>951</v>
      </c>
      <c r="J124" t="s">
        <v>204</v>
      </c>
      <c r="K124" t="s">
        <v>204</v>
      </c>
      <c r="L124" t="s">
        <v>325</v>
      </c>
      <c r="M124" t="s">
        <v>340</v>
      </c>
      <c r="N124" t="s">
        <v>447</v>
      </c>
      <c r="O124" t="s">
        <v>339</v>
      </c>
      <c r="Q124" t="s">
        <v>410</v>
      </c>
      <c r="R124" t="s">
        <v>410</v>
      </c>
      <c r="S124" t="s">
        <v>1212</v>
      </c>
      <c r="T124" s="132">
        <v>2015.3</v>
      </c>
      <c r="U124" t="s">
        <v>1787</v>
      </c>
      <c r="V124" s="133">
        <v>8.8900000000000007E-2</v>
      </c>
      <c r="W124" s="133">
        <v>4.6841252199411001E-2</v>
      </c>
      <c r="X124" s="15" t="s">
        <v>412</v>
      </c>
      <c r="Y124" s="15" t="s">
        <v>339</v>
      </c>
      <c r="Z124" s="144">
        <v>166642</v>
      </c>
      <c r="AB124" t="s">
        <v>1788</v>
      </c>
      <c r="AD124" s="144">
        <v>177.59039999999999</v>
      </c>
      <c r="AG124" s="15" t="s">
        <v>15</v>
      </c>
      <c r="AH124" s="133">
        <v>1.7004285714285715E-3</v>
      </c>
      <c r="AI124" s="133">
        <v>8.814136585687675E-4</v>
      </c>
      <c r="AJ124" s="133">
        <v>1.968792312179598E-4</v>
      </c>
    </row>
    <row r="125" spans="1:36">
      <c r="A125" t="s">
        <v>1213</v>
      </c>
      <c r="B125">
        <v>12937</v>
      </c>
      <c r="C125" t="s">
        <v>2066</v>
      </c>
      <c r="D125" t="s">
        <v>2067</v>
      </c>
      <c r="E125" t="s">
        <v>309</v>
      </c>
      <c r="F125" t="s">
        <v>2068</v>
      </c>
      <c r="G125" t="s">
        <v>2069</v>
      </c>
      <c r="H125" t="s">
        <v>312</v>
      </c>
      <c r="I125" t="s">
        <v>951</v>
      </c>
      <c r="J125" t="s">
        <v>204</v>
      </c>
      <c r="K125" t="s">
        <v>204</v>
      </c>
      <c r="L125" t="s">
        <v>325</v>
      </c>
      <c r="M125" t="s">
        <v>340</v>
      </c>
      <c r="N125" t="s">
        <v>465</v>
      </c>
      <c r="O125" t="s">
        <v>339</v>
      </c>
      <c r="Q125" t="s">
        <v>410</v>
      </c>
      <c r="R125" t="s">
        <v>410</v>
      </c>
      <c r="S125" t="s">
        <v>1212</v>
      </c>
      <c r="T125" s="132">
        <v>2090.6</v>
      </c>
      <c r="U125" t="s">
        <v>1802</v>
      </c>
      <c r="V125" s="133">
        <v>6.7500000000000004E-2</v>
      </c>
      <c r="W125" s="133">
        <v>7.4525438762902907E-2</v>
      </c>
      <c r="X125" s="15" t="s">
        <v>412</v>
      </c>
      <c r="Y125" s="15" t="s">
        <v>339</v>
      </c>
      <c r="Z125" s="144">
        <v>175223</v>
      </c>
      <c r="AB125" t="s">
        <v>2070</v>
      </c>
      <c r="AD125" s="144">
        <v>176.08160000000001</v>
      </c>
      <c r="AG125" s="15" t="s">
        <v>15</v>
      </c>
      <c r="AH125" s="133">
        <v>5.4949019679170579E-4</v>
      </c>
      <c r="AI125" s="133">
        <v>8.7392520802161773E-4</v>
      </c>
      <c r="AJ125" s="133">
        <v>1.9520655418101606E-4</v>
      </c>
    </row>
    <row r="126" spans="1:36">
      <c r="A126" t="s">
        <v>1213</v>
      </c>
      <c r="B126">
        <v>12937</v>
      </c>
      <c r="C126" t="s">
        <v>1789</v>
      </c>
      <c r="D126" t="s">
        <v>1790</v>
      </c>
      <c r="E126" t="s">
        <v>309</v>
      </c>
      <c r="F126" t="s">
        <v>1791</v>
      </c>
      <c r="G126">
        <v>1182047</v>
      </c>
      <c r="H126" t="s">
        <v>312</v>
      </c>
      <c r="I126" t="s">
        <v>951</v>
      </c>
      <c r="J126" t="s">
        <v>204</v>
      </c>
      <c r="K126" t="s">
        <v>204</v>
      </c>
      <c r="L126" t="s">
        <v>325</v>
      </c>
      <c r="M126" t="s">
        <v>340</v>
      </c>
      <c r="N126" t="s">
        <v>443</v>
      </c>
      <c r="O126" t="s">
        <v>339</v>
      </c>
      <c r="P126" t="s">
        <v>1792</v>
      </c>
      <c r="Q126" t="s">
        <v>415</v>
      </c>
      <c r="R126" t="s">
        <v>407</v>
      </c>
      <c r="S126" t="s">
        <v>1212</v>
      </c>
      <c r="T126" s="132">
        <v>0</v>
      </c>
      <c r="U126" t="s">
        <v>1793</v>
      </c>
      <c r="V126" t="s">
        <v>1326</v>
      </c>
      <c r="W126" t="s">
        <v>1326</v>
      </c>
      <c r="X126" s="15" t="s">
        <v>412</v>
      </c>
      <c r="Y126" s="15" t="s">
        <v>339</v>
      </c>
      <c r="Z126" s="144">
        <v>2196995.34</v>
      </c>
      <c r="AB126" s="148">
        <f>AD126*1000/Z126*100</f>
        <v>94.15</v>
      </c>
      <c r="AD126" s="144">
        <f>2068471.11261/1000</f>
        <v>2068.4711126100001</v>
      </c>
      <c r="AG126" s="15" t="s">
        <v>15</v>
      </c>
      <c r="AI126" s="133">
        <v>1.0266200712478767E-2</v>
      </c>
      <c r="AJ126" s="133">
        <v>2.2931363544832083E-3</v>
      </c>
    </row>
    <row r="127" spans="1:36">
      <c r="A127" t="s">
        <v>1213</v>
      </c>
      <c r="B127">
        <v>12937</v>
      </c>
      <c r="C127" t="s">
        <v>1743</v>
      </c>
      <c r="D127" t="s">
        <v>1744</v>
      </c>
      <c r="E127" t="s">
        <v>311</v>
      </c>
      <c r="F127" t="s">
        <v>2071</v>
      </c>
      <c r="G127" t="s">
        <v>2072</v>
      </c>
      <c r="H127" t="s">
        <v>312</v>
      </c>
      <c r="I127" t="s">
        <v>951</v>
      </c>
      <c r="J127" t="s">
        <v>205</v>
      </c>
      <c r="K127" t="s">
        <v>224</v>
      </c>
      <c r="L127" t="s">
        <v>325</v>
      </c>
      <c r="M127" t="s">
        <v>340</v>
      </c>
      <c r="N127" t="s">
        <v>465</v>
      </c>
      <c r="O127" t="s">
        <v>339</v>
      </c>
      <c r="P127" t="s">
        <v>1650</v>
      </c>
      <c r="Q127" t="s">
        <v>413</v>
      </c>
      <c r="R127" t="s">
        <v>407</v>
      </c>
      <c r="S127" t="s">
        <v>1212</v>
      </c>
      <c r="T127" s="132">
        <v>2051.1</v>
      </c>
      <c r="U127" t="s">
        <v>1802</v>
      </c>
      <c r="V127" s="133">
        <v>0.09</v>
      </c>
      <c r="W127" s="133">
        <v>6.1947439638375901E-2</v>
      </c>
      <c r="X127" s="15" t="s">
        <v>412</v>
      </c>
      <c r="Y127" s="15" t="s">
        <v>339</v>
      </c>
      <c r="Z127" s="144">
        <v>1149487</v>
      </c>
      <c r="AB127" t="s">
        <v>2073</v>
      </c>
      <c r="AD127" s="144">
        <v>1243.8598999999999</v>
      </c>
      <c r="AG127" s="15" t="s">
        <v>15</v>
      </c>
      <c r="AH127" s="133">
        <v>3.1930194444444444E-3</v>
      </c>
      <c r="AI127" s="133">
        <v>6.1735043403583819E-3</v>
      </c>
      <c r="AJ127" s="133">
        <v>1.3789606918777611E-3</v>
      </c>
    </row>
    <row r="128" spans="1:36">
      <c r="A128" t="s">
        <v>1213</v>
      </c>
      <c r="B128">
        <v>12937</v>
      </c>
      <c r="C128" t="s">
        <v>1834</v>
      </c>
      <c r="D128" t="s">
        <v>1835</v>
      </c>
      <c r="E128" t="s">
        <v>309</v>
      </c>
      <c r="F128" t="s">
        <v>1836</v>
      </c>
      <c r="G128" t="s">
        <v>1837</v>
      </c>
      <c r="H128" t="s">
        <v>321</v>
      </c>
      <c r="I128" t="s">
        <v>754</v>
      </c>
      <c r="J128" t="s">
        <v>204</v>
      </c>
      <c r="K128" t="s">
        <v>204</v>
      </c>
      <c r="L128" t="s">
        <v>325</v>
      </c>
      <c r="M128" t="s">
        <v>340</v>
      </c>
      <c r="N128" t="s">
        <v>456</v>
      </c>
      <c r="O128" t="s">
        <v>339</v>
      </c>
      <c r="P128" t="s">
        <v>1690</v>
      </c>
      <c r="Q128" t="s">
        <v>413</v>
      </c>
      <c r="R128" t="s">
        <v>407</v>
      </c>
      <c r="S128" t="s">
        <v>1212</v>
      </c>
      <c r="T128" s="132">
        <v>5669.5</v>
      </c>
      <c r="U128" t="s">
        <v>1838</v>
      </c>
      <c r="V128" s="133">
        <v>5.1499999999999997E-2</v>
      </c>
      <c r="W128" s="133">
        <v>2.9789094086885098E-2</v>
      </c>
      <c r="X128" s="15" t="s">
        <v>412</v>
      </c>
      <c r="Y128" s="15" t="s">
        <v>339</v>
      </c>
      <c r="Z128" s="144">
        <v>2951727.4</v>
      </c>
      <c r="AB128" t="s">
        <v>1839</v>
      </c>
      <c r="AD128" s="144">
        <v>4553.6299000000008</v>
      </c>
      <c r="AG128" s="15" t="s">
        <v>15</v>
      </c>
      <c r="AH128" s="133">
        <v>1.0164396787769134E-3</v>
      </c>
      <c r="AI128" s="133">
        <v>2.260049861888442E-2</v>
      </c>
      <c r="AJ128" s="133">
        <v>5.0482185634083566E-3</v>
      </c>
    </row>
    <row r="129" spans="1:36">
      <c r="A129" t="s">
        <v>1213</v>
      </c>
      <c r="B129">
        <v>12937</v>
      </c>
      <c r="C129" t="s">
        <v>1840</v>
      </c>
      <c r="D129" t="s">
        <v>1841</v>
      </c>
      <c r="E129" t="s">
        <v>309</v>
      </c>
      <c r="F129" t="s">
        <v>1842</v>
      </c>
      <c r="G129" t="s">
        <v>1843</v>
      </c>
      <c r="H129" t="s">
        <v>321</v>
      </c>
      <c r="I129" t="s">
        <v>754</v>
      </c>
      <c r="J129" t="s">
        <v>204</v>
      </c>
      <c r="K129" t="s">
        <v>204</v>
      </c>
      <c r="L129" t="s">
        <v>325</v>
      </c>
      <c r="M129" t="s">
        <v>340</v>
      </c>
      <c r="N129" t="s">
        <v>448</v>
      </c>
      <c r="O129" t="s">
        <v>339</v>
      </c>
      <c r="P129" t="s">
        <v>1690</v>
      </c>
      <c r="Q129" t="s">
        <v>413</v>
      </c>
      <c r="R129" t="s">
        <v>407</v>
      </c>
      <c r="S129" t="s">
        <v>1212</v>
      </c>
      <c r="T129" s="132">
        <v>5219.1000000000004</v>
      </c>
      <c r="U129" t="s">
        <v>1844</v>
      </c>
      <c r="V129" s="133">
        <v>2.5899999999999999E-2</v>
      </c>
      <c r="W129" s="133">
        <v>1.20078526222702E-2</v>
      </c>
      <c r="X129" s="15" t="s">
        <v>412</v>
      </c>
      <c r="Y129" s="15" t="s">
        <v>339</v>
      </c>
      <c r="Z129" s="144">
        <v>917000</v>
      </c>
      <c r="AB129" t="s">
        <v>1845</v>
      </c>
      <c r="AD129" s="144">
        <v>942.85940000000005</v>
      </c>
      <c r="AG129" s="15" t="s">
        <v>15</v>
      </c>
      <c r="AH129" s="133">
        <v>2.0377777777777777E-3</v>
      </c>
      <c r="AI129" s="133">
        <v>4.679583768435417E-3</v>
      </c>
      <c r="AJ129" s="133">
        <v>1.0452672769396705E-3</v>
      </c>
    </row>
    <row r="130" spans="1:36">
      <c r="A130" t="s">
        <v>1213</v>
      </c>
      <c r="B130">
        <v>12937</v>
      </c>
      <c r="C130" t="s">
        <v>1846</v>
      </c>
      <c r="D130" t="s">
        <v>1847</v>
      </c>
      <c r="E130" t="s">
        <v>309</v>
      </c>
      <c r="F130" t="s">
        <v>1848</v>
      </c>
      <c r="G130" t="s">
        <v>1849</v>
      </c>
      <c r="H130" t="s">
        <v>321</v>
      </c>
      <c r="I130" t="s">
        <v>754</v>
      </c>
      <c r="J130" t="s">
        <v>204</v>
      </c>
      <c r="K130" t="s">
        <v>204</v>
      </c>
      <c r="L130" t="s">
        <v>325</v>
      </c>
      <c r="M130" t="s">
        <v>340</v>
      </c>
      <c r="N130" t="s">
        <v>464</v>
      </c>
      <c r="O130" t="s">
        <v>339</v>
      </c>
      <c r="P130" t="s">
        <v>1650</v>
      </c>
      <c r="Q130" t="s">
        <v>413</v>
      </c>
      <c r="R130" t="s">
        <v>407</v>
      </c>
      <c r="S130" t="s">
        <v>1212</v>
      </c>
      <c r="T130" s="132">
        <v>474</v>
      </c>
      <c r="U130" t="s">
        <v>1850</v>
      </c>
      <c r="V130" s="133">
        <v>0.04</v>
      </c>
      <c r="W130" s="133">
        <v>1.7950668722390799E-2</v>
      </c>
      <c r="X130" s="15" t="s">
        <v>412</v>
      </c>
      <c r="Y130" s="15" t="s">
        <v>339</v>
      </c>
      <c r="Z130" s="144">
        <v>515595.99</v>
      </c>
      <c r="AB130" t="s">
        <v>1851</v>
      </c>
      <c r="AD130" s="144">
        <v>581.28290000000004</v>
      </c>
      <c r="AG130" s="15" t="s">
        <v>15</v>
      </c>
      <c r="AH130" s="133">
        <v>6.333253917281902E-3</v>
      </c>
      <c r="AI130" s="133">
        <v>2.8850134216290018E-3</v>
      </c>
      <c r="AJ130" s="133">
        <v>6.4441845095312706E-4</v>
      </c>
    </row>
    <row r="131" spans="1:36">
      <c r="A131" t="s">
        <v>1213</v>
      </c>
      <c r="B131">
        <v>12937</v>
      </c>
      <c r="C131" t="s">
        <v>1852</v>
      </c>
      <c r="D131" t="s">
        <v>1853</v>
      </c>
      <c r="E131" t="s">
        <v>309</v>
      </c>
      <c r="F131" t="s">
        <v>1854</v>
      </c>
      <c r="G131" t="s">
        <v>1855</v>
      </c>
      <c r="H131" t="s">
        <v>312</v>
      </c>
      <c r="I131" t="s">
        <v>754</v>
      </c>
      <c r="J131" t="s">
        <v>204</v>
      </c>
      <c r="K131" t="s">
        <v>204</v>
      </c>
      <c r="L131" t="s">
        <v>325</v>
      </c>
      <c r="M131" t="s">
        <v>340</v>
      </c>
      <c r="N131" t="s">
        <v>443</v>
      </c>
      <c r="O131" t="s">
        <v>339</v>
      </c>
      <c r="P131" t="s">
        <v>1856</v>
      </c>
      <c r="Q131" t="s">
        <v>415</v>
      </c>
      <c r="R131" t="s">
        <v>407</v>
      </c>
      <c r="S131" t="s">
        <v>1212</v>
      </c>
      <c r="T131" s="132">
        <v>2130</v>
      </c>
      <c r="U131" t="s">
        <v>1366</v>
      </c>
      <c r="V131" s="133">
        <v>3.5400000000000001E-2</v>
      </c>
      <c r="W131" s="133">
        <v>3.36443190062043E-2</v>
      </c>
      <c r="X131" s="15" t="s">
        <v>412</v>
      </c>
      <c r="Y131" s="15" t="s">
        <v>339</v>
      </c>
      <c r="Z131" s="144">
        <v>4648000</v>
      </c>
      <c r="AB131" t="s">
        <v>1857</v>
      </c>
      <c r="AD131" s="144">
        <v>4841.8215999999993</v>
      </c>
      <c r="AG131" s="15" t="s">
        <v>15</v>
      </c>
      <c r="AH131" s="133">
        <v>4.1611086740494718E-3</v>
      </c>
      <c r="AI131" s="133">
        <v>2.4030846772084995E-2</v>
      </c>
      <c r="AJ131" s="133">
        <v>5.367711961358902E-3</v>
      </c>
    </row>
    <row r="132" spans="1:36">
      <c r="A132" t="s">
        <v>1213</v>
      </c>
      <c r="B132">
        <v>12937</v>
      </c>
      <c r="C132" t="s">
        <v>2074</v>
      </c>
      <c r="D132" t="s">
        <v>2075</v>
      </c>
      <c r="E132" t="s">
        <v>309</v>
      </c>
      <c r="F132" t="s">
        <v>2076</v>
      </c>
      <c r="G132" t="s">
        <v>2077</v>
      </c>
      <c r="H132" t="s">
        <v>312</v>
      </c>
      <c r="I132" t="s">
        <v>754</v>
      </c>
      <c r="J132" t="s">
        <v>204</v>
      </c>
      <c r="K132" t="s">
        <v>204</v>
      </c>
      <c r="L132" t="s">
        <v>325</v>
      </c>
      <c r="M132" t="s">
        <v>340</v>
      </c>
      <c r="N132" t="s">
        <v>448</v>
      </c>
      <c r="O132" t="s">
        <v>339</v>
      </c>
      <c r="P132" t="s">
        <v>1211</v>
      </c>
      <c r="Q132" t="s">
        <v>413</v>
      </c>
      <c r="R132" t="s">
        <v>407</v>
      </c>
      <c r="S132" t="s">
        <v>1212</v>
      </c>
      <c r="T132" s="132">
        <v>4553.8</v>
      </c>
      <c r="U132" t="s">
        <v>2078</v>
      </c>
      <c r="V132" s="133">
        <v>1E-3</v>
      </c>
      <c r="W132" s="133">
        <v>1.9437684048413902E-2</v>
      </c>
      <c r="X132" s="15" t="s">
        <v>412</v>
      </c>
      <c r="Y132" s="15" t="s">
        <v>339</v>
      </c>
      <c r="Z132" s="144">
        <v>4200000</v>
      </c>
      <c r="AB132" t="s">
        <v>2079</v>
      </c>
      <c r="AD132" s="144">
        <v>4214.7</v>
      </c>
      <c r="AG132" s="15" t="s">
        <v>15</v>
      </c>
      <c r="AH132" s="133">
        <v>1.2436669223093119E-3</v>
      </c>
      <c r="AI132" s="133">
        <v>2.0918327492757401E-2</v>
      </c>
      <c r="AJ132" s="133">
        <v>4.6724760787426297E-3</v>
      </c>
    </row>
    <row r="133" spans="1:36">
      <c r="A133" t="s">
        <v>1213</v>
      </c>
      <c r="B133">
        <v>12937</v>
      </c>
      <c r="C133" t="s">
        <v>1979</v>
      </c>
      <c r="D133" t="s">
        <v>1980</v>
      </c>
      <c r="E133" t="s">
        <v>309</v>
      </c>
      <c r="F133" t="s">
        <v>1988</v>
      </c>
      <c r="G133" t="s">
        <v>1989</v>
      </c>
      <c r="H133" t="s">
        <v>312</v>
      </c>
      <c r="I133" t="s">
        <v>754</v>
      </c>
      <c r="J133" t="s">
        <v>204</v>
      </c>
      <c r="K133" t="s">
        <v>204</v>
      </c>
      <c r="L133" t="s">
        <v>325</v>
      </c>
      <c r="M133" t="s">
        <v>340</v>
      </c>
      <c r="N133" t="s">
        <v>465</v>
      </c>
      <c r="O133" t="s">
        <v>339</v>
      </c>
      <c r="P133" t="s">
        <v>1760</v>
      </c>
      <c r="Q133" t="s">
        <v>415</v>
      </c>
      <c r="R133" t="s">
        <v>407</v>
      </c>
      <c r="S133" t="s">
        <v>1212</v>
      </c>
      <c r="T133" s="132">
        <v>1943.5</v>
      </c>
      <c r="U133" t="s">
        <v>1990</v>
      </c>
      <c r="V133" s="133">
        <v>2.5700000000000001E-2</v>
      </c>
      <c r="W133" s="133">
        <v>2.7719861119985201E-2</v>
      </c>
      <c r="X133" s="15" t="s">
        <v>412</v>
      </c>
      <c r="Y133" s="15" t="s">
        <v>339</v>
      </c>
      <c r="Z133" s="144">
        <v>3550000</v>
      </c>
      <c r="AB133" t="s">
        <v>1991</v>
      </c>
      <c r="AD133" s="144">
        <v>4034.93</v>
      </c>
      <c r="AG133" s="15" t="s">
        <v>15</v>
      </c>
      <c r="AH133" s="133">
        <v>2.7682170319582467E-3</v>
      </c>
      <c r="AI133" s="133">
        <v>2.0026096080468746E-2</v>
      </c>
      <c r="AJ133" s="133">
        <v>4.473180512112606E-3</v>
      </c>
    </row>
    <row r="134" spans="1:36">
      <c r="A134" t="s">
        <v>1213</v>
      </c>
      <c r="B134">
        <v>12937</v>
      </c>
      <c r="C134" t="s">
        <v>1874</v>
      </c>
      <c r="D134" t="s">
        <v>1875</v>
      </c>
      <c r="E134" t="s">
        <v>309</v>
      </c>
      <c r="F134" t="s">
        <v>1876</v>
      </c>
      <c r="G134" t="s">
        <v>1877</v>
      </c>
      <c r="H134" t="s">
        <v>312</v>
      </c>
      <c r="I134" t="s">
        <v>754</v>
      </c>
      <c r="J134" t="s">
        <v>204</v>
      </c>
      <c r="K134" t="s">
        <v>204</v>
      </c>
      <c r="L134" t="s">
        <v>325</v>
      </c>
      <c r="M134" t="s">
        <v>340</v>
      </c>
      <c r="N134" t="s">
        <v>448</v>
      </c>
      <c r="O134" t="s">
        <v>339</v>
      </c>
      <c r="P134" t="s">
        <v>1650</v>
      </c>
      <c r="Q134" t="s">
        <v>413</v>
      </c>
      <c r="R134" t="s">
        <v>407</v>
      </c>
      <c r="S134" t="s">
        <v>1212</v>
      </c>
      <c r="T134" s="132">
        <v>988.1</v>
      </c>
      <c r="U134" t="s">
        <v>1878</v>
      </c>
      <c r="V134" s="133">
        <v>2.0199999999999999E-2</v>
      </c>
      <c r="W134" s="133">
        <v>3.7499543925523397E-2</v>
      </c>
      <c r="X134" s="3" t="s">
        <v>411</v>
      </c>
      <c r="Y134" s="3" t="s">
        <v>339</v>
      </c>
      <c r="Z134" s="144">
        <v>3450000</v>
      </c>
      <c r="AB134" t="s">
        <v>1879</v>
      </c>
      <c r="AC134" s="132">
        <v>77864.600000000006</v>
      </c>
      <c r="AD134" s="144">
        <v>3944.9695999999999</v>
      </c>
      <c r="AG134" s="15" t="s">
        <v>15</v>
      </c>
      <c r="AH134" s="133">
        <v>3.2786885245901639E-3</v>
      </c>
      <c r="AI134" s="133">
        <v>1.9579606150324381E-2</v>
      </c>
      <c r="AJ134" s="133">
        <v>4.3734491392903125E-3</v>
      </c>
    </row>
    <row r="135" spans="1:36">
      <c r="A135" t="s">
        <v>1213</v>
      </c>
      <c r="B135">
        <v>12937</v>
      </c>
      <c r="C135" t="s">
        <v>2074</v>
      </c>
      <c r="D135" t="s">
        <v>2075</v>
      </c>
      <c r="E135" t="s">
        <v>309</v>
      </c>
      <c r="F135" t="s">
        <v>2080</v>
      </c>
      <c r="G135" t="s">
        <v>2081</v>
      </c>
      <c r="H135" t="s">
        <v>312</v>
      </c>
      <c r="I135" t="s">
        <v>754</v>
      </c>
      <c r="J135" t="s">
        <v>204</v>
      </c>
      <c r="K135" t="s">
        <v>204</v>
      </c>
      <c r="L135" t="s">
        <v>325</v>
      </c>
      <c r="M135" t="s">
        <v>340</v>
      </c>
      <c r="N135" t="s">
        <v>448</v>
      </c>
      <c r="O135" t="s">
        <v>339</v>
      </c>
      <c r="P135" t="s">
        <v>1211</v>
      </c>
      <c r="Q135" t="s">
        <v>413</v>
      </c>
      <c r="R135" t="s">
        <v>407</v>
      </c>
      <c r="S135" t="s">
        <v>1212</v>
      </c>
      <c r="T135" s="132">
        <v>3436.1</v>
      </c>
      <c r="U135" t="s">
        <v>2082</v>
      </c>
      <c r="V135" s="133">
        <v>1E-3</v>
      </c>
      <c r="W135" s="133">
        <v>1.84594535076615E-2</v>
      </c>
      <c r="X135" s="15" t="s">
        <v>412</v>
      </c>
      <c r="Y135" s="15" t="s">
        <v>339</v>
      </c>
      <c r="Z135" s="144">
        <v>3711160</v>
      </c>
      <c r="AB135" t="s">
        <v>2083</v>
      </c>
      <c r="AD135" s="144">
        <v>3768.3118999999997</v>
      </c>
      <c r="AG135" s="15" t="s">
        <v>15</v>
      </c>
      <c r="AH135" s="133">
        <v>3.5696263190115565E-3</v>
      </c>
      <c r="AI135" s="133">
        <v>1.8702821652562433E-2</v>
      </c>
      <c r="AJ135" s="133">
        <v>4.1776039124946469E-3</v>
      </c>
    </row>
    <row r="136" spans="1:36">
      <c r="A136" t="s">
        <v>1213</v>
      </c>
      <c r="B136">
        <v>12937</v>
      </c>
      <c r="C136" t="s">
        <v>1895</v>
      </c>
      <c r="D136" t="s">
        <v>1896</v>
      </c>
      <c r="E136" t="s">
        <v>309</v>
      </c>
      <c r="F136" t="s">
        <v>1897</v>
      </c>
      <c r="G136" t="s">
        <v>1898</v>
      </c>
      <c r="H136" t="s">
        <v>312</v>
      </c>
      <c r="I136" t="s">
        <v>754</v>
      </c>
      <c r="J136" t="s">
        <v>204</v>
      </c>
      <c r="K136" t="s">
        <v>204</v>
      </c>
      <c r="L136" t="s">
        <v>325</v>
      </c>
      <c r="M136" t="s">
        <v>340</v>
      </c>
      <c r="N136" t="s">
        <v>464</v>
      </c>
      <c r="O136" t="s">
        <v>339</v>
      </c>
      <c r="P136" t="s">
        <v>1650</v>
      </c>
      <c r="Q136" t="s">
        <v>413</v>
      </c>
      <c r="R136" t="s">
        <v>407</v>
      </c>
      <c r="S136" t="s">
        <v>1212</v>
      </c>
      <c r="T136" s="132">
        <v>1467.6</v>
      </c>
      <c r="U136" t="s">
        <v>1730</v>
      </c>
      <c r="V136" s="133">
        <v>4.7500000000000001E-2</v>
      </c>
      <c r="W136" s="133">
        <v>1.79664043343064E-2</v>
      </c>
      <c r="X136" s="15" t="s">
        <v>412</v>
      </c>
      <c r="Y136" s="15" t="s">
        <v>339</v>
      </c>
      <c r="Z136" s="144">
        <v>2373334.39</v>
      </c>
      <c r="AB136" t="s">
        <v>1899</v>
      </c>
      <c r="AD136" s="144">
        <v>3357.7935000000002</v>
      </c>
      <c r="AG136" s="15" t="s">
        <v>15</v>
      </c>
      <c r="AH136" s="133">
        <v>2.483694522198438E-3</v>
      </c>
      <c r="AI136" s="133">
        <v>1.6665343698496243E-2</v>
      </c>
      <c r="AJ136" s="133">
        <v>3.7224974033994098E-3</v>
      </c>
    </row>
    <row r="137" spans="1:36">
      <c r="A137" t="s">
        <v>1213</v>
      </c>
      <c r="B137">
        <v>12937</v>
      </c>
      <c r="C137" t="s">
        <v>1852</v>
      </c>
      <c r="D137" t="s">
        <v>1853</v>
      </c>
      <c r="E137" t="s">
        <v>309</v>
      </c>
      <c r="F137" t="s">
        <v>1864</v>
      </c>
      <c r="G137" t="s">
        <v>1865</v>
      </c>
      <c r="H137" t="s">
        <v>312</v>
      </c>
      <c r="I137" t="s">
        <v>754</v>
      </c>
      <c r="J137" t="s">
        <v>204</v>
      </c>
      <c r="K137" t="s">
        <v>204</v>
      </c>
      <c r="L137" t="s">
        <v>325</v>
      </c>
      <c r="M137" t="s">
        <v>340</v>
      </c>
      <c r="N137" t="s">
        <v>443</v>
      </c>
      <c r="O137" t="s">
        <v>339</v>
      </c>
      <c r="P137" t="s">
        <v>1856</v>
      </c>
      <c r="Q137" t="s">
        <v>415</v>
      </c>
      <c r="R137" t="s">
        <v>407</v>
      </c>
      <c r="S137" t="s">
        <v>1212</v>
      </c>
      <c r="T137" s="132">
        <v>3488.3</v>
      </c>
      <c r="U137" t="s">
        <v>1866</v>
      </c>
      <c r="V137" s="133">
        <v>0.01</v>
      </c>
      <c r="W137" s="133">
        <v>3.3709884055852603E-2</v>
      </c>
      <c r="X137" s="15" t="s">
        <v>412</v>
      </c>
      <c r="Y137" s="15" t="s">
        <v>339</v>
      </c>
      <c r="Z137" s="144">
        <v>3200000</v>
      </c>
      <c r="AB137" t="s">
        <v>1867</v>
      </c>
      <c r="AD137" s="144">
        <v>3197.12</v>
      </c>
      <c r="AG137" s="15" t="s">
        <v>15</v>
      </c>
      <c r="AH137" s="133">
        <v>2.7025703132785724E-3</v>
      </c>
      <c r="AI137" s="133">
        <v>1.5867891710832218E-2</v>
      </c>
      <c r="AJ137" s="133">
        <v>3.544372486978821E-3</v>
      </c>
    </row>
    <row r="138" spans="1:36">
      <c r="A138" t="s">
        <v>1213</v>
      </c>
      <c r="B138">
        <v>12937</v>
      </c>
      <c r="C138" t="s">
        <v>2084</v>
      </c>
      <c r="D138" t="s">
        <v>2085</v>
      </c>
      <c r="E138" t="s">
        <v>309</v>
      </c>
      <c r="F138" t="s">
        <v>2086</v>
      </c>
      <c r="G138" t="s">
        <v>2087</v>
      </c>
      <c r="H138" t="s">
        <v>312</v>
      </c>
      <c r="I138" t="s">
        <v>754</v>
      </c>
      <c r="J138" t="s">
        <v>204</v>
      </c>
      <c r="K138" t="s">
        <v>204</v>
      </c>
      <c r="L138" t="s">
        <v>325</v>
      </c>
      <c r="M138" t="s">
        <v>340</v>
      </c>
      <c r="N138" t="s">
        <v>464</v>
      </c>
      <c r="O138" t="s">
        <v>339</v>
      </c>
      <c r="P138" t="s">
        <v>1686</v>
      </c>
      <c r="Q138" t="s">
        <v>413</v>
      </c>
      <c r="R138" t="s">
        <v>407</v>
      </c>
      <c r="S138" t="s">
        <v>1212</v>
      </c>
      <c r="T138" s="132">
        <v>3461.9</v>
      </c>
      <c r="U138" t="s">
        <v>2088</v>
      </c>
      <c r="V138" s="133">
        <v>1.0800000000000001E-2</v>
      </c>
      <c r="W138" s="133">
        <v>2.9311780525445599E-2</v>
      </c>
      <c r="X138" s="15" t="s">
        <v>412</v>
      </c>
      <c r="Y138" s="15" t="s">
        <v>339</v>
      </c>
      <c r="Z138" s="144">
        <v>2946701.04</v>
      </c>
      <c r="AB138" t="s">
        <v>2089</v>
      </c>
      <c r="AD138" s="144">
        <v>3081.3652999999999</v>
      </c>
      <c r="AG138" s="15" t="s">
        <v>15</v>
      </c>
      <c r="AH138" s="133">
        <v>9.7348570382882523E-3</v>
      </c>
      <c r="AI138" s="133">
        <v>1.5293379948802682E-2</v>
      </c>
      <c r="AJ138" s="133">
        <v>3.4160451880602674E-3</v>
      </c>
    </row>
    <row r="139" spans="1:36">
      <c r="A139" t="s">
        <v>1213</v>
      </c>
      <c r="B139">
        <v>12937</v>
      </c>
      <c r="C139" t="s">
        <v>2074</v>
      </c>
      <c r="D139" t="s">
        <v>2075</v>
      </c>
      <c r="E139" t="s">
        <v>309</v>
      </c>
      <c r="F139" t="s">
        <v>2090</v>
      </c>
      <c r="G139" t="s">
        <v>2091</v>
      </c>
      <c r="H139" t="s">
        <v>312</v>
      </c>
      <c r="I139" t="s">
        <v>754</v>
      </c>
      <c r="J139" t="s">
        <v>204</v>
      </c>
      <c r="K139" t="s">
        <v>204</v>
      </c>
      <c r="L139" t="s">
        <v>325</v>
      </c>
      <c r="M139" t="s">
        <v>340</v>
      </c>
      <c r="N139" t="s">
        <v>448</v>
      </c>
      <c r="O139" t="s">
        <v>339</v>
      </c>
      <c r="P139" t="s">
        <v>1211</v>
      </c>
      <c r="Q139" t="s">
        <v>413</v>
      </c>
      <c r="R139" t="s">
        <v>407</v>
      </c>
      <c r="S139" t="s">
        <v>1212</v>
      </c>
      <c r="T139" s="132">
        <v>3423.2</v>
      </c>
      <c r="U139" t="s">
        <v>2092</v>
      </c>
      <c r="V139" s="133">
        <v>1.2200000000000001E-2</v>
      </c>
      <c r="W139" s="133">
        <v>1.7971649538278199E-2</v>
      </c>
      <c r="X139" s="15" t="s">
        <v>412</v>
      </c>
      <c r="Y139" s="15" t="s">
        <v>339</v>
      </c>
      <c r="Z139" s="144">
        <v>2500000</v>
      </c>
      <c r="AB139" t="s">
        <v>2093</v>
      </c>
      <c r="AD139" s="144">
        <v>2783.75</v>
      </c>
      <c r="AG139" s="15" t="s">
        <v>15</v>
      </c>
      <c r="AH139" s="133">
        <v>8.2901911784407278E-4</v>
      </c>
      <c r="AI139" s="133">
        <v>1.3816260744053769E-2</v>
      </c>
      <c r="AJ139" s="133">
        <v>3.0861046537594126E-3</v>
      </c>
    </row>
    <row r="140" spans="1:36">
      <c r="A140" t="s">
        <v>1213</v>
      </c>
      <c r="B140">
        <v>12937</v>
      </c>
      <c r="C140" t="s">
        <v>2094</v>
      </c>
      <c r="D140" t="s">
        <v>2095</v>
      </c>
      <c r="E140" t="s">
        <v>309</v>
      </c>
      <c r="F140" t="s">
        <v>2096</v>
      </c>
      <c r="G140" t="s">
        <v>2097</v>
      </c>
      <c r="H140" t="s">
        <v>312</v>
      </c>
      <c r="I140" t="s">
        <v>754</v>
      </c>
      <c r="J140" t="s">
        <v>204</v>
      </c>
      <c r="K140" t="s">
        <v>204</v>
      </c>
      <c r="L140" t="s">
        <v>325</v>
      </c>
      <c r="M140" t="s">
        <v>340</v>
      </c>
      <c r="N140" t="s">
        <v>448</v>
      </c>
      <c r="O140" t="s">
        <v>339</v>
      </c>
      <c r="P140" t="s">
        <v>1211</v>
      </c>
      <c r="Q140" t="s">
        <v>413</v>
      </c>
      <c r="R140" t="s">
        <v>407</v>
      </c>
      <c r="S140" t="s">
        <v>1212</v>
      </c>
      <c r="T140" s="132">
        <v>4259.6000000000004</v>
      </c>
      <c r="U140" t="s">
        <v>2098</v>
      </c>
      <c r="V140" s="133">
        <v>2E-3</v>
      </c>
      <c r="W140" s="133">
        <v>1.8855466407537099E-2</v>
      </c>
      <c r="X140" s="15" t="s">
        <v>412</v>
      </c>
      <c r="Y140" s="15" t="s">
        <v>339</v>
      </c>
      <c r="Z140" s="144">
        <v>2721242.69</v>
      </c>
      <c r="AB140" t="s">
        <v>2099</v>
      </c>
      <c r="AD140" s="144">
        <v>2755.8024999999998</v>
      </c>
      <c r="AG140" s="15" t="s">
        <v>15</v>
      </c>
      <c r="AH140" s="133">
        <v>7.0439718996047243E-4</v>
      </c>
      <c r="AI140" s="133">
        <v>1.3677552186480551E-2</v>
      </c>
      <c r="AJ140" s="133">
        <v>3.0551216596647773E-3</v>
      </c>
    </row>
    <row r="141" spans="1:36">
      <c r="A141" t="s">
        <v>1213</v>
      </c>
      <c r="B141">
        <v>12937</v>
      </c>
      <c r="C141" t="s">
        <v>1868</v>
      </c>
      <c r="D141" t="s">
        <v>1869</v>
      </c>
      <c r="E141" t="s">
        <v>309</v>
      </c>
      <c r="F141" t="s">
        <v>1870</v>
      </c>
      <c r="G141">
        <v>15501690</v>
      </c>
      <c r="H141" t="s">
        <v>312</v>
      </c>
      <c r="I141" t="s">
        <v>754</v>
      </c>
      <c r="J141" t="s">
        <v>204</v>
      </c>
      <c r="K141" t="s">
        <v>204</v>
      </c>
      <c r="L141" t="s">
        <v>325</v>
      </c>
      <c r="M141" t="s">
        <v>340</v>
      </c>
      <c r="N141" t="s">
        <v>447</v>
      </c>
      <c r="O141" t="s">
        <v>339</v>
      </c>
      <c r="P141" t="s">
        <v>1713</v>
      </c>
      <c r="Q141" t="s">
        <v>415</v>
      </c>
      <c r="R141" t="s">
        <v>407</v>
      </c>
      <c r="S141" t="s">
        <v>1212</v>
      </c>
      <c r="T141" s="132">
        <v>3672.7</v>
      </c>
      <c r="U141" t="s">
        <v>1872</v>
      </c>
      <c r="V141" s="133">
        <v>2.07E-2</v>
      </c>
      <c r="W141" s="133">
        <v>4.0575856055020898E-2</v>
      </c>
      <c r="X141" s="15" t="s">
        <v>412</v>
      </c>
      <c r="Y141" s="15" t="s">
        <v>339</v>
      </c>
      <c r="Z141" s="144">
        <v>2708000</v>
      </c>
      <c r="AB141" s="148">
        <f>AD141*1000/Z141*100</f>
        <v>100.20411004431315</v>
      </c>
      <c r="AD141" s="144">
        <f>2748.3492-34.8219</f>
        <v>2713.5273000000002</v>
      </c>
      <c r="AG141" s="15" t="s">
        <v>15</v>
      </c>
      <c r="AH141" s="133">
        <v>5.0469550959508164E-3</v>
      </c>
      <c r="AI141" s="133">
        <v>1.3467732631489256E-2</v>
      </c>
      <c r="AJ141" s="133">
        <v>3.0082547745426905E-3</v>
      </c>
    </row>
    <row r="142" spans="1:36">
      <c r="A142" t="s">
        <v>1213</v>
      </c>
      <c r="B142">
        <v>12937</v>
      </c>
      <c r="C142" t="s">
        <v>1960</v>
      </c>
      <c r="D142" t="s">
        <v>1961</v>
      </c>
      <c r="E142" t="s">
        <v>309</v>
      </c>
      <c r="F142" t="s">
        <v>1962</v>
      </c>
      <c r="G142" t="s">
        <v>1963</v>
      </c>
      <c r="H142" t="s">
        <v>312</v>
      </c>
      <c r="I142" t="s">
        <v>754</v>
      </c>
      <c r="J142" t="s">
        <v>204</v>
      </c>
      <c r="K142" t="s">
        <v>204</v>
      </c>
      <c r="L142" t="s">
        <v>325</v>
      </c>
      <c r="M142" t="s">
        <v>340</v>
      </c>
      <c r="N142" t="s">
        <v>464</v>
      </c>
      <c r="O142" t="s">
        <v>339</v>
      </c>
      <c r="P142" t="s">
        <v>1964</v>
      </c>
      <c r="Q142" t="s">
        <v>415</v>
      </c>
      <c r="R142" t="s">
        <v>407</v>
      </c>
      <c r="S142" t="s">
        <v>1212</v>
      </c>
      <c r="T142" s="132">
        <v>5253</v>
      </c>
      <c r="U142" t="s">
        <v>1965</v>
      </c>
      <c r="V142" s="133">
        <v>8.3999999999999995E-3</v>
      </c>
      <c r="W142" s="133">
        <v>2.5162824183702099E-2</v>
      </c>
      <c r="X142" s="15" t="s">
        <v>412</v>
      </c>
      <c r="Y142" s="15" t="s">
        <v>339</v>
      </c>
      <c r="Z142" s="144">
        <v>2200000.4300000002</v>
      </c>
      <c r="AB142" t="s">
        <v>1966</v>
      </c>
      <c r="AD142" s="144">
        <v>2227.7203999999997</v>
      </c>
      <c r="AG142" s="15" t="s">
        <v>15</v>
      </c>
      <c r="AH142" s="133">
        <v>2.7713490603238338E-3</v>
      </c>
      <c r="AI142" s="133">
        <v>1.1056584072293761E-2</v>
      </c>
      <c r="AJ142" s="133">
        <v>2.4696823686447345E-3</v>
      </c>
    </row>
    <row r="143" spans="1:36">
      <c r="A143" t="s">
        <v>1213</v>
      </c>
      <c r="B143">
        <v>12937</v>
      </c>
      <c r="C143" t="s">
        <v>1953</v>
      </c>
      <c r="D143" t="s">
        <v>1954</v>
      </c>
      <c r="E143" t="s">
        <v>309</v>
      </c>
      <c r="F143" t="s">
        <v>2100</v>
      </c>
      <c r="G143" t="s">
        <v>2101</v>
      </c>
      <c r="H143" t="s">
        <v>312</v>
      </c>
      <c r="I143" t="s">
        <v>754</v>
      </c>
      <c r="J143" t="s">
        <v>204</v>
      </c>
      <c r="K143" t="s">
        <v>204</v>
      </c>
      <c r="L143" t="s">
        <v>325</v>
      </c>
      <c r="M143" t="s">
        <v>340</v>
      </c>
      <c r="N143" t="s">
        <v>464</v>
      </c>
      <c r="O143" t="s">
        <v>339</v>
      </c>
      <c r="P143" t="s">
        <v>2102</v>
      </c>
      <c r="Q143" t="s">
        <v>415</v>
      </c>
      <c r="R143" t="s">
        <v>407</v>
      </c>
      <c r="S143" t="s">
        <v>1212</v>
      </c>
      <c r="T143" s="132">
        <v>2866.8</v>
      </c>
      <c r="U143" t="s">
        <v>1781</v>
      </c>
      <c r="V143" s="133">
        <v>1.77E-2</v>
      </c>
      <c r="W143" s="133">
        <v>2.1042716463803901E-2</v>
      </c>
      <c r="X143" s="15" t="s">
        <v>412</v>
      </c>
      <c r="Y143" s="15" t="s">
        <v>339</v>
      </c>
      <c r="Z143" s="144">
        <v>2000000</v>
      </c>
      <c r="AB143" t="s">
        <v>2103</v>
      </c>
      <c r="AD143" s="144">
        <v>2222.1999999999998</v>
      </c>
      <c r="AG143" s="15" t="s">
        <v>15</v>
      </c>
      <c r="AH143" s="133">
        <v>7.2545714545997945E-4</v>
      </c>
      <c r="AI143" s="133">
        <v>1.1029185316726101E-2</v>
      </c>
      <c r="AJ143" s="133">
        <v>2.4635623750639125E-3</v>
      </c>
    </row>
    <row r="144" spans="1:36">
      <c r="A144" t="s">
        <v>1213</v>
      </c>
      <c r="B144">
        <v>12937</v>
      </c>
      <c r="C144" t="s">
        <v>1732</v>
      </c>
      <c r="D144" t="s">
        <v>1733</v>
      </c>
      <c r="E144" t="s">
        <v>309</v>
      </c>
      <c r="F144" t="s">
        <v>1880</v>
      </c>
      <c r="G144">
        <v>11935800</v>
      </c>
      <c r="H144" t="s">
        <v>312</v>
      </c>
      <c r="I144" t="s">
        <v>754</v>
      </c>
      <c r="J144" t="s">
        <v>204</v>
      </c>
      <c r="K144" t="s">
        <v>204</v>
      </c>
      <c r="L144" t="s">
        <v>325</v>
      </c>
      <c r="M144" t="s">
        <v>340</v>
      </c>
      <c r="N144" t="s">
        <v>447</v>
      </c>
      <c r="O144" t="s">
        <v>339</v>
      </c>
      <c r="P144" t="s">
        <v>1676</v>
      </c>
      <c r="Q144" t="s">
        <v>415</v>
      </c>
      <c r="R144" t="s">
        <v>407</v>
      </c>
      <c r="S144" t="s">
        <v>1212</v>
      </c>
      <c r="T144" s="132">
        <v>3307.3</v>
      </c>
      <c r="U144" t="s">
        <v>1882</v>
      </c>
      <c r="V144" s="133">
        <v>3.85E-2</v>
      </c>
      <c r="W144" s="133">
        <v>2.3198495296239501E-2</v>
      </c>
      <c r="X144" s="15" t="s">
        <v>412</v>
      </c>
      <c r="Y144" s="15" t="s">
        <v>339</v>
      </c>
      <c r="Z144" s="144">
        <v>979000</v>
      </c>
      <c r="AB144" s="148">
        <f>AD144*1000/Z144*100</f>
        <v>105.55995305793257</v>
      </c>
      <c r="AD144" s="144">
        <f>1033431.94043716/1000</f>
        <v>1033.4319404371599</v>
      </c>
      <c r="AG144" s="15" t="s">
        <v>15</v>
      </c>
      <c r="AH144" s="133">
        <v>1.1785310734463277E-2</v>
      </c>
      <c r="AI144" s="133">
        <v>5.1291118636060153E-3</v>
      </c>
      <c r="AJ144" s="133">
        <v>1.1456772773153982E-3</v>
      </c>
    </row>
    <row r="145" spans="1:36">
      <c r="A145" t="s">
        <v>1213</v>
      </c>
      <c r="B145">
        <v>12937</v>
      </c>
      <c r="C145" t="s">
        <v>2104</v>
      </c>
      <c r="D145" t="s">
        <v>2105</v>
      </c>
      <c r="E145" t="s">
        <v>309</v>
      </c>
      <c r="F145" t="s">
        <v>2106</v>
      </c>
      <c r="G145" t="s">
        <v>2107</v>
      </c>
      <c r="H145" t="s">
        <v>312</v>
      </c>
      <c r="I145" t="s">
        <v>754</v>
      </c>
      <c r="J145" t="s">
        <v>204</v>
      </c>
      <c r="K145" t="s">
        <v>204</v>
      </c>
      <c r="L145" t="s">
        <v>325</v>
      </c>
      <c r="M145" t="s">
        <v>340</v>
      </c>
      <c r="N145" t="s">
        <v>464</v>
      </c>
      <c r="O145" t="s">
        <v>339</v>
      </c>
      <c r="Q145" t="s">
        <v>410</v>
      </c>
      <c r="R145" t="s">
        <v>410</v>
      </c>
      <c r="S145" t="s">
        <v>1212</v>
      </c>
      <c r="T145" s="132">
        <v>4708.5</v>
      </c>
      <c r="U145" t="s">
        <v>2108</v>
      </c>
      <c r="V145" s="133">
        <v>8.5000000000000006E-3</v>
      </c>
      <c r="W145" s="133">
        <v>2.9524211286306001E-2</v>
      </c>
      <c r="X145" s="15" t="s">
        <v>412</v>
      </c>
      <c r="Y145" s="15" t="s">
        <v>339</v>
      </c>
      <c r="Z145" s="144">
        <v>2194523</v>
      </c>
      <c r="AB145" t="s">
        <v>2109</v>
      </c>
      <c r="AD145" s="144">
        <v>2197.5953</v>
      </c>
      <c r="AG145" s="15" t="s">
        <v>15</v>
      </c>
      <c r="AH145" s="133">
        <v>3.3335708101046618E-3</v>
      </c>
      <c r="AI145" s="133">
        <v>1.0907067687366705E-2</v>
      </c>
      <c r="AJ145" s="133">
        <v>2.4362852563663451E-3</v>
      </c>
    </row>
    <row r="146" spans="1:36">
      <c r="A146" t="s">
        <v>1213</v>
      </c>
      <c r="B146">
        <v>12937</v>
      </c>
      <c r="C146" t="s">
        <v>1889</v>
      </c>
      <c r="D146" t="s">
        <v>1890</v>
      </c>
      <c r="E146" t="s">
        <v>309</v>
      </c>
      <c r="F146" t="s">
        <v>1891</v>
      </c>
      <c r="G146" t="s">
        <v>1892</v>
      </c>
      <c r="H146" t="s">
        <v>312</v>
      </c>
      <c r="I146" t="s">
        <v>754</v>
      </c>
      <c r="J146" t="s">
        <v>204</v>
      </c>
      <c r="K146" t="s">
        <v>204</v>
      </c>
      <c r="L146" t="s">
        <v>325</v>
      </c>
      <c r="M146" t="s">
        <v>340</v>
      </c>
      <c r="N146" t="s">
        <v>455</v>
      </c>
      <c r="O146" t="s">
        <v>339</v>
      </c>
      <c r="P146" t="s">
        <v>1686</v>
      </c>
      <c r="Q146" t="s">
        <v>413</v>
      </c>
      <c r="R146" t="s">
        <v>407</v>
      </c>
      <c r="S146" t="s">
        <v>1212</v>
      </c>
      <c r="T146" s="132">
        <v>3077.8</v>
      </c>
      <c r="U146" t="s">
        <v>1893</v>
      </c>
      <c r="V146" s="133">
        <v>2.8799999999999999E-2</v>
      </c>
      <c r="W146" s="133">
        <v>2.9634360569715201E-2</v>
      </c>
      <c r="X146" s="15" t="s">
        <v>412</v>
      </c>
      <c r="Y146" s="15" t="s">
        <v>339</v>
      </c>
      <c r="Z146" s="144">
        <v>1932444.44</v>
      </c>
      <c r="AB146" t="s">
        <v>1894</v>
      </c>
      <c r="AD146" s="144">
        <v>2149.4580000000001</v>
      </c>
      <c r="AG146" s="15" t="s">
        <v>15</v>
      </c>
      <c r="AH146" s="133">
        <v>8.6099009873463386E-3</v>
      </c>
      <c r="AI146" s="133">
        <v>1.0668153457168327E-2</v>
      </c>
      <c r="AJ146" s="133">
        <v>2.3829195642066994E-3</v>
      </c>
    </row>
    <row r="147" spans="1:36">
      <c r="A147" t="s">
        <v>1213</v>
      </c>
      <c r="B147">
        <v>12937</v>
      </c>
      <c r="C147" t="s">
        <v>2110</v>
      </c>
      <c r="D147" t="s">
        <v>2111</v>
      </c>
      <c r="E147" t="s">
        <v>309</v>
      </c>
      <c r="F147" t="s">
        <v>2112</v>
      </c>
      <c r="G147" t="s">
        <v>2113</v>
      </c>
      <c r="H147" t="s">
        <v>312</v>
      </c>
      <c r="I147" t="s">
        <v>754</v>
      </c>
      <c r="J147" t="s">
        <v>204</v>
      </c>
      <c r="K147" t="s">
        <v>204</v>
      </c>
      <c r="L147" t="s">
        <v>325</v>
      </c>
      <c r="M147" t="s">
        <v>340</v>
      </c>
      <c r="N147" t="s">
        <v>464</v>
      </c>
      <c r="O147" t="s">
        <v>339</v>
      </c>
      <c r="P147" t="s">
        <v>1650</v>
      </c>
      <c r="Q147" t="s">
        <v>413</v>
      </c>
      <c r="R147" t="s">
        <v>407</v>
      </c>
      <c r="S147" t="s">
        <v>1212</v>
      </c>
      <c r="T147" s="132">
        <v>2726.6</v>
      </c>
      <c r="U147" t="s">
        <v>1366</v>
      </c>
      <c r="V147" s="133">
        <v>2.5999999999999999E-2</v>
      </c>
      <c r="W147" s="133">
        <v>2.15016718113419E-2</v>
      </c>
      <c r="X147" s="15" t="s">
        <v>412</v>
      </c>
      <c r="Y147" s="15" t="s">
        <v>339</v>
      </c>
      <c r="Z147" s="144">
        <v>1826435.46</v>
      </c>
      <c r="AB147" t="s">
        <v>2114</v>
      </c>
      <c r="AD147" s="144">
        <v>2084.6934000000001</v>
      </c>
      <c r="AG147" s="15" t="s">
        <v>15</v>
      </c>
      <c r="AH147" s="133">
        <v>5.0634247198232422E-3</v>
      </c>
      <c r="AI147" s="133">
        <v>1.0346714893869055E-2</v>
      </c>
      <c r="AJ147" s="133">
        <v>2.3111206119089478E-3</v>
      </c>
    </row>
    <row r="148" spans="1:36">
      <c r="A148" t="s">
        <v>1213</v>
      </c>
      <c r="B148">
        <v>12937</v>
      </c>
      <c r="C148" t="s">
        <v>1874</v>
      </c>
      <c r="D148" t="s">
        <v>1875</v>
      </c>
      <c r="E148" t="s">
        <v>309</v>
      </c>
      <c r="F148" t="s">
        <v>2115</v>
      </c>
      <c r="G148" t="s">
        <v>2116</v>
      </c>
      <c r="H148" t="s">
        <v>312</v>
      </c>
      <c r="I148" t="s">
        <v>754</v>
      </c>
      <c r="J148" t="s">
        <v>204</v>
      </c>
      <c r="K148" t="s">
        <v>204</v>
      </c>
      <c r="L148" t="s">
        <v>325</v>
      </c>
      <c r="M148" t="s">
        <v>340</v>
      </c>
      <c r="N148" t="s">
        <v>448</v>
      </c>
      <c r="O148" t="s">
        <v>339</v>
      </c>
      <c r="P148" t="s">
        <v>1211</v>
      </c>
      <c r="Q148" t="s">
        <v>413</v>
      </c>
      <c r="R148" t="s">
        <v>407</v>
      </c>
      <c r="S148" t="s">
        <v>1212</v>
      </c>
      <c r="T148" s="132">
        <v>3534.9</v>
      </c>
      <c r="U148" t="s">
        <v>2117</v>
      </c>
      <c r="V148" s="133">
        <v>1.7500000000000002E-2</v>
      </c>
      <c r="W148" s="133">
        <v>1.8900050641297999E-2</v>
      </c>
      <c r="X148" s="15" t="s">
        <v>412</v>
      </c>
      <c r="Y148" s="15" t="s">
        <v>339</v>
      </c>
      <c r="Z148" s="144">
        <v>1826644.9</v>
      </c>
      <c r="AB148" t="s">
        <v>2118</v>
      </c>
      <c r="AD148" s="144">
        <v>2030.4984999999999</v>
      </c>
      <c r="AG148" s="15" t="s">
        <v>15</v>
      </c>
      <c r="AH148" s="133">
        <v>6.7560666890935741E-4</v>
      </c>
      <c r="AI148" s="133">
        <v>1.0077735686182331E-2</v>
      </c>
      <c r="AJ148" s="133">
        <v>2.2510393786444568E-3</v>
      </c>
    </row>
    <row r="149" spans="1:36">
      <c r="A149" t="s">
        <v>1213</v>
      </c>
      <c r="B149">
        <v>12937</v>
      </c>
      <c r="C149" t="s">
        <v>2119</v>
      </c>
      <c r="D149" t="s">
        <v>2120</v>
      </c>
      <c r="E149" t="s">
        <v>309</v>
      </c>
      <c r="F149" t="s">
        <v>2121</v>
      </c>
      <c r="G149" t="s">
        <v>2122</v>
      </c>
      <c r="H149" t="s">
        <v>312</v>
      </c>
      <c r="I149" t="s">
        <v>754</v>
      </c>
      <c r="J149" t="s">
        <v>204</v>
      </c>
      <c r="K149" t="s">
        <v>204</v>
      </c>
      <c r="L149" t="s">
        <v>325</v>
      </c>
      <c r="M149" t="s">
        <v>340</v>
      </c>
      <c r="N149" t="s">
        <v>464</v>
      </c>
      <c r="O149" t="s">
        <v>339</v>
      </c>
      <c r="P149" t="s">
        <v>1690</v>
      </c>
      <c r="Q149" t="s">
        <v>413</v>
      </c>
      <c r="R149" t="s">
        <v>407</v>
      </c>
      <c r="S149" t="s">
        <v>1212</v>
      </c>
      <c r="T149" s="132">
        <v>602</v>
      </c>
      <c r="U149" t="s">
        <v>2123</v>
      </c>
      <c r="V149" s="133">
        <v>2.5000000000000001E-2</v>
      </c>
      <c r="W149" s="133">
        <v>1.9435061446427999E-2</v>
      </c>
      <c r="X149" s="15" t="s">
        <v>412</v>
      </c>
      <c r="Y149" s="15" t="s">
        <v>339</v>
      </c>
      <c r="Z149" s="144">
        <v>1700000.96</v>
      </c>
      <c r="AB149" t="s">
        <v>2124</v>
      </c>
      <c r="AD149" s="144">
        <v>1927.2911000000001</v>
      </c>
      <c r="AG149" s="15" t="s">
        <v>15</v>
      </c>
      <c r="AH149" s="133">
        <v>3.6099990214572297E-3</v>
      </c>
      <c r="AI149" s="133">
        <v>9.5654984705143102E-3</v>
      </c>
      <c r="AJ149" s="133">
        <v>2.1366221941119348E-3</v>
      </c>
    </row>
    <row r="150" spans="1:36">
      <c r="A150" t="s">
        <v>1213</v>
      </c>
      <c r="B150">
        <v>12937</v>
      </c>
      <c r="C150" t="s">
        <v>1900</v>
      </c>
      <c r="D150" t="s">
        <v>1901</v>
      </c>
      <c r="E150" t="s">
        <v>309</v>
      </c>
      <c r="F150" t="s">
        <v>1902</v>
      </c>
      <c r="G150" t="s">
        <v>1903</v>
      </c>
      <c r="H150" t="s">
        <v>312</v>
      </c>
      <c r="I150" t="s">
        <v>754</v>
      </c>
      <c r="J150" t="s">
        <v>204</v>
      </c>
      <c r="K150" t="s">
        <v>204</v>
      </c>
      <c r="L150" t="s">
        <v>325</v>
      </c>
      <c r="M150" t="s">
        <v>340</v>
      </c>
      <c r="N150" t="s">
        <v>461</v>
      </c>
      <c r="O150" t="s">
        <v>339</v>
      </c>
      <c r="P150" t="s">
        <v>1760</v>
      </c>
      <c r="Q150" t="s">
        <v>415</v>
      </c>
      <c r="R150" t="s">
        <v>407</v>
      </c>
      <c r="S150" t="s">
        <v>1212</v>
      </c>
      <c r="T150" s="132">
        <v>3696.4</v>
      </c>
      <c r="U150" t="s">
        <v>1904</v>
      </c>
      <c r="V150" s="133">
        <v>3.2500000000000001E-2</v>
      </c>
      <c r="W150" s="133">
        <v>2.9807452300786599E-2</v>
      </c>
      <c r="X150" s="15" t="s">
        <v>412</v>
      </c>
      <c r="Y150" s="15" t="s">
        <v>339</v>
      </c>
      <c r="Z150" s="144">
        <v>1701000</v>
      </c>
      <c r="AB150" t="s">
        <v>1905</v>
      </c>
      <c r="AD150" s="144">
        <v>1817.1783</v>
      </c>
      <c r="AG150" s="15" t="s">
        <v>15</v>
      </c>
      <c r="AH150" s="133">
        <v>3.6978260869565218E-3</v>
      </c>
      <c r="AI150" s="133">
        <v>9.0189884907898935E-3</v>
      </c>
      <c r="AJ150" s="133">
        <v>2.0145495853940254E-3</v>
      </c>
    </row>
    <row r="151" spans="1:36">
      <c r="A151" t="s">
        <v>1213</v>
      </c>
      <c r="B151">
        <v>12937</v>
      </c>
      <c r="C151" t="s">
        <v>2125</v>
      </c>
      <c r="D151" t="s">
        <v>2126</v>
      </c>
      <c r="E151" t="s">
        <v>309</v>
      </c>
      <c r="F151" t="s">
        <v>2127</v>
      </c>
      <c r="G151" t="s">
        <v>2128</v>
      </c>
      <c r="H151" t="s">
        <v>312</v>
      </c>
      <c r="I151" t="s">
        <v>754</v>
      </c>
      <c r="J151" t="s">
        <v>204</v>
      </c>
      <c r="K151" t="s">
        <v>204</v>
      </c>
      <c r="L151" t="s">
        <v>325</v>
      </c>
      <c r="M151" t="s">
        <v>340</v>
      </c>
      <c r="N151" t="s">
        <v>464</v>
      </c>
      <c r="O151" t="s">
        <v>339</v>
      </c>
      <c r="P151" t="s">
        <v>1650</v>
      </c>
      <c r="Q151" t="s">
        <v>413</v>
      </c>
      <c r="R151" t="s">
        <v>407</v>
      </c>
      <c r="S151" t="s">
        <v>1212</v>
      </c>
      <c r="T151" s="132">
        <v>4775.8</v>
      </c>
      <c r="U151" t="s">
        <v>1927</v>
      </c>
      <c r="V151" s="133">
        <v>1.43E-2</v>
      </c>
      <c r="W151" s="133">
        <v>2.4876960567235599E-2</v>
      </c>
      <c r="X151" s="15" t="s">
        <v>412</v>
      </c>
      <c r="Y151" s="15" t="s">
        <v>339</v>
      </c>
      <c r="Z151" s="144">
        <v>1700000.35</v>
      </c>
      <c r="AB151" t="s">
        <v>2129</v>
      </c>
      <c r="AD151" s="144">
        <v>1801.1504</v>
      </c>
      <c r="AG151" s="15" t="s">
        <v>15</v>
      </c>
      <c r="AH151" s="133">
        <v>1.4960959384523859E-3</v>
      </c>
      <c r="AI151" s="133">
        <v>8.9394390895938015E-3</v>
      </c>
      <c r="AJ151" s="133">
        <v>1.996780828580378E-3</v>
      </c>
    </row>
    <row r="152" spans="1:36">
      <c r="A152" t="s">
        <v>1213</v>
      </c>
      <c r="B152">
        <v>12937</v>
      </c>
      <c r="C152" t="s">
        <v>1979</v>
      </c>
      <c r="D152" t="s">
        <v>1980</v>
      </c>
      <c r="E152" t="s">
        <v>309</v>
      </c>
      <c r="F152" t="s">
        <v>1981</v>
      </c>
      <c r="G152" t="s">
        <v>1982</v>
      </c>
      <c r="H152" t="s">
        <v>312</v>
      </c>
      <c r="I152" t="s">
        <v>754</v>
      </c>
      <c r="J152" t="s">
        <v>204</v>
      </c>
      <c r="K152" t="s">
        <v>204</v>
      </c>
      <c r="L152" t="s">
        <v>325</v>
      </c>
      <c r="M152" t="s">
        <v>340</v>
      </c>
      <c r="N152" t="s">
        <v>465</v>
      </c>
      <c r="O152" t="s">
        <v>339</v>
      </c>
      <c r="P152" t="s">
        <v>1760</v>
      </c>
      <c r="Q152" t="s">
        <v>415</v>
      </c>
      <c r="R152" t="s">
        <v>407</v>
      </c>
      <c r="S152" t="s">
        <v>1212</v>
      </c>
      <c r="T152" s="132">
        <v>5632.5</v>
      </c>
      <c r="U152" t="s">
        <v>1983</v>
      </c>
      <c r="V152" s="133">
        <v>1.54E-2</v>
      </c>
      <c r="W152" s="133">
        <v>3.2099606436490701E-2</v>
      </c>
      <c r="X152" s="15" t="s">
        <v>412</v>
      </c>
      <c r="Y152" s="15" t="s">
        <v>339</v>
      </c>
      <c r="Z152" s="144">
        <v>1700000</v>
      </c>
      <c r="AB152" t="s">
        <v>1984</v>
      </c>
      <c r="AD152" s="144">
        <v>1673.48</v>
      </c>
      <c r="AG152" s="15" t="s">
        <v>15</v>
      </c>
      <c r="AH152" s="133">
        <v>4.8571428571428567E-3</v>
      </c>
      <c r="AI152" s="133">
        <v>8.3057875276009354E-3</v>
      </c>
      <c r="AJ152" s="133">
        <v>1.8552436159760403E-3</v>
      </c>
    </row>
    <row r="153" spans="1:36">
      <c r="A153" t="s">
        <v>1213</v>
      </c>
      <c r="B153">
        <v>12937</v>
      </c>
      <c r="C153" t="s">
        <v>2130</v>
      </c>
      <c r="D153" t="s">
        <v>2131</v>
      </c>
      <c r="E153" t="s">
        <v>309</v>
      </c>
      <c r="F153" t="s">
        <v>2132</v>
      </c>
      <c r="G153" t="s">
        <v>2133</v>
      </c>
      <c r="H153" t="s">
        <v>312</v>
      </c>
      <c r="I153" t="s">
        <v>754</v>
      </c>
      <c r="J153" t="s">
        <v>204</v>
      </c>
      <c r="K153" t="s">
        <v>204</v>
      </c>
      <c r="L153" t="s">
        <v>325</v>
      </c>
      <c r="M153" t="s">
        <v>340</v>
      </c>
      <c r="N153" t="s">
        <v>464</v>
      </c>
      <c r="O153" t="s">
        <v>339</v>
      </c>
      <c r="Q153" t="s">
        <v>410</v>
      </c>
      <c r="R153" t="s">
        <v>410</v>
      </c>
      <c r="S153" t="s">
        <v>1212</v>
      </c>
      <c r="T153" s="132">
        <v>2830.9</v>
      </c>
      <c r="U153" t="s">
        <v>2134</v>
      </c>
      <c r="V153" s="133">
        <v>1.9E-2</v>
      </c>
      <c r="W153" s="133">
        <v>2.6964551748037E-2</v>
      </c>
      <c r="X153" s="15" t="s">
        <v>412</v>
      </c>
      <c r="Y153" s="15" t="s">
        <v>339</v>
      </c>
      <c r="Z153" s="144">
        <v>1552000</v>
      </c>
      <c r="AB153" t="s">
        <v>2135</v>
      </c>
      <c r="AC153" s="132">
        <v>41786.800000000003</v>
      </c>
      <c r="AD153" s="144">
        <v>1655.2460000000001</v>
      </c>
      <c r="AG153" s="15" t="s">
        <v>15</v>
      </c>
      <c r="AH153" s="133">
        <v>2.6748958642961074E-3</v>
      </c>
      <c r="AI153" s="133">
        <v>8.2152888483348098E-3</v>
      </c>
      <c r="AJ153" s="133">
        <v>1.8350291454752234E-3</v>
      </c>
    </row>
    <row r="154" spans="1:36">
      <c r="A154" t="s">
        <v>1213</v>
      </c>
      <c r="B154">
        <v>12937</v>
      </c>
      <c r="C154" t="s">
        <v>1973</v>
      </c>
      <c r="D154" t="s">
        <v>1974</v>
      </c>
      <c r="E154" t="s">
        <v>309</v>
      </c>
      <c r="F154" t="s">
        <v>1985</v>
      </c>
      <c r="G154" t="s">
        <v>1986</v>
      </c>
      <c r="H154" t="s">
        <v>312</v>
      </c>
      <c r="I154" t="s">
        <v>754</v>
      </c>
      <c r="J154" t="s">
        <v>204</v>
      </c>
      <c r="K154" t="s">
        <v>204</v>
      </c>
      <c r="L154" t="s">
        <v>325</v>
      </c>
      <c r="M154" t="s">
        <v>340</v>
      </c>
      <c r="N154" t="s">
        <v>464</v>
      </c>
      <c r="O154" t="s">
        <v>339</v>
      </c>
      <c r="P154" t="s">
        <v>1650</v>
      </c>
      <c r="Q154" t="s">
        <v>413</v>
      </c>
      <c r="R154" t="s">
        <v>407</v>
      </c>
      <c r="S154" t="s">
        <v>1212</v>
      </c>
      <c r="T154" s="132">
        <v>2697.6</v>
      </c>
      <c r="U154" t="s">
        <v>1386</v>
      </c>
      <c r="V154" s="133">
        <v>2.3400000000000001E-2</v>
      </c>
      <c r="W154" s="133">
        <v>2.2986064535379099E-2</v>
      </c>
      <c r="X154" s="15" t="s">
        <v>412</v>
      </c>
      <c r="Y154" s="15" t="s">
        <v>339</v>
      </c>
      <c r="Z154" s="144">
        <v>1385185.78</v>
      </c>
      <c r="AB154" t="s">
        <v>1987</v>
      </c>
      <c r="AD154" s="144">
        <v>1549.1918000000001</v>
      </c>
      <c r="AG154" s="15" t="s">
        <v>15</v>
      </c>
      <c r="AH154" s="133">
        <v>6.5662397111757769E-4</v>
      </c>
      <c r="AI154" s="133">
        <v>7.6889224432330483E-3</v>
      </c>
      <c r="AJ154" s="133">
        <v>1.7174559581664738E-3</v>
      </c>
    </row>
    <row r="155" spans="1:36">
      <c r="A155" t="s">
        <v>1213</v>
      </c>
      <c r="B155">
        <v>12937</v>
      </c>
      <c r="C155" t="s">
        <v>1953</v>
      </c>
      <c r="D155" t="s">
        <v>1954</v>
      </c>
      <c r="E155" t="s">
        <v>309</v>
      </c>
      <c r="F155" t="s">
        <v>2136</v>
      </c>
      <c r="G155" t="s">
        <v>2137</v>
      </c>
      <c r="H155" t="s">
        <v>312</v>
      </c>
      <c r="I155" t="s">
        <v>754</v>
      </c>
      <c r="J155" t="s">
        <v>204</v>
      </c>
      <c r="K155" t="s">
        <v>204</v>
      </c>
      <c r="L155" t="s">
        <v>325</v>
      </c>
      <c r="M155" t="s">
        <v>340</v>
      </c>
      <c r="N155" t="s">
        <v>464</v>
      </c>
      <c r="O155" t="s">
        <v>339</v>
      </c>
      <c r="P155" t="s">
        <v>1957</v>
      </c>
      <c r="Q155" t="s">
        <v>413</v>
      </c>
      <c r="R155" t="s">
        <v>407</v>
      </c>
      <c r="S155" t="s">
        <v>1212</v>
      </c>
      <c r="T155" s="132">
        <v>1001.1</v>
      </c>
      <c r="U155" t="s">
        <v>1703</v>
      </c>
      <c r="V155" s="133">
        <v>6.4999999999999997E-3</v>
      </c>
      <c r="W155" s="133">
        <v>1.6361371918916401E-2</v>
      </c>
      <c r="X155" s="15" t="s">
        <v>412</v>
      </c>
      <c r="Y155" s="15" t="s">
        <v>339</v>
      </c>
      <c r="Z155" s="144">
        <v>683972.81</v>
      </c>
      <c r="AB155" t="s">
        <v>2138</v>
      </c>
      <c r="AC155" s="132">
        <v>769099</v>
      </c>
      <c r="AD155" s="144">
        <v>1525.7781</v>
      </c>
      <c r="AG155" s="15" t="s">
        <v>15</v>
      </c>
      <c r="AH155" s="133">
        <v>1.2529529785973751E-3</v>
      </c>
      <c r="AI155" s="133">
        <v>7.5727159648556613E-3</v>
      </c>
      <c r="AJ155" s="133">
        <v>1.6914991989274162E-3</v>
      </c>
    </row>
    <row r="156" spans="1:36">
      <c r="A156" t="s">
        <v>1213</v>
      </c>
      <c r="B156">
        <v>12937</v>
      </c>
      <c r="C156" t="s">
        <v>1910</v>
      </c>
      <c r="D156" t="s">
        <v>1911</v>
      </c>
      <c r="E156" t="s">
        <v>309</v>
      </c>
      <c r="F156" t="s">
        <v>1912</v>
      </c>
      <c r="G156" t="s">
        <v>1913</v>
      </c>
      <c r="H156" t="s">
        <v>312</v>
      </c>
      <c r="I156" t="s">
        <v>754</v>
      </c>
      <c r="J156" t="s">
        <v>204</v>
      </c>
      <c r="K156" t="s">
        <v>204</v>
      </c>
      <c r="L156" t="s">
        <v>325</v>
      </c>
      <c r="M156" t="s">
        <v>340</v>
      </c>
      <c r="N156" t="s">
        <v>464</v>
      </c>
      <c r="O156" t="s">
        <v>339</v>
      </c>
      <c r="Q156" t="s">
        <v>410</v>
      </c>
      <c r="R156" t="s">
        <v>410</v>
      </c>
      <c r="S156" t="s">
        <v>1212</v>
      </c>
      <c r="T156" s="132">
        <v>3437.1</v>
      </c>
      <c r="U156" t="s">
        <v>1682</v>
      </c>
      <c r="V156" s="133">
        <v>4.4999999999999998E-2</v>
      </c>
      <c r="W156" s="133">
        <v>3.7289735766648902E-2</v>
      </c>
      <c r="X156" s="15" t="s">
        <v>412</v>
      </c>
      <c r="Y156" s="15" t="s">
        <v>339</v>
      </c>
      <c r="Z156" s="144">
        <v>1455000</v>
      </c>
      <c r="AB156" t="s">
        <v>1914</v>
      </c>
      <c r="AD156" s="144">
        <v>1515.9645</v>
      </c>
      <c r="AG156" s="15" t="s">
        <v>15</v>
      </c>
      <c r="AH156" s="133">
        <v>1.4852106702434214E-3</v>
      </c>
      <c r="AI156" s="133">
        <v>7.5240092719278317E-3</v>
      </c>
      <c r="AJ156" s="133">
        <v>1.6806197030566903E-3</v>
      </c>
    </row>
    <row r="157" spans="1:36">
      <c r="A157" t="s">
        <v>1213</v>
      </c>
      <c r="B157">
        <v>12937</v>
      </c>
      <c r="C157" t="s">
        <v>1858</v>
      </c>
      <c r="D157" t="s">
        <v>1859</v>
      </c>
      <c r="E157" t="s">
        <v>309</v>
      </c>
      <c r="F157" t="s">
        <v>1915</v>
      </c>
      <c r="G157" t="s">
        <v>1916</v>
      </c>
      <c r="H157" t="s">
        <v>312</v>
      </c>
      <c r="I157" t="s">
        <v>754</v>
      </c>
      <c r="J157" t="s">
        <v>204</v>
      </c>
      <c r="K157" t="s">
        <v>204</v>
      </c>
      <c r="L157" t="s">
        <v>325</v>
      </c>
      <c r="M157" t="s">
        <v>340</v>
      </c>
      <c r="N157" t="s">
        <v>448</v>
      </c>
      <c r="O157" t="s">
        <v>339</v>
      </c>
      <c r="P157" t="s">
        <v>1211</v>
      </c>
      <c r="Q157" t="s">
        <v>413</v>
      </c>
      <c r="R157" t="s">
        <v>407</v>
      </c>
      <c r="S157" t="s">
        <v>1212</v>
      </c>
      <c r="T157" s="132">
        <v>5608.3</v>
      </c>
      <c r="U157" t="s">
        <v>1917</v>
      </c>
      <c r="V157" s="133">
        <v>2.0199999999999999E-2</v>
      </c>
      <c r="W157" s="133">
        <v>1.66314999234673E-2</v>
      </c>
      <c r="X157" s="15" t="s">
        <v>412</v>
      </c>
      <c r="Y157" s="15" t="s">
        <v>339</v>
      </c>
      <c r="Z157" s="144">
        <v>1455000</v>
      </c>
      <c r="AB157" t="s">
        <v>1918</v>
      </c>
      <c r="AD157" s="144">
        <v>1465.9124999999999</v>
      </c>
      <c r="AG157" s="15" t="s">
        <v>15</v>
      </c>
      <c r="AH157" s="133">
        <v>6.8544067475627987E-4</v>
      </c>
      <c r="AI157" s="133">
        <v>7.2755920351927151E-3</v>
      </c>
      <c r="AJ157" s="133">
        <v>1.6251313473746188E-3</v>
      </c>
    </row>
    <row r="158" spans="1:36">
      <c r="A158" t="s">
        <v>1213</v>
      </c>
      <c r="B158">
        <v>12937</v>
      </c>
      <c r="C158" t="s">
        <v>1923</v>
      </c>
      <c r="D158" t="s">
        <v>1924</v>
      </c>
      <c r="E158" t="s">
        <v>309</v>
      </c>
      <c r="F158" t="s">
        <v>1925</v>
      </c>
      <c r="G158" t="s">
        <v>1926</v>
      </c>
      <c r="H158" t="s">
        <v>312</v>
      </c>
      <c r="I158" t="s">
        <v>754</v>
      </c>
      <c r="J158" t="s">
        <v>204</v>
      </c>
      <c r="K158" t="s">
        <v>204</v>
      </c>
      <c r="L158" t="s">
        <v>325</v>
      </c>
      <c r="M158" t="s">
        <v>340</v>
      </c>
      <c r="N158" t="s">
        <v>464</v>
      </c>
      <c r="O158" t="s">
        <v>339</v>
      </c>
      <c r="P158" t="s">
        <v>1662</v>
      </c>
      <c r="Q158" t="s">
        <v>413</v>
      </c>
      <c r="R158" t="s">
        <v>407</v>
      </c>
      <c r="S158" t="s">
        <v>1212</v>
      </c>
      <c r="T158" s="132">
        <v>4411.2</v>
      </c>
      <c r="U158" t="s">
        <v>1927</v>
      </c>
      <c r="V158" s="133">
        <v>3.6200000000000003E-2</v>
      </c>
      <c r="W158" s="133">
        <v>3.3489585489034301E-2</v>
      </c>
      <c r="X158" s="15" t="s">
        <v>412</v>
      </c>
      <c r="Y158" s="15" t="s">
        <v>339</v>
      </c>
      <c r="Z158" s="144">
        <v>1408440</v>
      </c>
      <c r="AB158" t="s">
        <v>1928</v>
      </c>
      <c r="AD158" s="144">
        <v>1464.4958999999999</v>
      </c>
      <c r="AG158" s="15" t="s">
        <v>15</v>
      </c>
      <c r="AH158" s="133">
        <v>8.0476042842745081E-4</v>
      </c>
      <c r="AI158" s="133">
        <v>7.2685611901204105E-3</v>
      </c>
      <c r="AJ158" s="133">
        <v>1.6235608845627586E-3</v>
      </c>
    </row>
    <row r="159" spans="1:36">
      <c r="A159" t="s">
        <v>1213</v>
      </c>
      <c r="B159">
        <v>12937</v>
      </c>
      <c r="C159" t="s">
        <v>1858</v>
      </c>
      <c r="D159" t="s">
        <v>1859</v>
      </c>
      <c r="E159" t="s">
        <v>309</v>
      </c>
      <c r="F159" t="s">
        <v>1919</v>
      </c>
      <c r="G159" t="s">
        <v>1920</v>
      </c>
      <c r="H159" t="s">
        <v>312</v>
      </c>
      <c r="I159" t="s">
        <v>754</v>
      </c>
      <c r="J159" t="s">
        <v>204</v>
      </c>
      <c r="K159" t="s">
        <v>204</v>
      </c>
      <c r="L159" t="s">
        <v>325</v>
      </c>
      <c r="M159" t="s">
        <v>340</v>
      </c>
      <c r="N159" t="s">
        <v>448</v>
      </c>
      <c r="O159" t="s">
        <v>339</v>
      </c>
      <c r="P159" t="s">
        <v>1211</v>
      </c>
      <c r="Q159" t="s">
        <v>413</v>
      </c>
      <c r="R159" t="s">
        <v>407</v>
      </c>
      <c r="S159" t="s">
        <v>1212</v>
      </c>
      <c r="T159" s="132">
        <v>3111.6</v>
      </c>
      <c r="U159" t="s">
        <v>1921</v>
      </c>
      <c r="V159" s="133">
        <v>1.8599999999999998E-2</v>
      </c>
      <c r="W159" s="133">
        <v>1.21232471096512E-2</v>
      </c>
      <c r="X159" s="15" t="s">
        <v>412</v>
      </c>
      <c r="Y159" s="15" t="s">
        <v>339</v>
      </c>
      <c r="Z159" s="144">
        <v>1455000</v>
      </c>
      <c r="AB159" t="s">
        <v>1922</v>
      </c>
      <c r="AD159" s="144">
        <v>1463.0025000000001</v>
      </c>
      <c r="AG159" s="15" t="s">
        <v>15</v>
      </c>
      <c r="AH159" s="133">
        <v>1.1847955311629725E-3</v>
      </c>
      <c r="AI159" s="133">
        <v>7.2611491725918364E-3</v>
      </c>
      <c r="AJ159" s="133">
        <v>1.6219052801838007E-3</v>
      </c>
    </row>
    <row r="160" spans="1:36">
      <c r="A160" t="s">
        <v>1213</v>
      </c>
      <c r="B160">
        <v>12937</v>
      </c>
      <c r="C160" t="s">
        <v>2139</v>
      </c>
      <c r="D160" t="s">
        <v>2140</v>
      </c>
      <c r="E160" t="s">
        <v>309</v>
      </c>
      <c r="F160" t="s">
        <v>2141</v>
      </c>
      <c r="G160" t="s">
        <v>2142</v>
      </c>
      <c r="H160" t="s">
        <v>312</v>
      </c>
      <c r="I160" t="s">
        <v>754</v>
      </c>
      <c r="J160" t="s">
        <v>204</v>
      </c>
      <c r="K160" t="s">
        <v>204</v>
      </c>
      <c r="L160" t="s">
        <v>325</v>
      </c>
      <c r="M160" t="s">
        <v>340</v>
      </c>
      <c r="N160" t="s">
        <v>440</v>
      </c>
      <c r="O160" t="s">
        <v>339</v>
      </c>
      <c r="P160" t="s">
        <v>1676</v>
      </c>
      <c r="Q160" t="s">
        <v>415</v>
      </c>
      <c r="R160" t="s">
        <v>407</v>
      </c>
      <c r="S160" t="s">
        <v>1212</v>
      </c>
      <c r="T160" s="132">
        <v>3965.2</v>
      </c>
      <c r="U160" t="s">
        <v>2143</v>
      </c>
      <c r="V160" s="133">
        <v>1.7999999999999999E-2</v>
      </c>
      <c r="W160" s="133">
        <v>3.0625704120397199E-2</v>
      </c>
      <c r="X160" s="15" t="s">
        <v>412</v>
      </c>
      <c r="Y160" s="15" t="s">
        <v>339</v>
      </c>
      <c r="Z160" s="144">
        <v>1350560.54</v>
      </c>
      <c r="AB160" t="s">
        <v>2144</v>
      </c>
      <c r="AD160" s="144">
        <v>1434.9706000000001</v>
      </c>
      <c r="AG160" s="15" t="s">
        <v>15</v>
      </c>
      <c r="AH160" s="133">
        <v>1.3574082915435571E-3</v>
      </c>
      <c r="AI160" s="133">
        <v>7.1220217223713642E-3</v>
      </c>
      <c r="AJ160" s="133">
        <v>1.5908287190544903E-3</v>
      </c>
    </row>
    <row r="161" spans="1:36">
      <c r="A161" t="s">
        <v>1213</v>
      </c>
      <c r="B161">
        <v>12937</v>
      </c>
      <c r="C161" t="s">
        <v>1874</v>
      </c>
      <c r="D161" t="s">
        <v>1875</v>
      </c>
      <c r="E161" t="s">
        <v>309</v>
      </c>
      <c r="F161" t="s">
        <v>2145</v>
      </c>
      <c r="G161" t="s">
        <v>2146</v>
      </c>
      <c r="H161" t="s">
        <v>312</v>
      </c>
      <c r="I161" t="s">
        <v>754</v>
      </c>
      <c r="J161" t="s">
        <v>204</v>
      </c>
      <c r="K161" t="s">
        <v>204</v>
      </c>
      <c r="L161" t="s">
        <v>325</v>
      </c>
      <c r="M161" t="s">
        <v>340</v>
      </c>
      <c r="N161" t="s">
        <v>448</v>
      </c>
      <c r="O161" t="s">
        <v>339</v>
      </c>
      <c r="P161" t="s">
        <v>1211</v>
      </c>
      <c r="Q161" t="s">
        <v>413</v>
      </c>
      <c r="R161" t="s">
        <v>407</v>
      </c>
      <c r="S161" t="s">
        <v>1212</v>
      </c>
      <c r="T161" s="132">
        <v>4498.1000000000004</v>
      </c>
      <c r="U161" t="s">
        <v>2147</v>
      </c>
      <c r="V161" s="133">
        <v>1.3899999999999999E-2</v>
      </c>
      <c r="W161" s="133">
        <v>1.64846342122551E-2</v>
      </c>
      <c r="X161" s="15" t="s">
        <v>412</v>
      </c>
      <c r="Y161" s="15" t="s">
        <v>339</v>
      </c>
      <c r="Z161" s="144">
        <v>1400000</v>
      </c>
      <c r="AB161" t="s">
        <v>1720</v>
      </c>
      <c r="AD161" s="144">
        <v>1421</v>
      </c>
      <c r="AG161" s="15" t="s">
        <v>15</v>
      </c>
      <c r="AH161" s="133">
        <v>7.7777777777777773E-4</v>
      </c>
      <c r="AI161" s="133">
        <v>7.0526830776112817E-3</v>
      </c>
      <c r="AJ161" s="133">
        <v>1.5753407141417604E-3</v>
      </c>
    </row>
    <row r="162" spans="1:36">
      <c r="A162" t="s">
        <v>1213</v>
      </c>
      <c r="B162">
        <v>12937</v>
      </c>
      <c r="C162" t="s">
        <v>1932</v>
      </c>
      <c r="D162" t="s">
        <v>1933</v>
      </c>
      <c r="E162" t="s">
        <v>309</v>
      </c>
      <c r="F162" t="s">
        <v>2148</v>
      </c>
      <c r="G162" t="s">
        <v>2149</v>
      </c>
      <c r="H162" t="s">
        <v>312</v>
      </c>
      <c r="I162" t="s">
        <v>754</v>
      </c>
      <c r="J162" t="s">
        <v>204</v>
      </c>
      <c r="K162" t="s">
        <v>204</v>
      </c>
      <c r="L162" t="s">
        <v>325</v>
      </c>
      <c r="M162" t="s">
        <v>340</v>
      </c>
      <c r="N162" t="s">
        <v>477</v>
      </c>
      <c r="O162" t="s">
        <v>339</v>
      </c>
      <c r="P162" t="s">
        <v>1622</v>
      </c>
      <c r="Q162" t="s">
        <v>413</v>
      </c>
      <c r="R162" t="s">
        <v>407</v>
      </c>
      <c r="S162" t="s">
        <v>1212</v>
      </c>
      <c r="T162" s="132">
        <v>2983.4</v>
      </c>
      <c r="U162" t="s">
        <v>1707</v>
      </c>
      <c r="V162" s="133">
        <v>3.2300000000000002E-2</v>
      </c>
      <c r="W162" s="133">
        <v>2.6159412938356101E-2</v>
      </c>
      <c r="X162" s="15" t="s">
        <v>412</v>
      </c>
      <c r="Y162" s="15" t="s">
        <v>339</v>
      </c>
      <c r="Z162" s="144">
        <v>1336160</v>
      </c>
      <c r="AB162" t="s">
        <v>2150</v>
      </c>
      <c r="AD162" s="144">
        <v>1396.4208000000001</v>
      </c>
      <c r="AG162" s="15" t="s">
        <v>15</v>
      </c>
      <c r="AH162" s="133">
        <v>2.2655334929868433E-3</v>
      </c>
      <c r="AI162" s="133">
        <v>6.9306920094190068E-3</v>
      </c>
      <c r="AJ162" s="133">
        <v>1.5480918651051433E-3</v>
      </c>
    </row>
    <row r="163" spans="1:36">
      <c r="A163" t="s">
        <v>1213</v>
      </c>
      <c r="B163">
        <v>12937</v>
      </c>
      <c r="C163" t="s">
        <v>2125</v>
      </c>
      <c r="D163" t="s">
        <v>2126</v>
      </c>
      <c r="E163" t="s">
        <v>309</v>
      </c>
      <c r="F163" t="s">
        <v>2151</v>
      </c>
      <c r="G163" t="s">
        <v>2152</v>
      </c>
      <c r="H163" t="s">
        <v>312</v>
      </c>
      <c r="I163" t="s">
        <v>754</v>
      </c>
      <c r="J163" t="s">
        <v>204</v>
      </c>
      <c r="K163" t="s">
        <v>204</v>
      </c>
      <c r="L163" t="s">
        <v>325</v>
      </c>
      <c r="M163" t="s">
        <v>340</v>
      </c>
      <c r="N163" t="s">
        <v>464</v>
      </c>
      <c r="O163" t="s">
        <v>339</v>
      </c>
      <c r="P163" t="s">
        <v>1650</v>
      </c>
      <c r="Q163" t="s">
        <v>413</v>
      </c>
      <c r="R163" t="s">
        <v>407</v>
      </c>
      <c r="S163" t="s">
        <v>1212</v>
      </c>
      <c r="T163" s="132">
        <v>2849.2</v>
      </c>
      <c r="U163" t="s">
        <v>2134</v>
      </c>
      <c r="V163" s="133">
        <v>2.35E-2</v>
      </c>
      <c r="W163" s="133">
        <v>1.7174378534555099E-2</v>
      </c>
      <c r="X163" s="15" t="s">
        <v>412</v>
      </c>
      <c r="Y163" s="15" t="s">
        <v>339</v>
      </c>
      <c r="Z163" s="144">
        <v>1189414.22</v>
      </c>
      <c r="AB163" t="s">
        <v>2153</v>
      </c>
      <c r="AC163" s="132">
        <v>31811</v>
      </c>
      <c r="AD163" s="144">
        <v>1385.8401000000001</v>
      </c>
      <c r="AG163" s="15" t="s">
        <v>15</v>
      </c>
      <c r="AH163" s="133">
        <v>1.2665167909868902E-3</v>
      </c>
      <c r="AI163" s="133">
        <v>6.878178058793193E-3</v>
      </c>
      <c r="AJ163" s="133">
        <v>1.5363619513161779E-3</v>
      </c>
    </row>
    <row r="164" spans="1:36">
      <c r="A164" t="s">
        <v>1213</v>
      </c>
      <c r="B164">
        <v>12937</v>
      </c>
      <c r="C164" t="s">
        <v>1818</v>
      </c>
      <c r="D164" t="s">
        <v>1819</v>
      </c>
      <c r="E164" t="s">
        <v>309</v>
      </c>
      <c r="F164" t="s">
        <v>1929</v>
      </c>
      <c r="G164" t="s">
        <v>1930</v>
      </c>
      <c r="H164" t="s">
        <v>312</v>
      </c>
      <c r="I164" t="s">
        <v>754</v>
      </c>
      <c r="J164" t="s">
        <v>204</v>
      </c>
      <c r="K164" t="s">
        <v>204</v>
      </c>
      <c r="L164" t="s">
        <v>325</v>
      </c>
      <c r="M164" t="s">
        <v>340</v>
      </c>
      <c r="N164" t="s">
        <v>443</v>
      </c>
      <c r="O164" t="s">
        <v>339</v>
      </c>
      <c r="P164" t="s">
        <v>1676</v>
      </c>
      <c r="Q164" t="s">
        <v>415</v>
      </c>
      <c r="R164" t="s">
        <v>407</v>
      </c>
      <c r="S164" t="s">
        <v>1212</v>
      </c>
      <c r="T164" s="132">
        <v>1694.7</v>
      </c>
      <c r="U164" t="s">
        <v>1651</v>
      </c>
      <c r="V164" s="133">
        <v>1.2500000000000001E-2</v>
      </c>
      <c r="W164" s="133">
        <v>4.5296539629697402E-2</v>
      </c>
      <c r="X164" s="15" t="s">
        <v>412</v>
      </c>
      <c r="Y164" s="15" t="s">
        <v>339</v>
      </c>
      <c r="Z164" s="144">
        <v>1260000</v>
      </c>
      <c r="AB164" t="s">
        <v>1931</v>
      </c>
      <c r="AD164" s="144">
        <v>1266.3</v>
      </c>
      <c r="AG164" s="15" t="s">
        <v>15</v>
      </c>
      <c r="AH164" s="133">
        <v>9.8181818436835887E-3</v>
      </c>
      <c r="AI164" s="133">
        <v>6.2848786637432555E-3</v>
      </c>
      <c r="AJ164" s="133">
        <v>1.4038381043755884E-3</v>
      </c>
    </row>
    <row r="165" spans="1:36">
      <c r="A165" t="s">
        <v>1213</v>
      </c>
      <c r="B165">
        <v>12937</v>
      </c>
      <c r="C165" t="s">
        <v>2110</v>
      </c>
      <c r="D165" t="s">
        <v>2111</v>
      </c>
      <c r="E165" t="s">
        <v>309</v>
      </c>
      <c r="F165" t="s">
        <v>2154</v>
      </c>
      <c r="G165" t="s">
        <v>2155</v>
      </c>
      <c r="H165" t="s">
        <v>312</v>
      </c>
      <c r="I165" t="s">
        <v>754</v>
      </c>
      <c r="J165" t="s">
        <v>204</v>
      </c>
      <c r="K165" t="s">
        <v>204</v>
      </c>
      <c r="L165" t="s">
        <v>325</v>
      </c>
      <c r="M165" t="s">
        <v>340</v>
      </c>
      <c r="N165" t="s">
        <v>464</v>
      </c>
      <c r="O165" t="s">
        <v>339</v>
      </c>
      <c r="P165" t="s">
        <v>1650</v>
      </c>
      <c r="Q165" t="s">
        <v>413</v>
      </c>
      <c r="R165" t="s">
        <v>407</v>
      </c>
      <c r="S165" t="s">
        <v>1212</v>
      </c>
      <c r="T165" s="132">
        <v>2244.8000000000002</v>
      </c>
      <c r="U165" t="s">
        <v>1726</v>
      </c>
      <c r="V165" s="133">
        <v>2.4E-2</v>
      </c>
      <c r="W165" s="133">
        <v>2.1839987467527001E-2</v>
      </c>
      <c r="X165" s="15" t="s">
        <v>412</v>
      </c>
      <c r="Y165" s="15" t="s">
        <v>339</v>
      </c>
      <c r="Z165" s="144">
        <v>1120680.92</v>
      </c>
      <c r="AB165" t="s">
        <v>2156</v>
      </c>
      <c r="AD165" s="144">
        <v>1264.4643000000001</v>
      </c>
      <c r="AG165" s="15" t="s">
        <v>15</v>
      </c>
      <c r="AH165" s="133">
        <v>1.9422411562407154E-3</v>
      </c>
      <c r="AI165" s="133">
        <v>6.2757677486654445E-3</v>
      </c>
      <c r="AJ165" s="133">
        <v>1.4018030213714013E-3</v>
      </c>
    </row>
    <row r="166" spans="1:36">
      <c r="A166" t="s">
        <v>1213</v>
      </c>
      <c r="B166">
        <v>12937</v>
      </c>
      <c r="C166" t="s">
        <v>1840</v>
      </c>
      <c r="D166" t="s">
        <v>1841</v>
      </c>
      <c r="E166" t="s">
        <v>309</v>
      </c>
      <c r="F166" t="s">
        <v>1945</v>
      </c>
      <c r="G166" t="s">
        <v>1946</v>
      </c>
      <c r="H166" t="s">
        <v>312</v>
      </c>
      <c r="I166" t="s">
        <v>754</v>
      </c>
      <c r="J166" t="s">
        <v>204</v>
      </c>
      <c r="K166" t="s">
        <v>204</v>
      </c>
      <c r="L166" t="s">
        <v>325</v>
      </c>
      <c r="M166" t="s">
        <v>340</v>
      </c>
      <c r="N166" t="s">
        <v>448</v>
      </c>
      <c r="O166" t="s">
        <v>339</v>
      </c>
      <c r="P166" t="s">
        <v>1686</v>
      </c>
      <c r="Q166" t="s">
        <v>413</v>
      </c>
      <c r="R166" t="s">
        <v>407</v>
      </c>
      <c r="S166" t="s">
        <v>1212</v>
      </c>
      <c r="T166" s="132">
        <v>3117.2</v>
      </c>
      <c r="U166" t="s">
        <v>1346</v>
      </c>
      <c r="V166" s="133">
        <v>1.2200000000000001E-2</v>
      </c>
      <c r="W166" s="133">
        <v>2.39878984940049E-2</v>
      </c>
      <c r="X166" s="3" t="s">
        <v>411</v>
      </c>
      <c r="Y166" s="3" t="s">
        <v>339</v>
      </c>
      <c r="Z166" s="144">
        <v>1000000</v>
      </c>
      <c r="AB166" t="s">
        <v>1947</v>
      </c>
      <c r="AD166" s="144">
        <v>1065</v>
      </c>
      <c r="AG166" s="15" t="s">
        <v>15</v>
      </c>
      <c r="AH166" s="133">
        <v>7.0175438596491229E-3</v>
      </c>
      <c r="AI166" s="133">
        <v>5.2857899209401938E-3</v>
      </c>
      <c r="AJ166" s="133">
        <v>1.18067407499013E-3</v>
      </c>
    </row>
    <row r="167" spans="1:36">
      <c r="A167" t="s">
        <v>1213</v>
      </c>
      <c r="B167">
        <v>12937</v>
      </c>
      <c r="C167" t="s">
        <v>1953</v>
      </c>
      <c r="D167" t="s">
        <v>1954</v>
      </c>
      <c r="E167" t="s">
        <v>309</v>
      </c>
      <c r="F167" t="s">
        <v>1955</v>
      </c>
      <c r="G167" t="s">
        <v>1956</v>
      </c>
      <c r="H167" t="s">
        <v>312</v>
      </c>
      <c r="I167" t="s">
        <v>754</v>
      </c>
      <c r="J167" t="s">
        <v>204</v>
      </c>
      <c r="K167" t="s">
        <v>204</v>
      </c>
      <c r="L167" t="s">
        <v>325</v>
      </c>
      <c r="M167" t="s">
        <v>340</v>
      </c>
      <c r="N167" t="s">
        <v>464</v>
      </c>
      <c r="O167" t="s">
        <v>339</v>
      </c>
      <c r="P167" t="s">
        <v>1957</v>
      </c>
      <c r="Q167" t="s">
        <v>413</v>
      </c>
      <c r="R167" t="s">
        <v>407</v>
      </c>
      <c r="S167" t="s">
        <v>1212</v>
      </c>
      <c r="T167" s="132">
        <v>7274.6</v>
      </c>
      <c r="U167" t="s">
        <v>1958</v>
      </c>
      <c r="V167" s="133">
        <v>8.9999999999999993E-3</v>
      </c>
      <c r="W167" s="133">
        <v>2.8603677989244101E-2</v>
      </c>
      <c r="X167" s="15" t="s">
        <v>412</v>
      </c>
      <c r="Y167" s="15" t="s">
        <v>339</v>
      </c>
      <c r="Z167" s="144">
        <v>1000000</v>
      </c>
      <c r="AB167" t="s">
        <v>1959</v>
      </c>
      <c r="AD167" s="144">
        <v>953.7</v>
      </c>
      <c r="AG167" s="15" t="s">
        <v>15</v>
      </c>
      <c r="AH167" s="133">
        <v>3.8809149024027521E-4</v>
      </c>
      <c r="AI167" s="133">
        <v>4.7333876503292613E-3</v>
      </c>
      <c r="AJ167" s="133">
        <v>1.0572853195474996E-3</v>
      </c>
    </row>
    <row r="168" spans="1:36">
      <c r="A168" t="s">
        <v>1213</v>
      </c>
      <c r="B168">
        <v>12937</v>
      </c>
      <c r="C168" t="s">
        <v>1967</v>
      </c>
      <c r="D168" t="s">
        <v>1968</v>
      </c>
      <c r="E168" t="s">
        <v>309</v>
      </c>
      <c r="F168" t="s">
        <v>1969</v>
      </c>
      <c r="G168" t="s">
        <v>1970</v>
      </c>
      <c r="H168" t="s">
        <v>312</v>
      </c>
      <c r="I168" t="s">
        <v>754</v>
      </c>
      <c r="J168" t="s">
        <v>204</v>
      </c>
      <c r="K168" t="s">
        <v>204</v>
      </c>
      <c r="L168" t="s">
        <v>325</v>
      </c>
      <c r="M168" t="s">
        <v>340</v>
      </c>
      <c r="N168" t="s">
        <v>451</v>
      </c>
      <c r="O168" t="s">
        <v>339</v>
      </c>
      <c r="P168" t="s">
        <v>1760</v>
      </c>
      <c r="Q168" t="s">
        <v>415</v>
      </c>
      <c r="R168" t="s">
        <v>407</v>
      </c>
      <c r="S168" t="s">
        <v>1212</v>
      </c>
      <c r="T168" s="132">
        <v>3510.3</v>
      </c>
      <c r="U168" t="s">
        <v>1971</v>
      </c>
      <c r="V168" s="133">
        <v>3.73E-2</v>
      </c>
      <c r="W168" s="133">
        <v>2.5493272033929499E-2</v>
      </c>
      <c r="X168" s="15" t="s">
        <v>412</v>
      </c>
      <c r="Y168" s="15" t="s">
        <v>339</v>
      </c>
      <c r="Z168" s="144">
        <v>896000</v>
      </c>
      <c r="AB168" t="s">
        <v>1972</v>
      </c>
      <c r="AD168" s="144">
        <v>944.56319999999994</v>
      </c>
      <c r="AG168" s="15" t="s">
        <v>15</v>
      </c>
      <c r="AH168" s="133">
        <v>2.5446376589333538E-3</v>
      </c>
      <c r="AI168" s="133">
        <v>4.6880400396723159E-3</v>
      </c>
      <c r="AJ168" s="133">
        <v>1.0471561337368235E-3</v>
      </c>
    </row>
    <row r="169" spans="1:36">
      <c r="A169" t="s">
        <v>1213</v>
      </c>
      <c r="B169">
        <v>12937</v>
      </c>
      <c r="C169" t="s">
        <v>1973</v>
      </c>
      <c r="D169" t="s">
        <v>1974</v>
      </c>
      <c r="E169" t="s">
        <v>309</v>
      </c>
      <c r="F169" t="s">
        <v>1975</v>
      </c>
      <c r="G169" t="s">
        <v>1976</v>
      </c>
      <c r="H169" t="s">
        <v>312</v>
      </c>
      <c r="I169" t="s">
        <v>754</v>
      </c>
      <c r="J169" t="s">
        <v>204</v>
      </c>
      <c r="K169" t="s">
        <v>204</v>
      </c>
      <c r="L169" t="s">
        <v>325</v>
      </c>
      <c r="M169" t="s">
        <v>340</v>
      </c>
      <c r="N169" t="s">
        <v>464</v>
      </c>
      <c r="O169" t="s">
        <v>339</v>
      </c>
      <c r="P169" t="s">
        <v>1650</v>
      </c>
      <c r="Q169" t="s">
        <v>413</v>
      </c>
      <c r="R169" t="s">
        <v>407</v>
      </c>
      <c r="S169" t="s">
        <v>1212</v>
      </c>
      <c r="T169" s="132">
        <v>5496.1</v>
      </c>
      <c r="U169" t="s">
        <v>1977</v>
      </c>
      <c r="V169" s="133">
        <v>6.4999999999999997E-3</v>
      </c>
      <c r="W169" s="133">
        <v>2.6497728594541199E-2</v>
      </c>
      <c r="X169" s="15" t="s">
        <v>412</v>
      </c>
      <c r="Y169" s="15" t="s">
        <v>339</v>
      </c>
      <c r="Z169" s="144">
        <v>940000</v>
      </c>
      <c r="AB169" t="s">
        <v>1978</v>
      </c>
      <c r="AD169" s="144">
        <v>930.88199999999995</v>
      </c>
      <c r="AG169" s="15" t="s">
        <v>15</v>
      </c>
      <c r="AH169" s="133">
        <v>3.8608592714594041E-4</v>
      </c>
      <c r="AI169" s="133">
        <v>4.6201377400794828E-3</v>
      </c>
      <c r="AJ169" s="133">
        <v>1.0319889617605279E-3</v>
      </c>
    </row>
    <row r="170" spans="1:36">
      <c r="A170" t="s">
        <v>1213</v>
      </c>
      <c r="B170">
        <v>12937</v>
      </c>
      <c r="C170" t="s">
        <v>2157</v>
      </c>
      <c r="D170" t="s">
        <v>2158</v>
      </c>
      <c r="E170" t="s">
        <v>309</v>
      </c>
      <c r="F170" t="s">
        <v>2159</v>
      </c>
      <c r="G170" t="s">
        <v>2160</v>
      </c>
      <c r="H170" t="s">
        <v>312</v>
      </c>
      <c r="I170" t="s">
        <v>754</v>
      </c>
      <c r="J170" t="s">
        <v>204</v>
      </c>
      <c r="K170" t="s">
        <v>204</v>
      </c>
      <c r="L170" t="s">
        <v>325</v>
      </c>
      <c r="M170" t="s">
        <v>340</v>
      </c>
      <c r="N170" t="s">
        <v>448</v>
      </c>
      <c r="O170" t="s">
        <v>339</v>
      </c>
      <c r="P170" t="s">
        <v>1211</v>
      </c>
      <c r="Q170" t="s">
        <v>413</v>
      </c>
      <c r="R170" t="s">
        <v>407</v>
      </c>
      <c r="S170" t="s">
        <v>1212</v>
      </c>
      <c r="T170" s="132">
        <v>230.1</v>
      </c>
      <c r="U170" t="s">
        <v>2161</v>
      </c>
      <c r="V170" s="133">
        <v>5.0000000000000001E-3</v>
      </c>
      <c r="W170" s="133">
        <v>7.0196636450287203E-3</v>
      </c>
      <c r="X170" s="15" t="s">
        <v>412</v>
      </c>
      <c r="Y170" s="15" t="s">
        <v>339</v>
      </c>
      <c r="Z170" s="144">
        <v>812683.92</v>
      </c>
      <c r="AB170" t="s">
        <v>2162</v>
      </c>
      <c r="AD170" s="144">
        <v>911.99390000000005</v>
      </c>
      <c r="AG170" s="15" t="s">
        <v>15</v>
      </c>
      <c r="AH170" s="133">
        <v>7.1904766370801641E-3</v>
      </c>
      <c r="AI170" s="133">
        <v>4.526392642797126E-3</v>
      </c>
      <c r="AJ170" s="133">
        <v>1.0110493467409777E-3</v>
      </c>
    </row>
    <row r="171" spans="1:36">
      <c r="A171" t="s">
        <v>1213</v>
      </c>
      <c r="B171">
        <v>12937</v>
      </c>
      <c r="C171" t="s">
        <v>2163</v>
      </c>
      <c r="D171" t="s">
        <v>2164</v>
      </c>
      <c r="E171" t="s">
        <v>309</v>
      </c>
      <c r="F171" t="s">
        <v>2165</v>
      </c>
      <c r="G171" t="s">
        <v>2166</v>
      </c>
      <c r="H171" t="s">
        <v>312</v>
      </c>
      <c r="I171" t="s">
        <v>754</v>
      </c>
      <c r="J171" t="s">
        <v>204</v>
      </c>
      <c r="K171" t="s">
        <v>204</v>
      </c>
      <c r="L171" t="s">
        <v>325</v>
      </c>
      <c r="M171" t="s">
        <v>340</v>
      </c>
      <c r="N171" t="s">
        <v>484</v>
      </c>
      <c r="O171" t="s">
        <v>339</v>
      </c>
      <c r="P171" t="s">
        <v>1690</v>
      </c>
      <c r="Q171" t="s">
        <v>413</v>
      </c>
      <c r="R171" t="s">
        <v>407</v>
      </c>
      <c r="S171" t="s">
        <v>1212</v>
      </c>
      <c r="T171" s="132">
        <v>8894.6</v>
      </c>
      <c r="U171" t="s">
        <v>2167</v>
      </c>
      <c r="V171" s="133">
        <v>5.7999999999999996E-3</v>
      </c>
      <c r="W171" s="133">
        <v>2.6935703126191798E-2</v>
      </c>
      <c r="X171" s="15" t="s">
        <v>412</v>
      </c>
      <c r="Y171" s="15" t="s">
        <v>339</v>
      </c>
      <c r="Z171" s="144">
        <v>1000000</v>
      </c>
      <c r="AB171" t="s">
        <v>2168</v>
      </c>
      <c r="AD171" s="144">
        <v>902.8</v>
      </c>
      <c r="AG171" s="15" t="s">
        <v>15</v>
      </c>
      <c r="AH171" s="133">
        <v>2.0904626821054303E-3</v>
      </c>
      <c r="AI171" s="133">
        <v>4.4807616343894895E-3</v>
      </c>
      <c r="AJ171" s="133">
        <v>1.0008568590620557E-3</v>
      </c>
    </row>
    <row r="172" spans="1:36">
      <c r="A172" t="s">
        <v>1213</v>
      </c>
      <c r="B172">
        <v>12937</v>
      </c>
      <c r="C172" t="s">
        <v>2169</v>
      </c>
      <c r="D172" t="s">
        <v>2170</v>
      </c>
      <c r="E172" t="s">
        <v>309</v>
      </c>
      <c r="F172" t="s">
        <v>2171</v>
      </c>
      <c r="G172" t="s">
        <v>2172</v>
      </c>
      <c r="H172" t="s">
        <v>312</v>
      </c>
      <c r="I172" t="s">
        <v>754</v>
      </c>
      <c r="J172" t="s">
        <v>204</v>
      </c>
      <c r="K172" t="s">
        <v>204</v>
      </c>
      <c r="L172" t="s">
        <v>325</v>
      </c>
      <c r="M172" t="s">
        <v>340</v>
      </c>
      <c r="N172" t="s">
        <v>441</v>
      </c>
      <c r="O172" t="s">
        <v>339</v>
      </c>
      <c r="Q172" t="s">
        <v>410</v>
      </c>
      <c r="R172" t="s">
        <v>410</v>
      </c>
      <c r="S172" t="s">
        <v>1212</v>
      </c>
      <c r="T172" s="132">
        <v>2766</v>
      </c>
      <c r="U172" t="s">
        <v>1682</v>
      </c>
      <c r="V172" s="133">
        <v>1.4800000000000001E-2</v>
      </c>
      <c r="W172" s="133">
        <v>3.6917326284646598E-2</v>
      </c>
      <c r="X172" s="15" t="s">
        <v>412</v>
      </c>
      <c r="Y172" s="15" t="s">
        <v>339</v>
      </c>
      <c r="Z172" s="144">
        <v>804046.32</v>
      </c>
      <c r="AB172" t="s">
        <v>2173</v>
      </c>
      <c r="AD172" s="144">
        <v>833.39400000000001</v>
      </c>
      <c r="AG172" s="15" t="s">
        <v>15</v>
      </c>
      <c r="AH172" s="133">
        <v>9.8985837644740855E-4</v>
      </c>
      <c r="AI172" s="133">
        <v>4.1362869534009687E-3</v>
      </c>
      <c r="AJ172" s="133">
        <v>9.239123850256568E-4</v>
      </c>
    </row>
    <row r="173" spans="1:36">
      <c r="A173" t="s">
        <v>1213</v>
      </c>
      <c r="B173">
        <v>12937</v>
      </c>
      <c r="C173" t="s">
        <v>2125</v>
      </c>
      <c r="D173" t="s">
        <v>2126</v>
      </c>
      <c r="E173" t="s">
        <v>309</v>
      </c>
      <c r="F173" t="s">
        <v>2174</v>
      </c>
      <c r="G173" t="s">
        <v>2175</v>
      </c>
      <c r="H173" t="s">
        <v>312</v>
      </c>
      <c r="I173" t="s">
        <v>754</v>
      </c>
      <c r="J173" t="s">
        <v>204</v>
      </c>
      <c r="K173" t="s">
        <v>204</v>
      </c>
      <c r="L173" t="s">
        <v>325</v>
      </c>
      <c r="M173" t="s">
        <v>340</v>
      </c>
      <c r="N173" t="s">
        <v>464</v>
      </c>
      <c r="O173" t="s">
        <v>339</v>
      </c>
      <c r="P173" t="s">
        <v>1650</v>
      </c>
      <c r="Q173" t="s">
        <v>413</v>
      </c>
      <c r="R173" t="s">
        <v>407</v>
      </c>
      <c r="S173" t="s">
        <v>1212</v>
      </c>
      <c r="T173" s="132">
        <v>1964.8</v>
      </c>
      <c r="U173" t="s">
        <v>2176</v>
      </c>
      <c r="V173" s="133">
        <v>2.1499999999999998E-2</v>
      </c>
      <c r="W173" s="133">
        <v>1.9587172361612001E-2</v>
      </c>
      <c r="X173" s="15" t="s">
        <v>412</v>
      </c>
      <c r="Y173" s="15" t="s">
        <v>339</v>
      </c>
      <c r="Z173" s="144">
        <v>623468.48</v>
      </c>
      <c r="AB173" t="s">
        <v>2177</v>
      </c>
      <c r="AD173" s="144">
        <v>718.54740000000004</v>
      </c>
      <c r="AG173" s="15" t="s">
        <v>15</v>
      </c>
      <c r="AH173" s="133">
        <v>5.165043892827627E-4</v>
      </c>
      <c r="AI173" s="133">
        <v>3.5662822578758518E-3</v>
      </c>
      <c r="AJ173" s="133">
        <v>7.9659181862118595E-4</v>
      </c>
    </row>
    <row r="174" spans="1:36">
      <c r="A174" t="s">
        <v>1213</v>
      </c>
      <c r="B174">
        <v>12937</v>
      </c>
      <c r="C174" t="s">
        <v>2178</v>
      </c>
      <c r="D174" t="s">
        <v>2179</v>
      </c>
      <c r="E174" t="s">
        <v>309</v>
      </c>
      <c r="F174" t="s">
        <v>2180</v>
      </c>
      <c r="G174" t="s">
        <v>2181</v>
      </c>
      <c r="H174" t="s">
        <v>312</v>
      </c>
      <c r="I174" t="s">
        <v>754</v>
      </c>
      <c r="J174" t="s">
        <v>204</v>
      </c>
      <c r="K174" t="s">
        <v>204</v>
      </c>
      <c r="L174" t="s">
        <v>325</v>
      </c>
      <c r="M174" t="s">
        <v>340</v>
      </c>
      <c r="N174" t="s">
        <v>464</v>
      </c>
      <c r="O174" t="s">
        <v>339</v>
      </c>
      <c r="P174" t="s">
        <v>1662</v>
      </c>
      <c r="Q174" t="s">
        <v>413</v>
      </c>
      <c r="R174" t="s">
        <v>407</v>
      </c>
      <c r="S174" t="s">
        <v>1212</v>
      </c>
      <c r="T174" s="132">
        <v>3661.8</v>
      </c>
      <c r="U174" t="s">
        <v>2108</v>
      </c>
      <c r="V174" s="133">
        <v>2.7E-2</v>
      </c>
      <c r="W174" s="133">
        <v>2.8797750536202999E-2</v>
      </c>
      <c r="X174" s="15" t="s">
        <v>412</v>
      </c>
      <c r="Y174" s="15" t="s">
        <v>339</v>
      </c>
      <c r="Z174" s="144">
        <v>677000</v>
      </c>
      <c r="AB174" t="s">
        <v>2182</v>
      </c>
      <c r="AD174" s="144">
        <v>700.42419999999993</v>
      </c>
      <c r="AG174" s="15" t="s">
        <v>15</v>
      </c>
      <c r="AH174" s="133">
        <v>1.5470183905524479E-3</v>
      </c>
      <c r="AI174" s="133">
        <v>3.4763334992888245E-3</v>
      </c>
      <c r="AJ174" s="133">
        <v>7.7650018256873407E-4</v>
      </c>
    </row>
    <row r="175" spans="1:36">
      <c r="A175" t="s">
        <v>1213</v>
      </c>
      <c r="B175">
        <v>12937</v>
      </c>
      <c r="C175" t="s">
        <v>2110</v>
      </c>
      <c r="D175" t="s">
        <v>2111</v>
      </c>
      <c r="E175" t="s">
        <v>309</v>
      </c>
      <c r="F175" t="s">
        <v>2183</v>
      </c>
      <c r="G175" t="s">
        <v>2184</v>
      </c>
      <c r="H175" t="s">
        <v>312</v>
      </c>
      <c r="I175" t="s">
        <v>754</v>
      </c>
      <c r="J175" t="s">
        <v>204</v>
      </c>
      <c r="K175" t="s">
        <v>204</v>
      </c>
      <c r="L175" t="s">
        <v>325</v>
      </c>
      <c r="M175" t="s">
        <v>340</v>
      </c>
      <c r="N175" t="s">
        <v>464</v>
      </c>
      <c r="O175" t="s">
        <v>339</v>
      </c>
      <c r="P175" t="s">
        <v>1964</v>
      </c>
      <c r="Q175" t="s">
        <v>415</v>
      </c>
      <c r="R175" t="s">
        <v>407</v>
      </c>
      <c r="S175" t="s">
        <v>1212</v>
      </c>
      <c r="T175" s="132">
        <v>3931.4</v>
      </c>
      <c r="U175" t="s">
        <v>2108</v>
      </c>
      <c r="V175" s="133">
        <v>2.81E-2</v>
      </c>
      <c r="W175" s="133">
        <v>2.0520818668603599E-2</v>
      </c>
      <c r="X175" s="15" t="s">
        <v>412</v>
      </c>
      <c r="Y175" s="15" t="s">
        <v>339</v>
      </c>
      <c r="Z175" s="144">
        <v>508940</v>
      </c>
      <c r="AB175" t="s">
        <v>2185</v>
      </c>
      <c r="AD175" s="144">
        <v>586.90959999999995</v>
      </c>
      <c r="AG175" s="15" t="s">
        <v>15</v>
      </c>
      <c r="AH175" s="133">
        <v>3.6962705480630373E-4</v>
      </c>
      <c r="AI175" s="133">
        <v>2.9129397635521506E-3</v>
      </c>
      <c r="AJ175" s="133">
        <v>6.5065629021861704E-4</v>
      </c>
    </row>
    <row r="176" spans="1:36">
      <c r="A176" t="s">
        <v>1213</v>
      </c>
      <c r="B176">
        <v>12937</v>
      </c>
      <c r="C176" t="s">
        <v>2125</v>
      </c>
      <c r="D176" t="s">
        <v>2126</v>
      </c>
      <c r="E176" t="s">
        <v>309</v>
      </c>
      <c r="F176" t="s">
        <v>2186</v>
      </c>
      <c r="G176" t="s">
        <v>2187</v>
      </c>
      <c r="H176" t="s">
        <v>312</v>
      </c>
      <c r="I176" t="s">
        <v>754</v>
      </c>
      <c r="J176" t="s">
        <v>204</v>
      </c>
      <c r="K176" t="s">
        <v>204</v>
      </c>
      <c r="L176" t="s">
        <v>325</v>
      </c>
      <c r="M176" t="s">
        <v>340</v>
      </c>
      <c r="N176" t="s">
        <v>464</v>
      </c>
      <c r="O176" t="s">
        <v>339</v>
      </c>
      <c r="P176" t="s">
        <v>1650</v>
      </c>
      <c r="Q176" t="s">
        <v>413</v>
      </c>
      <c r="R176" t="s">
        <v>407</v>
      </c>
      <c r="S176" t="s">
        <v>1212</v>
      </c>
      <c r="T176" s="132">
        <v>1250</v>
      </c>
      <c r="U176" t="s">
        <v>2188</v>
      </c>
      <c r="V176" s="133">
        <v>1.7600000000000001E-2</v>
      </c>
      <c r="W176" s="133">
        <v>1.3833183604478499E-2</v>
      </c>
      <c r="X176" s="15" t="s">
        <v>412</v>
      </c>
      <c r="Y176" s="15" t="s">
        <v>339</v>
      </c>
      <c r="Z176" s="144">
        <v>284221.06</v>
      </c>
      <c r="AB176" t="s">
        <v>2189</v>
      </c>
      <c r="AC176" s="132">
        <v>226982.3</v>
      </c>
      <c r="AD176" s="144">
        <v>551.07960000000003</v>
      </c>
      <c r="AG176" s="15" t="s">
        <v>15</v>
      </c>
      <c r="AH176" s="133">
        <v>3.6515948842623532E-4</v>
      </c>
      <c r="AI176" s="133">
        <v>2.7351089157894404E-3</v>
      </c>
      <c r="AJ176" s="133">
        <v>6.1093464504782249E-4</v>
      </c>
    </row>
    <row r="177" spans="1:36">
      <c r="A177" t="s">
        <v>1213</v>
      </c>
      <c r="B177">
        <v>12937</v>
      </c>
      <c r="C177" t="s">
        <v>2190</v>
      </c>
      <c r="D177" t="s">
        <v>2191</v>
      </c>
      <c r="E177" t="s">
        <v>309</v>
      </c>
      <c r="F177" t="s">
        <v>2192</v>
      </c>
      <c r="G177" t="s">
        <v>2193</v>
      </c>
      <c r="H177" t="s">
        <v>312</v>
      </c>
      <c r="I177" t="s">
        <v>754</v>
      </c>
      <c r="J177" t="s">
        <v>204</v>
      </c>
      <c r="K177" t="s">
        <v>204</v>
      </c>
      <c r="L177" t="s">
        <v>325</v>
      </c>
      <c r="M177" t="s">
        <v>340</v>
      </c>
      <c r="N177" t="s">
        <v>464</v>
      </c>
      <c r="O177" t="s">
        <v>339</v>
      </c>
      <c r="Q177" t="s">
        <v>410</v>
      </c>
      <c r="R177" t="s">
        <v>410</v>
      </c>
      <c r="S177" t="s">
        <v>1212</v>
      </c>
      <c r="T177" s="132">
        <v>2606.1999999999998</v>
      </c>
      <c r="U177" t="s">
        <v>1663</v>
      </c>
      <c r="V177" s="133">
        <v>3.4299999999999997E-2</v>
      </c>
      <c r="W177" s="133">
        <v>3.6453125733136797E-2</v>
      </c>
      <c r="X177" s="15" t="s">
        <v>412</v>
      </c>
      <c r="Y177" s="15" t="s">
        <v>339</v>
      </c>
      <c r="Z177" s="144">
        <v>500000</v>
      </c>
      <c r="AB177" t="s">
        <v>2194</v>
      </c>
      <c r="AD177" s="144">
        <v>524.5</v>
      </c>
      <c r="AG177" s="15" t="s">
        <v>15</v>
      </c>
      <c r="AH177" s="133">
        <v>7.5301204819277112E-4</v>
      </c>
      <c r="AI177" s="133">
        <v>2.6031894962752411E-3</v>
      </c>
      <c r="AJ177" s="133">
        <v>5.8146812425570254E-4</v>
      </c>
    </row>
    <row r="178" spans="1:36">
      <c r="A178" t="s">
        <v>1213</v>
      </c>
      <c r="B178">
        <v>12937</v>
      </c>
      <c r="C178" t="s">
        <v>2195</v>
      </c>
      <c r="D178" t="s">
        <v>2196</v>
      </c>
      <c r="E178" t="s">
        <v>309</v>
      </c>
      <c r="F178" t="s">
        <v>2197</v>
      </c>
      <c r="G178" t="s">
        <v>2198</v>
      </c>
      <c r="H178" t="s">
        <v>312</v>
      </c>
      <c r="I178" t="s">
        <v>754</v>
      </c>
      <c r="J178" t="s">
        <v>204</v>
      </c>
      <c r="K178" t="s">
        <v>204</v>
      </c>
      <c r="L178" t="s">
        <v>325</v>
      </c>
      <c r="M178" t="s">
        <v>340</v>
      </c>
      <c r="N178" t="s">
        <v>464</v>
      </c>
      <c r="O178" t="s">
        <v>339</v>
      </c>
      <c r="P178" t="s">
        <v>1650</v>
      </c>
      <c r="Q178" t="s">
        <v>413</v>
      </c>
      <c r="R178" t="s">
        <v>407</v>
      </c>
      <c r="S178" t="s">
        <v>1212</v>
      </c>
      <c r="T178" s="132">
        <v>6072.3</v>
      </c>
      <c r="U178" t="s">
        <v>2199</v>
      </c>
      <c r="V178" s="133">
        <v>9.1999999999999998E-3</v>
      </c>
      <c r="W178" s="133">
        <v>2.8184061671495099E-2</v>
      </c>
      <c r="X178" s="15" t="s">
        <v>412</v>
      </c>
      <c r="Y178" s="15" t="s">
        <v>339</v>
      </c>
      <c r="Z178" s="144">
        <v>500000</v>
      </c>
      <c r="AB178" t="s">
        <v>1778</v>
      </c>
      <c r="AD178" s="144">
        <v>497.5</v>
      </c>
      <c r="AG178" s="15" t="s">
        <v>15</v>
      </c>
      <c r="AH178" s="133">
        <v>1.9329550669131056E-4</v>
      </c>
      <c r="AI178" s="133">
        <v>2.4691835546176021E-3</v>
      </c>
      <c r="AJ178" s="133">
        <v>5.5153554207285418E-4</v>
      </c>
    </row>
    <row r="179" spans="1:36">
      <c r="A179" t="s">
        <v>1213</v>
      </c>
      <c r="B179">
        <v>12937</v>
      </c>
      <c r="C179" t="s">
        <v>1932</v>
      </c>
      <c r="D179" t="s">
        <v>1933</v>
      </c>
      <c r="E179" t="s">
        <v>309</v>
      </c>
      <c r="F179" t="s">
        <v>1934</v>
      </c>
      <c r="G179" t="s">
        <v>1935</v>
      </c>
      <c r="H179" t="s">
        <v>312</v>
      </c>
      <c r="I179" t="s">
        <v>754</v>
      </c>
      <c r="J179" t="s">
        <v>204</v>
      </c>
      <c r="K179" t="s">
        <v>204</v>
      </c>
      <c r="L179" t="s">
        <v>325</v>
      </c>
      <c r="M179" t="s">
        <v>340</v>
      </c>
      <c r="N179" t="s">
        <v>477</v>
      </c>
      <c r="O179" t="s">
        <v>339</v>
      </c>
      <c r="P179" t="s">
        <v>1622</v>
      </c>
      <c r="Q179" t="s">
        <v>413</v>
      </c>
      <c r="R179" t="s">
        <v>407</v>
      </c>
      <c r="S179" t="s">
        <v>1212</v>
      </c>
      <c r="T179" s="132">
        <v>2358.6999999999998</v>
      </c>
      <c r="U179" t="s">
        <v>1927</v>
      </c>
      <c r="V179" s="133">
        <v>0.01</v>
      </c>
      <c r="W179" s="133">
        <v>2.5954849983453401E-2</v>
      </c>
      <c r="X179" s="15" t="s">
        <v>412</v>
      </c>
      <c r="Y179" s="15" t="s">
        <v>339</v>
      </c>
      <c r="Z179" s="144">
        <v>400000</v>
      </c>
      <c r="AB179" t="s">
        <v>1936</v>
      </c>
      <c r="AD179" s="144">
        <v>419.36</v>
      </c>
      <c r="AG179" s="15" t="s">
        <v>15</v>
      </c>
      <c r="AH179" s="133">
        <v>1.0832123746181677E-3</v>
      </c>
      <c r="AI179" s="133">
        <v>2.0813604330943473E-3</v>
      </c>
      <c r="AJ179" s="133">
        <v>4.6490843200738119E-4</v>
      </c>
    </row>
    <row r="180" spans="1:36">
      <c r="A180" t="s">
        <v>1213</v>
      </c>
      <c r="B180">
        <v>12937</v>
      </c>
      <c r="C180" t="s">
        <v>1852</v>
      </c>
      <c r="D180" t="s">
        <v>1853</v>
      </c>
      <c r="E180" t="s">
        <v>309</v>
      </c>
      <c r="F180" t="s">
        <v>1937</v>
      </c>
      <c r="G180" t="s">
        <v>1938</v>
      </c>
      <c r="H180" t="s">
        <v>312</v>
      </c>
      <c r="I180" t="s">
        <v>754</v>
      </c>
      <c r="J180" t="s">
        <v>204</v>
      </c>
      <c r="K180" t="s">
        <v>204</v>
      </c>
      <c r="L180" t="s">
        <v>325</v>
      </c>
      <c r="M180" t="s">
        <v>340</v>
      </c>
      <c r="N180" t="s">
        <v>443</v>
      </c>
      <c r="O180" t="s">
        <v>339</v>
      </c>
      <c r="P180" t="s">
        <v>1856</v>
      </c>
      <c r="Q180" t="s">
        <v>415</v>
      </c>
      <c r="R180" t="s">
        <v>407</v>
      </c>
      <c r="S180" t="s">
        <v>1212</v>
      </c>
      <c r="T180" s="132">
        <v>905</v>
      </c>
      <c r="U180" t="s">
        <v>1747</v>
      </c>
      <c r="V180" s="133">
        <v>0.01</v>
      </c>
      <c r="W180" s="133">
        <v>2.5225766631364499E-2</v>
      </c>
      <c r="X180" s="15" t="s">
        <v>412</v>
      </c>
      <c r="Y180" s="15" t="s">
        <v>339</v>
      </c>
      <c r="Z180" s="144">
        <v>257483.2</v>
      </c>
      <c r="AB180" t="s">
        <v>1939</v>
      </c>
      <c r="AD180" s="144">
        <v>281.3519</v>
      </c>
      <c r="AG180" s="15" t="s">
        <v>15</v>
      </c>
      <c r="AH180" s="133">
        <v>4.3723463135635277E-4</v>
      </c>
      <c r="AI180" s="133">
        <v>1.3964009739505852E-3</v>
      </c>
      <c r="AJ180" s="133">
        <v>3.1191069885372352E-4</v>
      </c>
    </row>
    <row r="181" spans="1:36">
      <c r="A181" t="s">
        <v>1213</v>
      </c>
      <c r="B181">
        <v>12937</v>
      </c>
      <c r="C181" t="s">
        <v>1858</v>
      </c>
      <c r="D181" t="s">
        <v>1859</v>
      </c>
      <c r="E181" t="s">
        <v>309</v>
      </c>
      <c r="F181" t="s">
        <v>2200</v>
      </c>
      <c r="G181" t="s">
        <v>2201</v>
      </c>
      <c r="H181" t="s">
        <v>312</v>
      </c>
      <c r="I181" t="s">
        <v>754</v>
      </c>
      <c r="J181" t="s">
        <v>204</v>
      </c>
      <c r="K181" t="s">
        <v>204</v>
      </c>
      <c r="L181" t="s">
        <v>325</v>
      </c>
      <c r="M181" t="s">
        <v>340</v>
      </c>
      <c r="N181" t="s">
        <v>448</v>
      </c>
      <c r="O181" t="s">
        <v>339</v>
      </c>
      <c r="P181" t="s">
        <v>1650</v>
      </c>
      <c r="Q181" t="s">
        <v>413</v>
      </c>
      <c r="R181" t="s">
        <v>407</v>
      </c>
      <c r="S181" t="s">
        <v>1212</v>
      </c>
      <c r="T181" s="132">
        <v>501.4</v>
      </c>
      <c r="U181" t="s">
        <v>1598</v>
      </c>
      <c r="V181" s="133">
        <v>1.95E-2</v>
      </c>
      <c r="W181" s="133">
        <v>2.3222098714112901E-2</v>
      </c>
      <c r="X181" s="3" t="s">
        <v>411</v>
      </c>
      <c r="Y181" s="3" t="s">
        <v>339</v>
      </c>
      <c r="Z181" s="144">
        <v>100000</v>
      </c>
      <c r="AB181" t="s">
        <v>2202</v>
      </c>
      <c r="AD181" s="144">
        <v>110.94</v>
      </c>
      <c r="AG181" s="15" t="s">
        <v>15</v>
      </c>
      <c r="AH181" s="133">
        <v>8.0583423989685318E-5</v>
      </c>
      <c r="AI181" s="133">
        <v>5.5061552472216444E-4</v>
      </c>
      <c r="AJ181" s="133">
        <v>1.2298965434685919E-4</v>
      </c>
    </row>
    <row r="182" spans="1:36">
      <c r="A182" t="s">
        <v>1213</v>
      </c>
      <c r="B182">
        <v>12937</v>
      </c>
      <c r="C182" t="s">
        <v>1732</v>
      </c>
      <c r="D182" t="s">
        <v>1733</v>
      </c>
      <c r="E182" t="s">
        <v>309</v>
      </c>
      <c r="F182" t="s">
        <v>1880</v>
      </c>
      <c r="G182">
        <v>1193580</v>
      </c>
      <c r="H182" t="s">
        <v>312</v>
      </c>
      <c r="I182" t="s">
        <v>754</v>
      </c>
      <c r="J182" t="s">
        <v>204</v>
      </c>
      <c r="K182" t="s">
        <v>204</v>
      </c>
      <c r="L182" t="s">
        <v>325</v>
      </c>
      <c r="M182" t="s">
        <v>340</v>
      </c>
      <c r="N182" t="s">
        <v>447</v>
      </c>
      <c r="O182" t="s">
        <v>339</v>
      </c>
      <c r="P182" t="s">
        <v>1676</v>
      </c>
      <c r="Q182" t="s">
        <v>415</v>
      </c>
      <c r="R182" t="s">
        <v>407</v>
      </c>
      <c r="S182" t="s">
        <v>1212</v>
      </c>
      <c r="T182" s="132">
        <v>0</v>
      </c>
      <c r="U182" t="s">
        <v>1882</v>
      </c>
      <c r="V182" t="s">
        <v>1326</v>
      </c>
      <c r="W182" t="s">
        <v>1326</v>
      </c>
      <c r="X182" s="15" t="s">
        <v>412</v>
      </c>
      <c r="Y182" s="15" t="s">
        <v>339</v>
      </c>
      <c r="Z182" s="144">
        <v>1107000</v>
      </c>
      <c r="AB182">
        <f>AD182*1000/Z182*100</f>
        <v>106.03</v>
      </c>
      <c r="AD182" s="144">
        <f>1173752.1/1000</f>
        <v>1173.7521000000002</v>
      </c>
      <c r="AG182" s="15" t="s">
        <v>15</v>
      </c>
      <c r="AI182" s="133">
        <v>5.825546497523368E-3</v>
      </c>
      <c r="AJ182" s="133">
        <v>1.3012381924274394E-3</v>
      </c>
    </row>
    <row r="183" spans="1:36">
      <c r="A183" t="s">
        <v>1213</v>
      </c>
      <c r="B183">
        <v>12937</v>
      </c>
      <c r="C183" t="s">
        <v>1992</v>
      </c>
      <c r="D183" t="s">
        <v>1993</v>
      </c>
      <c r="E183" t="s">
        <v>80</v>
      </c>
      <c r="F183" t="s">
        <v>1994</v>
      </c>
      <c r="G183">
        <v>11940180</v>
      </c>
      <c r="H183" t="s">
        <v>312</v>
      </c>
      <c r="I183" t="s">
        <v>755</v>
      </c>
      <c r="J183" t="s">
        <v>204</v>
      </c>
      <c r="K183" t="s">
        <v>224</v>
      </c>
      <c r="L183" t="s">
        <v>325</v>
      </c>
      <c r="M183" t="s">
        <v>340</v>
      </c>
      <c r="N183" t="s">
        <v>443</v>
      </c>
      <c r="O183" t="s">
        <v>339</v>
      </c>
      <c r="P183" t="s">
        <v>1856</v>
      </c>
      <c r="Q183" t="s">
        <v>415</v>
      </c>
      <c r="R183" t="s">
        <v>407</v>
      </c>
      <c r="S183" t="s">
        <v>1212</v>
      </c>
      <c r="T183" s="132">
        <v>2255.6999999999998</v>
      </c>
      <c r="U183" t="s">
        <v>1996</v>
      </c>
      <c r="V183" s="133">
        <v>6.2850000000000003E-2</v>
      </c>
      <c r="W183" s="133">
        <v>4.5907605892419497E-2</v>
      </c>
      <c r="X183" s="15" t="s">
        <v>412</v>
      </c>
      <c r="Y183" s="15" t="s">
        <v>339</v>
      </c>
      <c r="Z183" s="144">
        <v>2254000</v>
      </c>
      <c r="AB183" s="148">
        <f>AD183*1000/Z183*100</f>
        <v>104.81262382358518</v>
      </c>
      <c r="AD183" s="144">
        <f>2362476.54098361/1000</f>
        <v>2362.47654098361</v>
      </c>
      <c r="AG183" s="15" t="s">
        <v>15</v>
      </c>
      <c r="AH183" s="133">
        <v>1.0686298660152397E-2</v>
      </c>
      <c r="AI183" s="133">
        <v>1.1725403463651472E-2</v>
      </c>
      <c r="AJ183" s="133">
        <v>2.6190749340016016E-3</v>
      </c>
    </row>
    <row r="184" spans="1:36">
      <c r="A184" t="s">
        <v>1213</v>
      </c>
      <c r="B184">
        <v>12937</v>
      </c>
      <c r="C184" t="s">
        <v>1992</v>
      </c>
      <c r="D184" t="s">
        <v>1993</v>
      </c>
      <c r="E184" t="s">
        <v>80</v>
      </c>
      <c r="F184" t="s">
        <v>1994</v>
      </c>
      <c r="G184">
        <v>1194018</v>
      </c>
      <c r="H184" t="s">
        <v>312</v>
      </c>
      <c r="I184" t="s">
        <v>755</v>
      </c>
      <c r="J184" t="s">
        <v>204</v>
      </c>
      <c r="K184" t="s">
        <v>224</v>
      </c>
      <c r="L184" t="s">
        <v>325</v>
      </c>
      <c r="M184" t="s">
        <v>340</v>
      </c>
      <c r="N184" t="s">
        <v>443</v>
      </c>
      <c r="O184" t="s">
        <v>339</v>
      </c>
      <c r="P184" t="s">
        <v>1856</v>
      </c>
      <c r="Q184" t="s">
        <v>415</v>
      </c>
      <c r="R184" t="s">
        <v>407</v>
      </c>
      <c r="S184" t="s">
        <v>1212</v>
      </c>
      <c r="T184" s="132">
        <v>0</v>
      </c>
      <c r="U184" t="s">
        <v>1996</v>
      </c>
      <c r="V184" t="s">
        <v>1326</v>
      </c>
      <c r="W184" t="s">
        <v>1326</v>
      </c>
      <c r="X184" s="15" t="s">
        <v>412</v>
      </c>
      <c r="Y184" s="15" t="s">
        <v>339</v>
      </c>
      <c r="Z184" s="144">
        <v>2245000</v>
      </c>
      <c r="AB184" s="148">
        <f>AD184*1000/Z184*100</f>
        <v>105</v>
      </c>
      <c r="AD184" s="144">
        <f>2357250/1000</f>
        <v>2357.25</v>
      </c>
      <c r="AG184" s="15" t="s">
        <v>15</v>
      </c>
      <c r="AI184" s="133">
        <v>1.1699463184165513E-2</v>
      </c>
      <c r="AJ184" s="133">
        <v>2.6132807166859007E-3</v>
      </c>
    </row>
    <row r="185" spans="1:36">
      <c r="A185" t="s">
        <v>1213</v>
      </c>
      <c r="B185">
        <v>12937</v>
      </c>
      <c r="C185" t="s">
        <v>2203</v>
      </c>
      <c r="D185" t="s">
        <v>2204</v>
      </c>
      <c r="E185" t="s">
        <v>80</v>
      </c>
      <c r="F185" t="s">
        <v>2205</v>
      </c>
      <c r="G185" t="s">
        <v>2206</v>
      </c>
      <c r="H185" t="s">
        <v>321</v>
      </c>
      <c r="I185" t="s">
        <v>755</v>
      </c>
      <c r="J185" t="s">
        <v>205</v>
      </c>
      <c r="K185" t="s">
        <v>233</v>
      </c>
      <c r="L185" t="s">
        <v>325</v>
      </c>
      <c r="M185" t="s">
        <v>314</v>
      </c>
      <c r="N185" t="s">
        <v>486</v>
      </c>
      <c r="O185" t="s">
        <v>339</v>
      </c>
      <c r="P185" t="s">
        <v>2207</v>
      </c>
      <c r="Q185" t="s">
        <v>433</v>
      </c>
      <c r="R185" t="s">
        <v>407</v>
      </c>
      <c r="S185" t="s">
        <v>1215</v>
      </c>
      <c r="T185" s="132">
        <v>2755</v>
      </c>
      <c r="U185" t="s">
        <v>2208</v>
      </c>
      <c r="V185" s="133">
        <v>6.5000000000000002E-2</v>
      </c>
      <c r="W185" s="133">
        <v>9.0326615728139603E-2</v>
      </c>
      <c r="X185" s="15" t="s">
        <v>412</v>
      </c>
      <c r="Y185" s="15" t="s">
        <v>339</v>
      </c>
      <c r="Z185" s="144">
        <v>2000000</v>
      </c>
      <c r="AA185" t="s">
        <v>1216</v>
      </c>
      <c r="AB185" t="s">
        <v>2209</v>
      </c>
      <c r="AD185" s="144">
        <v>7105.5325000000003</v>
      </c>
      <c r="AG185" s="15" t="s">
        <v>15</v>
      </c>
      <c r="AH185" s="133">
        <v>4.4444444444444444E-3</v>
      </c>
      <c r="AI185" s="133">
        <v>3.5266058283016884E-2</v>
      </c>
      <c r="AJ185" s="133">
        <v>7.877293907746297E-3</v>
      </c>
    </row>
    <row r="186" spans="1:36">
      <c r="A186" t="s">
        <v>1213</v>
      </c>
      <c r="B186">
        <v>12937</v>
      </c>
      <c r="C186" t="s">
        <v>2210</v>
      </c>
      <c r="D186" t="s">
        <v>2211</v>
      </c>
      <c r="E186" t="s">
        <v>80</v>
      </c>
      <c r="F186" t="s">
        <v>2212</v>
      </c>
      <c r="G186" t="s">
        <v>2213</v>
      </c>
      <c r="H186" t="s">
        <v>321</v>
      </c>
      <c r="I186" t="s">
        <v>755</v>
      </c>
      <c r="J186" t="s">
        <v>205</v>
      </c>
      <c r="K186" t="s">
        <v>224</v>
      </c>
      <c r="L186" t="s">
        <v>325</v>
      </c>
      <c r="M186" t="s">
        <v>314</v>
      </c>
      <c r="N186" t="s">
        <v>537</v>
      </c>
      <c r="O186" t="s">
        <v>339</v>
      </c>
      <c r="P186" t="s">
        <v>2002</v>
      </c>
      <c r="Q186" t="s">
        <v>433</v>
      </c>
      <c r="R186" t="s">
        <v>407</v>
      </c>
      <c r="S186" t="s">
        <v>1215</v>
      </c>
      <c r="T186" s="132">
        <v>2497.9</v>
      </c>
      <c r="U186" t="s">
        <v>2214</v>
      </c>
      <c r="V186" s="133">
        <v>3.3640000000000003E-2</v>
      </c>
      <c r="W186" s="133">
        <v>7.2290981870889295E-2</v>
      </c>
      <c r="X186" s="15" t="s">
        <v>412</v>
      </c>
      <c r="Y186" s="15" t="s">
        <v>339</v>
      </c>
      <c r="Z186" s="144">
        <v>2000000</v>
      </c>
      <c r="AA186" t="s">
        <v>1216</v>
      </c>
      <c r="AB186" t="s">
        <v>2215</v>
      </c>
      <c r="AD186" s="144">
        <v>6804.6597999999994</v>
      </c>
      <c r="AG186" s="15" t="s">
        <v>15</v>
      </c>
      <c r="AH186" s="133">
        <v>6.6666666666666671E-3</v>
      </c>
      <c r="AI186" s="133">
        <v>3.3772772005884424E-2</v>
      </c>
      <c r="AJ186" s="133">
        <v>7.5437421736972042E-3</v>
      </c>
    </row>
    <row r="187" spans="1:36">
      <c r="A187" t="s">
        <v>1213</v>
      </c>
      <c r="B187">
        <v>12937</v>
      </c>
      <c r="C187" t="s">
        <v>2210</v>
      </c>
      <c r="D187" t="s">
        <v>2211</v>
      </c>
      <c r="E187" t="s">
        <v>80</v>
      </c>
      <c r="F187" t="s">
        <v>2216</v>
      </c>
      <c r="G187" t="s">
        <v>2217</v>
      </c>
      <c r="H187" t="s">
        <v>321</v>
      </c>
      <c r="I187" t="s">
        <v>755</v>
      </c>
      <c r="J187" t="s">
        <v>205</v>
      </c>
      <c r="K187" t="s">
        <v>224</v>
      </c>
      <c r="L187" t="s">
        <v>325</v>
      </c>
      <c r="M187" t="s">
        <v>314</v>
      </c>
      <c r="N187" t="s">
        <v>537</v>
      </c>
      <c r="O187" t="s">
        <v>339</v>
      </c>
      <c r="P187" t="s">
        <v>2002</v>
      </c>
      <c r="Q187" t="s">
        <v>433</v>
      </c>
      <c r="R187" t="s">
        <v>407</v>
      </c>
      <c r="S187" t="s">
        <v>1215</v>
      </c>
      <c r="T187" s="132">
        <v>1757.7</v>
      </c>
      <c r="U187" t="s">
        <v>2218</v>
      </c>
      <c r="V187" s="133">
        <v>3.7060000000000003E-2</v>
      </c>
      <c r="W187" s="133">
        <v>6.9526759377717601E-2</v>
      </c>
      <c r="X187" s="15" t="s">
        <v>412</v>
      </c>
      <c r="Y187" s="15" t="s">
        <v>339</v>
      </c>
      <c r="Z187" s="144">
        <v>1500000</v>
      </c>
      <c r="AA187" t="s">
        <v>1216</v>
      </c>
      <c r="AB187" t="s">
        <v>2219</v>
      </c>
      <c r="AD187" s="144">
        <v>5269.1135000000004</v>
      </c>
      <c r="AG187" s="15" t="s">
        <v>15</v>
      </c>
      <c r="AH187" s="133">
        <v>3.7499999999999999E-3</v>
      </c>
      <c r="AI187" s="133">
        <v>2.6151574676610244E-2</v>
      </c>
      <c r="AJ187" s="133">
        <v>5.8414138099816965E-3</v>
      </c>
    </row>
    <row r="188" spans="1:36">
      <c r="A188" t="s">
        <v>1213</v>
      </c>
      <c r="B188">
        <v>12937</v>
      </c>
      <c r="C188" t="s">
        <v>2220</v>
      </c>
      <c r="D188" t="s">
        <v>2221</v>
      </c>
      <c r="E188" t="s">
        <v>80</v>
      </c>
      <c r="F188" t="s">
        <v>2222</v>
      </c>
      <c r="G188" t="s">
        <v>2223</v>
      </c>
      <c r="H188" t="s">
        <v>321</v>
      </c>
      <c r="I188" t="s">
        <v>755</v>
      </c>
      <c r="J188" t="s">
        <v>205</v>
      </c>
      <c r="K188" t="s">
        <v>233</v>
      </c>
      <c r="L188" t="s">
        <v>325</v>
      </c>
      <c r="M188" t="s">
        <v>314</v>
      </c>
      <c r="N188" t="s">
        <v>486</v>
      </c>
      <c r="O188" t="s">
        <v>339</v>
      </c>
      <c r="P188" t="s">
        <v>2224</v>
      </c>
      <c r="Q188" t="s">
        <v>431</v>
      </c>
      <c r="R188" t="s">
        <v>407</v>
      </c>
      <c r="S188" t="s">
        <v>1215</v>
      </c>
      <c r="T188" s="132">
        <v>2085</v>
      </c>
      <c r="U188" t="s">
        <v>2225</v>
      </c>
      <c r="V188" s="133">
        <v>0.09</v>
      </c>
      <c r="W188" s="133">
        <v>9.02164664447304E-2</v>
      </c>
      <c r="X188" s="15" t="s">
        <v>412</v>
      </c>
      <c r="Y188" s="15" t="s">
        <v>339</v>
      </c>
      <c r="Z188" s="144">
        <v>1000000</v>
      </c>
      <c r="AA188" t="s">
        <v>1216</v>
      </c>
      <c r="AB188" t="s">
        <v>2226</v>
      </c>
      <c r="AD188" s="144">
        <v>3762.4237000000003</v>
      </c>
      <c r="AG188" s="15" t="s">
        <v>15</v>
      </c>
      <c r="AH188" s="133">
        <v>1.6000000000000001E-3</v>
      </c>
      <c r="AI188" s="133">
        <v>1.8673597438278417E-2</v>
      </c>
      <c r="AJ188" s="133">
        <v>4.1710761706276458E-3</v>
      </c>
    </row>
    <row r="189" spans="1:36">
      <c r="A189" t="s">
        <v>1213</v>
      </c>
      <c r="B189">
        <v>12937</v>
      </c>
      <c r="C189" t="s">
        <v>2227</v>
      </c>
      <c r="D189" t="s">
        <v>2228</v>
      </c>
      <c r="E189" t="s">
        <v>80</v>
      </c>
      <c r="F189" t="s">
        <v>2229</v>
      </c>
      <c r="G189" t="s">
        <v>2230</v>
      </c>
      <c r="H189" t="s">
        <v>321</v>
      </c>
      <c r="I189" t="s">
        <v>755</v>
      </c>
      <c r="J189" t="s">
        <v>205</v>
      </c>
      <c r="K189" t="s">
        <v>224</v>
      </c>
      <c r="L189" t="s">
        <v>325</v>
      </c>
      <c r="M189" t="s">
        <v>314</v>
      </c>
      <c r="N189" t="s">
        <v>537</v>
      </c>
      <c r="O189" t="s">
        <v>339</v>
      </c>
      <c r="P189" t="s">
        <v>2231</v>
      </c>
      <c r="Q189" t="s">
        <v>431</v>
      </c>
      <c r="R189" t="s">
        <v>407</v>
      </c>
      <c r="S189" t="s">
        <v>1215</v>
      </c>
      <c r="T189" s="132">
        <v>1743.1</v>
      </c>
      <c r="U189" t="s">
        <v>2232</v>
      </c>
      <c r="V189" s="133">
        <v>3.4000000000000002E-2</v>
      </c>
      <c r="W189" s="133">
        <v>6.5779061139821599E-2</v>
      </c>
      <c r="X189" s="15" t="s">
        <v>412</v>
      </c>
      <c r="Y189" s="15" t="s">
        <v>339</v>
      </c>
      <c r="Z189" s="144">
        <v>800000</v>
      </c>
      <c r="AA189" t="s">
        <v>1216</v>
      </c>
      <c r="AB189" t="s">
        <v>2233</v>
      </c>
      <c r="AD189" s="144">
        <v>2814.1785</v>
      </c>
      <c r="AG189" s="15" t="s">
        <v>15</v>
      </c>
      <c r="AH189" s="133">
        <v>8.0000000000000004E-4</v>
      </c>
      <c r="AI189" s="133">
        <v>1.3967282958710416E-2</v>
      </c>
      <c r="AJ189" s="133">
        <v>3.1198381195724056E-3</v>
      </c>
    </row>
    <row r="190" spans="1:36">
      <c r="A190" t="s">
        <v>1213</v>
      </c>
      <c r="B190">
        <v>12937</v>
      </c>
      <c r="C190" t="s">
        <v>1998</v>
      </c>
      <c r="D190" t="s">
        <v>1999</v>
      </c>
      <c r="E190" t="s">
        <v>80</v>
      </c>
      <c r="F190" t="s">
        <v>2000</v>
      </c>
      <c r="G190" t="s">
        <v>2001</v>
      </c>
      <c r="H190" t="s">
        <v>321</v>
      </c>
      <c r="I190" t="s">
        <v>755</v>
      </c>
      <c r="J190" t="s">
        <v>205</v>
      </c>
      <c r="K190" t="s">
        <v>224</v>
      </c>
      <c r="L190" t="s">
        <v>325</v>
      </c>
      <c r="M190" t="s">
        <v>314</v>
      </c>
      <c r="N190" t="s">
        <v>534</v>
      </c>
      <c r="O190" t="s">
        <v>339</v>
      </c>
      <c r="P190" t="s">
        <v>2002</v>
      </c>
      <c r="Q190" t="s">
        <v>433</v>
      </c>
      <c r="R190" t="s">
        <v>407</v>
      </c>
      <c r="S190" t="s">
        <v>1215</v>
      </c>
      <c r="T190" s="132">
        <v>2111.1</v>
      </c>
      <c r="U190" t="s">
        <v>2003</v>
      </c>
      <c r="V190" s="133">
        <v>3.95E-2</v>
      </c>
      <c r="W190" s="133">
        <v>5.7027438312768602E-2</v>
      </c>
      <c r="X190" s="15" t="s">
        <v>412</v>
      </c>
      <c r="Y190" s="15" t="s">
        <v>339</v>
      </c>
      <c r="Z190" s="144">
        <v>340000</v>
      </c>
      <c r="AA190" t="s">
        <v>1216</v>
      </c>
      <c r="AB190" t="s">
        <v>2004</v>
      </c>
      <c r="AD190" s="144">
        <v>1222.9433999999999</v>
      </c>
      <c r="AG190" s="15" t="s">
        <v>15</v>
      </c>
      <c r="AH190" s="133">
        <v>1.512940087572532E-4</v>
      </c>
      <c r="AI190" s="133">
        <v>6.0696919226294194E-3</v>
      </c>
      <c r="AJ190" s="133">
        <v>1.3557723639063704E-3</v>
      </c>
    </row>
    <row r="191" spans="1:36">
      <c r="A191" t="s">
        <v>1213</v>
      </c>
      <c r="B191">
        <v>12937</v>
      </c>
      <c r="C191" t="s">
        <v>1858</v>
      </c>
      <c r="D191" t="s">
        <v>1859</v>
      </c>
      <c r="E191" t="s">
        <v>309</v>
      </c>
      <c r="F191" t="s">
        <v>2005</v>
      </c>
      <c r="G191" t="s">
        <v>2006</v>
      </c>
      <c r="H191" t="s">
        <v>321</v>
      </c>
      <c r="I191" t="s">
        <v>755</v>
      </c>
      <c r="J191" t="s">
        <v>205</v>
      </c>
      <c r="K191" t="s">
        <v>204</v>
      </c>
      <c r="L191" t="s">
        <v>325</v>
      </c>
      <c r="M191" t="s">
        <v>340</v>
      </c>
      <c r="N191" t="s">
        <v>536</v>
      </c>
      <c r="O191" t="s">
        <v>339</v>
      </c>
      <c r="P191" t="s">
        <v>2007</v>
      </c>
      <c r="Q191" t="s">
        <v>433</v>
      </c>
      <c r="R191" t="s">
        <v>407</v>
      </c>
      <c r="S191" t="s">
        <v>1215</v>
      </c>
      <c r="T191" s="132">
        <v>6111.8</v>
      </c>
      <c r="U191" t="s">
        <v>2008</v>
      </c>
      <c r="V191" s="133">
        <v>3.2750000000000001E-2</v>
      </c>
      <c r="W191" s="133">
        <v>4.63167318022248E-2</v>
      </c>
      <c r="X191" s="15" t="s">
        <v>412</v>
      </c>
      <c r="Y191" s="15" t="s">
        <v>339</v>
      </c>
      <c r="Z191" s="144">
        <v>252000</v>
      </c>
      <c r="AA191" t="s">
        <v>1216</v>
      </c>
      <c r="AB191" t="s">
        <v>2009</v>
      </c>
      <c r="AD191" s="144">
        <v>862.2704</v>
      </c>
      <c r="AG191" s="15" t="s">
        <v>15</v>
      </c>
      <c r="AH191" s="133">
        <v>3.3599999999999998E-4</v>
      </c>
      <c r="AI191" s="133">
        <v>4.279605811685511E-3</v>
      </c>
      <c r="AJ191" s="133">
        <v>9.559251708087976E-4</v>
      </c>
    </row>
    <row r="192" spans="1:36">
      <c r="A192" t="s">
        <v>1213</v>
      </c>
      <c r="B192">
        <v>12937</v>
      </c>
      <c r="C192" t="s">
        <v>2010</v>
      </c>
      <c r="D192" t="s">
        <v>2011</v>
      </c>
      <c r="E192" t="s">
        <v>309</v>
      </c>
      <c r="F192" t="s">
        <v>2012</v>
      </c>
      <c r="G192" t="s">
        <v>2013</v>
      </c>
      <c r="H192" t="s">
        <v>321</v>
      </c>
      <c r="I192" t="s">
        <v>755</v>
      </c>
      <c r="J192" t="s">
        <v>205</v>
      </c>
      <c r="K192" t="s">
        <v>204</v>
      </c>
      <c r="L192" t="s">
        <v>325</v>
      </c>
      <c r="M192" t="s">
        <v>340</v>
      </c>
      <c r="N192" t="s">
        <v>536</v>
      </c>
      <c r="O192" t="s">
        <v>339</v>
      </c>
      <c r="P192" t="s">
        <v>2002</v>
      </c>
      <c r="Q192" t="s">
        <v>433</v>
      </c>
      <c r="R192" t="s">
        <v>407</v>
      </c>
      <c r="S192" t="s">
        <v>1215</v>
      </c>
      <c r="T192" s="132">
        <v>6230</v>
      </c>
      <c r="U192" t="s">
        <v>2014</v>
      </c>
      <c r="V192" s="133">
        <v>3.0769999999999999E-2</v>
      </c>
      <c r="W192" s="133">
        <v>4.59495675241944E-2</v>
      </c>
      <c r="X192" s="15" t="s">
        <v>412</v>
      </c>
      <c r="Y192" s="15" t="s">
        <v>339</v>
      </c>
      <c r="Z192" s="144">
        <v>252000</v>
      </c>
      <c r="AA192" t="s">
        <v>1216</v>
      </c>
      <c r="AB192" t="s">
        <v>2015</v>
      </c>
      <c r="AD192" s="144">
        <v>860.255</v>
      </c>
      <c r="AG192" s="15" t="s">
        <v>15</v>
      </c>
      <c r="AH192" s="133">
        <v>4.2000000000000002E-4</v>
      </c>
      <c r="AI192" s="133">
        <v>4.2696030126182219E-3</v>
      </c>
      <c r="AJ192" s="133">
        <v>9.5369086984097115E-4</v>
      </c>
    </row>
    <row r="193" spans="1:36">
      <c r="A193" t="s">
        <v>1213</v>
      </c>
      <c r="B193">
        <v>12937</v>
      </c>
      <c r="C193" t="s">
        <v>2016</v>
      </c>
      <c r="D193" t="s">
        <v>2017</v>
      </c>
      <c r="E193" t="s">
        <v>80</v>
      </c>
      <c r="F193" t="s">
        <v>2018</v>
      </c>
      <c r="G193" t="s">
        <v>2019</v>
      </c>
      <c r="H193" t="s">
        <v>321</v>
      </c>
      <c r="I193" t="s">
        <v>755</v>
      </c>
      <c r="J193" t="s">
        <v>205</v>
      </c>
      <c r="K193" t="s">
        <v>204</v>
      </c>
      <c r="L193" t="s">
        <v>325</v>
      </c>
      <c r="M193" t="s">
        <v>314</v>
      </c>
      <c r="N193" t="s">
        <v>486</v>
      </c>
      <c r="O193" t="s">
        <v>339</v>
      </c>
      <c r="P193" t="s">
        <v>2020</v>
      </c>
      <c r="Q193" t="s">
        <v>433</v>
      </c>
      <c r="R193" t="s">
        <v>407</v>
      </c>
      <c r="S193" t="s">
        <v>1215</v>
      </c>
      <c r="T193" s="132">
        <v>1204.7</v>
      </c>
      <c r="U193" t="s">
        <v>1807</v>
      </c>
      <c r="V193" s="133">
        <v>6.1249999999999999E-2</v>
      </c>
      <c r="W193" s="133">
        <v>7.8168232921361602E-2</v>
      </c>
      <c r="X193" s="15" t="s">
        <v>412</v>
      </c>
      <c r="Y193" s="15" t="s">
        <v>339</v>
      </c>
      <c r="Z193" s="144">
        <v>168000</v>
      </c>
      <c r="AA193" t="s">
        <v>1216</v>
      </c>
      <c r="AB193" t="s">
        <v>2021</v>
      </c>
      <c r="AD193" s="144">
        <v>616.63469999999995</v>
      </c>
      <c r="AG193" s="15" t="s">
        <v>15</v>
      </c>
      <c r="AH193" s="133">
        <v>2.7999999999999998E-4</v>
      </c>
      <c r="AI193" s="133">
        <v>3.0604708752694646E-3</v>
      </c>
      <c r="AJ193" s="133">
        <v>6.8360995683503878E-4</v>
      </c>
    </row>
    <row r="194" spans="1:36">
      <c r="A194" t="s">
        <v>1213</v>
      </c>
      <c r="B194">
        <v>12937</v>
      </c>
      <c r="C194" t="s">
        <v>2016</v>
      </c>
      <c r="D194" t="s">
        <v>2017</v>
      </c>
      <c r="E194" t="s">
        <v>80</v>
      </c>
      <c r="F194" t="s">
        <v>2022</v>
      </c>
      <c r="G194" t="s">
        <v>2023</v>
      </c>
      <c r="H194" t="s">
        <v>321</v>
      </c>
      <c r="I194" t="s">
        <v>755</v>
      </c>
      <c r="J194" t="s">
        <v>205</v>
      </c>
      <c r="K194" t="s">
        <v>204</v>
      </c>
      <c r="L194" t="s">
        <v>325</v>
      </c>
      <c r="M194" t="s">
        <v>314</v>
      </c>
      <c r="N194" t="s">
        <v>486</v>
      </c>
      <c r="O194" t="s">
        <v>339</v>
      </c>
      <c r="P194" t="s">
        <v>2020</v>
      </c>
      <c r="Q194" t="s">
        <v>433</v>
      </c>
      <c r="R194" t="s">
        <v>407</v>
      </c>
      <c r="S194" t="s">
        <v>1215</v>
      </c>
      <c r="T194" s="132">
        <v>2928.4</v>
      </c>
      <c r="U194" t="s">
        <v>1651</v>
      </c>
      <c r="V194" s="133">
        <v>6.5000000000000002E-2</v>
      </c>
      <c r="W194" s="133">
        <v>7.9217273715734102E-2</v>
      </c>
      <c r="X194" s="15" t="s">
        <v>412</v>
      </c>
      <c r="Y194" s="15" t="s">
        <v>339</v>
      </c>
      <c r="Z194" s="144">
        <v>168000</v>
      </c>
      <c r="AA194" t="s">
        <v>1216</v>
      </c>
      <c r="AB194" t="s">
        <v>2024</v>
      </c>
      <c r="AD194" s="144">
        <v>606.19439999999997</v>
      </c>
      <c r="AG194" s="15" t="s">
        <v>15</v>
      </c>
      <c r="AH194" s="133">
        <v>2.7999999999999998E-4</v>
      </c>
      <c r="AI194" s="133">
        <v>3.0086537555402706E-3</v>
      </c>
      <c r="AJ194" s="133">
        <v>6.7203569247342428E-4</v>
      </c>
    </row>
    <row r="195" spans="1:36">
      <c r="A195" t="s">
        <v>1213</v>
      </c>
      <c r="B195">
        <v>12937</v>
      </c>
      <c r="C195" t="s">
        <v>2234</v>
      </c>
      <c r="D195" t="s">
        <v>2235</v>
      </c>
      <c r="E195" t="s">
        <v>309</v>
      </c>
      <c r="F195" t="s">
        <v>2236</v>
      </c>
      <c r="G195" t="s">
        <v>2237</v>
      </c>
      <c r="H195" t="s">
        <v>312</v>
      </c>
      <c r="I195" t="s">
        <v>952</v>
      </c>
      <c r="J195" t="s">
        <v>204</v>
      </c>
      <c r="K195" t="s">
        <v>204</v>
      </c>
      <c r="L195" t="s">
        <v>325</v>
      </c>
      <c r="M195" t="s">
        <v>340</v>
      </c>
      <c r="N195" t="s">
        <v>441</v>
      </c>
      <c r="O195" t="s">
        <v>339</v>
      </c>
      <c r="P195" t="s">
        <v>1662</v>
      </c>
      <c r="Q195" t="s">
        <v>413</v>
      </c>
      <c r="R195" t="s">
        <v>407</v>
      </c>
      <c r="S195" t="s">
        <v>1212</v>
      </c>
      <c r="T195" s="132">
        <v>3327.4</v>
      </c>
      <c r="U195" t="s">
        <v>2238</v>
      </c>
      <c r="V195" s="133">
        <v>2.5000000000000001E-3</v>
      </c>
      <c r="W195" s="133">
        <v>5.3854089909791597E-2</v>
      </c>
      <c r="X195" s="15" t="s">
        <v>412</v>
      </c>
      <c r="Y195" s="15" t="s">
        <v>339</v>
      </c>
      <c r="Z195" s="144">
        <v>2583000</v>
      </c>
      <c r="AB195" t="s">
        <v>2239</v>
      </c>
      <c r="AD195" s="144">
        <v>2182.6350000000002</v>
      </c>
      <c r="AG195" s="15" t="s">
        <v>15</v>
      </c>
      <c r="AH195" s="133">
        <v>4.5587555285720839E-3</v>
      </c>
      <c r="AI195" s="133">
        <v>1.083281698036742E-2</v>
      </c>
      <c r="AJ195" s="133">
        <v>2.4197000560244909E-3</v>
      </c>
    </row>
    <row r="196" spans="1:36">
      <c r="A196" t="s">
        <v>1213</v>
      </c>
      <c r="B196">
        <v>12937</v>
      </c>
      <c r="C196" t="s">
        <v>2025</v>
      </c>
      <c r="D196" t="s">
        <v>2026</v>
      </c>
      <c r="E196" t="s">
        <v>309</v>
      </c>
      <c r="F196" t="s">
        <v>2027</v>
      </c>
      <c r="G196" t="s">
        <v>2028</v>
      </c>
      <c r="H196" t="s">
        <v>312</v>
      </c>
      <c r="I196" t="s">
        <v>952</v>
      </c>
      <c r="J196" t="s">
        <v>204</v>
      </c>
      <c r="K196" t="s">
        <v>204</v>
      </c>
      <c r="L196" t="s">
        <v>325</v>
      </c>
      <c r="M196" t="s">
        <v>340</v>
      </c>
      <c r="N196" t="s">
        <v>461</v>
      </c>
      <c r="O196" t="s">
        <v>339</v>
      </c>
      <c r="Q196" t="s">
        <v>410</v>
      </c>
      <c r="R196" t="s">
        <v>410</v>
      </c>
      <c r="S196" t="s">
        <v>1212</v>
      </c>
      <c r="T196" s="132">
        <v>3849.9</v>
      </c>
      <c r="U196" t="s">
        <v>1781</v>
      </c>
      <c r="V196" s="133">
        <v>4.8500000000000001E-2</v>
      </c>
      <c r="W196" s="133">
        <v>4.7968971053361502E-2</v>
      </c>
      <c r="X196" s="15" t="s">
        <v>412</v>
      </c>
      <c r="Y196" s="15" t="s">
        <v>339</v>
      </c>
      <c r="Z196" s="144">
        <v>1140000</v>
      </c>
      <c r="AB196" t="s">
        <v>2029</v>
      </c>
      <c r="AD196" s="144">
        <v>1158.24</v>
      </c>
      <c r="AG196" s="15" t="s">
        <v>15</v>
      </c>
      <c r="AH196" s="133">
        <v>3.8E-3</v>
      </c>
      <c r="AI196" s="133">
        <v>5.7485571061312397E-3</v>
      </c>
      <c r="AJ196" s="133">
        <v>1.2840412587948999E-3</v>
      </c>
    </row>
    <row r="197" spans="1:36">
      <c r="A197" t="s">
        <v>1213</v>
      </c>
      <c r="B197">
        <v>12938</v>
      </c>
      <c r="C197" t="s">
        <v>1665</v>
      </c>
      <c r="D197" t="s">
        <v>1666</v>
      </c>
      <c r="E197" t="s">
        <v>311</v>
      </c>
      <c r="F197" t="s">
        <v>1667</v>
      </c>
      <c r="G197" t="s">
        <v>1668</v>
      </c>
      <c r="H197" t="s">
        <v>312</v>
      </c>
      <c r="I197" t="s">
        <v>951</v>
      </c>
      <c r="J197" t="s">
        <v>204</v>
      </c>
      <c r="K197" t="s">
        <v>224</v>
      </c>
      <c r="L197" t="s">
        <v>325</v>
      </c>
      <c r="M197" t="s">
        <v>340</v>
      </c>
      <c r="N197" t="s">
        <v>465</v>
      </c>
      <c r="O197" t="s">
        <v>339</v>
      </c>
      <c r="P197" t="s">
        <v>1669</v>
      </c>
      <c r="Q197" t="s">
        <v>413</v>
      </c>
      <c r="R197" t="s">
        <v>407</v>
      </c>
      <c r="S197" t="s">
        <v>1212</v>
      </c>
      <c r="T197" s="132">
        <v>2405.4</v>
      </c>
      <c r="U197" t="s">
        <v>1670</v>
      </c>
      <c r="V197" s="133">
        <v>8.7499999999999994E-2</v>
      </c>
      <c r="W197" s="133">
        <v>5.1960571275949101E-2</v>
      </c>
      <c r="X197" s="15" t="s">
        <v>412</v>
      </c>
      <c r="Y197" s="15" t="s">
        <v>339</v>
      </c>
      <c r="Z197" s="144">
        <v>558000</v>
      </c>
      <c r="AB197" t="s">
        <v>1671</v>
      </c>
      <c r="AD197" s="144">
        <v>619.43580000000009</v>
      </c>
      <c r="AG197" s="15" t="s">
        <v>15</v>
      </c>
      <c r="AH197" s="133">
        <v>3.2823529411764706E-3</v>
      </c>
      <c r="AI197" s="133">
        <v>7.4851413133117634E-2</v>
      </c>
      <c r="AJ197" s="133">
        <v>3.4494294886055071E-3</v>
      </c>
    </row>
    <row r="198" spans="1:36">
      <c r="A198" t="s">
        <v>1213</v>
      </c>
      <c r="B198">
        <v>12938</v>
      </c>
      <c r="C198" t="s">
        <v>1630</v>
      </c>
      <c r="D198" t="s">
        <v>1631</v>
      </c>
      <c r="E198" t="s">
        <v>311</v>
      </c>
      <c r="F198" t="s">
        <v>1748</v>
      </c>
      <c r="G198" t="s">
        <v>1749</v>
      </c>
      <c r="H198" t="s">
        <v>312</v>
      </c>
      <c r="I198" t="s">
        <v>951</v>
      </c>
      <c r="J198" t="s">
        <v>204</v>
      </c>
      <c r="K198" t="s">
        <v>224</v>
      </c>
      <c r="L198" t="s">
        <v>325</v>
      </c>
      <c r="M198" t="s">
        <v>340</v>
      </c>
      <c r="N198" t="s">
        <v>465</v>
      </c>
      <c r="O198" t="s">
        <v>339</v>
      </c>
      <c r="P198" t="s">
        <v>1662</v>
      </c>
      <c r="Q198" t="s">
        <v>413</v>
      </c>
      <c r="R198" t="s">
        <v>407</v>
      </c>
      <c r="S198" t="s">
        <v>1212</v>
      </c>
      <c r="T198" s="132">
        <v>2144.1</v>
      </c>
      <c r="U198" t="s">
        <v>1726</v>
      </c>
      <c r="V198" s="133">
        <v>9.0999999999999998E-2</v>
      </c>
      <c r="W198" s="133">
        <v>6.9476929939984902E-2</v>
      </c>
      <c r="X198" s="15" t="s">
        <v>412</v>
      </c>
      <c r="Y198" s="15" t="s">
        <v>339</v>
      </c>
      <c r="Z198" s="144">
        <v>491000</v>
      </c>
      <c r="AB198" t="s">
        <v>1750</v>
      </c>
      <c r="AD198" s="144">
        <v>514.37159999999994</v>
      </c>
      <c r="AG198" s="15" t="s">
        <v>15</v>
      </c>
      <c r="AH198" s="133">
        <v>1.9876691644097918E-3</v>
      </c>
      <c r="AI198" s="133">
        <v>6.2155660256547521E-2</v>
      </c>
      <c r="AJ198" s="133">
        <v>2.8643623199388801E-3</v>
      </c>
    </row>
    <row r="199" spans="1:36">
      <c r="A199" t="s">
        <v>1213</v>
      </c>
      <c r="B199">
        <v>12938</v>
      </c>
      <c r="C199" t="s">
        <v>1641</v>
      </c>
      <c r="D199" t="s">
        <v>1642</v>
      </c>
      <c r="E199" t="s">
        <v>309</v>
      </c>
      <c r="F199" t="s">
        <v>1643</v>
      </c>
      <c r="G199" t="s">
        <v>1644</v>
      </c>
      <c r="H199" t="s">
        <v>312</v>
      </c>
      <c r="I199" t="s">
        <v>951</v>
      </c>
      <c r="J199" t="s">
        <v>204</v>
      </c>
      <c r="K199" t="s">
        <v>204</v>
      </c>
      <c r="L199" t="s">
        <v>325</v>
      </c>
      <c r="M199" t="s">
        <v>340</v>
      </c>
      <c r="N199" t="s">
        <v>447</v>
      </c>
      <c r="O199" t="s">
        <v>339</v>
      </c>
      <c r="Q199" t="s">
        <v>410</v>
      </c>
      <c r="R199" t="s">
        <v>410</v>
      </c>
      <c r="S199" t="s">
        <v>1212</v>
      </c>
      <c r="T199" s="132">
        <v>1614.1</v>
      </c>
      <c r="U199" t="s">
        <v>1346</v>
      </c>
      <c r="V199" s="133">
        <v>0.06</v>
      </c>
      <c r="W199" s="133">
        <v>4.7381508208512897E-2</v>
      </c>
      <c r="X199" s="15" t="s">
        <v>412</v>
      </c>
      <c r="Y199" s="15" t="s">
        <v>339</v>
      </c>
      <c r="Z199" s="144">
        <v>503800</v>
      </c>
      <c r="AB199" t="s">
        <v>1645</v>
      </c>
      <c r="AD199" s="144">
        <v>513.27139999999997</v>
      </c>
      <c r="AG199" s="15" t="s">
        <v>15</v>
      </c>
      <c r="AH199" s="133">
        <v>2.0152E-3</v>
      </c>
      <c r="AI199" s="133">
        <v>6.2022714235783059E-2</v>
      </c>
      <c r="AJ199" s="133">
        <v>2.8582356764297969E-3</v>
      </c>
    </row>
    <row r="200" spans="1:36">
      <c r="A200" t="s">
        <v>1213</v>
      </c>
      <c r="B200">
        <v>12938</v>
      </c>
      <c r="C200" t="s">
        <v>1715</v>
      </c>
      <c r="D200" t="s">
        <v>1716</v>
      </c>
      <c r="E200" t="s">
        <v>309</v>
      </c>
      <c r="F200" t="s">
        <v>1717</v>
      </c>
      <c r="G200" t="s">
        <v>1718</v>
      </c>
      <c r="H200" t="s">
        <v>312</v>
      </c>
      <c r="I200" t="s">
        <v>951</v>
      </c>
      <c r="J200" t="s">
        <v>204</v>
      </c>
      <c r="K200" t="s">
        <v>204</v>
      </c>
      <c r="L200" t="s">
        <v>325</v>
      </c>
      <c r="M200" t="s">
        <v>340</v>
      </c>
      <c r="N200" t="s">
        <v>464</v>
      </c>
      <c r="O200" t="s">
        <v>339</v>
      </c>
      <c r="Q200" t="s">
        <v>410</v>
      </c>
      <c r="R200" t="s">
        <v>410</v>
      </c>
      <c r="S200" t="s">
        <v>1212</v>
      </c>
      <c r="T200" s="132">
        <v>1429.1</v>
      </c>
      <c r="U200" t="s">
        <v>1719</v>
      </c>
      <c r="V200" s="133">
        <v>6.5000000000000002E-2</v>
      </c>
      <c r="W200" s="133">
        <v>4.51444287145134E-2</v>
      </c>
      <c r="X200" s="15" t="s">
        <v>412</v>
      </c>
      <c r="Y200" s="15" t="s">
        <v>339</v>
      </c>
      <c r="Z200" s="144">
        <v>484000</v>
      </c>
      <c r="AB200" t="s">
        <v>1720</v>
      </c>
      <c r="AD200" s="144">
        <v>491.26</v>
      </c>
      <c r="AG200" s="15" t="s">
        <v>15</v>
      </c>
      <c r="AH200" s="133">
        <v>4.4041792057242972E-3</v>
      </c>
      <c r="AI200" s="133">
        <v>5.9362899618936073E-2</v>
      </c>
      <c r="AJ200" s="133">
        <v>2.7356615981387277E-3</v>
      </c>
    </row>
    <row r="201" spans="1:36">
      <c r="A201" t="s">
        <v>1213</v>
      </c>
      <c r="B201">
        <v>12938</v>
      </c>
      <c r="C201" t="s">
        <v>1658</v>
      </c>
      <c r="D201" t="s">
        <v>1659</v>
      </c>
      <c r="E201" t="s">
        <v>311</v>
      </c>
      <c r="F201" t="s">
        <v>1660</v>
      </c>
      <c r="G201" t="s">
        <v>1661</v>
      </c>
      <c r="H201" t="s">
        <v>312</v>
      </c>
      <c r="I201" t="s">
        <v>951</v>
      </c>
      <c r="J201" t="s">
        <v>204</v>
      </c>
      <c r="K201" t="s">
        <v>224</v>
      </c>
      <c r="L201" t="s">
        <v>325</v>
      </c>
      <c r="M201" t="s">
        <v>340</v>
      </c>
      <c r="N201" t="s">
        <v>465</v>
      </c>
      <c r="O201" t="s">
        <v>339</v>
      </c>
      <c r="P201" t="s">
        <v>1662</v>
      </c>
      <c r="Q201" t="s">
        <v>413</v>
      </c>
      <c r="R201" t="s">
        <v>407</v>
      </c>
      <c r="S201" t="s">
        <v>1212</v>
      </c>
      <c r="T201" s="132">
        <v>2418.6</v>
      </c>
      <c r="U201" t="s">
        <v>1663</v>
      </c>
      <c r="V201" s="133">
        <v>6.8000000000000005E-2</v>
      </c>
      <c r="W201" s="133">
        <v>6.3691469959020294E-2</v>
      </c>
      <c r="X201" s="15" t="s">
        <v>412</v>
      </c>
      <c r="Y201" s="15" t="s">
        <v>339</v>
      </c>
      <c r="Z201" s="144">
        <v>463935</v>
      </c>
      <c r="AB201" t="s">
        <v>1664</v>
      </c>
      <c r="AD201" s="144">
        <v>477.5283</v>
      </c>
      <c r="AG201" s="15" t="s">
        <v>15</v>
      </c>
      <c r="AH201" s="133">
        <v>1.2928202198659625E-3</v>
      </c>
      <c r="AI201" s="133">
        <v>5.7703587790785313E-2</v>
      </c>
      <c r="AJ201" s="133">
        <v>2.6591943824745955E-3</v>
      </c>
    </row>
    <row r="202" spans="1:36">
      <c r="A202" t="s">
        <v>1213</v>
      </c>
      <c r="B202">
        <v>12938</v>
      </c>
      <c r="C202" t="s">
        <v>1679</v>
      </c>
      <c r="D202" t="s">
        <v>1680</v>
      </c>
      <c r="E202" t="s">
        <v>311</v>
      </c>
      <c r="F202" t="s">
        <v>1681</v>
      </c>
      <c r="G202">
        <v>11831690</v>
      </c>
      <c r="H202" t="s">
        <v>312</v>
      </c>
      <c r="I202" t="s">
        <v>951</v>
      </c>
      <c r="J202" t="s">
        <v>204</v>
      </c>
      <c r="K202" t="s">
        <v>224</v>
      </c>
      <c r="L202" t="s">
        <v>325</v>
      </c>
      <c r="M202" t="s">
        <v>340</v>
      </c>
      <c r="N202" t="s">
        <v>447</v>
      </c>
      <c r="O202" t="s">
        <v>339</v>
      </c>
      <c r="P202" t="s">
        <v>1676</v>
      </c>
      <c r="Q202" t="s">
        <v>415</v>
      </c>
      <c r="R202" t="s">
        <v>407</v>
      </c>
      <c r="S202" t="s">
        <v>1212</v>
      </c>
      <c r="T202" s="132">
        <v>2931.6</v>
      </c>
      <c r="U202" t="s">
        <v>1682</v>
      </c>
      <c r="V202" s="133">
        <v>6.5000000000000002E-2</v>
      </c>
      <c r="W202" s="133">
        <v>6.8212835782766004E-2</v>
      </c>
      <c r="X202" s="15" t="s">
        <v>412</v>
      </c>
      <c r="Y202" s="15" t="s">
        <v>339</v>
      </c>
      <c r="Z202" s="144">
        <v>379000</v>
      </c>
      <c r="AB202" s="148">
        <f>AD202*1000/Z202*100</f>
        <v>98.635567282321901</v>
      </c>
      <c r="AD202" s="144">
        <f>382.7521+-8.9233</f>
        <v>373.8288</v>
      </c>
      <c r="AG202" s="15" t="s">
        <v>15</v>
      </c>
      <c r="AH202" s="133">
        <v>1.4772660832959794E-3</v>
      </c>
      <c r="AI202" s="133">
        <v>4.5172742598761001E-2</v>
      </c>
      <c r="AJ202" s="133">
        <v>2.0817267687951039E-3</v>
      </c>
    </row>
    <row r="203" spans="1:36">
      <c r="A203" t="s">
        <v>1213</v>
      </c>
      <c r="B203">
        <v>12938</v>
      </c>
      <c r="C203" t="s">
        <v>1679</v>
      </c>
      <c r="D203" t="s">
        <v>1680</v>
      </c>
      <c r="E203" t="s">
        <v>311</v>
      </c>
      <c r="F203" t="s">
        <v>1728</v>
      </c>
      <c r="G203" t="s">
        <v>1729</v>
      </c>
      <c r="H203" t="s">
        <v>312</v>
      </c>
      <c r="I203" t="s">
        <v>951</v>
      </c>
      <c r="J203" t="s">
        <v>204</v>
      </c>
      <c r="K203" t="s">
        <v>224</v>
      </c>
      <c r="L203" t="s">
        <v>325</v>
      </c>
      <c r="M203" t="s">
        <v>340</v>
      </c>
      <c r="N203" t="s">
        <v>447</v>
      </c>
      <c r="O203" t="s">
        <v>339</v>
      </c>
      <c r="P203" t="s">
        <v>1676</v>
      </c>
      <c r="Q203" t="s">
        <v>415</v>
      </c>
      <c r="R203" t="s">
        <v>407</v>
      </c>
      <c r="S203" t="s">
        <v>1212</v>
      </c>
      <c r="T203" s="132">
        <v>1443.9</v>
      </c>
      <c r="U203" t="s">
        <v>1730</v>
      </c>
      <c r="V203" s="133">
        <v>7.0000000000000007E-2</v>
      </c>
      <c r="W203" s="133">
        <v>6.6765159486531903E-2</v>
      </c>
      <c r="X203" s="15" t="s">
        <v>412</v>
      </c>
      <c r="Y203" s="15" t="s">
        <v>339</v>
      </c>
      <c r="Z203" s="144">
        <v>333350</v>
      </c>
      <c r="AB203" t="s">
        <v>1731</v>
      </c>
      <c r="AD203" s="144">
        <v>335.3168</v>
      </c>
      <c r="AG203" s="15" t="s">
        <v>15</v>
      </c>
      <c r="AH203" s="133">
        <v>8.3333333333333339E-4</v>
      </c>
      <c r="AI203" s="133">
        <v>4.0519027681762944E-2</v>
      </c>
      <c r="AJ203" s="133">
        <v>1.8672664026600256E-3</v>
      </c>
    </row>
    <row r="204" spans="1:36">
      <c r="A204" t="s">
        <v>1213</v>
      </c>
      <c r="B204">
        <v>12938</v>
      </c>
      <c r="C204" t="s">
        <v>1789</v>
      </c>
      <c r="D204" t="s">
        <v>1790</v>
      </c>
      <c r="E204" t="s">
        <v>309</v>
      </c>
      <c r="F204" t="s">
        <v>1791</v>
      </c>
      <c r="G204">
        <v>11820470</v>
      </c>
      <c r="H204" t="s">
        <v>312</v>
      </c>
      <c r="I204" t="s">
        <v>951</v>
      </c>
      <c r="J204" t="s">
        <v>204</v>
      </c>
      <c r="K204" t="s">
        <v>204</v>
      </c>
      <c r="L204" t="s">
        <v>325</v>
      </c>
      <c r="M204" t="s">
        <v>340</v>
      </c>
      <c r="N204" t="s">
        <v>443</v>
      </c>
      <c r="O204" t="s">
        <v>339</v>
      </c>
      <c r="P204" t="s">
        <v>1792</v>
      </c>
      <c r="Q204" t="s">
        <v>415</v>
      </c>
      <c r="R204" t="s">
        <v>407</v>
      </c>
      <c r="S204" t="s">
        <v>1212</v>
      </c>
      <c r="T204" s="132">
        <v>962</v>
      </c>
      <c r="U204" t="s">
        <v>1793</v>
      </c>
      <c r="V204" s="133">
        <v>2.9000000000000001E-2</v>
      </c>
      <c r="W204" s="133">
        <v>0.103038367553949</v>
      </c>
      <c r="X204" s="15" t="s">
        <v>412</v>
      </c>
      <c r="Y204" s="15" t="s">
        <v>339</v>
      </c>
      <c r="Z204" s="144">
        <v>350000</v>
      </c>
      <c r="AB204" s="150">
        <f>AD204*1000/Z204*100</f>
        <v>93.228457142857138</v>
      </c>
      <c r="AD204" s="144">
        <f>329.525-3.2254</f>
        <v>326.2996</v>
      </c>
      <c r="AG204" s="15" t="s">
        <v>15</v>
      </c>
      <c r="AH204" s="133">
        <v>2.0280747312162138E-3</v>
      </c>
      <c r="AI204" s="133">
        <v>3.9429406832428841E-2</v>
      </c>
      <c r="AJ204" s="133">
        <v>1.8170526507511858E-3</v>
      </c>
    </row>
    <row r="205" spans="1:36">
      <c r="A205" t="s">
        <v>1213</v>
      </c>
      <c r="B205">
        <v>12938</v>
      </c>
      <c r="C205" t="s">
        <v>1630</v>
      </c>
      <c r="D205" t="s">
        <v>1631</v>
      </c>
      <c r="E205" t="s">
        <v>311</v>
      </c>
      <c r="F205" t="s">
        <v>1632</v>
      </c>
      <c r="G205" t="s">
        <v>1633</v>
      </c>
      <c r="H205" t="s">
        <v>312</v>
      </c>
      <c r="I205" t="s">
        <v>951</v>
      </c>
      <c r="J205" t="s">
        <v>204</v>
      </c>
      <c r="K205" t="s">
        <v>224</v>
      </c>
      <c r="L205" t="s">
        <v>325</v>
      </c>
      <c r="M205" t="s">
        <v>340</v>
      </c>
      <c r="N205" t="s">
        <v>465</v>
      </c>
      <c r="O205" t="s">
        <v>339</v>
      </c>
      <c r="P205" t="s">
        <v>1622</v>
      </c>
      <c r="Q205" t="s">
        <v>413</v>
      </c>
      <c r="R205" t="s">
        <v>407</v>
      </c>
      <c r="S205" t="s">
        <v>1212</v>
      </c>
      <c r="T205" s="132">
        <v>2018</v>
      </c>
      <c r="U205" t="s">
        <v>1350</v>
      </c>
      <c r="V205" s="133">
        <v>5.7000000000000002E-2</v>
      </c>
      <c r="W205" s="133">
        <v>4.95477774488923E-2</v>
      </c>
      <c r="X205" s="15" t="s">
        <v>412</v>
      </c>
      <c r="Y205" s="15" t="s">
        <v>339</v>
      </c>
      <c r="Z205" s="144">
        <v>300000.36</v>
      </c>
      <c r="AB205" t="s">
        <v>1634</v>
      </c>
      <c r="AD205" s="144">
        <v>300.75040000000001</v>
      </c>
      <c r="AG205" s="15" t="s">
        <v>15</v>
      </c>
      <c r="AH205" s="133">
        <v>1.3606272473198158E-3</v>
      </c>
      <c r="AI205" s="133">
        <v>3.6342091368226345E-2</v>
      </c>
      <c r="AJ205" s="133">
        <v>1.6747777549665384E-3</v>
      </c>
    </row>
    <row r="206" spans="1:36">
      <c r="A206" t="s">
        <v>1213</v>
      </c>
      <c r="B206">
        <v>12938</v>
      </c>
      <c r="C206" t="s">
        <v>2240</v>
      </c>
      <c r="D206" t="s">
        <v>2241</v>
      </c>
      <c r="E206" t="s">
        <v>311</v>
      </c>
      <c r="F206" t="s">
        <v>2242</v>
      </c>
      <c r="G206" t="s">
        <v>2243</v>
      </c>
      <c r="H206" t="s">
        <v>312</v>
      </c>
      <c r="I206" t="s">
        <v>951</v>
      </c>
      <c r="J206" t="s">
        <v>204</v>
      </c>
      <c r="K206" t="s">
        <v>224</v>
      </c>
      <c r="L206" t="s">
        <v>325</v>
      </c>
      <c r="M206" t="s">
        <v>340</v>
      </c>
      <c r="N206" t="s">
        <v>465</v>
      </c>
      <c r="O206" t="s">
        <v>339</v>
      </c>
      <c r="P206" t="s">
        <v>1662</v>
      </c>
      <c r="Q206" t="s">
        <v>413</v>
      </c>
      <c r="R206" t="s">
        <v>407</v>
      </c>
      <c r="S206" t="s">
        <v>1212</v>
      </c>
      <c r="T206" s="132">
        <v>2330.8000000000002</v>
      </c>
      <c r="U206" t="s">
        <v>2244</v>
      </c>
      <c r="V206" s="133">
        <v>5.1499999999999997E-2</v>
      </c>
      <c r="W206" s="133">
        <v>6.5063090797662398E-2</v>
      </c>
      <c r="X206" s="15" t="s">
        <v>412</v>
      </c>
      <c r="Y206" s="15" t="s">
        <v>339</v>
      </c>
      <c r="Z206" s="144">
        <v>239823.83</v>
      </c>
      <c r="AB206" t="s">
        <v>2245</v>
      </c>
      <c r="AD206" s="144">
        <v>233.0608</v>
      </c>
      <c r="AG206" s="15" t="s">
        <v>15</v>
      </c>
      <c r="AH206" s="133">
        <v>8.3127518426011013E-4</v>
      </c>
      <c r="AI206" s="133">
        <v>2.8162612212492239E-2</v>
      </c>
      <c r="AJ206" s="133">
        <v>1.2978371546461963E-3</v>
      </c>
    </row>
    <row r="207" spans="1:36">
      <c r="A207" t="s">
        <v>1213</v>
      </c>
      <c r="B207">
        <v>12938</v>
      </c>
      <c r="C207" t="s">
        <v>2240</v>
      </c>
      <c r="D207" t="s">
        <v>2241</v>
      </c>
      <c r="E207" t="s">
        <v>311</v>
      </c>
      <c r="F207" t="s">
        <v>2246</v>
      </c>
      <c r="G207" t="s">
        <v>2247</v>
      </c>
      <c r="H207" t="s">
        <v>312</v>
      </c>
      <c r="I207" t="s">
        <v>951</v>
      </c>
      <c r="J207" t="s">
        <v>204</v>
      </c>
      <c r="K207" t="s">
        <v>224</v>
      </c>
      <c r="L207" t="s">
        <v>325</v>
      </c>
      <c r="M207" t="s">
        <v>340</v>
      </c>
      <c r="N207" t="s">
        <v>465</v>
      </c>
      <c r="O207" t="s">
        <v>339</v>
      </c>
      <c r="P207" t="s">
        <v>1622</v>
      </c>
      <c r="Q207" t="s">
        <v>413</v>
      </c>
      <c r="R207" t="s">
        <v>407</v>
      </c>
      <c r="S207" t="s">
        <v>1212</v>
      </c>
      <c r="T207" s="132">
        <v>650.79999999999995</v>
      </c>
      <c r="U207" t="s">
        <v>1582</v>
      </c>
      <c r="V207" s="133">
        <v>3.9E-2</v>
      </c>
      <c r="W207" s="133">
        <v>2.76044666326043E-2</v>
      </c>
      <c r="X207" s="15" t="s">
        <v>412</v>
      </c>
      <c r="Y207" s="15" t="s">
        <v>339</v>
      </c>
      <c r="Z207" s="144">
        <v>97916.67</v>
      </c>
      <c r="AB207" t="s">
        <v>2248</v>
      </c>
      <c r="AD207" s="144">
        <v>98.083100000000002</v>
      </c>
      <c r="AG207" s="15" t="s">
        <v>15</v>
      </c>
      <c r="AH207" s="133">
        <v>2.4749143532221238E-4</v>
      </c>
      <c r="AI207" s="133">
        <v>1.1852170377425537E-2</v>
      </c>
      <c r="AJ207" s="133">
        <v>5.4619177237389695E-4</v>
      </c>
    </row>
    <row r="208" spans="1:36">
      <c r="A208" t="s">
        <v>1213</v>
      </c>
      <c r="B208">
        <v>12938</v>
      </c>
      <c r="C208" t="s">
        <v>1783</v>
      </c>
      <c r="D208" t="s">
        <v>1784</v>
      </c>
      <c r="E208" t="s">
        <v>309</v>
      </c>
      <c r="F208" t="s">
        <v>1785</v>
      </c>
      <c r="G208" t="s">
        <v>1786</v>
      </c>
      <c r="H208" t="s">
        <v>312</v>
      </c>
      <c r="I208" t="s">
        <v>951</v>
      </c>
      <c r="J208" t="s">
        <v>204</v>
      </c>
      <c r="K208" t="s">
        <v>204</v>
      </c>
      <c r="L208" t="s">
        <v>325</v>
      </c>
      <c r="M208" t="s">
        <v>340</v>
      </c>
      <c r="N208" t="s">
        <v>447</v>
      </c>
      <c r="O208" t="s">
        <v>339</v>
      </c>
      <c r="Q208" t="s">
        <v>410</v>
      </c>
      <c r="R208" t="s">
        <v>410</v>
      </c>
      <c r="S208" t="s">
        <v>1212</v>
      </c>
      <c r="T208" s="132">
        <v>2015.3</v>
      </c>
      <c r="U208" t="s">
        <v>1787</v>
      </c>
      <c r="V208" s="133">
        <v>8.8900000000000007E-2</v>
      </c>
      <c r="W208" s="133">
        <v>4.6841252199411001E-2</v>
      </c>
      <c r="X208" s="15" t="s">
        <v>412</v>
      </c>
      <c r="Y208" s="15" t="s">
        <v>339</v>
      </c>
      <c r="Z208" s="144">
        <v>74848</v>
      </c>
      <c r="AB208" t="s">
        <v>1788</v>
      </c>
      <c r="AD208" s="144">
        <v>79.765500000000003</v>
      </c>
      <c r="AG208" s="15" t="s">
        <v>15</v>
      </c>
      <c r="AH208" s="133">
        <v>7.637551020408163E-4</v>
      </c>
      <c r="AI208" s="133">
        <v>9.6387073434723892E-3</v>
      </c>
      <c r="AJ208" s="133">
        <v>4.4418722307196739E-4</v>
      </c>
    </row>
    <row r="209" spans="1:36">
      <c r="A209" t="s">
        <v>1213</v>
      </c>
      <c r="B209">
        <v>12938</v>
      </c>
      <c r="C209" t="s">
        <v>1743</v>
      </c>
      <c r="D209" t="s">
        <v>1744</v>
      </c>
      <c r="E209" t="s">
        <v>311</v>
      </c>
      <c r="F209" t="s">
        <v>2071</v>
      </c>
      <c r="G209" t="s">
        <v>2072</v>
      </c>
      <c r="H209" t="s">
        <v>312</v>
      </c>
      <c r="I209" t="s">
        <v>951</v>
      </c>
      <c r="J209" t="s">
        <v>205</v>
      </c>
      <c r="K209" t="s">
        <v>224</v>
      </c>
      <c r="L209" t="s">
        <v>325</v>
      </c>
      <c r="M209" t="s">
        <v>340</v>
      </c>
      <c r="N209" t="s">
        <v>465</v>
      </c>
      <c r="O209" t="s">
        <v>339</v>
      </c>
      <c r="P209" t="s">
        <v>1650</v>
      </c>
      <c r="Q209" t="s">
        <v>413</v>
      </c>
      <c r="R209" t="s">
        <v>407</v>
      </c>
      <c r="S209" t="s">
        <v>1212</v>
      </c>
      <c r="T209" s="132">
        <v>2051.1</v>
      </c>
      <c r="U209" t="s">
        <v>1802</v>
      </c>
      <c r="V209" s="133">
        <v>0.09</v>
      </c>
      <c r="W209" s="133">
        <v>6.1947439638375901E-2</v>
      </c>
      <c r="X209" s="15" t="s">
        <v>412</v>
      </c>
      <c r="Y209" s="15" t="s">
        <v>339</v>
      </c>
      <c r="Z209" s="144">
        <v>46464</v>
      </c>
      <c r="AB209" t="s">
        <v>2073</v>
      </c>
      <c r="AD209" s="144">
        <v>50.278700000000001</v>
      </c>
      <c r="AG209" s="15" t="s">
        <v>15</v>
      </c>
      <c r="AH209" s="133">
        <v>1.2906666666666667E-4</v>
      </c>
      <c r="AI209" s="133">
        <v>6.0755799801950113E-3</v>
      </c>
      <c r="AJ209" s="133">
        <v>2.7998515815319313E-4</v>
      </c>
    </row>
    <row r="210" spans="1:36">
      <c r="A210" t="s">
        <v>1213</v>
      </c>
      <c r="B210">
        <v>12938</v>
      </c>
      <c r="C210" t="s">
        <v>1923</v>
      </c>
      <c r="D210" t="s">
        <v>1924</v>
      </c>
      <c r="E210" t="s">
        <v>309</v>
      </c>
      <c r="F210" t="s">
        <v>1925</v>
      </c>
      <c r="G210" t="s">
        <v>1926</v>
      </c>
      <c r="H210" t="s">
        <v>312</v>
      </c>
      <c r="I210" t="s">
        <v>754</v>
      </c>
      <c r="J210" t="s">
        <v>204</v>
      </c>
      <c r="K210" t="s">
        <v>204</v>
      </c>
      <c r="L210" t="s">
        <v>325</v>
      </c>
      <c r="M210" t="s">
        <v>340</v>
      </c>
      <c r="N210" t="s">
        <v>464</v>
      </c>
      <c r="O210" t="s">
        <v>339</v>
      </c>
      <c r="P210" t="s">
        <v>1662</v>
      </c>
      <c r="Q210" t="s">
        <v>413</v>
      </c>
      <c r="R210" t="s">
        <v>407</v>
      </c>
      <c r="S210" t="s">
        <v>1212</v>
      </c>
      <c r="T210" s="132">
        <v>4411.2</v>
      </c>
      <c r="U210" t="s">
        <v>1927</v>
      </c>
      <c r="V210" s="133">
        <v>3.6200000000000003E-2</v>
      </c>
      <c r="W210" s="133">
        <v>3.3489585489034301E-2</v>
      </c>
      <c r="X210" s="15" t="s">
        <v>412</v>
      </c>
      <c r="Y210" s="15" t="s">
        <v>339</v>
      </c>
      <c r="Z210" s="144">
        <v>299730</v>
      </c>
      <c r="AB210" t="s">
        <v>1928</v>
      </c>
      <c r="AD210" s="144">
        <v>311.65929999999997</v>
      </c>
      <c r="AG210" s="15" t="s">
        <v>15</v>
      </c>
      <c r="AH210" s="133">
        <v>1.7126100026451947E-4</v>
      </c>
      <c r="AI210" s="133">
        <v>3.7660301553572209E-2</v>
      </c>
      <c r="AJ210" s="133">
        <v>1.7355257474917501E-3</v>
      </c>
    </row>
    <row r="211" spans="1:36">
      <c r="A211" t="s">
        <v>1213</v>
      </c>
      <c r="B211">
        <v>12938</v>
      </c>
      <c r="C211" t="s">
        <v>1910</v>
      </c>
      <c r="D211" t="s">
        <v>1911</v>
      </c>
      <c r="E211" t="s">
        <v>309</v>
      </c>
      <c r="F211" t="s">
        <v>1912</v>
      </c>
      <c r="G211" t="s">
        <v>1913</v>
      </c>
      <c r="H211" t="s">
        <v>312</v>
      </c>
      <c r="I211" t="s">
        <v>754</v>
      </c>
      <c r="J211" t="s">
        <v>204</v>
      </c>
      <c r="K211" t="s">
        <v>204</v>
      </c>
      <c r="L211" t="s">
        <v>325</v>
      </c>
      <c r="M211" t="s">
        <v>340</v>
      </c>
      <c r="N211" t="s">
        <v>464</v>
      </c>
      <c r="O211" t="s">
        <v>339</v>
      </c>
      <c r="Q211" t="s">
        <v>410</v>
      </c>
      <c r="R211" t="s">
        <v>410</v>
      </c>
      <c r="S211" t="s">
        <v>1212</v>
      </c>
      <c r="T211" s="132">
        <v>3437.1</v>
      </c>
      <c r="U211" t="s">
        <v>1682</v>
      </c>
      <c r="V211" s="133">
        <v>4.4999999999999998E-2</v>
      </c>
      <c r="W211" s="133">
        <v>3.7289735766648902E-2</v>
      </c>
      <c r="X211" s="15" t="s">
        <v>412</v>
      </c>
      <c r="Y211" s="15" t="s">
        <v>339</v>
      </c>
      <c r="Z211" s="144">
        <v>284000</v>
      </c>
      <c r="AB211" t="s">
        <v>1914</v>
      </c>
      <c r="AD211" s="144">
        <v>295.89959999999996</v>
      </c>
      <c r="AG211" s="15" t="s">
        <v>15</v>
      </c>
      <c r="AH211" s="133">
        <v>2.8989679061795993E-4</v>
      </c>
      <c r="AI211" s="133">
        <v>3.5755930163423308E-2</v>
      </c>
      <c r="AJ211" s="133">
        <v>1.6477652823853157E-3</v>
      </c>
    </row>
    <row r="212" spans="1:36">
      <c r="A212" t="s">
        <v>1213</v>
      </c>
      <c r="B212">
        <v>12938</v>
      </c>
      <c r="C212" t="s">
        <v>1818</v>
      </c>
      <c r="D212" t="s">
        <v>1819</v>
      </c>
      <c r="E212" t="s">
        <v>309</v>
      </c>
      <c r="F212" t="s">
        <v>1929</v>
      </c>
      <c r="G212" t="s">
        <v>1930</v>
      </c>
      <c r="H212" t="s">
        <v>312</v>
      </c>
      <c r="I212" t="s">
        <v>754</v>
      </c>
      <c r="J212" t="s">
        <v>204</v>
      </c>
      <c r="K212" t="s">
        <v>204</v>
      </c>
      <c r="L212" t="s">
        <v>325</v>
      </c>
      <c r="M212" t="s">
        <v>340</v>
      </c>
      <c r="N212" t="s">
        <v>443</v>
      </c>
      <c r="O212" t="s">
        <v>339</v>
      </c>
      <c r="P212" t="s">
        <v>1676</v>
      </c>
      <c r="Q212" t="s">
        <v>415</v>
      </c>
      <c r="R212" t="s">
        <v>407</v>
      </c>
      <c r="S212" t="s">
        <v>1212</v>
      </c>
      <c r="T212" s="132">
        <v>1694.7</v>
      </c>
      <c r="U212" t="s">
        <v>1651</v>
      </c>
      <c r="V212" s="133">
        <v>1.2500000000000001E-2</v>
      </c>
      <c r="W212" s="133">
        <v>4.5296539629697402E-2</v>
      </c>
      <c r="X212" s="15" t="s">
        <v>412</v>
      </c>
      <c r="Y212" s="15" t="s">
        <v>339</v>
      </c>
      <c r="Z212" s="144">
        <v>264444.44</v>
      </c>
      <c r="AB212" t="s">
        <v>1931</v>
      </c>
      <c r="AD212" s="144">
        <v>265.76670000000001</v>
      </c>
      <c r="AG212" s="15" t="s">
        <v>15</v>
      </c>
      <c r="AH212" s="133">
        <v>2.0606060313262493E-3</v>
      </c>
      <c r="AI212" s="133">
        <v>3.2114729337124739E-2</v>
      </c>
      <c r="AJ212" s="133">
        <v>1.4799653040224235E-3</v>
      </c>
    </row>
    <row r="213" spans="1:36">
      <c r="A213" t="s">
        <v>1213</v>
      </c>
      <c r="B213">
        <v>12938</v>
      </c>
      <c r="C213" t="s">
        <v>1732</v>
      </c>
      <c r="D213" t="s">
        <v>1733</v>
      </c>
      <c r="E213" t="s">
        <v>309</v>
      </c>
      <c r="F213" t="s">
        <v>1880</v>
      </c>
      <c r="G213" t="s">
        <v>1881</v>
      </c>
      <c r="H213" t="s">
        <v>312</v>
      </c>
      <c r="I213" t="s">
        <v>754</v>
      </c>
      <c r="J213" t="s">
        <v>204</v>
      </c>
      <c r="K213" t="s">
        <v>204</v>
      </c>
      <c r="L213" t="s">
        <v>325</v>
      </c>
      <c r="M213" t="s">
        <v>340</v>
      </c>
      <c r="N213" t="s">
        <v>447</v>
      </c>
      <c r="O213" t="s">
        <v>339</v>
      </c>
      <c r="P213" t="s">
        <v>1676</v>
      </c>
      <c r="Q213" t="s">
        <v>415</v>
      </c>
      <c r="R213" t="s">
        <v>407</v>
      </c>
      <c r="S213" t="s">
        <v>1212</v>
      </c>
      <c r="T213" s="132">
        <v>3307.3</v>
      </c>
      <c r="U213" t="s">
        <v>1882</v>
      </c>
      <c r="V213" s="133">
        <v>3.85E-2</v>
      </c>
      <c r="W213" s="133">
        <v>2.3198495296239501E-2</v>
      </c>
      <c r="X213" s="15" t="s">
        <v>412</v>
      </c>
      <c r="Y213" s="15" t="s">
        <v>339</v>
      </c>
      <c r="Z213" s="144">
        <v>236000</v>
      </c>
      <c r="AB213" t="s">
        <v>1883</v>
      </c>
      <c r="AD213" s="144">
        <v>250.23079999999999</v>
      </c>
      <c r="AG213" s="15" t="s">
        <v>15</v>
      </c>
      <c r="AH213" s="133">
        <v>1.3333333333333333E-3</v>
      </c>
      <c r="AI213" s="133">
        <v>3.0237401502190425E-2</v>
      </c>
      <c r="AJ213" s="133">
        <v>1.3934511057923143E-3</v>
      </c>
    </row>
    <row r="214" spans="1:36">
      <c r="A214" t="s">
        <v>1213</v>
      </c>
      <c r="B214">
        <v>12938</v>
      </c>
      <c r="C214" t="s">
        <v>2094</v>
      </c>
      <c r="D214" t="s">
        <v>2095</v>
      </c>
      <c r="E214" t="s">
        <v>309</v>
      </c>
      <c r="F214" t="s">
        <v>2249</v>
      </c>
      <c r="G214" t="s">
        <v>2250</v>
      </c>
      <c r="H214" t="s">
        <v>312</v>
      </c>
      <c r="I214" t="s">
        <v>754</v>
      </c>
      <c r="J214" t="s">
        <v>204</v>
      </c>
      <c r="K214" t="s">
        <v>204</v>
      </c>
      <c r="L214" t="s">
        <v>325</v>
      </c>
      <c r="M214" t="s">
        <v>340</v>
      </c>
      <c r="N214" t="s">
        <v>448</v>
      </c>
      <c r="O214" t="s">
        <v>339</v>
      </c>
      <c r="P214" t="s">
        <v>1690</v>
      </c>
      <c r="Q214" t="s">
        <v>413</v>
      </c>
      <c r="R214" t="s">
        <v>407</v>
      </c>
      <c r="S214" t="s">
        <v>1212</v>
      </c>
      <c r="T214" s="132">
        <v>1566.4</v>
      </c>
      <c r="U214" t="s">
        <v>2251</v>
      </c>
      <c r="V214" s="133">
        <v>1.46E-2</v>
      </c>
      <c r="W214" s="133">
        <v>1.9099368392228699E-2</v>
      </c>
      <c r="X214" s="3" t="s">
        <v>411</v>
      </c>
      <c r="Y214" s="3" t="s">
        <v>339</v>
      </c>
      <c r="Z214" s="144">
        <v>150000</v>
      </c>
      <c r="AB214" t="s">
        <v>2252</v>
      </c>
      <c r="AD214" s="144">
        <v>166.45500000000001</v>
      </c>
      <c r="AG214" s="15" t="s">
        <v>15</v>
      </c>
      <c r="AH214" s="133">
        <v>1.126422107911238E-4</v>
      </c>
      <c r="AI214" s="133">
        <v>2.0114097333530118E-2</v>
      </c>
      <c r="AJ214" s="133">
        <v>9.2693187175463493E-4</v>
      </c>
    </row>
    <row r="215" spans="1:36">
      <c r="A215" t="s">
        <v>1213</v>
      </c>
      <c r="B215">
        <v>12938</v>
      </c>
      <c r="C215" t="s">
        <v>1858</v>
      </c>
      <c r="D215" t="s">
        <v>1859</v>
      </c>
      <c r="E215" t="s">
        <v>309</v>
      </c>
      <c r="F215" t="s">
        <v>1860</v>
      </c>
      <c r="G215" t="s">
        <v>1861</v>
      </c>
      <c r="H215" t="s">
        <v>312</v>
      </c>
      <c r="I215" t="s">
        <v>754</v>
      </c>
      <c r="J215" t="s">
        <v>204</v>
      </c>
      <c r="K215" t="s">
        <v>204</v>
      </c>
      <c r="L215" t="s">
        <v>325</v>
      </c>
      <c r="M215" t="s">
        <v>340</v>
      </c>
      <c r="N215" t="s">
        <v>448</v>
      </c>
      <c r="O215" t="s">
        <v>339</v>
      </c>
      <c r="P215" t="s">
        <v>1650</v>
      </c>
      <c r="Q215" t="s">
        <v>413</v>
      </c>
      <c r="R215" t="s">
        <v>407</v>
      </c>
      <c r="S215" t="s">
        <v>1212</v>
      </c>
      <c r="T215" s="132">
        <v>915.1</v>
      </c>
      <c r="U215" t="s">
        <v>1862</v>
      </c>
      <c r="V215" s="133">
        <v>2.4199999999999999E-2</v>
      </c>
      <c r="W215" s="133">
        <v>2.03083879077431E-2</v>
      </c>
      <c r="X215" s="3" t="s">
        <v>411</v>
      </c>
      <c r="Y215" s="3" t="s">
        <v>339</v>
      </c>
      <c r="Z215" s="144">
        <v>100000</v>
      </c>
      <c r="AB215" t="s">
        <v>1863</v>
      </c>
      <c r="AD215" s="144">
        <v>112.35</v>
      </c>
      <c r="AG215" s="15" t="s">
        <v>15</v>
      </c>
      <c r="AH215" s="133">
        <v>6.9389029594421121E-5</v>
      </c>
      <c r="AI215" s="133">
        <v>1.3576154729038529E-2</v>
      </c>
      <c r="AJ215" s="133">
        <v>6.2563933670741769E-4</v>
      </c>
    </row>
    <row r="216" spans="1:36">
      <c r="A216" t="s">
        <v>1213</v>
      </c>
      <c r="B216">
        <v>12938</v>
      </c>
      <c r="C216" t="s">
        <v>1992</v>
      </c>
      <c r="D216" t="s">
        <v>1993</v>
      </c>
      <c r="E216" t="s">
        <v>80</v>
      </c>
      <c r="F216" t="s">
        <v>1994</v>
      </c>
      <c r="G216">
        <v>11940180</v>
      </c>
      <c r="H216" t="s">
        <v>312</v>
      </c>
      <c r="I216" t="s">
        <v>755</v>
      </c>
      <c r="J216" t="s">
        <v>204</v>
      </c>
      <c r="K216" t="s">
        <v>224</v>
      </c>
      <c r="L216" t="s">
        <v>325</v>
      </c>
      <c r="M216" t="s">
        <v>340</v>
      </c>
      <c r="N216" t="s">
        <v>443</v>
      </c>
      <c r="O216" t="s">
        <v>339</v>
      </c>
      <c r="P216" t="s">
        <v>1856</v>
      </c>
      <c r="Q216" t="s">
        <v>415</v>
      </c>
      <c r="R216" t="s">
        <v>407</v>
      </c>
      <c r="S216" t="s">
        <v>1212</v>
      </c>
      <c r="T216" s="132">
        <v>2255.6999999999998</v>
      </c>
      <c r="U216" t="s">
        <v>1996</v>
      </c>
      <c r="V216" s="133">
        <v>6.2850000000000003E-2</v>
      </c>
      <c r="W216" s="133">
        <v>4.5907605892419497E-2</v>
      </c>
      <c r="X216" s="15" t="s">
        <v>412</v>
      </c>
      <c r="Y216" s="15" t="s">
        <v>339</v>
      </c>
      <c r="Z216" s="144">
        <v>474000</v>
      </c>
      <c r="AB216">
        <f>AD216*1000/Z216*100</f>
        <v>104.81262710105823</v>
      </c>
      <c r="AD216" s="144">
        <f>496811.852459016/1000</f>
        <v>496.811852459016</v>
      </c>
      <c r="AG216" s="15" t="s">
        <v>15</v>
      </c>
      <c r="AH216" s="133">
        <v>2.251747306029E-3</v>
      </c>
      <c r="AI216" s="133">
        <v>6.0033774634658324E-2</v>
      </c>
      <c r="AJ216" s="133">
        <v>2.7665779959131489E-3</v>
      </c>
    </row>
    <row r="217" spans="1:36">
      <c r="A217" t="s">
        <v>1213</v>
      </c>
      <c r="B217">
        <v>12938</v>
      </c>
      <c r="C217" t="s">
        <v>1992</v>
      </c>
      <c r="D217" t="s">
        <v>1993</v>
      </c>
      <c r="E217" t="s">
        <v>80</v>
      </c>
      <c r="F217" t="s">
        <v>1994</v>
      </c>
      <c r="G217">
        <v>1194018</v>
      </c>
      <c r="H217" t="s">
        <v>312</v>
      </c>
      <c r="I217" t="s">
        <v>755</v>
      </c>
      <c r="J217" t="s">
        <v>204</v>
      </c>
      <c r="K217" t="s">
        <v>224</v>
      </c>
      <c r="L217" t="s">
        <v>325</v>
      </c>
      <c r="M217" t="s">
        <v>340</v>
      </c>
      <c r="N217" t="s">
        <v>443</v>
      </c>
      <c r="O217" t="s">
        <v>339</v>
      </c>
      <c r="P217" t="s">
        <v>1856</v>
      </c>
      <c r="Q217" t="s">
        <v>415</v>
      </c>
      <c r="R217" t="s">
        <v>407</v>
      </c>
      <c r="S217" t="s">
        <v>1212</v>
      </c>
      <c r="T217" s="132">
        <v>0</v>
      </c>
      <c r="U217" t="s">
        <v>1996</v>
      </c>
      <c r="V217" t="s">
        <v>1326</v>
      </c>
      <c r="W217" t="s">
        <v>1326</v>
      </c>
      <c r="X217" s="15" t="s">
        <v>412</v>
      </c>
      <c r="Y217" s="15" t="s">
        <v>339</v>
      </c>
      <c r="Z217" s="144">
        <v>474000</v>
      </c>
      <c r="AB217">
        <f>AD217*1000/Z217*100</f>
        <v>105</v>
      </c>
      <c r="AD217" s="144">
        <f>497700/1000</f>
        <v>497.7</v>
      </c>
      <c r="AG217" s="15" t="s">
        <v>15</v>
      </c>
      <c r="AI217" s="133">
        <v>6.0141096650133299E-2</v>
      </c>
      <c r="AJ217" s="133">
        <v>2.7715237906478134E-3</v>
      </c>
    </row>
    <row r="218" spans="1:36">
      <c r="A218" t="s">
        <v>1213</v>
      </c>
      <c r="B218">
        <v>12938</v>
      </c>
      <c r="C218" t="s">
        <v>2253</v>
      </c>
      <c r="D218" t="s">
        <v>2254</v>
      </c>
      <c r="E218" t="s">
        <v>309</v>
      </c>
      <c r="F218" t="s">
        <v>2255</v>
      </c>
      <c r="G218" t="s">
        <v>2256</v>
      </c>
      <c r="H218" t="s">
        <v>321</v>
      </c>
      <c r="I218" t="s">
        <v>755</v>
      </c>
      <c r="J218" t="s">
        <v>205</v>
      </c>
      <c r="K218" t="s">
        <v>204</v>
      </c>
      <c r="L218" t="s">
        <v>325</v>
      </c>
      <c r="M218" t="s">
        <v>314</v>
      </c>
      <c r="N218" t="s">
        <v>534</v>
      </c>
      <c r="O218" t="s">
        <v>339</v>
      </c>
      <c r="P218" t="s">
        <v>2020</v>
      </c>
      <c r="Q218" t="s">
        <v>433</v>
      </c>
      <c r="R218" t="s">
        <v>407</v>
      </c>
      <c r="S218" t="s">
        <v>1217</v>
      </c>
      <c r="T218" s="132">
        <v>5316</v>
      </c>
      <c r="U218" t="s">
        <v>2257</v>
      </c>
      <c r="V218" s="133">
        <v>4.3749999999999997E-2</v>
      </c>
      <c r="W218" s="133">
        <v>5.2272660912274997E-2</v>
      </c>
      <c r="X218" s="15" t="s">
        <v>412</v>
      </c>
      <c r="Y218" s="15" t="s">
        <v>339</v>
      </c>
      <c r="Z218" s="144">
        <v>50000</v>
      </c>
      <c r="AA218" t="s">
        <v>1218</v>
      </c>
      <c r="AB218" t="s">
        <v>2258</v>
      </c>
      <c r="AD218" s="144">
        <v>194.24079999999998</v>
      </c>
      <c r="AG218" s="15" t="s">
        <v>15</v>
      </c>
      <c r="AH218" s="133">
        <v>3.3333333333333335E-5</v>
      </c>
      <c r="AI218" s="133">
        <v>2.3471679176610832E-2</v>
      </c>
      <c r="AJ218" s="133">
        <v>1.0816616401737266E-3</v>
      </c>
    </row>
    <row r="219" spans="1:36">
      <c r="A219" t="s">
        <v>1213</v>
      </c>
      <c r="B219">
        <v>12938</v>
      </c>
      <c r="C219" t="s">
        <v>1858</v>
      </c>
      <c r="D219" t="s">
        <v>1859</v>
      </c>
      <c r="E219" t="s">
        <v>309</v>
      </c>
      <c r="F219" t="s">
        <v>2005</v>
      </c>
      <c r="G219" t="s">
        <v>2006</v>
      </c>
      <c r="H219" t="s">
        <v>321</v>
      </c>
      <c r="I219" t="s">
        <v>755</v>
      </c>
      <c r="J219" t="s">
        <v>205</v>
      </c>
      <c r="K219" t="s">
        <v>204</v>
      </c>
      <c r="L219" t="s">
        <v>325</v>
      </c>
      <c r="M219" t="s">
        <v>340</v>
      </c>
      <c r="N219" t="s">
        <v>536</v>
      </c>
      <c r="O219" t="s">
        <v>339</v>
      </c>
      <c r="P219" t="s">
        <v>2007</v>
      </c>
      <c r="Q219" t="s">
        <v>433</v>
      </c>
      <c r="R219" t="s">
        <v>407</v>
      </c>
      <c r="S219" t="s">
        <v>1215</v>
      </c>
      <c r="T219" s="132">
        <v>6111.8</v>
      </c>
      <c r="U219" t="s">
        <v>2008</v>
      </c>
      <c r="V219" s="133">
        <v>3.2750000000000001E-2</v>
      </c>
      <c r="W219" s="133">
        <v>4.63167318022248E-2</v>
      </c>
      <c r="X219" s="15" t="s">
        <v>412</v>
      </c>
      <c r="Y219" s="15" t="s">
        <v>339</v>
      </c>
      <c r="Z219" s="144">
        <v>49000</v>
      </c>
      <c r="AA219" t="s">
        <v>1216</v>
      </c>
      <c r="AB219" t="s">
        <v>2009</v>
      </c>
      <c r="AD219" s="144">
        <v>167.66370000000001</v>
      </c>
      <c r="AG219" s="15" t="s">
        <v>15</v>
      </c>
      <c r="AH219" s="133">
        <v>6.5333333333333327E-5</v>
      </c>
      <c r="AI219" s="133">
        <v>2.0260154282537583E-2</v>
      </c>
      <c r="AJ219" s="133">
        <v>9.3366271524620811E-4</v>
      </c>
    </row>
    <row r="220" spans="1:36">
      <c r="A220" t="s">
        <v>1213</v>
      </c>
      <c r="B220">
        <v>12938</v>
      </c>
      <c r="C220" t="s">
        <v>2010</v>
      </c>
      <c r="D220" t="s">
        <v>2011</v>
      </c>
      <c r="E220" t="s">
        <v>309</v>
      </c>
      <c r="F220" t="s">
        <v>2012</v>
      </c>
      <c r="G220" t="s">
        <v>2013</v>
      </c>
      <c r="H220" t="s">
        <v>321</v>
      </c>
      <c r="I220" t="s">
        <v>755</v>
      </c>
      <c r="J220" t="s">
        <v>205</v>
      </c>
      <c r="K220" t="s">
        <v>204</v>
      </c>
      <c r="L220" t="s">
        <v>325</v>
      </c>
      <c r="M220" t="s">
        <v>340</v>
      </c>
      <c r="N220" t="s">
        <v>536</v>
      </c>
      <c r="O220" t="s">
        <v>339</v>
      </c>
      <c r="P220" t="s">
        <v>2002</v>
      </c>
      <c r="Q220" t="s">
        <v>433</v>
      </c>
      <c r="R220" t="s">
        <v>407</v>
      </c>
      <c r="S220" t="s">
        <v>1215</v>
      </c>
      <c r="T220" s="132">
        <v>6230</v>
      </c>
      <c r="U220" t="s">
        <v>2014</v>
      </c>
      <c r="V220" s="133">
        <v>3.0769999999999999E-2</v>
      </c>
      <c r="W220" s="133">
        <v>4.59495675241944E-2</v>
      </c>
      <c r="X220" s="15" t="s">
        <v>412</v>
      </c>
      <c r="Y220" s="15" t="s">
        <v>339</v>
      </c>
      <c r="Z220" s="144">
        <v>49000</v>
      </c>
      <c r="AA220" t="s">
        <v>1216</v>
      </c>
      <c r="AB220" t="s">
        <v>2015</v>
      </c>
      <c r="AD220" s="144">
        <v>167.27179999999998</v>
      </c>
      <c r="AG220" s="15" t="s">
        <v>15</v>
      </c>
      <c r="AH220" s="133">
        <v>8.1666666666666669E-5</v>
      </c>
      <c r="AI220" s="133">
        <v>2.0212797851399972E-2</v>
      </c>
      <c r="AJ220" s="133">
        <v>9.3148035604678086E-4</v>
      </c>
    </row>
    <row r="221" spans="1:36">
      <c r="A221" t="s">
        <v>1213</v>
      </c>
      <c r="B221">
        <v>12938</v>
      </c>
      <c r="C221" t="s">
        <v>2016</v>
      </c>
      <c r="D221" t="s">
        <v>2017</v>
      </c>
      <c r="E221" t="s">
        <v>80</v>
      </c>
      <c r="F221" t="s">
        <v>2018</v>
      </c>
      <c r="G221" t="s">
        <v>2019</v>
      </c>
      <c r="H221" t="s">
        <v>321</v>
      </c>
      <c r="I221" t="s">
        <v>755</v>
      </c>
      <c r="J221" t="s">
        <v>205</v>
      </c>
      <c r="K221" t="s">
        <v>204</v>
      </c>
      <c r="L221" t="s">
        <v>325</v>
      </c>
      <c r="M221" t="s">
        <v>314</v>
      </c>
      <c r="N221" t="s">
        <v>486</v>
      </c>
      <c r="O221" t="s">
        <v>339</v>
      </c>
      <c r="P221" t="s">
        <v>2020</v>
      </c>
      <c r="Q221" t="s">
        <v>433</v>
      </c>
      <c r="R221" t="s">
        <v>407</v>
      </c>
      <c r="S221" t="s">
        <v>1215</v>
      </c>
      <c r="T221" s="132">
        <v>1204.7</v>
      </c>
      <c r="U221" t="s">
        <v>1807</v>
      </c>
      <c r="V221" s="133">
        <v>6.1249999999999999E-2</v>
      </c>
      <c r="W221" s="133">
        <v>7.8168232921361602E-2</v>
      </c>
      <c r="X221" s="15" t="s">
        <v>412</v>
      </c>
      <c r="Y221" s="15" t="s">
        <v>339</v>
      </c>
      <c r="Z221" s="144">
        <v>32000</v>
      </c>
      <c r="AA221" t="s">
        <v>1216</v>
      </c>
      <c r="AB221" t="s">
        <v>2021</v>
      </c>
      <c r="AD221" s="144">
        <v>117.4542</v>
      </c>
      <c r="AG221" s="15" t="s">
        <v>15</v>
      </c>
      <c r="AH221" s="133">
        <v>5.3333333333333333E-5</v>
      </c>
      <c r="AI221" s="133">
        <v>1.4192936295286491E-2</v>
      </c>
      <c r="AJ221" s="133">
        <v>6.5406290860258462E-4</v>
      </c>
    </row>
    <row r="222" spans="1:36">
      <c r="A222" t="s">
        <v>1213</v>
      </c>
      <c r="B222">
        <v>12938</v>
      </c>
      <c r="C222" t="s">
        <v>2016</v>
      </c>
      <c r="D222" t="s">
        <v>2017</v>
      </c>
      <c r="E222" t="s">
        <v>80</v>
      </c>
      <c r="F222" t="s">
        <v>2022</v>
      </c>
      <c r="G222" t="s">
        <v>2023</v>
      </c>
      <c r="H222" t="s">
        <v>321</v>
      </c>
      <c r="I222" t="s">
        <v>755</v>
      </c>
      <c r="J222" t="s">
        <v>205</v>
      </c>
      <c r="K222" t="s">
        <v>204</v>
      </c>
      <c r="L222" t="s">
        <v>325</v>
      </c>
      <c r="M222" t="s">
        <v>314</v>
      </c>
      <c r="N222" t="s">
        <v>486</v>
      </c>
      <c r="O222" t="s">
        <v>339</v>
      </c>
      <c r="P222" t="s">
        <v>2020</v>
      </c>
      <c r="Q222" t="s">
        <v>433</v>
      </c>
      <c r="R222" t="s">
        <v>407</v>
      </c>
      <c r="S222" t="s">
        <v>1215</v>
      </c>
      <c r="T222" s="132">
        <v>2928.4</v>
      </c>
      <c r="U222" t="s">
        <v>1651</v>
      </c>
      <c r="V222" s="133">
        <v>6.5000000000000002E-2</v>
      </c>
      <c r="W222" s="133">
        <v>7.9217273715734102E-2</v>
      </c>
      <c r="X222" s="15" t="s">
        <v>412</v>
      </c>
      <c r="Y222" s="15" t="s">
        <v>339</v>
      </c>
      <c r="Z222" s="144">
        <v>32000</v>
      </c>
      <c r="AA222" t="s">
        <v>1216</v>
      </c>
      <c r="AB222" t="s">
        <v>2024</v>
      </c>
      <c r="AD222" s="144">
        <v>115.46560000000001</v>
      </c>
      <c r="AG222" s="15" t="s">
        <v>15</v>
      </c>
      <c r="AH222" s="133">
        <v>5.3333333333333333E-5</v>
      </c>
      <c r="AI222" s="133">
        <v>1.3952637752392269E-2</v>
      </c>
      <c r="AJ222" s="133">
        <v>6.4298906449954628E-4</v>
      </c>
    </row>
    <row r="223" spans="1:36">
      <c r="A223" t="s">
        <v>1213</v>
      </c>
      <c r="B223">
        <v>12938</v>
      </c>
      <c r="C223" t="s">
        <v>2234</v>
      </c>
      <c r="D223" t="s">
        <v>2235</v>
      </c>
      <c r="E223" t="s">
        <v>309</v>
      </c>
      <c r="F223" t="s">
        <v>2236</v>
      </c>
      <c r="G223" t="s">
        <v>2237</v>
      </c>
      <c r="H223" t="s">
        <v>312</v>
      </c>
      <c r="I223" t="s">
        <v>952</v>
      </c>
      <c r="J223" t="s">
        <v>204</v>
      </c>
      <c r="K223" t="s">
        <v>204</v>
      </c>
      <c r="L223" t="s">
        <v>325</v>
      </c>
      <c r="M223" t="s">
        <v>340</v>
      </c>
      <c r="N223" t="s">
        <v>441</v>
      </c>
      <c r="O223" t="s">
        <v>339</v>
      </c>
      <c r="P223" t="s">
        <v>1662</v>
      </c>
      <c r="Q223" t="s">
        <v>413</v>
      </c>
      <c r="R223" t="s">
        <v>407</v>
      </c>
      <c r="S223" t="s">
        <v>1212</v>
      </c>
      <c r="T223" s="132">
        <v>3327.4</v>
      </c>
      <c r="U223" t="s">
        <v>2238</v>
      </c>
      <c r="V223" s="133">
        <v>2.5000000000000001E-3</v>
      </c>
      <c r="W223" s="133">
        <v>5.3854089909791597E-2</v>
      </c>
      <c r="X223" s="15" t="s">
        <v>412</v>
      </c>
      <c r="Y223" s="15" t="s">
        <v>339</v>
      </c>
      <c r="Z223" s="144">
        <v>563000</v>
      </c>
      <c r="AB223" t="s">
        <v>2239</v>
      </c>
      <c r="AD223" s="144">
        <v>475.73500000000001</v>
      </c>
      <c r="AG223" s="15" t="s">
        <v>15</v>
      </c>
      <c r="AH223" s="133">
        <v>9.9364280394350886E-4</v>
      </c>
      <c r="AI223" s="133">
        <v>5.7486888918728482E-2</v>
      </c>
      <c r="AJ223" s="133">
        <v>2.6492080983400394E-3</v>
      </c>
    </row>
    <row r="224" spans="1:36">
      <c r="A224" t="s">
        <v>1213</v>
      </c>
      <c r="B224">
        <v>12938</v>
      </c>
      <c r="C224" t="s">
        <v>2025</v>
      </c>
      <c r="D224" t="s">
        <v>2026</v>
      </c>
      <c r="E224" t="s">
        <v>309</v>
      </c>
      <c r="F224" t="s">
        <v>2027</v>
      </c>
      <c r="G224" t="s">
        <v>2028</v>
      </c>
      <c r="H224" t="s">
        <v>312</v>
      </c>
      <c r="I224" t="s">
        <v>952</v>
      </c>
      <c r="J224" t="s">
        <v>204</v>
      </c>
      <c r="K224" t="s">
        <v>204</v>
      </c>
      <c r="L224" t="s">
        <v>325</v>
      </c>
      <c r="M224" t="s">
        <v>340</v>
      </c>
      <c r="N224" t="s">
        <v>461</v>
      </c>
      <c r="O224" t="s">
        <v>339</v>
      </c>
      <c r="Q224" t="s">
        <v>410</v>
      </c>
      <c r="R224" t="s">
        <v>410</v>
      </c>
      <c r="S224" t="s">
        <v>1212</v>
      </c>
      <c r="T224" s="132">
        <v>3849.9</v>
      </c>
      <c r="U224" t="s">
        <v>1781</v>
      </c>
      <c r="V224" s="133">
        <v>4.8500000000000001E-2</v>
      </c>
      <c r="W224" s="133">
        <v>4.7968971053361502E-2</v>
      </c>
      <c r="X224" s="15" t="s">
        <v>412</v>
      </c>
      <c r="Y224" s="15" t="s">
        <v>339</v>
      </c>
      <c r="Z224" s="144">
        <v>224000</v>
      </c>
      <c r="AB224" t="s">
        <v>2029</v>
      </c>
      <c r="AD224" s="144">
        <v>227.584</v>
      </c>
      <c r="AG224" s="15" t="s">
        <v>15</v>
      </c>
      <c r="AH224" s="133">
        <v>7.4666666666666664E-4</v>
      </c>
      <c r="AI224" s="133">
        <v>2.7500806389439296E-2</v>
      </c>
      <c r="AJ224" s="133">
        <v>1.2673386987558609E-3</v>
      </c>
    </row>
    <row r="225" spans="1:36">
      <c r="A225" t="s">
        <v>1213</v>
      </c>
      <c r="B225">
        <v>13498</v>
      </c>
      <c r="C225" t="s">
        <v>2259</v>
      </c>
      <c r="D225" t="s">
        <v>2260</v>
      </c>
      <c r="E225" t="s">
        <v>311</v>
      </c>
      <c r="F225" t="s">
        <v>2261</v>
      </c>
      <c r="G225" t="s">
        <v>2262</v>
      </c>
      <c r="H225" t="s">
        <v>321</v>
      </c>
      <c r="I225" t="s">
        <v>951</v>
      </c>
      <c r="J225" t="s">
        <v>204</v>
      </c>
      <c r="K225" t="s">
        <v>224</v>
      </c>
      <c r="L225" t="s">
        <v>325</v>
      </c>
      <c r="M225" t="s">
        <v>340</v>
      </c>
      <c r="N225" t="s">
        <v>465</v>
      </c>
      <c r="O225" t="s">
        <v>339</v>
      </c>
      <c r="P225" t="s">
        <v>1686</v>
      </c>
      <c r="Q225" t="s">
        <v>413</v>
      </c>
      <c r="R225" t="s">
        <v>407</v>
      </c>
      <c r="S225" t="s">
        <v>1212</v>
      </c>
      <c r="T225" s="132">
        <v>2943.8</v>
      </c>
      <c r="U225" t="s">
        <v>2263</v>
      </c>
      <c r="V225" s="133">
        <v>8.5000000000000006E-2</v>
      </c>
      <c r="W225" s="133">
        <v>0.14404799480795799</v>
      </c>
      <c r="X225" s="3" t="s">
        <v>412</v>
      </c>
      <c r="Y225" s="3" t="s">
        <v>338</v>
      </c>
      <c r="Z225" s="144">
        <v>122691.56</v>
      </c>
      <c r="AB225" t="s">
        <v>2264</v>
      </c>
      <c r="AD225" s="144">
        <v>98.067399999999992</v>
      </c>
      <c r="AG225" s="15" t="s">
        <v>15</v>
      </c>
      <c r="AH225" s="133">
        <v>1.3089396039240301E-4</v>
      </c>
      <c r="AI225" s="133">
        <v>9.7700096876592859E-4</v>
      </c>
      <c r="AJ225" s="133">
        <v>1.5300795544002523E-4</v>
      </c>
    </row>
    <row r="226" spans="1:36">
      <c r="A226" t="s">
        <v>1213</v>
      </c>
      <c r="B226">
        <v>13498</v>
      </c>
      <c r="C226" t="s">
        <v>2163</v>
      </c>
      <c r="D226" t="s">
        <v>2164</v>
      </c>
      <c r="E226" t="s">
        <v>309</v>
      </c>
      <c r="F226" t="s">
        <v>2265</v>
      </c>
      <c r="G226" t="s">
        <v>2266</v>
      </c>
      <c r="H226" t="s">
        <v>312</v>
      </c>
      <c r="I226" t="s">
        <v>951</v>
      </c>
      <c r="J226" t="s">
        <v>204</v>
      </c>
      <c r="K226" t="s">
        <v>204</v>
      </c>
      <c r="L226" t="s">
        <v>325</v>
      </c>
      <c r="M226" t="s">
        <v>340</v>
      </c>
      <c r="N226" t="s">
        <v>484</v>
      </c>
      <c r="O226" t="s">
        <v>339</v>
      </c>
      <c r="P226" t="s">
        <v>1690</v>
      </c>
      <c r="Q226" t="s">
        <v>413</v>
      </c>
      <c r="R226" t="s">
        <v>407</v>
      </c>
      <c r="S226" t="s">
        <v>1212</v>
      </c>
      <c r="T226" s="132">
        <v>3904.7</v>
      </c>
      <c r="U226" t="s">
        <v>2267</v>
      </c>
      <c r="V226" s="133">
        <v>3.2000000000000001E-2</v>
      </c>
      <c r="W226" s="133">
        <v>4.1677348889112099E-2</v>
      </c>
      <c r="X226" s="15" t="s">
        <v>412</v>
      </c>
      <c r="Y226" s="15" t="s">
        <v>339</v>
      </c>
      <c r="Z226" s="144">
        <v>3499000</v>
      </c>
      <c r="AB226" t="s">
        <v>2268</v>
      </c>
      <c r="AD226" s="144">
        <v>3349.2428</v>
      </c>
      <c r="AG226" s="15" t="s">
        <v>15</v>
      </c>
      <c r="AH226" s="133">
        <v>2.4945763105793848E-3</v>
      </c>
      <c r="AI226" s="133">
        <v>3.3366984953535135E-2</v>
      </c>
      <c r="AJ226" s="133">
        <v>5.2255978347567631E-3</v>
      </c>
    </row>
    <row r="227" spans="1:36">
      <c r="A227" t="s">
        <v>1213</v>
      </c>
      <c r="B227">
        <v>13498</v>
      </c>
      <c r="C227" t="s">
        <v>2269</v>
      </c>
      <c r="D227" t="s">
        <v>2270</v>
      </c>
      <c r="E227" t="s">
        <v>309</v>
      </c>
      <c r="F227" t="s">
        <v>2271</v>
      </c>
      <c r="G227" t="s">
        <v>2272</v>
      </c>
      <c r="H227" t="s">
        <v>312</v>
      </c>
      <c r="I227" t="s">
        <v>951</v>
      </c>
      <c r="J227" t="s">
        <v>204</v>
      </c>
      <c r="K227" t="s">
        <v>204</v>
      </c>
      <c r="L227" t="s">
        <v>325</v>
      </c>
      <c r="M227" t="s">
        <v>340</v>
      </c>
      <c r="N227" t="s">
        <v>475</v>
      </c>
      <c r="O227" t="s">
        <v>339</v>
      </c>
      <c r="P227" t="s">
        <v>1690</v>
      </c>
      <c r="Q227" t="s">
        <v>413</v>
      </c>
      <c r="R227" t="s">
        <v>407</v>
      </c>
      <c r="S227" t="s">
        <v>1212</v>
      </c>
      <c r="T227" s="132">
        <v>3275.5</v>
      </c>
      <c r="U227" t="s">
        <v>2108</v>
      </c>
      <c r="V227" s="133">
        <v>2.1000000000000001E-2</v>
      </c>
      <c r="W227" s="133">
        <v>5.1370485829114597E-2</v>
      </c>
      <c r="X227" s="15" t="s">
        <v>412</v>
      </c>
      <c r="Y227" s="15" t="s">
        <v>339</v>
      </c>
      <c r="Z227" s="144">
        <v>2216000</v>
      </c>
      <c r="AB227" t="s">
        <v>2273</v>
      </c>
      <c r="AD227" s="144">
        <v>2017.2248</v>
      </c>
      <c r="AG227" s="15" t="s">
        <v>15</v>
      </c>
      <c r="AH227" s="133">
        <v>3.8603556413605924E-3</v>
      </c>
      <c r="AI227" s="133">
        <v>2.0096694557198994E-2</v>
      </c>
      <c r="AJ227" s="133">
        <v>3.1473399142927603E-3</v>
      </c>
    </row>
    <row r="228" spans="1:36">
      <c r="A228" t="s">
        <v>1213</v>
      </c>
      <c r="B228">
        <v>13498</v>
      </c>
      <c r="C228" t="s">
        <v>2274</v>
      </c>
      <c r="D228" t="s">
        <v>2275</v>
      </c>
      <c r="E228" t="s">
        <v>309</v>
      </c>
      <c r="F228" t="s">
        <v>2276</v>
      </c>
      <c r="G228" t="s">
        <v>2277</v>
      </c>
      <c r="H228" t="s">
        <v>312</v>
      </c>
      <c r="I228" t="s">
        <v>951</v>
      </c>
      <c r="J228" t="s">
        <v>204</v>
      </c>
      <c r="K228" t="s">
        <v>204</v>
      </c>
      <c r="L228" t="s">
        <v>325</v>
      </c>
      <c r="M228" t="s">
        <v>340</v>
      </c>
      <c r="N228" t="s">
        <v>445</v>
      </c>
      <c r="O228" t="s">
        <v>339</v>
      </c>
      <c r="P228" t="s">
        <v>1690</v>
      </c>
      <c r="Q228" t="s">
        <v>413</v>
      </c>
      <c r="R228" t="s">
        <v>407</v>
      </c>
      <c r="S228" t="s">
        <v>1212</v>
      </c>
      <c r="T228" s="132">
        <v>3736.2</v>
      </c>
      <c r="U228" t="s">
        <v>2278</v>
      </c>
      <c r="V228" s="133">
        <v>4.7E-2</v>
      </c>
      <c r="W228" s="133">
        <v>3.5335897287129998E-2</v>
      </c>
      <c r="X228" s="15" t="s">
        <v>412</v>
      </c>
      <c r="Y228" s="15" t="s">
        <v>339</v>
      </c>
      <c r="Z228" s="144">
        <v>1973000</v>
      </c>
      <c r="AB228" t="s">
        <v>2279</v>
      </c>
      <c r="AD228" s="144">
        <v>1976.7486999999999</v>
      </c>
      <c r="AG228" s="15" t="s">
        <v>15</v>
      </c>
      <c r="AH228" s="133">
        <v>2.1944166388610832E-3</v>
      </c>
      <c r="AI228" s="133">
        <v>1.9693449555171137E-2</v>
      </c>
      <c r="AJ228" s="133">
        <v>3.0841877831545225E-3</v>
      </c>
    </row>
    <row r="229" spans="1:36">
      <c r="A229" t="s">
        <v>1213</v>
      </c>
      <c r="B229">
        <v>13498</v>
      </c>
      <c r="C229" t="s">
        <v>2280</v>
      </c>
      <c r="D229" t="s">
        <v>2281</v>
      </c>
      <c r="E229" t="s">
        <v>309</v>
      </c>
      <c r="F229" t="s">
        <v>2282</v>
      </c>
      <c r="G229" t="s">
        <v>2283</v>
      </c>
      <c r="H229" t="s">
        <v>312</v>
      </c>
      <c r="I229" t="s">
        <v>951</v>
      </c>
      <c r="J229" t="s">
        <v>204</v>
      </c>
      <c r="K229" t="s">
        <v>204</v>
      </c>
      <c r="L229" t="s">
        <v>325</v>
      </c>
      <c r="M229" t="s">
        <v>340</v>
      </c>
      <c r="N229" t="s">
        <v>451</v>
      </c>
      <c r="O229" t="s">
        <v>339</v>
      </c>
      <c r="P229" t="s">
        <v>1622</v>
      </c>
      <c r="Q229" t="s">
        <v>413</v>
      </c>
      <c r="R229" t="s">
        <v>407</v>
      </c>
      <c r="S229" t="s">
        <v>1212</v>
      </c>
      <c r="T229" s="132">
        <v>5320.6</v>
      </c>
      <c r="U229" t="s">
        <v>2284</v>
      </c>
      <c r="V229" s="133">
        <v>2.07E-2</v>
      </c>
      <c r="W229" s="133">
        <v>5.1677330261468597E-2</v>
      </c>
      <c r="X229" s="15" t="s">
        <v>412</v>
      </c>
      <c r="Y229" s="15" t="s">
        <v>339</v>
      </c>
      <c r="Z229" s="144">
        <v>1999000</v>
      </c>
      <c r="AB229" t="s">
        <v>2285</v>
      </c>
      <c r="AD229" s="144">
        <v>1693.5527999999999</v>
      </c>
      <c r="AG229" s="15" t="s">
        <v>15</v>
      </c>
      <c r="AH229" s="133">
        <v>4.8672997321645975E-3</v>
      </c>
      <c r="AI229" s="133">
        <v>1.6872097417248249E-2</v>
      </c>
      <c r="AJ229" s="133">
        <v>2.6423363050078821E-3</v>
      </c>
    </row>
    <row r="230" spans="1:36">
      <c r="A230" t="s">
        <v>1213</v>
      </c>
      <c r="B230">
        <v>13498</v>
      </c>
      <c r="C230" t="s">
        <v>2274</v>
      </c>
      <c r="D230" t="s">
        <v>2275</v>
      </c>
      <c r="E230" t="s">
        <v>309</v>
      </c>
      <c r="F230" t="s">
        <v>2286</v>
      </c>
      <c r="G230" t="s">
        <v>2287</v>
      </c>
      <c r="H230" t="s">
        <v>312</v>
      </c>
      <c r="I230" t="s">
        <v>951</v>
      </c>
      <c r="J230" t="s">
        <v>204</v>
      </c>
      <c r="K230" t="s">
        <v>204</v>
      </c>
      <c r="L230" t="s">
        <v>325</v>
      </c>
      <c r="M230" t="s">
        <v>340</v>
      </c>
      <c r="N230" t="s">
        <v>445</v>
      </c>
      <c r="O230" t="s">
        <v>339</v>
      </c>
      <c r="P230" t="s">
        <v>1690</v>
      </c>
      <c r="Q230" t="s">
        <v>413</v>
      </c>
      <c r="R230" t="s">
        <v>407</v>
      </c>
      <c r="S230" t="s">
        <v>1212</v>
      </c>
      <c r="T230" s="132">
        <v>5758</v>
      </c>
      <c r="U230" t="s">
        <v>2288</v>
      </c>
      <c r="V230" s="133">
        <v>5.2499999999999998E-2</v>
      </c>
      <c r="W230" s="133">
        <v>4.1745536540746302E-2</v>
      </c>
      <c r="X230" s="15" t="s">
        <v>412</v>
      </c>
      <c r="Y230" s="15" t="s">
        <v>339</v>
      </c>
      <c r="Z230" s="144">
        <v>1495000</v>
      </c>
      <c r="AB230" t="s">
        <v>2289</v>
      </c>
      <c r="AD230" s="144">
        <v>1533.7204999999999</v>
      </c>
      <c r="AG230" s="15" t="s">
        <v>15</v>
      </c>
      <c r="AH230" s="133">
        <v>2.99E-3</v>
      </c>
      <c r="AI230" s="133">
        <v>1.527976080038998E-2</v>
      </c>
      <c r="AJ230" s="133">
        <v>2.3929607384457346E-3</v>
      </c>
    </row>
    <row r="231" spans="1:36">
      <c r="A231" t="s">
        <v>1213</v>
      </c>
      <c r="B231">
        <v>13498</v>
      </c>
      <c r="C231" t="s">
        <v>2195</v>
      </c>
      <c r="D231" t="s">
        <v>2196</v>
      </c>
      <c r="E231" t="s">
        <v>309</v>
      </c>
      <c r="F231" t="s">
        <v>2290</v>
      </c>
      <c r="G231" t="s">
        <v>2291</v>
      </c>
      <c r="H231" t="s">
        <v>312</v>
      </c>
      <c r="I231" t="s">
        <v>951</v>
      </c>
      <c r="J231" t="s">
        <v>204</v>
      </c>
      <c r="K231" t="s">
        <v>204</v>
      </c>
      <c r="L231" t="s">
        <v>325</v>
      </c>
      <c r="M231" t="s">
        <v>340</v>
      </c>
      <c r="N231" t="s">
        <v>464</v>
      </c>
      <c r="O231" t="s">
        <v>339</v>
      </c>
      <c r="P231" t="s">
        <v>1650</v>
      </c>
      <c r="Q231" t="s">
        <v>413</v>
      </c>
      <c r="R231" t="s">
        <v>407</v>
      </c>
      <c r="S231" t="s">
        <v>1212</v>
      </c>
      <c r="T231" s="132">
        <v>8410.4</v>
      </c>
      <c r="U231" t="s">
        <v>2292</v>
      </c>
      <c r="V231" s="133">
        <v>5.79E-2</v>
      </c>
      <c r="W231" s="133">
        <v>5.11423194563385E-2</v>
      </c>
      <c r="X231" s="15" t="s">
        <v>412</v>
      </c>
      <c r="Y231" s="15" t="s">
        <v>339</v>
      </c>
      <c r="Z231" s="144">
        <v>1500000</v>
      </c>
      <c r="AB231" t="s">
        <v>2293</v>
      </c>
      <c r="AD231" s="144">
        <v>1499.1</v>
      </c>
      <c r="AG231" s="15" t="s">
        <v>15</v>
      </c>
      <c r="AH231" s="133">
        <v>9.2211792043966588E-3</v>
      </c>
      <c r="AI231" s="133">
        <v>1.4934852481833958E-2</v>
      </c>
      <c r="AJ231" s="133">
        <v>2.3389447053775449E-3</v>
      </c>
    </row>
    <row r="232" spans="1:36">
      <c r="A232" t="s">
        <v>1213</v>
      </c>
      <c r="B232">
        <v>13498</v>
      </c>
      <c r="C232" t="s">
        <v>2294</v>
      </c>
      <c r="D232" t="s">
        <v>2295</v>
      </c>
      <c r="E232" t="s">
        <v>309</v>
      </c>
      <c r="F232" t="s">
        <v>2296</v>
      </c>
      <c r="G232" t="s">
        <v>2297</v>
      </c>
      <c r="H232" t="s">
        <v>312</v>
      </c>
      <c r="I232" t="s">
        <v>951</v>
      </c>
      <c r="J232" t="s">
        <v>204</v>
      </c>
      <c r="K232" t="s">
        <v>204</v>
      </c>
      <c r="L232" t="s">
        <v>325</v>
      </c>
      <c r="M232" t="s">
        <v>340</v>
      </c>
      <c r="N232" t="s">
        <v>477</v>
      </c>
      <c r="O232" t="s">
        <v>339</v>
      </c>
      <c r="P232" t="s">
        <v>1650</v>
      </c>
      <c r="Q232" t="s">
        <v>413</v>
      </c>
      <c r="R232" t="s">
        <v>407</v>
      </c>
      <c r="S232" t="s">
        <v>1212</v>
      </c>
      <c r="T232" s="132">
        <v>3620.3</v>
      </c>
      <c r="U232" t="s">
        <v>2298</v>
      </c>
      <c r="V232" s="133">
        <v>4.5600000000000002E-2</v>
      </c>
      <c r="W232" s="133">
        <v>4.1580312615632699E-2</v>
      </c>
      <c r="X232" s="15" t="s">
        <v>412</v>
      </c>
      <c r="Y232" s="15" t="s">
        <v>339</v>
      </c>
      <c r="Z232" s="144">
        <v>1296363.8999999999</v>
      </c>
      <c r="AB232" t="s">
        <v>2299</v>
      </c>
      <c r="AD232" s="144">
        <v>1278.9926</v>
      </c>
      <c r="AG232" s="15" t="s">
        <v>15</v>
      </c>
      <c r="AH232" s="133">
        <v>2.5925161988278518E-3</v>
      </c>
      <c r="AI232" s="133">
        <v>1.2742022417688792E-2</v>
      </c>
      <c r="AJ232" s="133">
        <v>1.9955259622353814E-3</v>
      </c>
    </row>
    <row r="233" spans="1:36">
      <c r="A233" t="s">
        <v>1213</v>
      </c>
      <c r="B233">
        <v>13498</v>
      </c>
      <c r="C233" t="s">
        <v>2300</v>
      </c>
      <c r="D233" t="s">
        <v>2301</v>
      </c>
      <c r="E233" t="s">
        <v>309</v>
      </c>
      <c r="F233" t="s">
        <v>2302</v>
      </c>
      <c r="G233" t="s">
        <v>2303</v>
      </c>
      <c r="H233" t="s">
        <v>312</v>
      </c>
      <c r="I233" t="s">
        <v>951</v>
      </c>
      <c r="J233" t="s">
        <v>204</v>
      </c>
      <c r="K233" t="s">
        <v>204</v>
      </c>
      <c r="L233" t="s">
        <v>325</v>
      </c>
      <c r="M233" t="s">
        <v>340</v>
      </c>
      <c r="N233" t="s">
        <v>445</v>
      </c>
      <c r="O233" t="s">
        <v>339</v>
      </c>
      <c r="P233" t="s">
        <v>1964</v>
      </c>
      <c r="Q233" t="s">
        <v>415</v>
      </c>
      <c r="R233" t="s">
        <v>407</v>
      </c>
      <c r="S233" t="s">
        <v>1212</v>
      </c>
      <c r="T233" s="132">
        <v>5225.2</v>
      </c>
      <c r="U233" t="s">
        <v>2304</v>
      </c>
      <c r="V233" s="133">
        <v>1.95E-2</v>
      </c>
      <c r="W233" s="133">
        <v>4.8595772927999201E-2</v>
      </c>
      <c r="X233" s="15" t="s">
        <v>412</v>
      </c>
      <c r="Y233" s="15" t="s">
        <v>339</v>
      </c>
      <c r="Z233" s="144">
        <v>1428294.96</v>
      </c>
      <c r="AB233" t="s">
        <v>2305</v>
      </c>
      <c r="AD233" s="144">
        <v>1224.6201000000001</v>
      </c>
      <c r="AG233" s="15" t="s">
        <v>15</v>
      </c>
      <c r="AH233" s="133">
        <v>1.3049745850574582E-3</v>
      </c>
      <c r="AI233" s="133">
        <v>1.2200333893528618E-2</v>
      </c>
      <c r="AJ233" s="133">
        <v>1.9106922146580748E-3</v>
      </c>
    </row>
    <row r="234" spans="1:36">
      <c r="A234" t="s">
        <v>1213</v>
      </c>
      <c r="B234">
        <v>13498</v>
      </c>
      <c r="C234" t="s">
        <v>2306</v>
      </c>
      <c r="D234" t="s">
        <v>2307</v>
      </c>
      <c r="E234" t="s">
        <v>309</v>
      </c>
      <c r="F234" t="s">
        <v>2308</v>
      </c>
      <c r="G234" t="s">
        <v>2309</v>
      </c>
      <c r="H234" t="s">
        <v>312</v>
      </c>
      <c r="I234" t="s">
        <v>951</v>
      </c>
      <c r="J234" t="s">
        <v>204</v>
      </c>
      <c r="K234" t="s">
        <v>204</v>
      </c>
      <c r="L234" t="s">
        <v>325</v>
      </c>
      <c r="M234" t="s">
        <v>340</v>
      </c>
      <c r="N234" t="s">
        <v>445</v>
      </c>
      <c r="O234" t="s">
        <v>339</v>
      </c>
      <c r="P234" t="s">
        <v>1725</v>
      </c>
      <c r="Q234" t="s">
        <v>415</v>
      </c>
      <c r="R234" t="s">
        <v>407</v>
      </c>
      <c r="S234" t="s">
        <v>1212</v>
      </c>
      <c r="T234" s="132">
        <v>5470.4</v>
      </c>
      <c r="U234" t="s">
        <v>2310</v>
      </c>
      <c r="V234" s="133">
        <v>4.6899999999999997E-2</v>
      </c>
      <c r="W234" s="133">
        <v>4.4462552198171301E-2</v>
      </c>
      <c r="X234" s="15" t="s">
        <v>412</v>
      </c>
      <c r="Y234" s="15" t="s">
        <v>339</v>
      </c>
      <c r="Z234" s="144">
        <v>1200000</v>
      </c>
      <c r="AB234" t="s">
        <v>2311</v>
      </c>
      <c r="AD234" s="144">
        <v>1186.8</v>
      </c>
      <c r="AG234" s="15" t="s">
        <v>15</v>
      </c>
      <c r="AH234" s="133">
        <v>2.3999999999999998E-3</v>
      </c>
      <c r="AI234" s="133">
        <v>1.1823549413274993E-2</v>
      </c>
      <c r="AJ234" s="133">
        <v>1.8516840613315125E-3</v>
      </c>
    </row>
    <row r="235" spans="1:36">
      <c r="A235" t="s">
        <v>1213</v>
      </c>
      <c r="B235">
        <v>13498</v>
      </c>
      <c r="C235" t="s">
        <v>2312</v>
      </c>
      <c r="D235" t="s">
        <v>2313</v>
      </c>
      <c r="E235" t="s">
        <v>309</v>
      </c>
      <c r="F235" t="s">
        <v>2314</v>
      </c>
      <c r="G235" t="s">
        <v>2315</v>
      </c>
      <c r="H235" t="s">
        <v>312</v>
      </c>
      <c r="I235" t="s">
        <v>951</v>
      </c>
      <c r="J235" t="s">
        <v>204</v>
      </c>
      <c r="K235" t="s">
        <v>204</v>
      </c>
      <c r="L235" t="s">
        <v>325</v>
      </c>
      <c r="M235" t="s">
        <v>340</v>
      </c>
      <c r="N235" t="s">
        <v>464</v>
      </c>
      <c r="O235" t="s">
        <v>339</v>
      </c>
      <c r="P235" t="s">
        <v>1690</v>
      </c>
      <c r="Q235" t="s">
        <v>413</v>
      </c>
      <c r="R235" t="s">
        <v>407</v>
      </c>
      <c r="S235" t="s">
        <v>1212</v>
      </c>
      <c r="T235" s="132">
        <v>7096.3</v>
      </c>
      <c r="U235" t="s">
        <v>2316</v>
      </c>
      <c r="V235" s="133">
        <v>4.9399999999999999E-2</v>
      </c>
      <c r="W235" s="133">
        <v>5.4465156172513601E-2</v>
      </c>
      <c r="X235" s="15" t="s">
        <v>412</v>
      </c>
      <c r="Y235" s="15" t="s">
        <v>339</v>
      </c>
      <c r="Z235" s="144">
        <v>1265000</v>
      </c>
      <c r="AB235" t="s">
        <v>2317</v>
      </c>
      <c r="AD235" s="144">
        <v>1168.8599999999999</v>
      </c>
      <c r="AG235" s="15" t="s">
        <v>15</v>
      </c>
      <c r="AH235" s="133">
        <v>1.4093121554008964E-3</v>
      </c>
      <c r="AI235" s="133">
        <v>1.1644821340748741E-2</v>
      </c>
      <c r="AJ235" s="133">
        <v>1.8236934883113847E-3</v>
      </c>
    </row>
    <row r="236" spans="1:36">
      <c r="A236" t="s">
        <v>1213</v>
      </c>
      <c r="B236">
        <v>13498</v>
      </c>
      <c r="C236" t="s">
        <v>2318</v>
      </c>
      <c r="D236" t="s">
        <v>2319</v>
      </c>
      <c r="E236" t="s">
        <v>309</v>
      </c>
      <c r="F236" t="s">
        <v>2320</v>
      </c>
      <c r="G236" t="s">
        <v>2321</v>
      </c>
      <c r="H236" t="s">
        <v>312</v>
      </c>
      <c r="I236" t="s">
        <v>951</v>
      </c>
      <c r="J236" t="s">
        <v>204</v>
      </c>
      <c r="K236" t="s">
        <v>204</v>
      </c>
      <c r="L236" t="s">
        <v>325</v>
      </c>
      <c r="M236" t="s">
        <v>340</v>
      </c>
      <c r="N236" t="s">
        <v>459</v>
      </c>
      <c r="O236" t="s">
        <v>339</v>
      </c>
      <c r="P236" t="s">
        <v>1957</v>
      </c>
      <c r="Q236" t="s">
        <v>413</v>
      </c>
      <c r="R236" t="s">
        <v>407</v>
      </c>
      <c r="S236" t="s">
        <v>1212</v>
      </c>
      <c r="T236" s="132">
        <v>6321.8</v>
      </c>
      <c r="U236" t="s">
        <v>2322</v>
      </c>
      <c r="V236" s="133">
        <v>1.9E-2</v>
      </c>
      <c r="W236" s="133">
        <v>4.7698843048810599E-2</v>
      </c>
      <c r="X236" s="15" t="s">
        <v>412</v>
      </c>
      <c r="Y236" s="15" t="s">
        <v>339</v>
      </c>
      <c r="Z236" s="144">
        <v>1392264</v>
      </c>
      <c r="AB236" t="s">
        <v>2323</v>
      </c>
      <c r="AD236" s="144">
        <v>1155.1614</v>
      </c>
      <c r="AG236" s="15" t="s">
        <v>15</v>
      </c>
      <c r="AH236" s="133">
        <v>1.2951293023255814E-3</v>
      </c>
      <c r="AI236" s="133">
        <v>1.1508348410185304E-2</v>
      </c>
      <c r="AJ236" s="133">
        <v>1.8023204858825376E-3</v>
      </c>
    </row>
    <row r="237" spans="1:36">
      <c r="A237" t="s">
        <v>1213</v>
      </c>
      <c r="B237">
        <v>13498</v>
      </c>
      <c r="C237" t="s">
        <v>1646</v>
      </c>
      <c r="D237" t="s">
        <v>1647</v>
      </c>
      <c r="E237" t="s">
        <v>311</v>
      </c>
      <c r="F237" t="s">
        <v>1688</v>
      </c>
      <c r="G237" t="s">
        <v>1689</v>
      </c>
      <c r="H237" t="s">
        <v>312</v>
      </c>
      <c r="I237" t="s">
        <v>951</v>
      </c>
      <c r="J237" t="s">
        <v>204</v>
      </c>
      <c r="K237" t="s">
        <v>224</v>
      </c>
      <c r="L237" t="s">
        <v>325</v>
      </c>
      <c r="M237" t="s">
        <v>340</v>
      </c>
      <c r="N237" t="s">
        <v>465</v>
      </c>
      <c r="O237" t="s">
        <v>339</v>
      </c>
      <c r="P237" t="s">
        <v>1690</v>
      </c>
      <c r="Q237" t="s">
        <v>413</v>
      </c>
      <c r="R237" t="s">
        <v>407</v>
      </c>
      <c r="S237" t="s">
        <v>1212</v>
      </c>
      <c r="T237" s="132">
        <v>3646.7</v>
      </c>
      <c r="U237" t="s">
        <v>1691</v>
      </c>
      <c r="V237" s="133">
        <v>4.4999999999999998E-2</v>
      </c>
      <c r="W237" s="133">
        <v>6.0806607774495702E-2</v>
      </c>
      <c r="X237" s="15" t="s">
        <v>412</v>
      </c>
      <c r="Y237" s="15" t="s">
        <v>339</v>
      </c>
      <c r="Z237" s="144">
        <v>1164000</v>
      </c>
      <c r="AB237" t="s">
        <v>1692</v>
      </c>
      <c r="AD237" s="144">
        <v>1114.2972</v>
      </c>
      <c r="AG237" s="15" t="s">
        <v>15</v>
      </c>
      <c r="AH237" s="133">
        <v>1.1977139616388764E-3</v>
      </c>
      <c r="AI237" s="133">
        <v>1.1101236944113555E-2</v>
      </c>
      <c r="AJ237" s="133">
        <v>1.7385628284684298E-3</v>
      </c>
    </row>
    <row r="238" spans="1:36">
      <c r="A238" t="s">
        <v>1213</v>
      </c>
      <c r="B238">
        <v>13498</v>
      </c>
      <c r="C238" t="s">
        <v>2324</v>
      </c>
      <c r="D238" t="s">
        <v>2325</v>
      </c>
      <c r="E238" t="s">
        <v>309</v>
      </c>
      <c r="F238" t="s">
        <v>2326</v>
      </c>
      <c r="G238" t="s">
        <v>2327</v>
      </c>
      <c r="H238" t="s">
        <v>312</v>
      </c>
      <c r="I238" t="s">
        <v>951</v>
      </c>
      <c r="J238" t="s">
        <v>204</v>
      </c>
      <c r="K238" t="s">
        <v>204</v>
      </c>
      <c r="L238" t="s">
        <v>325</v>
      </c>
      <c r="M238" t="s">
        <v>340</v>
      </c>
      <c r="N238" t="s">
        <v>454</v>
      </c>
      <c r="O238" t="s">
        <v>339</v>
      </c>
      <c r="P238" t="s">
        <v>1676</v>
      </c>
      <c r="Q238" t="s">
        <v>415</v>
      </c>
      <c r="R238" t="s">
        <v>407</v>
      </c>
      <c r="S238" t="s">
        <v>1212</v>
      </c>
      <c r="T238" s="132">
        <v>4467.8</v>
      </c>
      <c r="U238" t="s">
        <v>2328</v>
      </c>
      <c r="V238" s="133">
        <v>6.5199999999999994E-2</v>
      </c>
      <c r="W238" s="133">
        <v>4.0355557488202701E-2</v>
      </c>
      <c r="X238" s="15" t="s">
        <v>412</v>
      </c>
      <c r="Y238" s="15" t="s">
        <v>339</v>
      </c>
      <c r="Z238" s="144">
        <v>1000000</v>
      </c>
      <c r="AB238" t="s">
        <v>2329</v>
      </c>
      <c r="AD238" s="144">
        <v>1071.5999999999999</v>
      </c>
      <c r="AG238" s="15" t="s">
        <v>15</v>
      </c>
      <c r="AH238" s="133">
        <v>7.5081219108770914E-4</v>
      </c>
      <c r="AI238" s="133">
        <v>1.0675864131501079E-2</v>
      </c>
      <c r="AJ238" s="133">
        <v>1.6719452646805262E-3</v>
      </c>
    </row>
    <row r="239" spans="1:36">
      <c r="A239" t="s">
        <v>1213</v>
      </c>
      <c r="B239">
        <v>13498</v>
      </c>
      <c r="C239" t="s">
        <v>1756</v>
      </c>
      <c r="D239" t="s">
        <v>1757</v>
      </c>
      <c r="E239" t="s">
        <v>309</v>
      </c>
      <c r="F239" t="s">
        <v>1758</v>
      </c>
      <c r="G239" t="s">
        <v>1759</v>
      </c>
      <c r="H239" t="s">
        <v>312</v>
      </c>
      <c r="I239" t="s">
        <v>951</v>
      </c>
      <c r="J239" t="s">
        <v>204</v>
      </c>
      <c r="K239" t="s">
        <v>204</v>
      </c>
      <c r="L239" t="s">
        <v>325</v>
      </c>
      <c r="M239" t="s">
        <v>340</v>
      </c>
      <c r="N239" t="s">
        <v>441</v>
      </c>
      <c r="O239" t="s">
        <v>339</v>
      </c>
      <c r="P239" t="s">
        <v>1760</v>
      </c>
      <c r="Q239" t="s">
        <v>415</v>
      </c>
      <c r="R239" t="s">
        <v>407</v>
      </c>
      <c r="S239" t="s">
        <v>1212</v>
      </c>
      <c r="T239" s="132">
        <v>2014.2</v>
      </c>
      <c r="U239" t="s">
        <v>1761</v>
      </c>
      <c r="V239" s="133">
        <v>3.4500000000000003E-2</v>
      </c>
      <c r="W239" s="133">
        <v>4.2700163663625397E-2</v>
      </c>
      <c r="X239" s="15" t="s">
        <v>412</v>
      </c>
      <c r="Y239" s="15" t="s">
        <v>339</v>
      </c>
      <c r="Z239" s="144">
        <v>1048000</v>
      </c>
      <c r="AB239" t="s">
        <v>1762</v>
      </c>
      <c r="AD239" s="144">
        <v>1019.8088</v>
      </c>
      <c r="AG239" s="15" t="s">
        <v>15</v>
      </c>
      <c r="AH239" s="133">
        <v>1.4387283466733357E-3</v>
      </c>
      <c r="AI239" s="133">
        <v>1.0159891926940239E-2</v>
      </c>
      <c r="AJ239" s="133">
        <v>1.5911389455389418E-3</v>
      </c>
    </row>
    <row r="240" spans="1:36">
      <c r="A240" t="s">
        <v>1213</v>
      </c>
      <c r="B240">
        <v>13498</v>
      </c>
      <c r="C240" t="s">
        <v>2330</v>
      </c>
      <c r="D240" t="s">
        <v>2331</v>
      </c>
      <c r="E240" t="s">
        <v>309</v>
      </c>
      <c r="F240" t="s">
        <v>2332</v>
      </c>
      <c r="G240" t="s">
        <v>2333</v>
      </c>
      <c r="H240" t="s">
        <v>312</v>
      </c>
      <c r="I240" t="s">
        <v>951</v>
      </c>
      <c r="J240" t="s">
        <v>204</v>
      </c>
      <c r="K240" t="s">
        <v>204</v>
      </c>
      <c r="L240" t="s">
        <v>325</v>
      </c>
      <c r="M240" t="s">
        <v>340</v>
      </c>
      <c r="N240" t="s">
        <v>445</v>
      </c>
      <c r="O240" t="s">
        <v>339</v>
      </c>
      <c r="P240" t="s">
        <v>1650</v>
      </c>
      <c r="Q240" t="s">
        <v>413</v>
      </c>
      <c r="R240" t="s">
        <v>407</v>
      </c>
      <c r="S240" t="s">
        <v>1212</v>
      </c>
      <c r="T240" s="132">
        <v>4736.7</v>
      </c>
      <c r="U240" t="s">
        <v>1904</v>
      </c>
      <c r="V240" s="133">
        <v>1.9400000000000001E-2</v>
      </c>
      <c r="W240" s="133">
        <v>4.7391998616456599E-2</v>
      </c>
      <c r="X240" s="15" t="s">
        <v>412</v>
      </c>
      <c r="Y240" s="15" t="s">
        <v>339</v>
      </c>
      <c r="Z240" s="144">
        <v>1158054</v>
      </c>
      <c r="AB240" t="s">
        <v>2334</v>
      </c>
      <c r="AD240" s="144">
        <v>1017.003</v>
      </c>
      <c r="AG240" s="15" t="s">
        <v>15</v>
      </c>
      <c r="AH240" s="133">
        <v>1.8878456926672328E-3</v>
      </c>
      <c r="AI240" s="133">
        <v>1.0131939015797866E-2</v>
      </c>
      <c r="AJ240" s="133">
        <v>1.5867612448823157E-3</v>
      </c>
    </row>
    <row r="241" spans="1:36">
      <c r="A241" t="s">
        <v>1213</v>
      </c>
      <c r="B241">
        <v>13498</v>
      </c>
      <c r="C241" t="s">
        <v>2335</v>
      </c>
      <c r="D241" t="s">
        <v>2336</v>
      </c>
      <c r="E241" t="s">
        <v>309</v>
      </c>
      <c r="F241" t="s">
        <v>2337</v>
      </c>
      <c r="G241" t="s">
        <v>2338</v>
      </c>
      <c r="H241" t="s">
        <v>312</v>
      </c>
      <c r="I241" t="s">
        <v>951</v>
      </c>
      <c r="J241" t="s">
        <v>204</v>
      </c>
      <c r="K241" t="s">
        <v>204</v>
      </c>
      <c r="L241" t="s">
        <v>325</v>
      </c>
      <c r="M241" t="s">
        <v>340</v>
      </c>
      <c r="N241" t="s">
        <v>464</v>
      </c>
      <c r="O241" t="s">
        <v>339</v>
      </c>
      <c r="P241" t="s">
        <v>1650</v>
      </c>
      <c r="Q241" t="s">
        <v>413</v>
      </c>
      <c r="R241" t="s">
        <v>407</v>
      </c>
      <c r="S241" t="s">
        <v>1212</v>
      </c>
      <c r="T241" s="132">
        <v>4992.8999999999996</v>
      </c>
      <c r="U241" t="s">
        <v>2339</v>
      </c>
      <c r="V241" s="133">
        <v>4.8899999999999999E-2</v>
      </c>
      <c r="W241" s="133">
        <v>4.7971593655347498E-2</v>
      </c>
      <c r="X241" s="15" t="s">
        <v>412</v>
      </c>
      <c r="Y241" s="15" t="s">
        <v>339</v>
      </c>
      <c r="Z241" s="144">
        <v>1000000</v>
      </c>
      <c r="AB241" t="s">
        <v>2340</v>
      </c>
      <c r="AD241" s="144">
        <v>1007.9</v>
      </c>
      <c r="AG241" s="15" t="s">
        <v>15</v>
      </c>
      <c r="AH241" s="133">
        <v>3.3333555557037045E-3</v>
      </c>
      <c r="AI241" s="133">
        <v>1.004124996093686E-2</v>
      </c>
      <c r="AJ241" s="133">
        <v>1.5725584474351462E-3</v>
      </c>
    </row>
    <row r="242" spans="1:36">
      <c r="A242" t="s">
        <v>1213</v>
      </c>
      <c r="B242">
        <v>13498</v>
      </c>
      <c r="C242" t="s">
        <v>2074</v>
      </c>
      <c r="D242" t="s">
        <v>2075</v>
      </c>
      <c r="E242" t="s">
        <v>309</v>
      </c>
      <c r="F242" t="s">
        <v>2341</v>
      </c>
      <c r="G242" t="s">
        <v>2342</v>
      </c>
      <c r="H242" t="s">
        <v>312</v>
      </c>
      <c r="I242" t="s">
        <v>951</v>
      </c>
      <c r="J242" t="s">
        <v>204</v>
      </c>
      <c r="K242" t="s">
        <v>204</v>
      </c>
      <c r="L242" t="s">
        <v>325</v>
      </c>
      <c r="M242" t="s">
        <v>340</v>
      </c>
      <c r="N242" t="s">
        <v>448</v>
      </c>
      <c r="O242" t="s">
        <v>339</v>
      </c>
      <c r="P242" t="s">
        <v>1211</v>
      </c>
      <c r="Q242" t="s">
        <v>413</v>
      </c>
      <c r="R242" t="s">
        <v>407</v>
      </c>
      <c r="S242" t="s">
        <v>1212</v>
      </c>
      <c r="T242" s="132">
        <v>1159.5</v>
      </c>
      <c r="U242" t="s">
        <v>2343</v>
      </c>
      <c r="V242" s="133">
        <v>2.98E-2</v>
      </c>
      <c r="W242" s="133">
        <v>1.8776788347959199E-2</v>
      </c>
      <c r="X242" s="15" t="s">
        <v>412</v>
      </c>
      <c r="Y242" s="15" t="s">
        <v>339</v>
      </c>
      <c r="Z242" s="144">
        <v>1000000</v>
      </c>
      <c r="AB242" t="s">
        <v>2340</v>
      </c>
      <c r="AD242" s="144">
        <v>1007.9</v>
      </c>
      <c r="AG242" s="15" t="s">
        <v>15</v>
      </c>
      <c r="AH242" s="133">
        <v>3.9337385346273237E-4</v>
      </c>
      <c r="AI242" s="133">
        <v>1.004124996093686E-2</v>
      </c>
      <c r="AJ242" s="133">
        <v>1.5725584474351462E-3</v>
      </c>
    </row>
    <row r="243" spans="1:36">
      <c r="A243" t="s">
        <v>1213</v>
      </c>
      <c r="B243">
        <v>13498</v>
      </c>
      <c r="C243" t="s">
        <v>1900</v>
      </c>
      <c r="D243" t="s">
        <v>1901</v>
      </c>
      <c r="E243" t="s">
        <v>309</v>
      </c>
      <c r="F243" t="s">
        <v>2344</v>
      </c>
      <c r="G243" t="s">
        <v>2345</v>
      </c>
      <c r="H243" t="s">
        <v>312</v>
      </c>
      <c r="I243" t="s">
        <v>951</v>
      </c>
      <c r="J243" t="s">
        <v>204</v>
      </c>
      <c r="K243" t="s">
        <v>204</v>
      </c>
      <c r="L243" t="s">
        <v>325</v>
      </c>
      <c r="M243" t="s">
        <v>340</v>
      </c>
      <c r="N243" t="s">
        <v>461</v>
      </c>
      <c r="O243" t="s">
        <v>339</v>
      </c>
      <c r="P243" t="s">
        <v>1760</v>
      </c>
      <c r="Q243" t="s">
        <v>415</v>
      </c>
      <c r="R243" t="s">
        <v>407</v>
      </c>
      <c r="S243" t="s">
        <v>1212</v>
      </c>
      <c r="T243" s="132">
        <v>5131.1000000000004</v>
      </c>
      <c r="U243" t="s">
        <v>2346</v>
      </c>
      <c r="V243" s="133">
        <v>6.3299999999999995E-2</v>
      </c>
      <c r="W243" s="133">
        <v>4.1714065316915197E-2</v>
      </c>
      <c r="X243" s="15" t="s">
        <v>412</v>
      </c>
      <c r="Y243" s="15" t="s">
        <v>339</v>
      </c>
      <c r="Z243" s="144">
        <v>800000</v>
      </c>
      <c r="AB243" t="s">
        <v>2347</v>
      </c>
      <c r="AD243" s="144">
        <v>822.64</v>
      </c>
      <c r="AG243" s="15" t="s">
        <v>15</v>
      </c>
      <c r="AH243" s="133">
        <v>3.8033117336921125E-3</v>
      </c>
      <c r="AI243" s="133">
        <v>8.1955887170007923E-3</v>
      </c>
      <c r="AJ243" s="133">
        <v>1.28350975414034E-3</v>
      </c>
    </row>
    <row r="244" spans="1:36">
      <c r="A244" t="s">
        <v>1213</v>
      </c>
      <c r="B244">
        <v>13498</v>
      </c>
      <c r="C244" t="s">
        <v>1732</v>
      </c>
      <c r="D244" t="s">
        <v>1733</v>
      </c>
      <c r="E244" t="s">
        <v>309</v>
      </c>
      <c r="F244" t="s">
        <v>2348</v>
      </c>
      <c r="G244" t="s">
        <v>2349</v>
      </c>
      <c r="H244" t="s">
        <v>312</v>
      </c>
      <c r="I244" t="s">
        <v>951</v>
      </c>
      <c r="J244" t="s">
        <v>204</v>
      </c>
      <c r="K244" t="s">
        <v>204</v>
      </c>
      <c r="L244" t="s">
        <v>325</v>
      </c>
      <c r="M244" t="s">
        <v>340</v>
      </c>
      <c r="N244" t="s">
        <v>447</v>
      </c>
      <c r="O244" t="s">
        <v>339</v>
      </c>
      <c r="P244" t="s">
        <v>1676</v>
      </c>
      <c r="Q244" t="s">
        <v>415</v>
      </c>
      <c r="R244" t="s">
        <v>407</v>
      </c>
      <c r="S244" t="s">
        <v>1212</v>
      </c>
      <c r="T244" s="132">
        <v>3866.1</v>
      </c>
      <c r="U244" t="s">
        <v>2108</v>
      </c>
      <c r="V244" s="133">
        <v>6.1499999999999999E-2</v>
      </c>
      <c r="W244" s="133">
        <v>5.5828909205197903E-2</v>
      </c>
      <c r="X244" s="15" t="s">
        <v>412</v>
      </c>
      <c r="Y244" s="15" t="s">
        <v>339</v>
      </c>
      <c r="Z244" s="144">
        <v>800000</v>
      </c>
      <c r="AB244" t="s">
        <v>2350</v>
      </c>
      <c r="AD244" s="144">
        <v>822.16</v>
      </c>
      <c r="AG244" s="15" t="s">
        <v>15</v>
      </c>
      <c r="AH244" s="133">
        <v>6.6666666666666671E-3</v>
      </c>
      <c r="AI244" s="133">
        <v>8.1908066949933998E-3</v>
      </c>
      <c r="AJ244" s="133">
        <v>1.2827608424876274E-3</v>
      </c>
    </row>
    <row r="245" spans="1:36">
      <c r="A245" t="s">
        <v>1213</v>
      </c>
      <c r="B245">
        <v>13498</v>
      </c>
      <c r="C245" t="s">
        <v>1683</v>
      </c>
      <c r="D245" t="s">
        <v>1684</v>
      </c>
      <c r="E245" t="s">
        <v>309</v>
      </c>
      <c r="F245" t="s">
        <v>1705</v>
      </c>
      <c r="G245" t="s">
        <v>1706</v>
      </c>
      <c r="H245" t="s">
        <v>312</v>
      </c>
      <c r="I245" t="s">
        <v>951</v>
      </c>
      <c r="J245" t="s">
        <v>204</v>
      </c>
      <c r="K245" t="s">
        <v>204</v>
      </c>
      <c r="L245" t="s">
        <v>325</v>
      </c>
      <c r="M245" t="s">
        <v>340</v>
      </c>
      <c r="N245" t="s">
        <v>454</v>
      </c>
      <c r="O245" t="s">
        <v>339</v>
      </c>
      <c r="P245" t="s">
        <v>1686</v>
      </c>
      <c r="Q245" t="s">
        <v>413</v>
      </c>
      <c r="R245" t="s">
        <v>407</v>
      </c>
      <c r="S245" t="s">
        <v>1212</v>
      </c>
      <c r="T245" s="132">
        <v>4267.5</v>
      </c>
      <c r="U245" t="s">
        <v>1707</v>
      </c>
      <c r="V245" s="133">
        <v>6.7000000000000004E-2</v>
      </c>
      <c r="W245" s="133">
        <v>4.8031913501023898E-2</v>
      </c>
      <c r="X245" s="15" t="s">
        <v>412</v>
      </c>
      <c r="Y245" s="15" t="s">
        <v>339</v>
      </c>
      <c r="Z245" s="144">
        <v>750000</v>
      </c>
      <c r="AB245" t="s">
        <v>1708</v>
      </c>
      <c r="AD245" s="144">
        <v>774.07500000000005</v>
      </c>
      <c r="AG245" s="15" t="s">
        <v>15</v>
      </c>
      <c r="AH245" s="133">
        <v>8.2417582417582418E-4</v>
      </c>
      <c r="AI245" s="133">
        <v>7.7117576778571286E-3</v>
      </c>
      <c r="AJ245" s="133">
        <v>1.2077370574445489E-3</v>
      </c>
    </row>
    <row r="246" spans="1:36">
      <c r="A246" t="s">
        <v>1213</v>
      </c>
      <c r="B246">
        <v>13498</v>
      </c>
      <c r="C246" t="s">
        <v>2312</v>
      </c>
      <c r="D246" t="s">
        <v>2313</v>
      </c>
      <c r="E246" t="s">
        <v>309</v>
      </c>
      <c r="F246" t="s">
        <v>2351</v>
      </c>
      <c r="G246" t="s">
        <v>2352</v>
      </c>
      <c r="H246" t="s">
        <v>312</v>
      </c>
      <c r="I246" t="s">
        <v>951</v>
      </c>
      <c r="J246" t="s">
        <v>204</v>
      </c>
      <c r="K246" t="s">
        <v>204</v>
      </c>
      <c r="L246" t="s">
        <v>325</v>
      </c>
      <c r="M246" t="s">
        <v>340</v>
      </c>
      <c r="N246" t="s">
        <v>464</v>
      </c>
      <c r="O246" t="s">
        <v>339</v>
      </c>
      <c r="P246" t="s">
        <v>1690</v>
      </c>
      <c r="Q246" t="s">
        <v>413</v>
      </c>
      <c r="R246" t="s">
        <v>407</v>
      </c>
      <c r="S246" t="s">
        <v>1212</v>
      </c>
      <c r="T246" s="132">
        <v>4924.3999999999996</v>
      </c>
      <c r="U246" t="s">
        <v>2353</v>
      </c>
      <c r="V246" s="133">
        <v>2.41E-2</v>
      </c>
      <c r="W246" s="133">
        <v>5.1895006226300798E-2</v>
      </c>
      <c r="X246" s="15" t="s">
        <v>412</v>
      </c>
      <c r="Y246" s="15" t="s">
        <v>339</v>
      </c>
      <c r="Z246" s="144">
        <v>823641.78</v>
      </c>
      <c r="AB246" t="s">
        <v>2354</v>
      </c>
      <c r="AD246" s="144">
        <v>706.27280000000007</v>
      </c>
      <c r="AG246" s="15" t="s">
        <v>15</v>
      </c>
      <c r="AH246" s="133">
        <v>4.676848944616811E-4</v>
      </c>
      <c r="AI246" s="133">
        <v>7.0362751517122407E-3</v>
      </c>
      <c r="AJ246" s="133">
        <v>1.1019498539871749E-3</v>
      </c>
    </row>
    <row r="247" spans="1:36">
      <c r="A247" t="s">
        <v>1213</v>
      </c>
      <c r="B247">
        <v>13498</v>
      </c>
      <c r="C247" t="s">
        <v>2355</v>
      </c>
      <c r="D247" t="s">
        <v>2356</v>
      </c>
      <c r="E247" t="s">
        <v>311</v>
      </c>
      <c r="F247" t="s">
        <v>2357</v>
      </c>
      <c r="G247" t="s">
        <v>2358</v>
      </c>
      <c r="H247" t="s">
        <v>312</v>
      </c>
      <c r="I247" t="s">
        <v>951</v>
      </c>
      <c r="J247" t="s">
        <v>204</v>
      </c>
      <c r="K247" t="s">
        <v>224</v>
      </c>
      <c r="L247" t="s">
        <v>325</v>
      </c>
      <c r="M247" t="s">
        <v>340</v>
      </c>
      <c r="N247" t="s">
        <v>465</v>
      </c>
      <c r="O247" t="s">
        <v>339</v>
      </c>
      <c r="P247" t="s">
        <v>1650</v>
      </c>
      <c r="Q247" t="s">
        <v>413</v>
      </c>
      <c r="R247" t="s">
        <v>407</v>
      </c>
      <c r="S247" t="s">
        <v>1212</v>
      </c>
      <c r="T247" s="132">
        <v>2597.1</v>
      </c>
      <c r="U247" t="s">
        <v>1682</v>
      </c>
      <c r="V247" s="133">
        <v>3.49E-2</v>
      </c>
      <c r="W247" s="133">
        <v>6.1892364996671299E-2</v>
      </c>
      <c r="X247" s="15" t="s">
        <v>412</v>
      </c>
      <c r="Y247" s="15" t="s">
        <v>339</v>
      </c>
      <c r="Z247" s="144">
        <v>650000</v>
      </c>
      <c r="AB247" t="s">
        <v>2359</v>
      </c>
      <c r="AD247" s="144">
        <v>613.47</v>
      </c>
      <c r="AG247" s="15" t="s">
        <v>15</v>
      </c>
      <c r="AH247" s="133">
        <v>6.8746525894313934E-4</v>
      </c>
      <c r="AI247" s="133">
        <v>6.1117230018215458E-3</v>
      </c>
      <c r="AJ247" s="133">
        <v>9.5715589914479519E-4</v>
      </c>
    </row>
    <row r="248" spans="1:36">
      <c r="A248" t="s">
        <v>1213</v>
      </c>
      <c r="B248">
        <v>13498</v>
      </c>
      <c r="C248" t="s">
        <v>2360</v>
      </c>
      <c r="D248" t="s">
        <v>2361</v>
      </c>
      <c r="E248" t="s">
        <v>309</v>
      </c>
      <c r="F248" t="s">
        <v>2362</v>
      </c>
      <c r="G248" t="s">
        <v>2363</v>
      </c>
      <c r="H248" t="s">
        <v>312</v>
      </c>
      <c r="I248" t="s">
        <v>951</v>
      </c>
      <c r="J248" t="s">
        <v>204</v>
      </c>
      <c r="K248" t="s">
        <v>204</v>
      </c>
      <c r="L248" t="s">
        <v>325</v>
      </c>
      <c r="M248" t="s">
        <v>340</v>
      </c>
      <c r="N248" t="s">
        <v>445</v>
      </c>
      <c r="O248" t="s">
        <v>339</v>
      </c>
      <c r="P248" t="s">
        <v>1690</v>
      </c>
      <c r="Q248" t="s">
        <v>413</v>
      </c>
      <c r="R248" t="s">
        <v>407</v>
      </c>
      <c r="S248" t="s">
        <v>1212</v>
      </c>
      <c r="T248" s="132">
        <v>7247.1</v>
      </c>
      <c r="U248" t="s">
        <v>2364</v>
      </c>
      <c r="V248" s="133">
        <v>2.5000000000000001E-2</v>
      </c>
      <c r="W248" s="133">
        <v>5.31381195676323E-2</v>
      </c>
      <c r="X248" s="15" t="s">
        <v>412</v>
      </c>
      <c r="Y248" s="15" t="s">
        <v>339</v>
      </c>
      <c r="Z248" s="144">
        <v>700000</v>
      </c>
      <c r="AB248" t="s">
        <v>2365</v>
      </c>
      <c r="AD248" s="144">
        <v>568.67999999999995</v>
      </c>
      <c r="AG248" s="15" t="s">
        <v>15</v>
      </c>
      <c r="AH248" s="133">
        <v>5.2487640945137208E-4</v>
      </c>
      <c r="AI248" s="133">
        <v>5.6655005732568443E-3</v>
      </c>
      <c r="AJ248" s="133">
        <v>8.8727308055106544E-4</v>
      </c>
    </row>
    <row r="249" spans="1:36">
      <c r="A249" t="s">
        <v>1213</v>
      </c>
      <c r="B249">
        <v>13498</v>
      </c>
      <c r="C249" t="s">
        <v>2094</v>
      </c>
      <c r="D249" t="s">
        <v>2095</v>
      </c>
      <c r="E249" t="s">
        <v>309</v>
      </c>
      <c r="F249" t="s">
        <v>2366</v>
      </c>
      <c r="G249" t="s">
        <v>2367</v>
      </c>
      <c r="H249" t="s">
        <v>312</v>
      </c>
      <c r="I249" t="s">
        <v>951</v>
      </c>
      <c r="J249" t="s">
        <v>204</v>
      </c>
      <c r="K249" t="s">
        <v>204</v>
      </c>
      <c r="L249" t="s">
        <v>325</v>
      </c>
      <c r="M249" t="s">
        <v>340</v>
      </c>
      <c r="N249" t="s">
        <v>448</v>
      </c>
      <c r="O249" t="s">
        <v>339</v>
      </c>
      <c r="P249" t="s">
        <v>1211</v>
      </c>
      <c r="Q249" t="s">
        <v>413</v>
      </c>
      <c r="R249" t="s">
        <v>407</v>
      </c>
      <c r="S249" t="s">
        <v>1212</v>
      </c>
      <c r="T249" s="132">
        <v>3414.5</v>
      </c>
      <c r="U249" t="s">
        <v>2368</v>
      </c>
      <c r="V249" s="133">
        <v>2.6800000000000001E-2</v>
      </c>
      <c r="W249" s="133">
        <v>4.46566247451302E-2</v>
      </c>
      <c r="X249" s="15" t="s">
        <v>412</v>
      </c>
      <c r="Y249" s="15" t="s">
        <v>339</v>
      </c>
      <c r="Z249" s="144">
        <v>585632.57999999996</v>
      </c>
      <c r="AB249" t="s">
        <v>2369</v>
      </c>
      <c r="AD249" s="144">
        <v>556.46809999999994</v>
      </c>
      <c r="AG249" s="15" t="s">
        <v>15</v>
      </c>
      <c r="AH249" s="133">
        <v>2.5645669438077696E-4</v>
      </c>
      <c r="AI249" s="133">
        <v>5.543838959606715E-3</v>
      </c>
      <c r="AJ249" s="133">
        <v>8.6821967594323394E-4</v>
      </c>
    </row>
    <row r="250" spans="1:36">
      <c r="A250" t="s">
        <v>1213</v>
      </c>
      <c r="B250">
        <v>13498</v>
      </c>
      <c r="C250" t="s">
        <v>2370</v>
      </c>
      <c r="D250" t="s">
        <v>2371</v>
      </c>
      <c r="E250" t="s">
        <v>309</v>
      </c>
      <c r="F250" t="s">
        <v>2372</v>
      </c>
      <c r="G250" t="s">
        <v>2373</v>
      </c>
      <c r="H250" t="s">
        <v>312</v>
      </c>
      <c r="I250" t="s">
        <v>951</v>
      </c>
      <c r="J250" t="s">
        <v>204</v>
      </c>
      <c r="K250" t="s">
        <v>204</v>
      </c>
      <c r="L250" t="s">
        <v>325</v>
      </c>
      <c r="M250" t="s">
        <v>340</v>
      </c>
      <c r="N250" t="s">
        <v>445</v>
      </c>
      <c r="O250" t="s">
        <v>339</v>
      </c>
      <c r="P250" t="s">
        <v>1856</v>
      </c>
      <c r="Q250" t="s">
        <v>415</v>
      </c>
      <c r="R250" t="s">
        <v>407</v>
      </c>
      <c r="S250" t="s">
        <v>1212</v>
      </c>
      <c r="T250" s="132">
        <v>3810.8</v>
      </c>
      <c r="U250" t="s">
        <v>2244</v>
      </c>
      <c r="V250" s="133">
        <v>3.2599999999999997E-2</v>
      </c>
      <c r="W250" s="133">
        <v>4.8357116147279403E-2</v>
      </c>
      <c r="X250" s="15" t="s">
        <v>412</v>
      </c>
      <c r="Y250" s="15" t="s">
        <v>339</v>
      </c>
      <c r="Z250" s="144">
        <v>476890</v>
      </c>
      <c r="AB250" t="s">
        <v>2359</v>
      </c>
      <c r="AD250" s="144">
        <v>450.08879999999999</v>
      </c>
      <c r="AG250" s="15" t="s">
        <v>15</v>
      </c>
      <c r="AH250" s="133">
        <v>4.8380306195223549E-4</v>
      </c>
      <c r="AI250" s="133">
        <v>4.4840303060007126E-3</v>
      </c>
      <c r="AJ250" s="133">
        <v>7.0224322307366606E-4</v>
      </c>
    </row>
    <row r="251" spans="1:36">
      <c r="A251" t="s">
        <v>1213</v>
      </c>
      <c r="B251">
        <v>13498</v>
      </c>
      <c r="C251" t="s">
        <v>2374</v>
      </c>
      <c r="D251" t="s">
        <v>2375</v>
      </c>
      <c r="E251" t="s">
        <v>309</v>
      </c>
      <c r="F251" t="s">
        <v>2376</v>
      </c>
      <c r="G251" t="s">
        <v>2377</v>
      </c>
      <c r="H251" t="s">
        <v>312</v>
      </c>
      <c r="I251" t="s">
        <v>951</v>
      </c>
      <c r="J251" t="s">
        <v>204</v>
      </c>
      <c r="K251" t="s">
        <v>204</v>
      </c>
      <c r="L251" t="s">
        <v>325</v>
      </c>
      <c r="M251" t="s">
        <v>340</v>
      </c>
      <c r="N251" t="s">
        <v>484</v>
      </c>
      <c r="O251" t="s">
        <v>339</v>
      </c>
      <c r="Q251" t="s">
        <v>410</v>
      </c>
      <c r="R251" t="s">
        <v>410</v>
      </c>
      <c r="S251" t="s">
        <v>1212</v>
      </c>
      <c r="T251" s="132">
        <v>2569.4</v>
      </c>
      <c r="U251" t="s">
        <v>2378</v>
      </c>
      <c r="V251" s="133">
        <v>3.6499999999999998E-2</v>
      </c>
      <c r="W251" s="133">
        <v>4.4667115153073901E-2</v>
      </c>
      <c r="X251" s="15" t="s">
        <v>412</v>
      </c>
      <c r="Y251" s="15" t="s">
        <v>339</v>
      </c>
      <c r="Z251" s="144">
        <v>432506</v>
      </c>
      <c r="AB251" t="s">
        <v>1411</v>
      </c>
      <c r="AD251" s="144">
        <v>421.7799</v>
      </c>
      <c r="AG251" s="15" t="s">
        <v>15</v>
      </c>
      <c r="AH251" s="133">
        <v>2.152020990703656E-4</v>
      </c>
      <c r="AI251" s="133">
        <v>4.2020015918235462E-3</v>
      </c>
      <c r="AJ251" s="133">
        <v>6.5807475414560092E-4</v>
      </c>
    </row>
    <row r="252" spans="1:36">
      <c r="A252" t="s">
        <v>1213</v>
      </c>
      <c r="B252">
        <v>13498</v>
      </c>
      <c r="C252" t="s">
        <v>2306</v>
      </c>
      <c r="D252" t="s">
        <v>2307</v>
      </c>
      <c r="E252" t="s">
        <v>309</v>
      </c>
      <c r="F252" t="s">
        <v>2379</v>
      </c>
      <c r="G252" t="s">
        <v>2380</v>
      </c>
      <c r="H252" t="s">
        <v>312</v>
      </c>
      <c r="I252" t="s">
        <v>951</v>
      </c>
      <c r="J252" t="s">
        <v>204</v>
      </c>
      <c r="K252" t="s">
        <v>204</v>
      </c>
      <c r="L252" t="s">
        <v>325</v>
      </c>
      <c r="M252" t="s">
        <v>340</v>
      </c>
      <c r="N252" t="s">
        <v>445</v>
      </c>
      <c r="O252" t="s">
        <v>339</v>
      </c>
      <c r="P252" t="s">
        <v>1725</v>
      </c>
      <c r="Q252" t="s">
        <v>415</v>
      </c>
      <c r="R252" t="s">
        <v>407</v>
      </c>
      <c r="S252" t="s">
        <v>1212</v>
      </c>
      <c r="T252" s="132">
        <v>4749.2</v>
      </c>
      <c r="U252" t="s">
        <v>1677</v>
      </c>
      <c r="V252" s="133">
        <v>2.6200000000000001E-2</v>
      </c>
      <c r="W252" s="133">
        <v>4.5839418240785197E-2</v>
      </c>
      <c r="X252" s="15" t="s">
        <v>412</v>
      </c>
      <c r="Y252" s="15" t="s">
        <v>339</v>
      </c>
      <c r="Z252" s="144">
        <v>450000</v>
      </c>
      <c r="AB252" t="s">
        <v>2381</v>
      </c>
      <c r="AD252" s="144">
        <v>410.85</v>
      </c>
      <c r="AG252" s="15" t="s">
        <v>15</v>
      </c>
      <c r="AH252" s="133">
        <v>3.4793070148241673E-4</v>
      </c>
      <c r="AI252" s="133">
        <v>4.0931119619514924E-3</v>
      </c>
      <c r="AJ252" s="133">
        <v>6.410215677435557E-4</v>
      </c>
    </row>
    <row r="253" spans="1:36">
      <c r="A253" t="s">
        <v>1213</v>
      </c>
      <c r="B253">
        <v>13498</v>
      </c>
      <c r="C253" t="s">
        <v>2382</v>
      </c>
      <c r="D253" t="s">
        <v>2383</v>
      </c>
      <c r="E253" t="s">
        <v>309</v>
      </c>
      <c r="F253" t="s">
        <v>2384</v>
      </c>
      <c r="G253" t="s">
        <v>2385</v>
      </c>
      <c r="H253" t="s">
        <v>312</v>
      </c>
      <c r="I253" t="s">
        <v>951</v>
      </c>
      <c r="J253" t="s">
        <v>204</v>
      </c>
      <c r="K253" t="s">
        <v>204</v>
      </c>
      <c r="L253" t="s">
        <v>325</v>
      </c>
      <c r="M253" t="s">
        <v>340</v>
      </c>
      <c r="N253" t="s">
        <v>465</v>
      </c>
      <c r="O253" t="s">
        <v>339</v>
      </c>
      <c r="P253" t="s">
        <v>1964</v>
      </c>
      <c r="Q253" t="s">
        <v>415</v>
      </c>
      <c r="R253" t="s">
        <v>407</v>
      </c>
      <c r="S253" t="s">
        <v>1212</v>
      </c>
      <c r="T253" s="132">
        <v>6323</v>
      </c>
      <c r="U253" t="s">
        <v>2386</v>
      </c>
      <c r="V253" s="133">
        <v>2.8000000000000001E-2</v>
      </c>
      <c r="W253" s="133">
        <v>4.9046860469579401E-2</v>
      </c>
      <c r="X253" s="15" t="s">
        <v>412</v>
      </c>
      <c r="Y253" s="15" t="s">
        <v>339</v>
      </c>
      <c r="Z253" s="144">
        <v>433666.31</v>
      </c>
      <c r="AB253" t="s">
        <v>2387</v>
      </c>
      <c r="AC253" s="132">
        <v>6071.3</v>
      </c>
      <c r="AD253" s="144">
        <v>374.0806</v>
      </c>
      <c r="AG253" s="15" t="s">
        <v>15</v>
      </c>
      <c r="AH253" s="133">
        <v>7.8255036106840198E-4</v>
      </c>
      <c r="AI253" s="133">
        <v>3.7267951286211304E-3</v>
      </c>
      <c r="AJ253" s="133">
        <v>5.8365275082012888E-4</v>
      </c>
    </row>
    <row r="254" spans="1:36">
      <c r="A254" t="s">
        <v>1213</v>
      </c>
      <c r="B254">
        <v>13498</v>
      </c>
      <c r="C254" t="s">
        <v>2388</v>
      </c>
      <c r="D254" t="s">
        <v>2389</v>
      </c>
      <c r="E254" t="s">
        <v>309</v>
      </c>
      <c r="F254" t="s">
        <v>2390</v>
      </c>
      <c r="G254" t="s">
        <v>2391</v>
      </c>
      <c r="H254" t="s">
        <v>312</v>
      </c>
      <c r="I254" t="s">
        <v>951</v>
      </c>
      <c r="J254" t="s">
        <v>204</v>
      </c>
      <c r="K254" t="s">
        <v>204</v>
      </c>
      <c r="L254" t="s">
        <v>325</v>
      </c>
      <c r="M254" t="s">
        <v>340</v>
      </c>
      <c r="N254" t="s">
        <v>446</v>
      </c>
      <c r="O254" t="s">
        <v>339</v>
      </c>
      <c r="P254" t="s">
        <v>1650</v>
      </c>
      <c r="Q254" t="s">
        <v>413</v>
      </c>
      <c r="R254" t="s">
        <v>407</v>
      </c>
      <c r="S254" t="s">
        <v>1212</v>
      </c>
      <c r="T254" s="132">
        <v>2600.5</v>
      </c>
      <c r="U254" t="s">
        <v>1927</v>
      </c>
      <c r="V254" s="133">
        <v>1.0800000000000001E-2</v>
      </c>
      <c r="W254" s="133">
        <v>4.3720355836152698E-2</v>
      </c>
      <c r="X254" s="15" t="s">
        <v>412</v>
      </c>
      <c r="Y254" s="15" t="s">
        <v>339</v>
      </c>
      <c r="Z254" s="144">
        <v>366956.75</v>
      </c>
      <c r="AB254" t="s">
        <v>2392</v>
      </c>
      <c r="AD254" s="144">
        <v>337.74700000000001</v>
      </c>
      <c r="AG254" s="15" t="s">
        <v>15</v>
      </c>
      <c r="AH254" s="133">
        <v>3.2618377748783666E-4</v>
      </c>
      <c r="AI254" s="133">
        <v>3.3648199727716456E-3</v>
      </c>
      <c r="AJ254" s="133">
        <v>5.2696388326806066E-4</v>
      </c>
    </row>
    <row r="255" spans="1:36">
      <c r="A255" t="s">
        <v>1213</v>
      </c>
      <c r="B255">
        <v>13498</v>
      </c>
      <c r="C255" t="s">
        <v>2393</v>
      </c>
      <c r="D255" t="s">
        <v>2394</v>
      </c>
      <c r="E255" t="s">
        <v>309</v>
      </c>
      <c r="F255" t="s">
        <v>2395</v>
      </c>
      <c r="G255" t="s">
        <v>2396</v>
      </c>
      <c r="H255" t="s">
        <v>312</v>
      </c>
      <c r="I255" t="s">
        <v>951</v>
      </c>
      <c r="J255" t="s">
        <v>204</v>
      </c>
      <c r="K255" t="s">
        <v>204</v>
      </c>
      <c r="L255" t="s">
        <v>325</v>
      </c>
      <c r="M255" t="s">
        <v>340</v>
      </c>
      <c r="N255" t="s">
        <v>456</v>
      </c>
      <c r="O255" t="s">
        <v>339</v>
      </c>
      <c r="P255" t="s">
        <v>1650</v>
      </c>
      <c r="Q255" t="s">
        <v>413</v>
      </c>
      <c r="R255" t="s">
        <v>407</v>
      </c>
      <c r="S255" t="s">
        <v>1212</v>
      </c>
      <c r="T255" s="132">
        <v>8057</v>
      </c>
      <c r="U255" t="s">
        <v>2397</v>
      </c>
      <c r="V255" s="133">
        <v>2.4E-2</v>
      </c>
      <c r="W255" s="133">
        <v>5.1092490018605802E-2</v>
      </c>
      <c r="X255" s="15" t="s">
        <v>412</v>
      </c>
      <c r="Y255" s="15" t="s">
        <v>339</v>
      </c>
      <c r="Z255" s="144">
        <v>382830.37</v>
      </c>
      <c r="AB255" t="s">
        <v>2398</v>
      </c>
      <c r="AD255" s="144">
        <v>308.2167</v>
      </c>
      <c r="AG255" s="15" t="s">
        <v>15</v>
      </c>
      <c r="AH255" s="133">
        <v>5.2035131257312608E-4</v>
      </c>
      <c r="AI255" s="133">
        <v>3.0706230050948388E-3</v>
      </c>
      <c r="AJ255" s="133">
        <v>4.8088974623036431E-4</v>
      </c>
    </row>
    <row r="256" spans="1:36">
      <c r="A256" t="s">
        <v>1213</v>
      </c>
      <c r="B256">
        <v>13498</v>
      </c>
      <c r="C256" t="s">
        <v>1809</v>
      </c>
      <c r="D256" t="s">
        <v>1810</v>
      </c>
      <c r="E256" t="s">
        <v>311</v>
      </c>
      <c r="F256" t="s">
        <v>1811</v>
      </c>
      <c r="G256" t="s">
        <v>1812</v>
      </c>
      <c r="H256" t="s">
        <v>312</v>
      </c>
      <c r="I256" t="s">
        <v>951</v>
      </c>
      <c r="J256" t="s">
        <v>204</v>
      </c>
      <c r="K256" t="s">
        <v>224</v>
      </c>
      <c r="L256" t="s">
        <v>325</v>
      </c>
      <c r="M256" t="s">
        <v>340</v>
      </c>
      <c r="N256" t="s">
        <v>465</v>
      </c>
      <c r="O256" t="s">
        <v>339</v>
      </c>
      <c r="P256" t="s">
        <v>1622</v>
      </c>
      <c r="Q256" t="s">
        <v>413</v>
      </c>
      <c r="R256" t="s">
        <v>407</v>
      </c>
      <c r="S256" t="s">
        <v>1212</v>
      </c>
      <c r="T256" s="132">
        <v>1629</v>
      </c>
      <c r="U256" t="s">
        <v>1813</v>
      </c>
      <c r="V256" s="133">
        <v>3.95E-2</v>
      </c>
      <c r="W256" s="133">
        <v>4.6961891890763899E-2</v>
      </c>
      <c r="X256" s="15" t="s">
        <v>412</v>
      </c>
      <c r="Y256" s="15" t="s">
        <v>339</v>
      </c>
      <c r="Z256" s="144">
        <v>276925</v>
      </c>
      <c r="AB256" t="s">
        <v>1814</v>
      </c>
      <c r="AD256" s="144">
        <v>272.18959999999998</v>
      </c>
      <c r="AG256" s="15" t="s">
        <v>15</v>
      </c>
      <c r="AH256" s="133">
        <v>8.8223738344152399E-4</v>
      </c>
      <c r="AI256" s="133">
        <v>2.7117013695479903E-3</v>
      </c>
      <c r="AJ256" s="133">
        <v>4.2467908997320512E-4</v>
      </c>
    </row>
    <row r="257" spans="1:36">
      <c r="A257" t="s">
        <v>1213</v>
      </c>
      <c r="B257">
        <v>13498</v>
      </c>
      <c r="C257" t="s">
        <v>2195</v>
      </c>
      <c r="D257" t="s">
        <v>2196</v>
      </c>
      <c r="E257" t="s">
        <v>309</v>
      </c>
      <c r="F257" t="s">
        <v>2399</v>
      </c>
      <c r="G257" t="s">
        <v>2400</v>
      </c>
      <c r="H257" t="s">
        <v>312</v>
      </c>
      <c r="I257" t="s">
        <v>951</v>
      </c>
      <c r="J257" t="s">
        <v>204</v>
      </c>
      <c r="K257" t="s">
        <v>204</v>
      </c>
      <c r="L257" t="s">
        <v>325</v>
      </c>
      <c r="M257" t="s">
        <v>340</v>
      </c>
      <c r="N257" t="s">
        <v>464</v>
      </c>
      <c r="O257" t="s">
        <v>339</v>
      </c>
      <c r="P257" t="s">
        <v>1650</v>
      </c>
      <c r="Q257" t="s">
        <v>413</v>
      </c>
      <c r="R257" t="s">
        <v>407</v>
      </c>
      <c r="S257" t="s">
        <v>1212</v>
      </c>
      <c r="T257" s="132">
        <v>5780.9</v>
      </c>
      <c r="U257" t="s">
        <v>2199</v>
      </c>
      <c r="V257" s="133">
        <v>2.4400000000000002E-2</v>
      </c>
      <c r="W257" s="133">
        <v>5.03450484526154E-2</v>
      </c>
      <c r="X257" s="15" t="s">
        <v>412</v>
      </c>
      <c r="Y257" s="15" t="s">
        <v>339</v>
      </c>
      <c r="Z257" s="144">
        <v>300000</v>
      </c>
      <c r="AB257" t="s">
        <v>2401</v>
      </c>
      <c r="AD257" s="144">
        <v>256.70999999999998</v>
      </c>
      <c r="AG257" s="15" t="s">
        <v>15</v>
      </c>
      <c r="AH257" s="133">
        <v>2.4684491063391416E-4</v>
      </c>
      <c r="AI257" s="133">
        <v>2.5574851448279604E-3</v>
      </c>
      <c r="AJ257" s="133">
        <v>4.0052731326627275E-4</v>
      </c>
    </row>
    <row r="258" spans="1:36">
      <c r="A258" t="s">
        <v>1213</v>
      </c>
      <c r="B258">
        <v>13498</v>
      </c>
      <c r="C258" t="s">
        <v>2402</v>
      </c>
      <c r="D258" t="s">
        <v>2403</v>
      </c>
      <c r="E258" t="s">
        <v>309</v>
      </c>
      <c r="F258" t="s">
        <v>2404</v>
      </c>
      <c r="G258" t="s">
        <v>2405</v>
      </c>
      <c r="H258" t="s">
        <v>312</v>
      </c>
      <c r="I258" t="s">
        <v>951</v>
      </c>
      <c r="J258" t="s">
        <v>204</v>
      </c>
      <c r="K258" t="s">
        <v>204</v>
      </c>
      <c r="L258" t="s">
        <v>325</v>
      </c>
      <c r="M258" t="s">
        <v>340</v>
      </c>
      <c r="N258" t="s">
        <v>451</v>
      </c>
      <c r="O258" t="s">
        <v>339</v>
      </c>
      <c r="P258" t="s">
        <v>1622</v>
      </c>
      <c r="Q258" t="s">
        <v>413</v>
      </c>
      <c r="R258" t="s">
        <v>407</v>
      </c>
      <c r="S258" t="s">
        <v>1212</v>
      </c>
      <c r="T258" s="132">
        <v>1574.8</v>
      </c>
      <c r="U258" t="s">
        <v>1726</v>
      </c>
      <c r="V258" s="133">
        <v>3.9E-2</v>
      </c>
      <c r="W258" s="133">
        <v>4.9067841285466797E-2</v>
      </c>
      <c r="X258" s="15" t="s">
        <v>412</v>
      </c>
      <c r="Y258" s="15" t="s">
        <v>339</v>
      </c>
      <c r="Z258" s="144">
        <v>260000</v>
      </c>
      <c r="AB258" t="s">
        <v>2406</v>
      </c>
      <c r="AD258" s="144">
        <v>256.20400000000001</v>
      </c>
      <c r="AG258" s="15" t="s">
        <v>15</v>
      </c>
      <c r="AH258" s="133">
        <v>3.3827377849989112E-4</v>
      </c>
      <c r="AI258" s="133">
        <v>2.5524440966285021E-3</v>
      </c>
      <c r="AJ258" s="133">
        <v>3.9973783556570511E-4</v>
      </c>
    </row>
    <row r="259" spans="1:36">
      <c r="A259" t="s">
        <v>1213</v>
      </c>
      <c r="B259">
        <v>13498</v>
      </c>
      <c r="C259" t="s">
        <v>2324</v>
      </c>
      <c r="D259" t="s">
        <v>2325</v>
      </c>
      <c r="E259" t="s">
        <v>309</v>
      </c>
      <c r="F259" t="s">
        <v>2407</v>
      </c>
      <c r="G259" t="s">
        <v>2408</v>
      </c>
      <c r="H259" t="s">
        <v>312</v>
      </c>
      <c r="I259" t="s">
        <v>951</v>
      </c>
      <c r="J259" t="s">
        <v>204</v>
      </c>
      <c r="K259" t="s">
        <v>204</v>
      </c>
      <c r="L259" t="s">
        <v>325</v>
      </c>
      <c r="M259" t="s">
        <v>340</v>
      </c>
      <c r="N259" t="s">
        <v>454</v>
      </c>
      <c r="O259" t="s">
        <v>339</v>
      </c>
      <c r="P259" t="s">
        <v>1676</v>
      </c>
      <c r="Q259" t="s">
        <v>415</v>
      </c>
      <c r="R259" t="s">
        <v>407</v>
      </c>
      <c r="S259" t="s">
        <v>1212</v>
      </c>
      <c r="T259" s="132">
        <v>3210.9</v>
      </c>
      <c r="U259" t="s">
        <v>1882</v>
      </c>
      <c r="V259" s="133">
        <v>6.7500000000000004E-2</v>
      </c>
      <c r="W259" s="133">
        <v>4.3025366309880901E-2</v>
      </c>
      <c r="X259" s="15" t="s">
        <v>412</v>
      </c>
      <c r="Y259" s="15" t="s">
        <v>339</v>
      </c>
      <c r="Z259" s="144">
        <v>235480</v>
      </c>
      <c r="AB259" t="s">
        <v>2409</v>
      </c>
      <c r="AD259" s="144">
        <v>246.12370000000001</v>
      </c>
      <c r="AG259" s="15" t="s">
        <v>15</v>
      </c>
      <c r="AH259" s="133">
        <v>1.3456000000000001E-4</v>
      </c>
      <c r="AI259" s="133">
        <v>2.4520186457095304E-3</v>
      </c>
      <c r="AJ259" s="133">
        <v>3.840102227889609E-4</v>
      </c>
    </row>
    <row r="260" spans="1:36">
      <c r="A260" t="s">
        <v>1213</v>
      </c>
      <c r="B260">
        <v>13498</v>
      </c>
      <c r="C260" t="s">
        <v>1646</v>
      </c>
      <c r="D260" t="s">
        <v>1647</v>
      </c>
      <c r="E260" t="s">
        <v>311</v>
      </c>
      <c r="F260" t="s">
        <v>1648</v>
      </c>
      <c r="G260" t="s">
        <v>1649</v>
      </c>
      <c r="H260" t="s">
        <v>312</v>
      </c>
      <c r="I260" t="s">
        <v>951</v>
      </c>
      <c r="J260" t="s">
        <v>204</v>
      </c>
      <c r="K260" t="s">
        <v>224</v>
      </c>
      <c r="L260" t="s">
        <v>325</v>
      </c>
      <c r="M260" t="s">
        <v>340</v>
      </c>
      <c r="N260" t="s">
        <v>465</v>
      </c>
      <c r="O260" t="s">
        <v>339</v>
      </c>
      <c r="P260" t="s">
        <v>1650</v>
      </c>
      <c r="Q260" t="s">
        <v>413</v>
      </c>
      <c r="R260" t="s">
        <v>407</v>
      </c>
      <c r="S260" t="s">
        <v>1212</v>
      </c>
      <c r="T260" s="132">
        <v>2869</v>
      </c>
      <c r="U260" t="s">
        <v>1651</v>
      </c>
      <c r="V260" s="133">
        <v>6.3500000000000001E-2</v>
      </c>
      <c r="W260" s="133">
        <v>5.8734752205609898E-2</v>
      </c>
      <c r="X260" s="15" t="s">
        <v>412</v>
      </c>
      <c r="Y260" s="15" t="s">
        <v>339</v>
      </c>
      <c r="Z260" s="144">
        <v>227817</v>
      </c>
      <c r="AB260" t="s">
        <v>1652</v>
      </c>
      <c r="AD260" s="144">
        <v>234.9932</v>
      </c>
      <c r="AG260" s="15" t="s">
        <v>15</v>
      </c>
      <c r="AH260" s="133">
        <v>5.5565121951219509E-4</v>
      </c>
      <c r="AI260" s="133">
        <v>2.3411305291402198E-3</v>
      </c>
      <c r="AJ260" s="133">
        <v>3.6664405372538624E-4</v>
      </c>
    </row>
    <row r="261" spans="1:36">
      <c r="A261" t="s">
        <v>1213</v>
      </c>
      <c r="B261">
        <v>13498</v>
      </c>
      <c r="C261" t="s">
        <v>2410</v>
      </c>
      <c r="D261" t="s">
        <v>2411</v>
      </c>
      <c r="E261" t="s">
        <v>309</v>
      </c>
      <c r="F261" t="s">
        <v>2412</v>
      </c>
      <c r="G261" t="s">
        <v>2413</v>
      </c>
      <c r="H261" t="s">
        <v>312</v>
      </c>
      <c r="I261" t="s">
        <v>951</v>
      </c>
      <c r="J261" t="s">
        <v>204</v>
      </c>
      <c r="K261" t="s">
        <v>204</v>
      </c>
      <c r="L261" t="s">
        <v>325</v>
      </c>
      <c r="M261" t="s">
        <v>340</v>
      </c>
      <c r="N261" t="s">
        <v>440</v>
      </c>
      <c r="O261" t="s">
        <v>339</v>
      </c>
      <c r="P261" t="s">
        <v>1760</v>
      </c>
      <c r="Q261" t="s">
        <v>415</v>
      </c>
      <c r="R261" t="s">
        <v>407</v>
      </c>
      <c r="S261" t="s">
        <v>1212</v>
      </c>
      <c r="T261" s="132">
        <v>1912.4</v>
      </c>
      <c r="U261" t="s">
        <v>1390</v>
      </c>
      <c r="V261" s="133">
        <v>3.2899999999999999E-2</v>
      </c>
      <c r="W261" s="133">
        <v>5.1548822764157898E-2</v>
      </c>
      <c r="X261" s="15" t="s">
        <v>412</v>
      </c>
      <c r="Y261" s="15" t="s">
        <v>339</v>
      </c>
      <c r="Z261" s="144">
        <v>233333.34</v>
      </c>
      <c r="AB261" t="s">
        <v>2414</v>
      </c>
      <c r="AD261" s="144">
        <v>225.54</v>
      </c>
      <c r="AG261" s="15" t="s">
        <v>15</v>
      </c>
      <c r="AH261" s="133">
        <v>4.7887590861570251E-4</v>
      </c>
      <c r="AI261" s="133">
        <v>2.2469525907229879E-3</v>
      </c>
      <c r="AJ261" s="133">
        <v>3.5189486281825857E-4</v>
      </c>
    </row>
    <row r="262" spans="1:36">
      <c r="A262" t="s">
        <v>1213</v>
      </c>
      <c r="B262">
        <v>13498</v>
      </c>
      <c r="C262" t="s">
        <v>2415</v>
      </c>
      <c r="D262" t="s">
        <v>2416</v>
      </c>
      <c r="E262" t="s">
        <v>309</v>
      </c>
      <c r="F262" t="s">
        <v>2417</v>
      </c>
      <c r="G262" t="s">
        <v>2418</v>
      </c>
      <c r="H262" t="s">
        <v>312</v>
      </c>
      <c r="I262" t="s">
        <v>951</v>
      </c>
      <c r="J262" t="s">
        <v>204</v>
      </c>
      <c r="K262" t="s">
        <v>204</v>
      </c>
      <c r="L262" t="s">
        <v>325</v>
      </c>
      <c r="M262" t="s">
        <v>340</v>
      </c>
      <c r="N262" t="s">
        <v>440</v>
      </c>
      <c r="O262" t="s">
        <v>339</v>
      </c>
      <c r="P262" t="s">
        <v>1622</v>
      </c>
      <c r="Q262" t="s">
        <v>413</v>
      </c>
      <c r="R262" t="s">
        <v>407</v>
      </c>
      <c r="S262" t="s">
        <v>1212</v>
      </c>
      <c r="T262" s="132">
        <v>4317.3</v>
      </c>
      <c r="U262" t="s">
        <v>1281</v>
      </c>
      <c r="V262" s="133">
        <v>2.4299999999999999E-2</v>
      </c>
      <c r="W262" s="133">
        <v>4.5202125958203901E-2</v>
      </c>
      <c r="X262" s="15" t="s">
        <v>412</v>
      </c>
      <c r="Y262" s="15" t="s">
        <v>339</v>
      </c>
      <c r="Z262" s="144">
        <v>225000</v>
      </c>
      <c r="AB262" t="s">
        <v>2419</v>
      </c>
      <c r="AD262" s="144">
        <v>203.44499999999999</v>
      </c>
      <c r="AG262" s="15" t="s">
        <v>15</v>
      </c>
      <c r="AH262" s="133">
        <v>1.5362398992226626E-4</v>
      </c>
      <c r="AI262" s="133">
        <v>2.0268301401952567E-3</v>
      </c>
      <c r="AJ262" s="133">
        <v>3.1742152330433901E-4</v>
      </c>
    </row>
    <row r="263" spans="1:36">
      <c r="A263" t="s">
        <v>1213</v>
      </c>
      <c r="B263">
        <v>13498</v>
      </c>
      <c r="C263" t="s">
        <v>2382</v>
      </c>
      <c r="D263" t="s">
        <v>2383</v>
      </c>
      <c r="E263" t="s">
        <v>309</v>
      </c>
      <c r="F263" t="s">
        <v>2420</v>
      </c>
      <c r="G263" t="s">
        <v>2421</v>
      </c>
      <c r="H263" t="s">
        <v>312</v>
      </c>
      <c r="I263" t="s">
        <v>951</v>
      </c>
      <c r="J263" t="s">
        <v>204</v>
      </c>
      <c r="K263" t="s">
        <v>204</v>
      </c>
      <c r="L263" t="s">
        <v>325</v>
      </c>
      <c r="M263" t="s">
        <v>340</v>
      </c>
      <c r="N263" t="s">
        <v>465</v>
      </c>
      <c r="O263" t="s">
        <v>339</v>
      </c>
      <c r="P263" t="s">
        <v>1964</v>
      </c>
      <c r="Q263" t="s">
        <v>415</v>
      </c>
      <c r="R263" t="s">
        <v>407</v>
      </c>
      <c r="S263" t="s">
        <v>1212</v>
      </c>
      <c r="T263" s="132">
        <v>1223</v>
      </c>
      <c r="U263" t="s">
        <v>2422</v>
      </c>
      <c r="V263" s="133">
        <v>5.0999999999999997E-2</v>
      </c>
      <c r="W263" s="133">
        <v>4.6896326841115603E-2</v>
      </c>
      <c r="X263" s="15" t="s">
        <v>412</v>
      </c>
      <c r="Y263" s="15" t="s">
        <v>339</v>
      </c>
      <c r="Z263" s="144">
        <v>194594.6</v>
      </c>
      <c r="AB263" t="s">
        <v>2423</v>
      </c>
      <c r="AD263" s="144">
        <v>197.10489999999999</v>
      </c>
      <c r="AG263" s="15" t="s">
        <v>15</v>
      </c>
      <c r="AH263" s="133">
        <v>9.4968912971860238E-4</v>
      </c>
      <c r="AI263" s="133">
        <v>1.9636666032597119E-3</v>
      </c>
      <c r="AJ263" s="133">
        <v>3.0752949253483449E-4</v>
      </c>
    </row>
    <row r="264" spans="1:36">
      <c r="A264" t="s">
        <v>1213</v>
      </c>
      <c r="B264">
        <v>13498</v>
      </c>
      <c r="C264" t="s">
        <v>2424</v>
      </c>
      <c r="D264" t="s">
        <v>2425</v>
      </c>
      <c r="E264" t="s">
        <v>309</v>
      </c>
      <c r="F264" t="s">
        <v>2426</v>
      </c>
      <c r="G264" t="s">
        <v>2427</v>
      </c>
      <c r="H264" t="s">
        <v>312</v>
      </c>
      <c r="I264" t="s">
        <v>951</v>
      </c>
      <c r="J264" t="s">
        <v>204</v>
      </c>
      <c r="K264" t="s">
        <v>204</v>
      </c>
      <c r="L264" t="s">
        <v>325</v>
      </c>
      <c r="M264" t="s">
        <v>340</v>
      </c>
      <c r="N264" t="s">
        <v>462</v>
      </c>
      <c r="O264" t="s">
        <v>339</v>
      </c>
      <c r="P264" t="s">
        <v>1690</v>
      </c>
      <c r="Q264" t="s">
        <v>413</v>
      </c>
      <c r="R264" t="s">
        <v>407</v>
      </c>
      <c r="S264" t="s">
        <v>1212</v>
      </c>
      <c r="T264" s="132">
        <v>2082.1</v>
      </c>
      <c r="U264" t="s">
        <v>2428</v>
      </c>
      <c r="V264" s="133">
        <v>2.3E-2</v>
      </c>
      <c r="W264" s="133">
        <v>4.4168820775746999E-2</v>
      </c>
      <c r="X264" s="15" t="s">
        <v>412</v>
      </c>
      <c r="Y264" s="15" t="s">
        <v>339</v>
      </c>
      <c r="Z264" s="144">
        <v>167741.94</v>
      </c>
      <c r="AB264" t="s">
        <v>2429</v>
      </c>
      <c r="AD264" s="144">
        <v>159.58970000000002</v>
      </c>
      <c r="AG264" s="15" t="s">
        <v>15</v>
      </c>
      <c r="AH264" s="133">
        <v>1.997850935626936E-4</v>
      </c>
      <c r="AI264" s="133">
        <v>1.589919703235366E-3</v>
      </c>
      <c r="AJ264" s="133">
        <v>2.4899705413100582E-4</v>
      </c>
    </row>
    <row r="265" spans="1:36">
      <c r="A265" t="s">
        <v>1213</v>
      </c>
      <c r="B265">
        <v>13498</v>
      </c>
      <c r="C265" t="s">
        <v>1895</v>
      </c>
      <c r="D265" t="s">
        <v>1896</v>
      </c>
      <c r="E265" t="s">
        <v>309</v>
      </c>
      <c r="F265" t="s">
        <v>2430</v>
      </c>
      <c r="G265" t="s">
        <v>2431</v>
      </c>
      <c r="H265" t="s">
        <v>312</v>
      </c>
      <c r="I265" t="s">
        <v>951</v>
      </c>
      <c r="J265" t="s">
        <v>204</v>
      </c>
      <c r="K265" t="s">
        <v>204</v>
      </c>
      <c r="L265" t="s">
        <v>325</v>
      </c>
      <c r="M265" t="s">
        <v>340</v>
      </c>
      <c r="N265" t="s">
        <v>464</v>
      </c>
      <c r="O265" t="s">
        <v>339</v>
      </c>
      <c r="P265" t="s">
        <v>1650</v>
      </c>
      <c r="Q265" t="s">
        <v>413</v>
      </c>
      <c r="R265" t="s">
        <v>407</v>
      </c>
      <c r="S265" t="s">
        <v>1212</v>
      </c>
      <c r="T265" s="132">
        <v>5385</v>
      </c>
      <c r="U265" t="s">
        <v>2432</v>
      </c>
      <c r="V265" s="133">
        <v>2.5499999999999998E-2</v>
      </c>
      <c r="W265" s="133">
        <v>5.2949292224645297E-2</v>
      </c>
      <c r="X265" s="15" t="s">
        <v>412</v>
      </c>
      <c r="Y265" s="15" t="s">
        <v>339</v>
      </c>
      <c r="Z265" s="144">
        <v>131258.57</v>
      </c>
      <c r="AB265" t="s">
        <v>2433</v>
      </c>
      <c r="AD265" s="144">
        <v>114.33930000000001</v>
      </c>
      <c r="AG265" s="15" t="s">
        <v>15</v>
      </c>
      <c r="AH265" s="133">
        <v>7.2896957443614938E-5</v>
      </c>
      <c r="AI265" s="133">
        <v>1.1391105185619089E-3</v>
      </c>
      <c r="AJ265" s="133">
        <v>1.7839590444371605E-4</v>
      </c>
    </row>
    <row r="266" spans="1:36">
      <c r="A266" t="s">
        <v>1213</v>
      </c>
      <c r="B266">
        <v>13498</v>
      </c>
      <c r="C266" t="s">
        <v>2125</v>
      </c>
      <c r="D266" t="s">
        <v>2126</v>
      </c>
      <c r="E266" t="s">
        <v>309</v>
      </c>
      <c r="F266" t="s">
        <v>2434</v>
      </c>
      <c r="G266" t="s">
        <v>2435</v>
      </c>
      <c r="H266" t="s">
        <v>312</v>
      </c>
      <c r="I266" t="s">
        <v>951</v>
      </c>
      <c r="J266" t="s">
        <v>204</v>
      </c>
      <c r="K266" t="s">
        <v>204</v>
      </c>
      <c r="L266" t="s">
        <v>325</v>
      </c>
      <c r="M266" t="s">
        <v>340</v>
      </c>
      <c r="N266" t="s">
        <v>464</v>
      </c>
      <c r="O266" t="s">
        <v>339</v>
      </c>
      <c r="P266" t="s">
        <v>1650</v>
      </c>
      <c r="Q266" t="s">
        <v>413</v>
      </c>
      <c r="R266" t="s">
        <v>407</v>
      </c>
      <c r="S266" t="s">
        <v>1212</v>
      </c>
      <c r="T266" s="132">
        <v>734.4</v>
      </c>
      <c r="U266" t="s">
        <v>2436</v>
      </c>
      <c r="V266" s="133">
        <v>3.5000000000000003E-2</v>
      </c>
      <c r="W266" s="133">
        <v>4.4871678107976598E-2</v>
      </c>
      <c r="X266" s="15" t="s">
        <v>412</v>
      </c>
      <c r="Y266" s="15" t="s">
        <v>339</v>
      </c>
      <c r="Z266" s="144">
        <v>104942.53</v>
      </c>
      <c r="AB266" t="s">
        <v>2279</v>
      </c>
      <c r="AD266" s="144">
        <v>105.14189999999999</v>
      </c>
      <c r="AG266" s="15" t="s">
        <v>15</v>
      </c>
      <c r="AH266" s="133">
        <v>1.5098123864798693E-4</v>
      </c>
      <c r="AI266" s="133">
        <v>1.0474809993727822E-3</v>
      </c>
      <c r="AJ266" s="133">
        <v>1.6404582103817975E-4</v>
      </c>
    </row>
    <row r="267" spans="1:36">
      <c r="A267" t="s">
        <v>1213</v>
      </c>
      <c r="B267">
        <v>13498</v>
      </c>
      <c r="C267" t="s">
        <v>2330</v>
      </c>
      <c r="D267" t="s">
        <v>2331</v>
      </c>
      <c r="E267" t="s">
        <v>309</v>
      </c>
      <c r="F267" t="s">
        <v>2437</v>
      </c>
      <c r="G267" t="s">
        <v>2438</v>
      </c>
      <c r="H267" t="s">
        <v>312</v>
      </c>
      <c r="I267" t="s">
        <v>951</v>
      </c>
      <c r="J267" t="s">
        <v>204</v>
      </c>
      <c r="K267" t="s">
        <v>204</v>
      </c>
      <c r="L267" t="s">
        <v>325</v>
      </c>
      <c r="M267" t="s">
        <v>340</v>
      </c>
      <c r="N267" t="s">
        <v>445</v>
      </c>
      <c r="O267" t="s">
        <v>339</v>
      </c>
      <c r="P267" t="s">
        <v>1964</v>
      </c>
      <c r="Q267" t="s">
        <v>415</v>
      </c>
      <c r="R267" t="s">
        <v>407</v>
      </c>
      <c r="S267" t="s">
        <v>1212</v>
      </c>
      <c r="T267" s="132">
        <v>2722.7</v>
      </c>
      <c r="U267" t="s">
        <v>2439</v>
      </c>
      <c r="V267" s="133">
        <v>5.7799999999999997E-2</v>
      </c>
      <c r="W267" s="133">
        <v>1.18452512991425E-2</v>
      </c>
      <c r="X267" s="15" t="s">
        <v>412</v>
      </c>
      <c r="Y267" s="15" t="s">
        <v>339</v>
      </c>
      <c r="Z267" s="144">
        <v>100000</v>
      </c>
      <c r="AB267" t="s">
        <v>2440</v>
      </c>
      <c r="AD267" s="144">
        <v>102.17</v>
      </c>
      <c r="AG267" s="15" t="s">
        <v>15</v>
      </c>
      <c r="AH267" s="133">
        <v>2.5113387194316211E-4</v>
      </c>
      <c r="AI267" s="133">
        <v>1.0178733093649361E-3</v>
      </c>
      <c r="AJ267" s="133">
        <v>1.5940896574506287E-4</v>
      </c>
    </row>
    <row r="268" spans="1:36">
      <c r="A268" t="s">
        <v>1213</v>
      </c>
      <c r="B268">
        <v>13498</v>
      </c>
      <c r="C268" t="s">
        <v>1874</v>
      </c>
      <c r="D268" t="s">
        <v>1875</v>
      </c>
      <c r="E268" t="s">
        <v>309</v>
      </c>
      <c r="F268" t="s">
        <v>2441</v>
      </c>
      <c r="G268" t="s">
        <v>2442</v>
      </c>
      <c r="H268" t="s">
        <v>312</v>
      </c>
      <c r="I268" t="s">
        <v>951</v>
      </c>
      <c r="J268" t="s">
        <v>204</v>
      </c>
      <c r="K268" t="s">
        <v>204</v>
      </c>
      <c r="L268" t="s">
        <v>325</v>
      </c>
      <c r="M268" t="s">
        <v>340</v>
      </c>
      <c r="N268" t="s">
        <v>448</v>
      </c>
      <c r="O268" t="s">
        <v>339</v>
      </c>
      <c r="P268" t="s">
        <v>1211</v>
      </c>
      <c r="Q268" t="s">
        <v>413</v>
      </c>
      <c r="R268" t="s">
        <v>407</v>
      </c>
      <c r="S268" t="s">
        <v>1212</v>
      </c>
      <c r="T268" s="132">
        <v>1134.0999999999999</v>
      </c>
      <c r="U268" t="s">
        <v>2443</v>
      </c>
      <c r="V268" s="133">
        <v>3.7600000000000001E-2</v>
      </c>
      <c r="W268" s="133">
        <v>4.3345323752164502E-2</v>
      </c>
      <c r="X268" s="15" t="s">
        <v>412</v>
      </c>
      <c r="Y268" s="15" t="s">
        <v>339</v>
      </c>
      <c r="Z268" s="144">
        <v>100000</v>
      </c>
      <c r="AB268" t="s">
        <v>2444</v>
      </c>
      <c r="AD268" s="144">
        <v>100.66</v>
      </c>
      <c r="AG268" s="15" t="s">
        <v>15</v>
      </c>
      <c r="AH268" s="133">
        <v>8.2927885081853972E-5</v>
      </c>
      <c r="AI268" s="133">
        <v>1.0028298651333508E-3</v>
      </c>
      <c r="AJ268" s="133">
        <v>1.5705301450423832E-4</v>
      </c>
    </row>
    <row r="269" spans="1:36">
      <c r="A269" t="s">
        <v>1213</v>
      </c>
      <c r="B269">
        <v>13498</v>
      </c>
      <c r="C269" t="s">
        <v>2094</v>
      </c>
      <c r="D269" t="s">
        <v>2095</v>
      </c>
      <c r="E269" t="s">
        <v>309</v>
      </c>
      <c r="F269" t="s">
        <v>2445</v>
      </c>
      <c r="G269" t="s">
        <v>2446</v>
      </c>
      <c r="H269" t="s">
        <v>312</v>
      </c>
      <c r="I269" t="s">
        <v>951</v>
      </c>
      <c r="J269" t="s">
        <v>204</v>
      </c>
      <c r="K269" t="s">
        <v>204</v>
      </c>
      <c r="L269" t="s">
        <v>325</v>
      </c>
      <c r="M269" t="s">
        <v>340</v>
      </c>
      <c r="N269" t="s">
        <v>448</v>
      </c>
      <c r="O269" t="s">
        <v>339</v>
      </c>
      <c r="P269" t="s">
        <v>1211</v>
      </c>
      <c r="Q269" t="s">
        <v>413</v>
      </c>
      <c r="R269" t="s">
        <v>407</v>
      </c>
      <c r="S269" t="s">
        <v>1212</v>
      </c>
      <c r="T269" s="132">
        <v>682.2</v>
      </c>
      <c r="U269" t="s">
        <v>2447</v>
      </c>
      <c r="V269" s="133">
        <v>1.8700000000000001E-2</v>
      </c>
      <c r="W269" s="133">
        <v>4.3243042274713199E-2</v>
      </c>
      <c r="X269" s="15" t="s">
        <v>412</v>
      </c>
      <c r="Y269" s="15" t="s">
        <v>339</v>
      </c>
      <c r="Z269" s="144">
        <v>99939.98</v>
      </c>
      <c r="AB269" t="s">
        <v>2448</v>
      </c>
      <c r="AD269" s="144">
        <v>98.910600000000002</v>
      </c>
      <c r="AG269" s="15" t="s">
        <v>15</v>
      </c>
      <c r="AH269" s="133">
        <v>3.6169053436826742E-4</v>
      </c>
      <c r="AI269" s="133">
        <v>9.8540138742557936E-4</v>
      </c>
      <c r="AJ269" s="133">
        <v>1.5432354357662343E-4</v>
      </c>
    </row>
    <row r="270" spans="1:36">
      <c r="A270" t="s">
        <v>1213</v>
      </c>
      <c r="B270">
        <v>13498</v>
      </c>
      <c r="C270" t="s">
        <v>2449</v>
      </c>
      <c r="D270" t="s">
        <v>2450</v>
      </c>
      <c r="E270" t="s">
        <v>309</v>
      </c>
      <c r="F270" t="s">
        <v>2451</v>
      </c>
      <c r="G270" t="s">
        <v>2452</v>
      </c>
      <c r="H270" t="s">
        <v>312</v>
      </c>
      <c r="I270" t="s">
        <v>951</v>
      </c>
      <c r="J270" t="s">
        <v>204</v>
      </c>
      <c r="K270" t="s">
        <v>204</v>
      </c>
      <c r="L270" t="s">
        <v>325</v>
      </c>
      <c r="M270" t="s">
        <v>340</v>
      </c>
      <c r="N270" t="s">
        <v>445</v>
      </c>
      <c r="O270" t="s">
        <v>339</v>
      </c>
      <c r="P270" t="s">
        <v>1690</v>
      </c>
      <c r="Q270" t="s">
        <v>413</v>
      </c>
      <c r="R270" t="s">
        <v>407</v>
      </c>
      <c r="S270" t="s">
        <v>1212</v>
      </c>
      <c r="T270" s="132">
        <v>5090.6000000000004</v>
      </c>
      <c r="U270" t="s">
        <v>2108</v>
      </c>
      <c r="V270" s="133">
        <v>4.3799999999999999E-2</v>
      </c>
      <c r="W270" s="133">
        <v>4.58236826288696E-2</v>
      </c>
      <c r="X270" s="15" t="s">
        <v>412</v>
      </c>
      <c r="Y270" s="15" t="s">
        <v>339</v>
      </c>
      <c r="Z270" s="144">
        <v>100000</v>
      </c>
      <c r="AB270" t="s">
        <v>2453</v>
      </c>
      <c r="AD270" s="144">
        <v>98.59</v>
      </c>
      <c r="AG270" s="15" t="s">
        <v>15</v>
      </c>
      <c r="AH270" s="133">
        <v>2.0000000000000001E-4</v>
      </c>
      <c r="AI270" s="133">
        <v>9.8220739522647581E-4</v>
      </c>
      <c r="AJ270" s="133">
        <v>1.5382333300191593E-4</v>
      </c>
    </row>
    <row r="271" spans="1:36">
      <c r="A271" t="s">
        <v>1213</v>
      </c>
      <c r="B271">
        <v>13498</v>
      </c>
      <c r="C271" t="s">
        <v>1858</v>
      </c>
      <c r="D271" t="s">
        <v>1859</v>
      </c>
      <c r="E271" t="s">
        <v>309</v>
      </c>
      <c r="F271" t="s">
        <v>2454</v>
      </c>
      <c r="G271" t="s">
        <v>2455</v>
      </c>
      <c r="H271" t="s">
        <v>312</v>
      </c>
      <c r="I271" t="s">
        <v>951</v>
      </c>
      <c r="J271" t="s">
        <v>204</v>
      </c>
      <c r="K271" t="s">
        <v>204</v>
      </c>
      <c r="L271" t="s">
        <v>325</v>
      </c>
      <c r="M271" t="s">
        <v>340</v>
      </c>
      <c r="N271" t="s">
        <v>448</v>
      </c>
      <c r="O271" t="s">
        <v>339</v>
      </c>
      <c r="P271" t="s">
        <v>1211</v>
      </c>
      <c r="Q271" t="s">
        <v>413</v>
      </c>
      <c r="R271" t="s">
        <v>407</v>
      </c>
      <c r="S271" t="s">
        <v>1212</v>
      </c>
      <c r="T271" s="132">
        <v>3572.6</v>
      </c>
      <c r="U271" t="s">
        <v>2456</v>
      </c>
      <c r="V271" s="133">
        <v>2.76E-2</v>
      </c>
      <c r="W271" s="133">
        <v>4.3387285383939399E-2</v>
      </c>
      <c r="X271" s="15" t="s">
        <v>412</v>
      </c>
      <c r="Y271" s="15" t="s">
        <v>339</v>
      </c>
      <c r="Z271" s="144">
        <v>100000</v>
      </c>
      <c r="AB271" t="s">
        <v>2457</v>
      </c>
      <c r="AD271" s="144">
        <v>95.44</v>
      </c>
      <c r="AG271" s="15" t="s">
        <v>15</v>
      </c>
      <c r="AH271" s="133">
        <v>7.4833383471700256E-5</v>
      </c>
      <c r="AI271" s="133">
        <v>9.5082537580297043E-4</v>
      </c>
      <c r="AJ271" s="133">
        <v>1.4890860028099053E-4</v>
      </c>
    </row>
    <row r="272" spans="1:36">
      <c r="A272" t="s">
        <v>1213</v>
      </c>
      <c r="B272">
        <v>13498</v>
      </c>
      <c r="C272" t="s">
        <v>2163</v>
      </c>
      <c r="D272" t="s">
        <v>2164</v>
      </c>
      <c r="E272" t="s">
        <v>309</v>
      </c>
      <c r="F272" t="s">
        <v>2458</v>
      </c>
      <c r="G272" t="s">
        <v>2459</v>
      </c>
      <c r="H272" t="s">
        <v>312</v>
      </c>
      <c r="I272" t="s">
        <v>951</v>
      </c>
      <c r="J272" t="s">
        <v>204</v>
      </c>
      <c r="K272" t="s">
        <v>204</v>
      </c>
      <c r="L272" t="s">
        <v>325</v>
      </c>
      <c r="M272" t="s">
        <v>340</v>
      </c>
      <c r="N272" t="s">
        <v>484</v>
      </c>
      <c r="O272" t="s">
        <v>339</v>
      </c>
      <c r="P272" t="s">
        <v>1690</v>
      </c>
      <c r="Q272" t="s">
        <v>413</v>
      </c>
      <c r="R272" t="s">
        <v>407</v>
      </c>
      <c r="S272" t="s">
        <v>1212</v>
      </c>
      <c r="T272" s="132">
        <v>1138.2</v>
      </c>
      <c r="U272" t="s">
        <v>2460</v>
      </c>
      <c r="V272" s="133">
        <v>3.6499999999999998E-2</v>
      </c>
      <c r="W272" s="133">
        <v>4.5954812728166199E-2</v>
      </c>
      <c r="X272" s="15" t="s">
        <v>412</v>
      </c>
      <c r="Y272" s="15" t="s">
        <v>339</v>
      </c>
      <c r="Z272" s="144">
        <v>93333.33</v>
      </c>
      <c r="AB272" t="s">
        <v>2461</v>
      </c>
      <c r="AD272" s="144">
        <v>93.436000000000007</v>
      </c>
      <c r="AG272" s="15" t="s">
        <v>15</v>
      </c>
      <c r="AH272" s="133">
        <v>8.7638501145629E-5</v>
      </c>
      <c r="AI272" s="133">
        <v>9.3086043392211183E-4</v>
      </c>
      <c r="AJ272" s="133">
        <v>1.4578189413091608E-4</v>
      </c>
    </row>
    <row r="273" spans="1:36">
      <c r="A273" t="s">
        <v>1213</v>
      </c>
      <c r="B273">
        <v>13498</v>
      </c>
      <c r="C273" t="s">
        <v>2259</v>
      </c>
      <c r="D273" t="s">
        <v>2260</v>
      </c>
      <c r="E273" t="s">
        <v>311</v>
      </c>
      <c r="F273" t="s">
        <v>2462</v>
      </c>
      <c r="G273" t="s">
        <v>2463</v>
      </c>
      <c r="H273" t="s">
        <v>312</v>
      </c>
      <c r="I273" t="s">
        <v>951</v>
      </c>
      <c r="J273" t="s">
        <v>204</v>
      </c>
      <c r="K273" t="s">
        <v>224</v>
      </c>
      <c r="L273" t="s">
        <v>325</v>
      </c>
      <c r="M273" t="s">
        <v>340</v>
      </c>
      <c r="N273" t="s">
        <v>465</v>
      </c>
      <c r="O273" t="s">
        <v>339</v>
      </c>
      <c r="P273" t="s">
        <v>1622</v>
      </c>
      <c r="Q273" t="s">
        <v>413</v>
      </c>
      <c r="R273" t="s">
        <v>407</v>
      </c>
      <c r="S273" t="s">
        <v>1212</v>
      </c>
      <c r="T273" s="132">
        <v>1371.1</v>
      </c>
      <c r="U273" t="s">
        <v>1311</v>
      </c>
      <c r="V273" s="133">
        <v>5.45E-2</v>
      </c>
      <c r="W273" s="133">
        <v>4.14255790984627E-2</v>
      </c>
      <c r="X273" s="15" t="s">
        <v>412</v>
      </c>
      <c r="Y273" s="15" t="s">
        <v>339</v>
      </c>
      <c r="Z273" s="144">
        <v>94502.62</v>
      </c>
      <c r="AB273" t="s">
        <v>2464</v>
      </c>
      <c r="AD273" s="144">
        <v>92.962199999999996</v>
      </c>
      <c r="AG273" s="15" t="s">
        <v>15</v>
      </c>
      <c r="AH273" s="133">
        <v>3.2722513850415514E-4</v>
      </c>
      <c r="AI273" s="133">
        <v>9.2614017969898257E-4</v>
      </c>
      <c r="AJ273" s="133">
        <v>1.4504265592038451E-4</v>
      </c>
    </row>
    <row r="274" spans="1:36">
      <c r="A274" t="s">
        <v>1213</v>
      </c>
      <c r="B274">
        <v>13498</v>
      </c>
      <c r="C274" t="s">
        <v>2074</v>
      </c>
      <c r="D274" t="s">
        <v>2075</v>
      </c>
      <c r="E274" t="s">
        <v>309</v>
      </c>
      <c r="F274" t="s">
        <v>2465</v>
      </c>
      <c r="G274" t="s">
        <v>2466</v>
      </c>
      <c r="H274" t="s">
        <v>312</v>
      </c>
      <c r="I274" t="s">
        <v>951</v>
      </c>
      <c r="J274" t="s">
        <v>204</v>
      </c>
      <c r="K274" t="s">
        <v>204</v>
      </c>
      <c r="L274" t="s">
        <v>325</v>
      </c>
      <c r="M274" t="s">
        <v>340</v>
      </c>
      <c r="N274" t="s">
        <v>448</v>
      </c>
      <c r="O274" t="s">
        <v>339</v>
      </c>
      <c r="P274" t="s">
        <v>1211</v>
      </c>
      <c r="Q274" t="s">
        <v>413</v>
      </c>
      <c r="R274" t="s">
        <v>407</v>
      </c>
      <c r="S274" t="s">
        <v>1212</v>
      </c>
      <c r="T274" s="132">
        <v>3263.3</v>
      </c>
      <c r="U274" t="s">
        <v>2082</v>
      </c>
      <c r="V274" s="133">
        <v>2.7400000000000001E-2</v>
      </c>
      <c r="W274" s="133">
        <v>3.6214468952416999E-2</v>
      </c>
      <c r="X274" s="15" t="s">
        <v>412</v>
      </c>
      <c r="Y274" s="15" t="s">
        <v>339</v>
      </c>
      <c r="Z274" s="144">
        <v>88890</v>
      </c>
      <c r="AB274" t="s">
        <v>2467</v>
      </c>
      <c r="AD274" s="144">
        <v>86.454399999999993</v>
      </c>
      <c r="AG274" s="15" t="s">
        <v>15</v>
      </c>
      <c r="AH274" s="133">
        <v>5.1920675606994243E-5</v>
      </c>
      <c r="AI274" s="133">
        <v>8.6130592382460517E-4</v>
      </c>
      <c r="AJ274" s="133">
        <v>1.3488897414221359E-4</v>
      </c>
    </row>
    <row r="275" spans="1:36">
      <c r="A275" t="s">
        <v>1213</v>
      </c>
      <c r="B275">
        <v>13498</v>
      </c>
      <c r="C275" t="s">
        <v>1809</v>
      </c>
      <c r="D275" t="s">
        <v>1810</v>
      </c>
      <c r="E275" t="s">
        <v>311</v>
      </c>
      <c r="F275" t="s">
        <v>2468</v>
      </c>
      <c r="G275" t="s">
        <v>2469</v>
      </c>
      <c r="H275" t="s">
        <v>312</v>
      </c>
      <c r="I275" t="s">
        <v>951</v>
      </c>
      <c r="J275" t="s">
        <v>204</v>
      </c>
      <c r="K275" t="s">
        <v>224</v>
      </c>
      <c r="L275" t="s">
        <v>325</v>
      </c>
      <c r="M275" t="s">
        <v>340</v>
      </c>
      <c r="N275" t="s">
        <v>465</v>
      </c>
      <c r="O275" t="s">
        <v>339</v>
      </c>
      <c r="P275" t="s">
        <v>1622</v>
      </c>
      <c r="Q275" t="s">
        <v>413</v>
      </c>
      <c r="R275" t="s">
        <v>407</v>
      </c>
      <c r="S275" t="s">
        <v>1212</v>
      </c>
      <c r="T275" s="132">
        <v>167.1</v>
      </c>
      <c r="U275" t="s">
        <v>1526</v>
      </c>
      <c r="V275" s="133">
        <v>6.0499999999999998E-2</v>
      </c>
      <c r="W275" s="133">
        <v>5.8687545369863203E-2</v>
      </c>
      <c r="X275" s="15" t="s">
        <v>412</v>
      </c>
      <c r="Y275" s="15" t="s">
        <v>339</v>
      </c>
      <c r="Z275" s="144">
        <v>74921.19</v>
      </c>
      <c r="AB275" t="s">
        <v>2470</v>
      </c>
      <c r="AD275" s="144">
        <v>76.419600000000003</v>
      </c>
      <c r="AG275" s="15" t="s">
        <v>15</v>
      </c>
      <c r="AH275" s="133">
        <v>4.0785339394966284E-4</v>
      </c>
      <c r="AI275" s="133">
        <v>7.613337687417507E-4</v>
      </c>
      <c r="AJ275" s="133">
        <v>1.1923235194921609E-4</v>
      </c>
    </row>
    <row r="276" spans="1:36">
      <c r="A276" t="s">
        <v>1213</v>
      </c>
      <c r="B276">
        <v>13498</v>
      </c>
      <c r="C276" t="s">
        <v>2370</v>
      </c>
      <c r="D276" t="s">
        <v>2371</v>
      </c>
      <c r="E276" t="s">
        <v>309</v>
      </c>
      <c r="F276" t="s">
        <v>2471</v>
      </c>
      <c r="G276" t="s">
        <v>2472</v>
      </c>
      <c r="H276" t="s">
        <v>312</v>
      </c>
      <c r="I276" t="s">
        <v>951</v>
      </c>
      <c r="J276" t="s">
        <v>204</v>
      </c>
      <c r="K276" t="s">
        <v>204</v>
      </c>
      <c r="L276" t="s">
        <v>325</v>
      </c>
      <c r="M276" t="s">
        <v>340</v>
      </c>
      <c r="N276" t="s">
        <v>445</v>
      </c>
      <c r="O276" t="s">
        <v>339</v>
      </c>
      <c r="P276" t="s">
        <v>1856</v>
      </c>
      <c r="Q276" t="s">
        <v>415</v>
      </c>
      <c r="R276" t="s">
        <v>407</v>
      </c>
      <c r="S276" t="s">
        <v>1212</v>
      </c>
      <c r="T276" s="132">
        <v>2635.7</v>
      </c>
      <c r="U276" t="s">
        <v>1663</v>
      </c>
      <c r="V276" s="133">
        <v>4.1000000000000002E-2</v>
      </c>
      <c r="W276" s="133">
        <v>4.7628032795190497E-2</v>
      </c>
      <c r="X276" s="15" t="s">
        <v>412</v>
      </c>
      <c r="Y276" s="15" t="s">
        <v>339</v>
      </c>
      <c r="Z276" s="144">
        <v>75777</v>
      </c>
      <c r="AB276" t="s">
        <v>2473</v>
      </c>
      <c r="AD276" s="144">
        <v>75.26169999999999</v>
      </c>
      <c r="AG276" s="15" t="s">
        <v>15</v>
      </c>
      <c r="AH276" s="133">
        <v>1.0624855406229625E-4</v>
      </c>
      <c r="AI276" s="133">
        <v>7.4979813690350392E-4</v>
      </c>
      <c r="AJ276" s="133">
        <v>1.1742575861030829E-4</v>
      </c>
    </row>
    <row r="277" spans="1:36">
      <c r="A277" t="s">
        <v>1213</v>
      </c>
      <c r="B277">
        <v>13498</v>
      </c>
      <c r="C277" t="s">
        <v>2474</v>
      </c>
      <c r="D277" t="s">
        <v>2475</v>
      </c>
      <c r="E277" t="s">
        <v>309</v>
      </c>
      <c r="F277" t="s">
        <v>2476</v>
      </c>
      <c r="G277" t="s">
        <v>2477</v>
      </c>
      <c r="H277" t="s">
        <v>312</v>
      </c>
      <c r="I277" t="s">
        <v>951</v>
      </c>
      <c r="J277" t="s">
        <v>204</v>
      </c>
      <c r="K277" t="s">
        <v>204</v>
      </c>
      <c r="L277" t="s">
        <v>325</v>
      </c>
      <c r="M277" t="s">
        <v>340</v>
      </c>
      <c r="N277" t="s">
        <v>478</v>
      </c>
      <c r="O277" t="s">
        <v>339</v>
      </c>
      <c r="P277" t="s">
        <v>1964</v>
      </c>
      <c r="Q277" t="s">
        <v>415</v>
      </c>
      <c r="R277" t="s">
        <v>407</v>
      </c>
      <c r="S277" t="s">
        <v>1212</v>
      </c>
      <c r="T277" s="132">
        <v>167.1</v>
      </c>
      <c r="U277" t="s">
        <v>1526</v>
      </c>
      <c r="V277" s="133">
        <v>1.49E-2</v>
      </c>
      <c r="W277" s="133">
        <v>4.9196348782777399E-2</v>
      </c>
      <c r="X277" s="15" t="s">
        <v>412</v>
      </c>
      <c r="Y277" s="15" t="s">
        <v>339</v>
      </c>
      <c r="Z277" s="144">
        <v>75050.710000000006</v>
      </c>
      <c r="AB277" t="s">
        <v>2293</v>
      </c>
      <c r="AD277" s="144">
        <v>75.00569999999999</v>
      </c>
      <c r="AG277" s="15" t="s">
        <v>15</v>
      </c>
      <c r="AH277" s="133">
        <v>6.260048199829858E-4</v>
      </c>
      <c r="AI277" s="133">
        <v>7.4724772516622854E-4</v>
      </c>
      <c r="AJ277" s="133">
        <v>1.1702633906219499E-4</v>
      </c>
    </row>
    <row r="278" spans="1:36">
      <c r="A278" t="s">
        <v>1213</v>
      </c>
      <c r="B278">
        <v>13498</v>
      </c>
      <c r="C278" t="s">
        <v>2360</v>
      </c>
      <c r="D278" t="s">
        <v>2361</v>
      </c>
      <c r="E278" t="s">
        <v>309</v>
      </c>
      <c r="F278" t="s">
        <v>2478</v>
      </c>
      <c r="G278" t="s">
        <v>2479</v>
      </c>
      <c r="H278" t="s">
        <v>312</v>
      </c>
      <c r="I278" t="s">
        <v>951</v>
      </c>
      <c r="J278" t="s">
        <v>204</v>
      </c>
      <c r="K278" t="s">
        <v>204</v>
      </c>
      <c r="L278" t="s">
        <v>325</v>
      </c>
      <c r="M278" t="s">
        <v>340</v>
      </c>
      <c r="N278" t="s">
        <v>445</v>
      </c>
      <c r="O278" t="s">
        <v>339</v>
      </c>
      <c r="P278" t="s">
        <v>1690</v>
      </c>
      <c r="Q278" t="s">
        <v>413</v>
      </c>
      <c r="R278" t="s">
        <v>407</v>
      </c>
      <c r="S278" t="s">
        <v>1212</v>
      </c>
      <c r="T278" s="132">
        <v>334.2</v>
      </c>
      <c r="U278" t="s">
        <v>2480</v>
      </c>
      <c r="V278" s="133">
        <v>3.9199999999999999E-2</v>
      </c>
      <c r="W278" s="133">
        <v>4.9345837095975502E-2</v>
      </c>
      <c r="X278" s="15" t="s">
        <v>412</v>
      </c>
      <c r="Y278" s="15" t="s">
        <v>339</v>
      </c>
      <c r="Z278" s="144">
        <v>70000</v>
      </c>
      <c r="AB278" t="s">
        <v>2481</v>
      </c>
      <c r="AD278" s="144">
        <v>70.209999999999994</v>
      </c>
      <c r="AG278" s="15" t="s">
        <v>15</v>
      </c>
      <c r="AH278" s="133">
        <v>1.5350613236494765E-4</v>
      </c>
      <c r="AI278" s="133">
        <v>6.994703440394651E-4</v>
      </c>
      <c r="AJ278" s="133">
        <v>1.0954393153529278E-4</v>
      </c>
    </row>
    <row r="279" spans="1:36">
      <c r="A279" t="s">
        <v>1213</v>
      </c>
      <c r="B279">
        <v>13498</v>
      </c>
      <c r="C279" t="s">
        <v>2110</v>
      </c>
      <c r="D279" t="s">
        <v>2111</v>
      </c>
      <c r="E279" t="s">
        <v>309</v>
      </c>
      <c r="F279" t="s">
        <v>2482</v>
      </c>
      <c r="G279" t="s">
        <v>2483</v>
      </c>
      <c r="H279" t="s">
        <v>312</v>
      </c>
      <c r="I279" t="s">
        <v>951</v>
      </c>
      <c r="J279" t="s">
        <v>204</v>
      </c>
      <c r="K279" t="s">
        <v>204</v>
      </c>
      <c r="L279" t="s">
        <v>325</v>
      </c>
      <c r="M279" t="s">
        <v>340</v>
      </c>
      <c r="N279" t="s">
        <v>464</v>
      </c>
      <c r="O279" t="s">
        <v>339</v>
      </c>
      <c r="P279" t="s">
        <v>1650</v>
      </c>
      <c r="Q279" t="s">
        <v>413</v>
      </c>
      <c r="R279" t="s">
        <v>407</v>
      </c>
      <c r="S279" t="s">
        <v>1212</v>
      </c>
      <c r="T279" s="132">
        <v>2087.5</v>
      </c>
      <c r="U279" t="s">
        <v>1781</v>
      </c>
      <c r="V279" s="133">
        <v>5.6500000000000002E-2</v>
      </c>
      <c r="W279" s="133">
        <v>4.6182979100942302E-2</v>
      </c>
      <c r="X279" s="15" t="s">
        <v>412</v>
      </c>
      <c r="Y279" s="15" t="s">
        <v>339</v>
      </c>
      <c r="Z279" s="144">
        <v>66666.67</v>
      </c>
      <c r="AB279" t="s">
        <v>2173</v>
      </c>
      <c r="AD279" s="144">
        <v>69.099999999999994</v>
      </c>
      <c r="AG279" s="15" t="s">
        <v>15</v>
      </c>
      <c r="AH279" s="133">
        <v>3.4172835995230534E-4</v>
      </c>
      <c r="AI279" s="133">
        <v>6.8841191814737268E-4</v>
      </c>
      <c r="AJ279" s="133">
        <v>1.0781207333839527E-4</v>
      </c>
    </row>
    <row r="280" spans="1:36">
      <c r="A280" t="s">
        <v>1213</v>
      </c>
      <c r="B280">
        <v>13498</v>
      </c>
      <c r="C280" t="s">
        <v>2484</v>
      </c>
      <c r="D280" t="s">
        <v>2485</v>
      </c>
      <c r="E280" t="s">
        <v>309</v>
      </c>
      <c r="F280" t="s">
        <v>2486</v>
      </c>
      <c r="G280" t="s">
        <v>2487</v>
      </c>
      <c r="H280" t="s">
        <v>312</v>
      </c>
      <c r="I280" t="s">
        <v>951</v>
      </c>
      <c r="J280" t="s">
        <v>204</v>
      </c>
      <c r="K280" t="s">
        <v>204</v>
      </c>
      <c r="L280" t="s">
        <v>325</v>
      </c>
      <c r="M280" t="s">
        <v>340</v>
      </c>
      <c r="N280" t="s">
        <v>464</v>
      </c>
      <c r="O280" t="s">
        <v>339</v>
      </c>
      <c r="P280" t="s">
        <v>1211</v>
      </c>
      <c r="Q280" t="s">
        <v>413</v>
      </c>
      <c r="R280" t="s">
        <v>407</v>
      </c>
      <c r="S280" t="s">
        <v>1212</v>
      </c>
      <c r="T280" s="132">
        <v>2178.5</v>
      </c>
      <c r="U280" t="s">
        <v>2488</v>
      </c>
      <c r="V280" s="133">
        <v>1.44E-2</v>
      </c>
      <c r="W280" s="133">
        <v>4.2214982296228103E-2</v>
      </c>
      <c r="X280" s="15" t="s">
        <v>412</v>
      </c>
      <c r="Y280" s="15" t="s">
        <v>339</v>
      </c>
      <c r="Z280" s="144">
        <v>72727.27</v>
      </c>
      <c r="AB280" t="s">
        <v>2489</v>
      </c>
      <c r="AD280" s="144">
        <v>68.538200000000003</v>
      </c>
      <c r="AG280" s="15" t="s">
        <v>15</v>
      </c>
      <c r="AH280" s="133">
        <v>1.8181817499999999E-4</v>
      </c>
      <c r="AI280" s="133">
        <v>6.8281495988955522E-4</v>
      </c>
      <c r="AJ280" s="133">
        <v>1.0693553465819976E-4</v>
      </c>
    </row>
    <row r="281" spans="1:36">
      <c r="A281" t="s">
        <v>1213</v>
      </c>
      <c r="B281">
        <v>13498</v>
      </c>
      <c r="C281" t="s">
        <v>1858</v>
      </c>
      <c r="D281" t="s">
        <v>1859</v>
      </c>
      <c r="E281" t="s">
        <v>309</v>
      </c>
      <c r="F281" t="s">
        <v>2490</v>
      </c>
      <c r="G281" t="s">
        <v>2491</v>
      </c>
      <c r="H281" t="s">
        <v>312</v>
      </c>
      <c r="I281" t="s">
        <v>951</v>
      </c>
      <c r="J281" t="s">
        <v>204</v>
      </c>
      <c r="K281" t="s">
        <v>204</v>
      </c>
      <c r="L281" t="s">
        <v>325</v>
      </c>
      <c r="M281" t="s">
        <v>340</v>
      </c>
      <c r="N281" t="s">
        <v>448</v>
      </c>
      <c r="O281" t="s">
        <v>339</v>
      </c>
      <c r="P281" t="s">
        <v>1211</v>
      </c>
      <c r="Q281" t="s">
        <v>413</v>
      </c>
      <c r="R281" t="s">
        <v>407</v>
      </c>
      <c r="S281" t="s">
        <v>1212</v>
      </c>
      <c r="T281" s="132">
        <v>915.1</v>
      </c>
      <c r="U281" t="s">
        <v>1862</v>
      </c>
      <c r="V281" s="133">
        <v>2.0199999999999999E-2</v>
      </c>
      <c r="W281" s="133">
        <v>4.1774385162591597E-2</v>
      </c>
      <c r="X281" s="15" t="s">
        <v>412</v>
      </c>
      <c r="Y281" s="15" t="s">
        <v>339</v>
      </c>
      <c r="Z281" s="144">
        <v>50000</v>
      </c>
      <c r="AB281" t="s">
        <v>2492</v>
      </c>
      <c r="AD281" s="144">
        <v>49.134999999999998</v>
      </c>
      <c r="AG281" s="15" t="s">
        <v>15</v>
      </c>
      <c r="AH281" s="133">
        <v>5.918290892282963E-5</v>
      </c>
      <c r="AI281" s="133">
        <v>4.8950969027744084E-4</v>
      </c>
      <c r="AJ281" s="133">
        <v>7.6662029283387149E-5</v>
      </c>
    </row>
    <row r="282" spans="1:36">
      <c r="A282" t="s">
        <v>1213</v>
      </c>
      <c r="B282">
        <v>13498</v>
      </c>
      <c r="C282" t="s">
        <v>2493</v>
      </c>
      <c r="D282" t="s">
        <v>2494</v>
      </c>
      <c r="E282" t="s">
        <v>309</v>
      </c>
      <c r="F282" t="s">
        <v>2495</v>
      </c>
      <c r="G282" t="s">
        <v>2496</v>
      </c>
      <c r="H282" t="s">
        <v>312</v>
      </c>
      <c r="I282" t="s">
        <v>951</v>
      </c>
      <c r="J282" t="s">
        <v>204</v>
      </c>
      <c r="K282" t="s">
        <v>204</v>
      </c>
      <c r="L282" t="s">
        <v>325</v>
      </c>
      <c r="M282" t="s">
        <v>340</v>
      </c>
      <c r="N282" t="s">
        <v>464</v>
      </c>
      <c r="O282" t="s">
        <v>339</v>
      </c>
      <c r="P282" t="s">
        <v>1211</v>
      </c>
      <c r="Q282" t="s">
        <v>413</v>
      </c>
      <c r="R282" t="s">
        <v>407</v>
      </c>
      <c r="S282" t="s">
        <v>1212</v>
      </c>
      <c r="T282" s="132">
        <v>749.4</v>
      </c>
      <c r="U282" t="s">
        <v>2497</v>
      </c>
      <c r="V282" s="133">
        <v>1.6299999999999999E-2</v>
      </c>
      <c r="W282" s="133">
        <v>4.3673149000405899E-2</v>
      </c>
      <c r="X282" s="15" t="s">
        <v>412</v>
      </c>
      <c r="Y282" s="15" t="s">
        <v>339</v>
      </c>
      <c r="Z282" s="144">
        <v>45000</v>
      </c>
      <c r="AB282" t="s">
        <v>2498</v>
      </c>
      <c r="AD282" s="144">
        <v>44.28</v>
      </c>
      <c r="AG282" s="15" t="s">
        <v>15</v>
      </c>
      <c r="AH282" s="133">
        <v>4.320489079363784E-4</v>
      </c>
      <c r="AI282" s="133">
        <v>4.4114153018184757E-4</v>
      </c>
      <c r="AJ282" s="133">
        <v>6.9087099962722762E-5</v>
      </c>
    </row>
    <row r="283" spans="1:36">
      <c r="A283" t="s">
        <v>1213</v>
      </c>
      <c r="B283">
        <v>13498</v>
      </c>
      <c r="C283" t="s">
        <v>2499</v>
      </c>
      <c r="D283" t="s">
        <v>2500</v>
      </c>
      <c r="E283" t="s">
        <v>309</v>
      </c>
      <c r="F283" t="s">
        <v>2501</v>
      </c>
      <c r="G283" t="s">
        <v>2502</v>
      </c>
      <c r="H283" t="s">
        <v>312</v>
      </c>
      <c r="I283" t="s">
        <v>951</v>
      </c>
      <c r="J283" t="s">
        <v>204</v>
      </c>
      <c r="K283" t="s">
        <v>204</v>
      </c>
      <c r="L283" t="s">
        <v>325</v>
      </c>
      <c r="M283" t="s">
        <v>340</v>
      </c>
      <c r="N283" t="s">
        <v>454</v>
      </c>
      <c r="O283" t="s">
        <v>339</v>
      </c>
      <c r="P283" t="s">
        <v>1650</v>
      </c>
      <c r="Q283" t="s">
        <v>413</v>
      </c>
      <c r="R283" t="s">
        <v>407</v>
      </c>
      <c r="S283" t="s">
        <v>1212</v>
      </c>
      <c r="T283" s="132">
        <v>3564.7</v>
      </c>
      <c r="U283" t="s">
        <v>2503</v>
      </c>
      <c r="V283" s="133">
        <v>2.24E-2</v>
      </c>
      <c r="W283" s="133">
        <v>4.4417967964410401E-2</v>
      </c>
      <c r="X283" s="15" t="s">
        <v>412</v>
      </c>
      <c r="Y283" s="15" t="s">
        <v>339</v>
      </c>
      <c r="Z283" s="144">
        <v>47878.79</v>
      </c>
      <c r="AB283" t="s">
        <v>2504</v>
      </c>
      <c r="AD283" s="144">
        <v>44.163400000000003</v>
      </c>
      <c r="AG283" s="15" t="s">
        <v>15</v>
      </c>
      <c r="AH283" s="133">
        <v>7.7877753765279197E-5</v>
      </c>
      <c r="AI283" s="133">
        <v>4.3997989733588546E-4</v>
      </c>
      <c r="AJ283" s="133">
        <v>6.8905176840418033E-5</v>
      </c>
    </row>
    <row r="284" spans="1:36">
      <c r="A284" t="s">
        <v>1213</v>
      </c>
      <c r="B284">
        <v>13498</v>
      </c>
      <c r="C284" t="s">
        <v>2505</v>
      </c>
      <c r="D284" t="s">
        <v>2506</v>
      </c>
      <c r="E284" t="s">
        <v>309</v>
      </c>
      <c r="F284" t="s">
        <v>2507</v>
      </c>
      <c r="G284" t="s">
        <v>2508</v>
      </c>
      <c r="H284" t="s">
        <v>312</v>
      </c>
      <c r="I284" t="s">
        <v>951</v>
      </c>
      <c r="J284" t="s">
        <v>204</v>
      </c>
      <c r="K284" t="s">
        <v>204</v>
      </c>
      <c r="L284" t="s">
        <v>325</v>
      </c>
      <c r="M284" t="s">
        <v>340</v>
      </c>
      <c r="N284" t="s">
        <v>451</v>
      </c>
      <c r="O284" t="s">
        <v>339</v>
      </c>
      <c r="P284" t="s">
        <v>2509</v>
      </c>
      <c r="Q284" t="s">
        <v>413</v>
      </c>
      <c r="R284" t="s">
        <v>407</v>
      </c>
      <c r="S284" t="s">
        <v>1212</v>
      </c>
      <c r="T284" s="132">
        <v>1654</v>
      </c>
      <c r="U284" t="s">
        <v>2510</v>
      </c>
      <c r="V284" s="133">
        <v>4.8000000000000001E-2</v>
      </c>
      <c r="W284" s="133">
        <v>6.8409530931710802E-2</v>
      </c>
      <c r="X284" s="15" t="s">
        <v>412</v>
      </c>
      <c r="Y284" s="15" t="s">
        <v>339</v>
      </c>
      <c r="Z284" s="144">
        <v>45014.400000000001</v>
      </c>
      <c r="AB284" t="s">
        <v>2511</v>
      </c>
      <c r="AD284" s="144">
        <v>44.154600000000002</v>
      </c>
      <c r="AG284" s="15" t="s">
        <v>15</v>
      </c>
      <c r="AH284" s="133">
        <v>5.2911144440241284E-5</v>
      </c>
      <c r="AI284" s="133">
        <v>4.3989222693241659E-4</v>
      </c>
      <c r="AJ284" s="133">
        <v>6.8891446793451644E-5</v>
      </c>
    </row>
    <row r="285" spans="1:36">
      <c r="A285" t="s">
        <v>1213</v>
      </c>
      <c r="B285">
        <v>13498</v>
      </c>
      <c r="C285" t="s">
        <v>2512</v>
      </c>
      <c r="D285" t="s">
        <v>2513</v>
      </c>
      <c r="E285" t="s">
        <v>309</v>
      </c>
      <c r="F285" t="s">
        <v>2514</v>
      </c>
      <c r="G285" t="s">
        <v>2515</v>
      </c>
      <c r="H285" t="s">
        <v>312</v>
      </c>
      <c r="I285" t="s">
        <v>951</v>
      </c>
      <c r="J285" t="s">
        <v>204</v>
      </c>
      <c r="K285" t="s">
        <v>204</v>
      </c>
      <c r="L285" t="s">
        <v>325</v>
      </c>
      <c r="M285" t="s">
        <v>340</v>
      </c>
      <c r="N285" t="s">
        <v>443</v>
      </c>
      <c r="O285" t="s">
        <v>339</v>
      </c>
      <c r="P285" t="s">
        <v>1662</v>
      </c>
      <c r="Q285" t="s">
        <v>413</v>
      </c>
      <c r="R285" t="s">
        <v>407</v>
      </c>
      <c r="S285" t="s">
        <v>1212</v>
      </c>
      <c r="T285" s="132">
        <v>8.1999999999999993</v>
      </c>
      <c r="U285" t="s">
        <v>1418</v>
      </c>
      <c r="V285" s="133">
        <v>0.02</v>
      </c>
      <c r="W285" s="133">
        <v>9.8103941917419099E-2</v>
      </c>
      <c r="X285" s="15" t="s">
        <v>412</v>
      </c>
      <c r="Y285" s="15" t="s">
        <v>339</v>
      </c>
      <c r="Z285" s="144">
        <v>42857.14</v>
      </c>
      <c r="AB285" t="s">
        <v>2516</v>
      </c>
      <c r="AD285" s="144">
        <v>43.037099999999995</v>
      </c>
      <c r="AG285" s="15" t="s">
        <v>15</v>
      </c>
      <c r="AH285" s="133">
        <v>5.7953900396857906E-4</v>
      </c>
      <c r="AI285" s="133">
        <v>4.2875908194645864E-4</v>
      </c>
      <c r="AJ285" s="133">
        <v>6.714788685198047E-5</v>
      </c>
    </row>
    <row r="286" spans="1:36">
      <c r="A286" t="s">
        <v>1213</v>
      </c>
      <c r="B286">
        <v>13498</v>
      </c>
      <c r="C286" t="s">
        <v>2424</v>
      </c>
      <c r="D286" t="s">
        <v>2425</v>
      </c>
      <c r="E286" t="s">
        <v>309</v>
      </c>
      <c r="F286" t="s">
        <v>2517</v>
      </c>
      <c r="G286" t="s">
        <v>2518</v>
      </c>
      <c r="H286" t="s">
        <v>312</v>
      </c>
      <c r="I286" t="s">
        <v>951</v>
      </c>
      <c r="J286" t="s">
        <v>204</v>
      </c>
      <c r="K286" t="s">
        <v>204</v>
      </c>
      <c r="L286" t="s">
        <v>325</v>
      </c>
      <c r="M286" t="s">
        <v>340</v>
      </c>
      <c r="N286" t="s">
        <v>462</v>
      </c>
      <c r="O286" t="s">
        <v>339</v>
      </c>
      <c r="P286" t="s">
        <v>1690</v>
      </c>
      <c r="Q286" t="s">
        <v>413</v>
      </c>
      <c r="R286" t="s">
        <v>407</v>
      </c>
      <c r="S286" t="s">
        <v>1212</v>
      </c>
      <c r="T286" s="132">
        <v>1398.5</v>
      </c>
      <c r="U286" t="s">
        <v>1761</v>
      </c>
      <c r="V286" s="133">
        <v>2.75E-2</v>
      </c>
      <c r="W286" s="133">
        <v>3.9694661787747998E-2</v>
      </c>
      <c r="X286" s="15" t="s">
        <v>412</v>
      </c>
      <c r="Y286" s="15" t="s">
        <v>339</v>
      </c>
      <c r="Z286" s="144">
        <v>42921.63</v>
      </c>
      <c r="AB286" t="s">
        <v>2519</v>
      </c>
      <c r="AD286" s="144">
        <v>41.848599999999998</v>
      </c>
      <c r="AG286" s="15" t="s">
        <v>15</v>
      </c>
      <c r="AH286" s="133">
        <v>1.9060430024096141E-4</v>
      </c>
      <c r="AI286" s="133">
        <v>4.1691859620524084E-4</v>
      </c>
      <c r="AJ286" s="133">
        <v>6.5293550395212276E-5</v>
      </c>
    </row>
    <row r="287" spans="1:36">
      <c r="A287" t="s">
        <v>1213</v>
      </c>
      <c r="B287">
        <v>13498</v>
      </c>
      <c r="C287" t="s">
        <v>2370</v>
      </c>
      <c r="D287" t="s">
        <v>2371</v>
      </c>
      <c r="E287" t="s">
        <v>309</v>
      </c>
      <c r="F287" t="s">
        <v>2520</v>
      </c>
      <c r="G287" t="s">
        <v>2521</v>
      </c>
      <c r="H287" t="s">
        <v>312</v>
      </c>
      <c r="I287" t="s">
        <v>951</v>
      </c>
      <c r="J287" t="s">
        <v>204</v>
      </c>
      <c r="K287" t="s">
        <v>204</v>
      </c>
      <c r="L287" t="s">
        <v>325</v>
      </c>
      <c r="M287" t="s">
        <v>340</v>
      </c>
      <c r="N287" t="s">
        <v>445</v>
      </c>
      <c r="O287" t="s">
        <v>339</v>
      </c>
      <c r="P287" t="s">
        <v>1856</v>
      </c>
      <c r="Q287" t="s">
        <v>415</v>
      </c>
      <c r="R287" t="s">
        <v>407</v>
      </c>
      <c r="S287" t="s">
        <v>1212</v>
      </c>
      <c r="T287" s="132">
        <v>1727.3</v>
      </c>
      <c r="U287" t="s">
        <v>1793</v>
      </c>
      <c r="V287" s="133">
        <v>2.63E-2</v>
      </c>
      <c r="W287" s="133">
        <v>4.8808203688859603E-2</v>
      </c>
      <c r="X287" s="15" t="s">
        <v>412</v>
      </c>
      <c r="Y287" s="15" t="s">
        <v>339</v>
      </c>
      <c r="Z287" s="144">
        <v>40000</v>
      </c>
      <c r="AB287" t="s">
        <v>2522</v>
      </c>
      <c r="AD287" s="144">
        <v>38.776000000000003</v>
      </c>
      <c r="AG287" s="15" t="s">
        <v>15</v>
      </c>
      <c r="AH287" s="133">
        <v>2.9003402324594128E-5</v>
      </c>
      <c r="AI287" s="133">
        <v>3.8630767783042733E-4</v>
      </c>
      <c r="AJ287" s="133">
        <v>6.0499579678286768E-5</v>
      </c>
    </row>
    <row r="288" spans="1:36">
      <c r="A288" t="s">
        <v>1213</v>
      </c>
      <c r="B288">
        <v>13498</v>
      </c>
      <c r="C288" t="s">
        <v>2523</v>
      </c>
      <c r="D288" t="s">
        <v>2524</v>
      </c>
      <c r="E288" t="s">
        <v>309</v>
      </c>
      <c r="F288" t="s">
        <v>2525</v>
      </c>
      <c r="G288" t="s">
        <v>2526</v>
      </c>
      <c r="H288" t="s">
        <v>312</v>
      </c>
      <c r="I288" t="s">
        <v>951</v>
      </c>
      <c r="J288" t="s">
        <v>204</v>
      </c>
      <c r="K288" t="s">
        <v>204</v>
      </c>
      <c r="L288" t="s">
        <v>325</v>
      </c>
      <c r="M288" t="s">
        <v>340</v>
      </c>
      <c r="N288" t="s">
        <v>464</v>
      </c>
      <c r="O288" t="s">
        <v>339</v>
      </c>
      <c r="P288" t="s">
        <v>1760</v>
      </c>
      <c r="Q288" t="s">
        <v>415</v>
      </c>
      <c r="R288" t="s">
        <v>407</v>
      </c>
      <c r="S288" t="s">
        <v>1212</v>
      </c>
      <c r="T288" s="132">
        <v>5720.9</v>
      </c>
      <c r="U288" t="s">
        <v>2527</v>
      </c>
      <c r="V288" s="133">
        <v>5.4800000000000001E-2</v>
      </c>
      <c r="W288" s="133">
        <v>5.2002532907723997E-2</v>
      </c>
      <c r="X288" s="15" t="s">
        <v>412</v>
      </c>
      <c r="Y288" s="15" t="s">
        <v>339</v>
      </c>
      <c r="Z288" s="144">
        <v>36115</v>
      </c>
      <c r="AB288" t="s">
        <v>2528</v>
      </c>
      <c r="AD288" s="144">
        <v>36.627800000000001</v>
      </c>
      <c r="AG288" s="15" t="s">
        <v>15</v>
      </c>
      <c r="AH288" s="133">
        <v>1.2038333333333334E-4</v>
      </c>
      <c r="AI288" s="133">
        <v>3.6490613683818148E-4</v>
      </c>
      <c r="AJ288" s="133">
        <v>5.7147887985876623E-5</v>
      </c>
    </row>
    <row r="289" spans="1:36">
      <c r="A289" t="s">
        <v>1213</v>
      </c>
      <c r="B289">
        <v>13498</v>
      </c>
      <c r="C289" t="s">
        <v>2529</v>
      </c>
      <c r="D289" t="s">
        <v>2530</v>
      </c>
      <c r="E289" t="s">
        <v>309</v>
      </c>
      <c r="F289" t="s">
        <v>2531</v>
      </c>
      <c r="G289" t="s">
        <v>2532</v>
      </c>
      <c r="H289" t="s">
        <v>312</v>
      </c>
      <c r="I289" t="s">
        <v>951</v>
      </c>
      <c r="J289" t="s">
        <v>204</v>
      </c>
      <c r="K289" t="s">
        <v>204</v>
      </c>
      <c r="L289" t="s">
        <v>325</v>
      </c>
      <c r="M289" t="s">
        <v>340</v>
      </c>
      <c r="N289" t="s">
        <v>476</v>
      </c>
      <c r="O289" t="s">
        <v>339</v>
      </c>
      <c r="P289" t="s">
        <v>1725</v>
      </c>
      <c r="Q289" t="s">
        <v>415</v>
      </c>
      <c r="R289" t="s">
        <v>407</v>
      </c>
      <c r="S289" t="s">
        <v>1212</v>
      </c>
      <c r="T289" s="132">
        <v>2920.7</v>
      </c>
      <c r="U289" t="s">
        <v>2533</v>
      </c>
      <c r="V289" s="133">
        <v>4.1000000000000002E-2</v>
      </c>
      <c r="W289" s="133">
        <v>3.4126877771615598E-2</v>
      </c>
      <c r="X289" s="15" t="s">
        <v>412</v>
      </c>
      <c r="Y289" s="15" t="s">
        <v>339</v>
      </c>
      <c r="Z289" s="144">
        <v>34288</v>
      </c>
      <c r="AB289" t="s">
        <v>2534</v>
      </c>
      <c r="AD289" s="144">
        <v>33.951999999999998</v>
      </c>
      <c r="AG289" s="15" t="s">
        <v>15</v>
      </c>
      <c r="AH289" s="133">
        <v>8.4101636828106768E-5</v>
      </c>
      <c r="AI289" s="133">
        <v>3.382483566561447E-4</v>
      </c>
      <c r="AJ289" s="133">
        <v>5.2973017568526714E-5</v>
      </c>
    </row>
    <row r="290" spans="1:36">
      <c r="A290" t="s">
        <v>1213</v>
      </c>
      <c r="B290">
        <v>13498</v>
      </c>
      <c r="C290" t="s">
        <v>2535</v>
      </c>
      <c r="D290" t="s">
        <v>2536</v>
      </c>
      <c r="E290" t="s">
        <v>309</v>
      </c>
      <c r="F290" t="s">
        <v>2537</v>
      </c>
      <c r="G290" t="s">
        <v>2538</v>
      </c>
      <c r="H290" t="s">
        <v>312</v>
      </c>
      <c r="I290" t="s">
        <v>951</v>
      </c>
      <c r="J290" t="s">
        <v>204</v>
      </c>
      <c r="K290" t="s">
        <v>204</v>
      </c>
      <c r="L290" t="s">
        <v>325</v>
      </c>
      <c r="M290" t="s">
        <v>340</v>
      </c>
      <c r="N290" t="s">
        <v>451</v>
      </c>
      <c r="O290" t="s">
        <v>339</v>
      </c>
      <c r="P290" t="s">
        <v>1622</v>
      </c>
      <c r="Q290" t="s">
        <v>413</v>
      </c>
      <c r="R290" t="s">
        <v>407</v>
      </c>
      <c r="S290" t="s">
        <v>1212</v>
      </c>
      <c r="T290" s="132">
        <v>1501.9</v>
      </c>
      <c r="U290" t="s">
        <v>1726</v>
      </c>
      <c r="V290" s="133">
        <v>3.3500000000000002E-2</v>
      </c>
      <c r="W290" s="133">
        <v>4.5922030203342103E-2</v>
      </c>
      <c r="X290" s="15" t="s">
        <v>412</v>
      </c>
      <c r="Y290" s="15" t="s">
        <v>339</v>
      </c>
      <c r="Z290" s="144">
        <v>24444.44</v>
      </c>
      <c r="AB290" t="s">
        <v>2539</v>
      </c>
      <c r="AD290" s="144">
        <v>23.999599999999997</v>
      </c>
      <c r="AG290" s="15" t="s">
        <v>15</v>
      </c>
      <c r="AH290" s="133">
        <v>8.0289686702103983E-5</v>
      </c>
      <c r="AI290" s="133">
        <v>2.3909711535122555E-4</v>
      </c>
      <c r="AJ290" s="133">
        <v>3.7444958542578159E-5</v>
      </c>
    </row>
    <row r="291" spans="1:36">
      <c r="A291" t="s">
        <v>1213</v>
      </c>
      <c r="B291">
        <v>13498</v>
      </c>
      <c r="C291" t="s">
        <v>2540</v>
      </c>
      <c r="D291" t="s">
        <v>2541</v>
      </c>
      <c r="E291" t="s">
        <v>309</v>
      </c>
      <c r="F291" t="s">
        <v>2542</v>
      </c>
      <c r="G291" t="s">
        <v>2543</v>
      </c>
      <c r="H291" t="s">
        <v>312</v>
      </c>
      <c r="I291" t="s">
        <v>951</v>
      </c>
      <c r="J291" t="s">
        <v>204</v>
      </c>
      <c r="K291" t="s">
        <v>204</v>
      </c>
      <c r="L291" t="s">
        <v>325</v>
      </c>
      <c r="M291" t="s">
        <v>340</v>
      </c>
      <c r="N291" t="s">
        <v>440</v>
      </c>
      <c r="O291" t="s">
        <v>339</v>
      </c>
      <c r="P291" t="s">
        <v>1686</v>
      </c>
      <c r="Q291" t="s">
        <v>413</v>
      </c>
      <c r="R291" t="s">
        <v>407</v>
      </c>
      <c r="S291" t="s">
        <v>1212</v>
      </c>
      <c r="T291" s="132">
        <v>3618.8</v>
      </c>
      <c r="U291" t="s">
        <v>2544</v>
      </c>
      <c r="V291" s="133">
        <v>2.5000000000000001E-2</v>
      </c>
      <c r="W291" s="133">
        <v>4.6062339409589398E-2</v>
      </c>
      <c r="X291" s="15" t="s">
        <v>412</v>
      </c>
      <c r="Y291" s="15" t="s">
        <v>339</v>
      </c>
      <c r="Z291" s="144">
        <v>23750</v>
      </c>
      <c r="AB291" t="s">
        <v>2545</v>
      </c>
      <c r="AD291" s="144">
        <v>21.4605</v>
      </c>
      <c r="AG291" s="15" t="s">
        <v>15</v>
      </c>
      <c r="AH291" s="133">
        <v>2.9385248840164227E-5</v>
      </c>
      <c r="AI291" s="133">
        <v>2.1380121518671047E-4</v>
      </c>
      <c r="AJ291" s="133">
        <v>3.3483371922990328E-5</v>
      </c>
    </row>
    <row r="292" spans="1:36">
      <c r="A292" t="s">
        <v>1213</v>
      </c>
      <c r="B292">
        <v>13498</v>
      </c>
      <c r="C292" t="s">
        <v>2058</v>
      </c>
      <c r="D292" t="s">
        <v>2059</v>
      </c>
      <c r="E292" t="s">
        <v>309</v>
      </c>
      <c r="F292" t="s">
        <v>2060</v>
      </c>
      <c r="G292" t="s">
        <v>2061</v>
      </c>
      <c r="H292" t="s">
        <v>312</v>
      </c>
      <c r="I292" t="s">
        <v>951</v>
      </c>
      <c r="J292" t="s">
        <v>204</v>
      </c>
      <c r="K292" t="s">
        <v>204</v>
      </c>
      <c r="L292" t="s">
        <v>325</v>
      </c>
      <c r="M292" t="s">
        <v>340</v>
      </c>
      <c r="N292" t="s">
        <v>451</v>
      </c>
      <c r="O292" t="s">
        <v>339</v>
      </c>
      <c r="P292" t="s">
        <v>1650</v>
      </c>
      <c r="Q292" t="s">
        <v>413</v>
      </c>
      <c r="R292" t="s">
        <v>407</v>
      </c>
      <c r="S292" t="s">
        <v>1212</v>
      </c>
      <c r="T292" s="132">
        <v>2643.2</v>
      </c>
      <c r="U292" t="s">
        <v>2062</v>
      </c>
      <c r="V292" s="133">
        <v>1.6400000000000001E-2</v>
      </c>
      <c r="W292" s="133">
        <v>4.4672360357045797E-2</v>
      </c>
      <c r="X292" s="15" t="s">
        <v>412</v>
      </c>
      <c r="Y292" s="15" t="s">
        <v>339</v>
      </c>
      <c r="Z292" s="144">
        <v>22368.42</v>
      </c>
      <c r="AB292" t="s">
        <v>2033</v>
      </c>
      <c r="AD292" s="144">
        <v>20.57</v>
      </c>
      <c r="AG292" s="15" t="s">
        <v>15</v>
      </c>
      <c r="AH292" s="133">
        <v>1.1582653272576636E-4</v>
      </c>
      <c r="AI292" s="133">
        <v>2.0492956810841474E-4</v>
      </c>
      <c r="AJ292" s="133">
        <v>3.2093984783947767E-5</v>
      </c>
    </row>
    <row r="293" spans="1:36">
      <c r="A293" t="s">
        <v>1213</v>
      </c>
      <c r="B293">
        <v>13498</v>
      </c>
      <c r="C293" t="s">
        <v>2449</v>
      </c>
      <c r="D293" t="s">
        <v>2450</v>
      </c>
      <c r="E293" t="s">
        <v>309</v>
      </c>
      <c r="F293" t="s">
        <v>2546</v>
      </c>
      <c r="G293" t="s">
        <v>2547</v>
      </c>
      <c r="H293" t="s">
        <v>312</v>
      </c>
      <c r="I293" t="s">
        <v>951</v>
      </c>
      <c r="J293" t="s">
        <v>204</v>
      </c>
      <c r="K293" t="s">
        <v>204</v>
      </c>
      <c r="L293" t="s">
        <v>325</v>
      </c>
      <c r="M293" t="s">
        <v>340</v>
      </c>
      <c r="N293" t="s">
        <v>445</v>
      </c>
      <c r="O293" t="s">
        <v>339</v>
      </c>
      <c r="P293" t="s">
        <v>1690</v>
      </c>
      <c r="Q293" t="s">
        <v>413</v>
      </c>
      <c r="R293" t="s">
        <v>407</v>
      </c>
      <c r="S293" t="s">
        <v>1212</v>
      </c>
      <c r="T293" s="132">
        <v>2177.1999999999998</v>
      </c>
      <c r="U293" t="s">
        <v>1802</v>
      </c>
      <c r="V293" s="133">
        <v>2.9100000000000001E-2</v>
      </c>
      <c r="W293" s="133">
        <v>4.5842040842771201E-2</v>
      </c>
      <c r="X293" s="15" t="s">
        <v>412</v>
      </c>
      <c r="Y293" s="15" t="s">
        <v>339</v>
      </c>
      <c r="Z293" s="144">
        <v>20000</v>
      </c>
      <c r="AB293" t="s">
        <v>2548</v>
      </c>
      <c r="AD293" s="144">
        <v>19.456</v>
      </c>
      <c r="AG293" s="15" t="s">
        <v>15</v>
      </c>
      <c r="AH293" s="133">
        <v>3.3333333333333335E-5</v>
      </c>
      <c r="AI293" s="133">
        <v>1.938312920329274E-4</v>
      </c>
      <c r="AJ293" s="133">
        <v>3.0355885656610977E-5</v>
      </c>
    </row>
    <row r="294" spans="1:36">
      <c r="A294" t="s">
        <v>1213</v>
      </c>
      <c r="B294">
        <v>13498</v>
      </c>
      <c r="C294" t="s">
        <v>2549</v>
      </c>
      <c r="D294" t="s">
        <v>2550</v>
      </c>
      <c r="E294" t="s">
        <v>309</v>
      </c>
      <c r="F294" t="s">
        <v>2551</v>
      </c>
      <c r="G294" t="s">
        <v>2552</v>
      </c>
      <c r="H294" t="s">
        <v>312</v>
      </c>
      <c r="I294" t="s">
        <v>951</v>
      </c>
      <c r="J294" t="s">
        <v>204</v>
      </c>
      <c r="K294" t="s">
        <v>204</v>
      </c>
      <c r="L294" t="s">
        <v>325</v>
      </c>
      <c r="M294" t="s">
        <v>340</v>
      </c>
      <c r="N294" t="s">
        <v>445</v>
      </c>
      <c r="O294" t="s">
        <v>339</v>
      </c>
      <c r="P294" t="s">
        <v>1725</v>
      </c>
      <c r="Q294" t="s">
        <v>415</v>
      </c>
      <c r="R294" t="s">
        <v>407</v>
      </c>
      <c r="S294" t="s">
        <v>1212</v>
      </c>
      <c r="T294" s="132">
        <v>2454.5</v>
      </c>
      <c r="U294" t="s">
        <v>1726</v>
      </c>
      <c r="V294" s="133">
        <v>1.84E-2</v>
      </c>
      <c r="W294" s="133">
        <v>4.5594204955100699E-2</v>
      </c>
      <c r="X294" s="15" t="s">
        <v>412</v>
      </c>
      <c r="Y294" s="15" t="s">
        <v>339</v>
      </c>
      <c r="Z294" s="144">
        <v>14115</v>
      </c>
      <c r="AB294" t="s">
        <v>2553</v>
      </c>
      <c r="AD294" s="144">
        <v>13.232799999999999</v>
      </c>
      <c r="AG294" s="15" t="s">
        <v>15</v>
      </c>
      <c r="AH294" s="133">
        <v>4.7049999999999998E-5</v>
      </c>
      <c r="AI294" s="133">
        <v>1.3183237670709918E-4</v>
      </c>
      <c r="AJ294" s="133">
        <v>2.0646246079194167E-5</v>
      </c>
    </row>
    <row r="295" spans="1:36">
      <c r="A295" t="s">
        <v>1213</v>
      </c>
      <c r="B295">
        <v>13498</v>
      </c>
      <c r="C295" t="s">
        <v>2280</v>
      </c>
      <c r="D295" t="s">
        <v>2281</v>
      </c>
      <c r="E295" t="s">
        <v>309</v>
      </c>
      <c r="F295" t="s">
        <v>2554</v>
      </c>
      <c r="G295" t="s">
        <v>2555</v>
      </c>
      <c r="H295" t="s">
        <v>312</v>
      </c>
      <c r="I295" t="s">
        <v>951</v>
      </c>
      <c r="J295" t="s">
        <v>204</v>
      </c>
      <c r="K295" t="s">
        <v>204</v>
      </c>
      <c r="L295" t="s">
        <v>325</v>
      </c>
      <c r="M295" t="s">
        <v>340</v>
      </c>
      <c r="N295" t="s">
        <v>451</v>
      </c>
      <c r="O295" t="s">
        <v>339</v>
      </c>
      <c r="P295" t="s">
        <v>1622</v>
      </c>
      <c r="Q295" t="s">
        <v>413</v>
      </c>
      <c r="R295" t="s">
        <v>407</v>
      </c>
      <c r="S295" t="s">
        <v>1212</v>
      </c>
      <c r="T295" s="132">
        <v>1205.9000000000001</v>
      </c>
      <c r="U295" t="s">
        <v>1802</v>
      </c>
      <c r="V295" s="133">
        <v>3.7499999999999999E-2</v>
      </c>
      <c r="W295" s="133">
        <v>4.4997563003301301E-2</v>
      </c>
      <c r="X295" s="15" t="s">
        <v>412</v>
      </c>
      <c r="Y295" s="15" t="s">
        <v>339</v>
      </c>
      <c r="Z295" s="144">
        <v>12000</v>
      </c>
      <c r="AB295" t="s">
        <v>2556</v>
      </c>
      <c r="AD295" s="144">
        <v>12.0024</v>
      </c>
      <c r="AG295" s="15" t="s">
        <v>15</v>
      </c>
      <c r="AH295" s="133">
        <v>6.071753646974794E-5</v>
      </c>
      <c r="AI295" s="133">
        <v>1.1957446029481949E-4</v>
      </c>
      <c r="AJ295" s="133">
        <v>1.8726535876074607E-5</v>
      </c>
    </row>
    <row r="296" spans="1:36">
      <c r="A296" t="s">
        <v>1213</v>
      </c>
      <c r="B296">
        <v>13498</v>
      </c>
      <c r="C296" t="s">
        <v>2557</v>
      </c>
      <c r="D296" t="s">
        <v>2558</v>
      </c>
      <c r="E296" t="s">
        <v>309</v>
      </c>
      <c r="F296" t="s">
        <v>2559</v>
      </c>
      <c r="G296" t="s">
        <v>2560</v>
      </c>
      <c r="H296" t="s">
        <v>312</v>
      </c>
      <c r="I296" t="s">
        <v>951</v>
      </c>
      <c r="J296" t="s">
        <v>204</v>
      </c>
      <c r="K296" t="s">
        <v>204</v>
      </c>
      <c r="L296" t="s">
        <v>325</v>
      </c>
      <c r="M296" t="s">
        <v>340</v>
      </c>
      <c r="N296" t="s">
        <v>475</v>
      </c>
      <c r="O296" t="s">
        <v>339</v>
      </c>
      <c r="P296" t="s">
        <v>1650</v>
      </c>
      <c r="Q296" t="s">
        <v>413</v>
      </c>
      <c r="R296" t="s">
        <v>407</v>
      </c>
      <c r="S296" t="s">
        <v>1212</v>
      </c>
      <c r="T296" s="132">
        <v>2767.3</v>
      </c>
      <c r="U296" t="s">
        <v>2561</v>
      </c>
      <c r="V296" s="133">
        <v>5.0900000000000001E-2</v>
      </c>
      <c r="W296" s="133">
        <v>4.62957509863373E-2</v>
      </c>
      <c r="X296" s="15" t="s">
        <v>412</v>
      </c>
      <c r="Y296" s="15" t="s">
        <v>339</v>
      </c>
      <c r="Z296" s="144">
        <v>11250</v>
      </c>
      <c r="AB296" t="s">
        <v>2562</v>
      </c>
      <c r="AD296" s="144">
        <v>11.6595</v>
      </c>
      <c r="AG296" s="15" t="s">
        <v>15</v>
      </c>
      <c r="AH296" s="133">
        <v>1.8161016502152127E-5</v>
      </c>
      <c r="AI296" s="133">
        <v>1.1615830332328933E-4</v>
      </c>
      <c r="AJ296" s="133">
        <v>1.8191532114168157E-5</v>
      </c>
    </row>
    <row r="297" spans="1:36">
      <c r="A297" t="s">
        <v>1213</v>
      </c>
      <c r="B297">
        <v>13498</v>
      </c>
      <c r="C297" t="s">
        <v>2415</v>
      </c>
      <c r="D297" t="s">
        <v>2416</v>
      </c>
      <c r="E297" t="s">
        <v>309</v>
      </c>
      <c r="F297" t="s">
        <v>2563</v>
      </c>
      <c r="G297" t="s">
        <v>2564</v>
      </c>
      <c r="H297" t="s">
        <v>312</v>
      </c>
      <c r="I297" t="s">
        <v>951</v>
      </c>
      <c r="J297" t="s">
        <v>204</v>
      </c>
      <c r="K297" t="s">
        <v>204</v>
      </c>
      <c r="L297" t="s">
        <v>325</v>
      </c>
      <c r="M297" t="s">
        <v>340</v>
      </c>
      <c r="N297" t="s">
        <v>440</v>
      </c>
      <c r="O297" t="s">
        <v>339</v>
      </c>
      <c r="P297" t="s">
        <v>1622</v>
      </c>
      <c r="Q297" t="s">
        <v>413</v>
      </c>
      <c r="R297" t="s">
        <v>407</v>
      </c>
      <c r="S297" t="s">
        <v>1212</v>
      </c>
      <c r="T297" s="132">
        <v>167.1</v>
      </c>
      <c r="U297" t="s">
        <v>1526</v>
      </c>
      <c r="V297" s="133">
        <v>6.1499999999999999E-2</v>
      </c>
      <c r="W297" s="133">
        <v>5.4925422821044602E-2</v>
      </c>
      <c r="X297" s="15" t="s">
        <v>412</v>
      </c>
      <c r="Y297" s="15" t="s">
        <v>339</v>
      </c>
      <c r="Z297" s="144">
        <v>10000</v>
      </c>
      <c r="AB297" t="s">
        <v>2444</v>
      </c>
      <c r="AD297" s="144">
        <v>10.066000000000001</v>
      </c>
      <c r="AG297" s="15" t="s">
        <v>15</v>
      </c>
      <c r="AH297" s="133">
        <v>1.4396817280631081E-5</v>
      </c>
      <c r="AI297" s="133">
        <v>1.0028298651333509E-4</v>
      </c>
      <c r="AJ297" s="133">
        <v>1.5705301450423833E-5</v>
      </c>
    </row>
    <row r="298" spans="1:36">
      <c r="A298" t="s">
        <v>1213</v>
      </c>
      <c r="B298">
        <v>13498</v>
      </c>
      <c r="C298" t="s">
        <v>2565</v>
      </c>
      <c r="D298" t="s">
        <v>2566</v>
      </c>
      <c r="E298" t="s">
        <v>309</v>
      </c>
      <c r="F298" t="s">
        <v>2567</v>
      </c>
      <c r="G298" t="s">
        <v>2568</v>
      </c>
      <c r="H298" t="s">
        <v>312</v>
      </c>
      <c r="I298" t="s">
        <v>951</v>
      </c>
      <c r="J298" t="s">
        <v>204</v>
      </c>
      <c r="K298" t="s">
        <v>204</v>
      </c>
      <c r="L298" t="s">
        <v>325</v>
      </c>
      <c r="M298" t="s">
        <v>340</v>
      </c>
      <c r="N298" t="s">
        <v>484</v>
      </c>
      <c r="O298" t="s">
        <v>339</v>
      </c>
      <c r="P298" t="s">
        <v>1622</v>
      </c>
      <c r="Q298" t="s">
        <v>413</v>
      </c>
      <c r="R298" t="s">
        <v>407</v>
      </c>
      <c r="S298" t="s">
        <v>1212</v>
      </c>
      <c r="T298" s="132">
        <v>2206.3000000000002</v>
      </c>
      <c r="U298" t="s">
        <v>2569</v>
      </c>
      <c r="V298" s="133">
        <v>0.04</v>
      </c>
      <c r="W298" s="133">
        <v>4.7263491119146003E-2</v>
      </c>
      <c r="X298" s="15" t="s">
        <v>412</v>
      </c>
      <c r="Y298" s="15" t="s">
        <v>339</v>
      </c>
      <c r="Z298" s="144">
        <v>7600</v>
      </c>
      <c r="AB298" t="s">
        <v>2570</v>
      </c>
      <c r="AD298" s="144">
        <v>7.7116999999999996</v>
      </c>
      <c r="AG298" s="15" t="s">
        <v>15</v>
      </c>
      <c r="AH298" s="133">
        <v>1.1165507373583538E-5</v>
      </c>
      <c r="AI298" s="133">
        <v>7.6828164821665624E-5</v>
      </c>
      <c r="AJ298" s="133">
        <v>1.2032045817130286E-5</v>
      </c>
    </row>
    <row r="299" spans="1:36">
      <c r="A299" t="s">
        <v>1213</v>
      </c>
      <c r="B299">
        <v>13498</v>
      </c>
      <c r="C299" t="s">
        <v>455</v>
      </c>
      <c r="D299" t="s">
        <v>2571</v>
      </c>
      <c r="E299" t="s">
        <v>309</v>
      </c>
      <c r="F299" t="s">
        <v>2572</v>
      </c>
      <c r="G299" t="s">
        <v>2573</v>
      </c>
      <c r="H299" t="s">
        <v>321</v>
      </c>
      <c r="I299" t="s">
        <v>754</v>
      </c>
      <c r="J299" t="s">
        <v>204</v>
      </c>
      <c r="K299" t="s">
        <v>204</v>
      </c>
      <c r="L299" t="s">
        <v>325</v>
      </c>
      <c r="M299" t="s">
        <v>340</v>
      </c>
      <c r="N299" t="s">
        <v>440</v>
      </c>
      <c r="O299" t="s">
        <v>339</v>
      </c>
      <c r="P299" t="s">
        <v>2102</v>
      </c>
      <c r="Q299" t="s">
        <v>415</v>
      </c>
      <c r="R299" t="s">
        <v>407</v>
      </c>
      <c r="S299" t="s">
        <v>1212</v>
      </c>
      <c r="T299" s="132">
        <v>1384.4</v>
      </c>
      <c r="U299" t="s">
        <v>2574</v>
      </c>
      <c r="V299" s="133">
        <v>4.4999999999999998E-2</v>
      </c>
      <c r="W299" s="133">
        <v>1.6350881510972599E-2</v>
      </c>
      <c r="X299" s="15" t="s">
        <v>412</v>
      </c>
      <c r="Y299" s="15" t="s">
        <v>339</v>
      </c>
      <c r="Z299" s="144">
        <v>1285250</v>
      </c>
      <c r="AB299" t="s">
        <v>2575</v>
      </c>
      <c r="AD299" s="144">
        <v>1519.9367</v>
      </c>
      <c r="AG299" s="15" t="s">
        <v>15</v>
      </c>
      <c r="AH299" s="133">
        <v>4.348518603337297E-4</v>
      </c>
      <c r="AI299" s="133">
        <v>1.514243906092023E-2</v>
      </c>
      <c r="AJ299" s="133">
        <v>2.371454804198531E-3</v>
      </c>
    </row>
    <row r="300" spans="1:36">
      <c r="A300" t="s">
        <v>1213</v>
      </c>
      <c r="B300">
        <v>13498</v>
      </c>
      <c r="C300" t="s">
        <v>1834</v>
      </c>
      <c r="D300" t="s">
        <v>1835</v>
      </c>
      <c r="E300" t="s">
        <v>309</v>
      </c>
      <c r="F300" t="s">
        <v>1836</v>
      </c>
      <c r="G300" t="s">
        <v>1837</v>
      </c>
      <c r="H300" t="s">
        <v>321</v>
      </c>
      <c r="I300" t="s">
        <v>754</v>
      </c>
      <c r="J300" t="s">
        <v>204</v>
      </c>
      <c r="K300" t="s">
        <v>204</v>
      </c>
      <c r="L300" t="s">
        <v>325</v>
      </c>
      <c r="M300" t="s">
        <v>340</v>
      </c>
      <c r="N300" t="s">
        <v>456</v>
      </c>
      <c r="O300" t="s">
        <v>339</v>
      </c>
      <c r="P300" t="s">
        <v>1690</v>
      </c>
      <c r="Q300" t="s">
        <v>413</v>
      </c>
      <c r="R300" t="s">
        <v>407</v>
      </c>
      <c r="S300" t="s">
        <v>1212</v>
      </c>
      <c r="T300" s="132">
        <v>5669.5</v>
      </c>
      <c r="U300" t="s">
        <v>1838</v>
      </c>
      <c r="V300" s="133">
        <v>5.1499999999999997E-2</v>
      </c>
      <c r="W300" s="133">
        <v>2.9789094086885098E-2</v>
      </c>
      <c r="X300" s="15" t="s">
        <v>412</v>
      </c>
      <c r="Y300" s="15" t="s">
        <v>339</v>
      </c>
      <c r="Z300" s="144">
        <v>591344.26</v>
      </c>
      <c r="AB300" t="s">
        <v>1839</v>
      </c>
      <c r="AD300" s="144">
        <v>912.2668000000001</v>
      </c>
      <c r="AG300" s="15" t="s">
        <v>15</v>
      </c>
      <c r="AH300" s="133">
        <v>2.0363186982679077E-4</v>
      </c>
      <c r="AI300" s="133">
        <v>9.0884998212759152E-3</v>
      </c>
      <c r="AJ300" s="133">
        <v>1.4233484102139391E-3</v>
      </c>
    </row>
    <row r="301" spans="1:36">
      <c r="A301" t="s">
        <v>1213</v>
      </c>
      <c r="B301">
        <v>13498</v>
      </c>
      <c r="C301" t="s">
        <v>2557</v>
      </c>
      <c r="D301" t="s">
        <v>2558</v>
      </c>
      <c r="E301" t="s">
        <v>309</v>
      </c>
      <c r="F301" t="s">
        <v>2576</v>
      </c>
      <c r="G301" t="s">
        <v>2577</v>
      </c>
      <c r="H301" t="s">
        <v>321</v>
      </c>
      <c r="I301" t="s">
        <v>754</v>
      </c>
      <c r="J301" t="s">
        <v>204</v>
      </c>
      <c r="K301" t="s">
        <v>204</v>
      </c>
      <c r="L301" t="s">
        <v>325</v>
      </c>
      <c r="M301" t="s">
        <v>340</v>
      </c>
      <c r="N301" t="s">
        <v>475</v>
      </c>
      <c r="O301" t="s">
        <v>339</v>
      </c>
      <c r="P301" t="s">
        <v>1650</v>
      </c>
      <c r="Q301" t="s">
        <v>413</v>
      </c>
      <c r="R301" t="s">
        <v>407</v>
      </c>
      <c r="S301" t="s">
        <v>1212</v>
      </c>
      <c r="T301" s="132">
        <v>2408.9</v>
      </c>
      <c r="U301" t="s">
        <v>2578</v>
      </c>
      <c r="V301" s="133">
        <v>4.2999999999999997E-2</v>
      </c>
      <c r="W301" s="133">
        <v>1.96081531774994E-2</v>
      </c>
      <c r="X301" s="15" t="s">
        <v>412</v>
      </c>
      <c r="Y301" s="15" t="s">
        <v>339</v>
      </c>
      <c r="Z301" s="144">
        <v>139013.82</v>
      </c>
      <c r="AB301" t="s">
        <v>2579</v>
      </c>
      <c r="AD301" s="144">
        <v>167.26139999999998</v>
      </c>
      <c r="AG301" s="15" t="s">
        <v>15</v>
      </c>
      <c r="AH301" s="133">
        <v>2.7262527091428599E-4</v>
      </c>
      <c r="AI301" s="133">
        <v>1.6663493662230819E-3</v>
      </c>
      <c r="AJ301" s="133">
        <v>2.6096669064374332E-4</v>
      </c>
    </row>
    <row r="302" spans="1:36">
      <c r="A302" t="s">
        <v>1213</v>
      </c>
      <c r="B302">
        <v>13498</v>
      </c>
      <c r="C302" t="s">
        <v>2580</v>
      </c>
      <c r="D302" t="s">
        <v>2581</v>
      </c>
      <c r="E302" t="s">
        <v>309</v>
      </c>
      <c r="F302" t="s">
        <v>2582</v>
      </c>
      <c r="G302" t="s">
        <v>2583</v>
      </c>
      <c r="H302" t="s">
        <v>321</v>
      </c>
      <c r="I302" t="s">
        <v>754</v>
      </c>
      <c r="J302" t="s">
        <v>204</v>
      </c>
      <c r="K302" t="s">
        <v>204</v>
      </c>
      <c r="L302" t="s">
        <v>325</v>
      </c>
      <c r="M302" t="s">
        <v>340</v>
      </c>
      <c r="N302" t="s">
        <v>465</v>
      </c>
      <c r="O302" t="s">
        <v>339</v>
      </c>
      <c r="P302" t="s">
        <v>1686</v>
      </c>
      <c r="Q302" t="s">
        <v>413</v>
      </c>
      <c r="R302" t="s">
        <v>407</v>
      </c>
      <c r="S302" t="s">
        <v>1212</v>
      </c>
      <c r="T302" s="132">
        <v>1975.8</v>
      </c>
      <c r="U302" t="s">
        <v>1651</v>
      </c>
      <c r="V302" s="133">
        <v>0.04</v>
      </c>
      <c r="W302" s="133">
        <v>4.3652168184518503E-2</v>
      </c>
      <c r="X302" s="15" t="s">
        <v>412</v>
      </c>
      <c r="Y302" s="15" t="s">
        <v>339</v>
      </c>
      <c r="Z302" s="144">
        <v>135000</v>
      </c>
      <c r="AB302" t="s">
        <v>2584</v>
      </c>
      <c r="AD302" s="144">
        <v>151.09200000000001</v>
      </c>
      <c r="AG302" s="15" t="s">
        <v>15</v>
      </c>
      <c r="AH302" s="133">
        <v>5.2013055908895445E-5</v>
      </c>
      <c r="AI302" s="133">
        <v>1.505260977376597E-3</v>
      </c>
      <c r="AJ302" s="133">
        <v>2.3573866548255891E-4</v>
      </c>
    </row>
    <row r="303" spans="1:36">
      <c r="A303" t="s">
        <v>1213</v>
      </c>
      <c r="B303">
        <v>13498</v>
      </c>
      <c r="C303" t="s">
        <v>2119</v>
      </c>
      <c r="D303" t="s">
        <v>2120</v>
      </c>
      <c r="E303" t="s">
        <v>309</v>
      </c>
      <c r="F303" t="s">
        <v>2585</v>
      </c>
      <c r="G303" t="s">
        <v>2586</v>
      </c>
      <c r="H303" t="s">
        <v>321</v>
      </c>
      <c r="I303" t="s">
        <v>754</v>
      </c>
      <c r="J303" t="s">
        <v>204</v>
      </c>
      <c r="K303" t="s">
        <v>204</v>
      </c>
      <c r="L303" t="s">
        <v>325</v>
      </c>
      <c r="M303" t="s">
        <v>340</v>
      </c>
      <c r="N303" t="s">
        <v>464</v>
      </c>
      <c r="O303" t="s">
        <v>339</v>
      </c>
      <c r="P303" t="s">
        <v>1650</v>
      </c>
      <c r="Q303" t="s">
        <v>413</v>
      </c>
      <c r="R303" t="s">
        <v>407</v>
      </c>
      <c r="S303" t="s">
        <v>1212</v>
      </c>
      <c r="T303" s="132">
        <v>1618.2</v>
      </c>
      <c r="U303" t="s">
        <v>1813</v>
      </c>
      <c r="V303" s="133">
        <v>2E-3</v>
      </c>
      <c r="W303" s="133">
        <v>2.0806682285070099E-2</v>
      </c>
      <c r="X303" s="15" t="s">
        <v>412</v>
      </c>
      <c r="Y303" s="15" t="s">
        <v>339</v>
      </c>
      <c r="Z303" s="144">
        <v>100000</v>
      </c>
      <c r="AB303" t="s">
        <v>2587</v>
      </c>
      <c r="AD303" s="144">
        <v>107.31</v>
      </c>
      <c r="AG303" s="15" t="s">
        <v>15</v>
      </c>
      <c r="AH303" s="133">
        <v>3.1746031746031746E-4</v>
      </c>
      <c r="AI303" s="133">
        <v>1.0690807950274178E-3</v>
      </c>
      <c r="AJ303" s="133">
        <v>1.6742856135952528E-4</v>
      </c>
    </row>
    <row r="304" spans="1:36">
      <c r="A304" t="s">
        <v>1213</v>
      </c>
      <c r="B304">
        <v>13498</v>
      </c>
      <c r="C304" t="s">
        <v>1858</v>
      </c>
      <c r="D304" t="s">
        <v>1859</v>
      </c>
      <c r="E304" t="s">
        <v>309</v>
      </c>
      <c r="F304" t="s">
        <v>1915</v>
      </c>
      <c r="G304" t="s">
        <v>1916</v>
      </c>
      <c r="H304" t="s">
        <v>312</v>
      </c>
      <c r="I304" t="s">
        <v>754</v>
      </c>
      <c r="J304" t="s">
        <v>204</v>
      </c>
      <c r="K304" t="s">
        <v>204</v>
      </c>
      <c r="L304" t="s">
        <v>325</v>
      </c>
      <c r="M304" t="s">
        <v>340</v>
      </c>
      <c r="N304" t="s">
        <v>448</v>
      </c>
      <c r="O304" t="s">
        <v>339</v>
      </c>
      <c r="P304" t="s">
        <v>1211</v>
      </c>
      <c r="Q304" t="s">
        <v>413</v>
      </c>
      <c r="R304" t="s">
        <v>407</v>
      </c>
      <c r="S304" t="s">
        <v>1212</v>
      </c>
      <c r="T304" s="132">
        <v>5608.3</v>
      </c>
      <c r="U304" t="s">
        <v>1917</v>
      </c>
      <c r="V304" s="133">
        <v>2.0199999999999999E-2</v>
      </c>
      <c r="W304" s="133">
        <v>1.66314999234673E-2</v>
      </c>
      <c r="X304" s="15" t="s">
        <v>412</v>
      </c>
      <c r="Y304" s="15" t="s">
        <v>339</v>
      </c>
      <c r="Z304" s="144">
        <v>4950000</v>
      </c>
      <c r="AB304" t="s">
        <v>1918</v>
      </c>
      <c r="AD304" s="144">
        <v>4987.125</v>
      </c>
      <c r="AG304" s="15" t="s">
        <v>15</v>
      </c>
      <c r="AH304" s="133">
        <v>2.3319115739131174E-3</v>
      </c>
      <c r="AI304" s="133">
        <v>4.968446146585697E-2</v>
      </c>
      <c r="AJ304" s="133">
        <v>7.7810750542365347E-3</v>
      </c>
    </row>
    <row r="305" spans="1:36">
      <c r="A305" t="s">
        <v>1213</v>
      </c>
      <c r="B305">
        <v>13498</v>
      </c>
      <c r="C305" t="s">
        <v>2094</v>
      </c>
      <c r="D305" t="s">
        <v>2095</v>
      </c>
      <c r="E305" t="s">
        <v>309</v>
      </c>
      <c r="F305" t="s">
        <v>2588</v>
      </c>
      <c r="G305" t="s">
        <v>2589</v>
      </c>
      <c r="H305" t="s">
        <v>312</v>
      </c>
      <c r="I305" t="s">
        <v>754</v>
      </c>
      <c r="J305" t="s">
        <v>204</v>
      </c>
      <c r="K305" t="s">
        <v>204</v>
      </c>
      <c r="L305" t="s">
        <v>325</v>
      </c>
      <c r="M305" t="s">
        <v>340</v>
      </c>
      <c r="N305" t="s">
        <v>448</v>
      </c>
      <c r="O305" t="s">
        <v>339</v>
      </c>
      <c r="P305" t="s">
        <v>1211</v>
      </c>
      <c r="Q305" t="s">
        <v>413</v>
      </c>
      <c r="R305" t="s">
        <v>407</v>
      </c>
      <c r="S305" t="s">
        <v>1212</v>
      </c>
      <c r="T305" s="132">
        <v>5820</v>
      </c>
      <c r="U305" t="s">
        <v>2590</v>
      </c>
      <c r="V305" s="133">
        <v>2.1100000000000001E-2</v>
      </c>
      <c r="W305" s="133">
        <v>1.22963388407227E-2</v>
      </c>
      <c r="X305" s="15" t="s">
        <v>412</v>
      </c>
      <c r="Y305" s="15" t="s">
        <v>339</v>
      </c>
      <c r="Z305" s="144">
        <v>4400000</v>
      </c>
      <c r="AB305" t="s">
        <v>2591</v>
      </c>
      <c r="AD305" s="144">
        <v>4459.3999999999996</v>
      </c>
      <c r="AG305" s="15" t="s">
        <v>15</v>
      </c>
      <c r="AH305" s="133">
        <v>2.8157585205492775E-3</v>
      </c>
      <c r="AI305" s="133">
        <v>4.4426976957834936E-2</v>
      </c>
      <c r="AJ305" s="133">
        <v>6.9577013002205474E-3</v>
      </c>
    </row>
    <row r="306" spans="1:36">
      <c r="A306" t="s">
        <v>1213</v>
      </c>
      <c r="B306">
        <v>13498</v>
      </c>
      <c r="C306" t="s">
        <v>2074</v>
      </c>
      <c r="D306" t="s">
        <v>2075</v>
      </c>
      <c r="E306" t="s">
        <v>309</v>
      </c>
      <c r="F306" t="s">
        <v>2592</v>
      </c>
      <c r="G306" t="s">
        <v>2593</v>
      </c>
      <c r="H306" t="s">
        <v>312</v>
      </c>
      <c r="I306" t="s">
        <v>754</v>
      </c>
      <c r="J306" t="s">
        <v>204</v>
      </c>
      <c r="K306" t="s">
        <v>204</v>
      </c>
      <c r="L306" t="s">
        <v>325</v>
      </c>
      <c r="M306" t="s">
        <v>340</v>
      </c>
      <c r="N306" t="s">
        <v>448</v>
      </c>
      <c r="O306" t="s">
        <v>339</v>
      </c>
      <c r="P306" t="s">
        <v>1211</v>
      </c>
      <c r="Q306" t="s">
        <v>413</v>
      </c>
      <c r="R306" t="s">
        <v>407</v>
      </c>
      <c r="S306" t="s">
        <v>1212</v>
      </c>
      <c r="T306" s="132">
        <v>4958.5</v>
      </c>
      <c r="U306" t="s">
        <v>2594</v>
      </c>
      <c r="V306" s="133">
        <v>1.9900000000000001E-2</v>
      </c>
      <c r="W306" s="133">
        <v>1.66944423711296E-2</v>
      </c>
      <c r="X306" s="15" t="s">
        <v>412</v>
      </c>
      <c r="Y306" s="15" t="s">
        <v>339</v>
      </c>
      <c r="Z306" s="144">
        <v>3000000</v>
      </c>
      <c r="AB306" t="s">
        <v>2595</v>
      </c>
      <c r="AD306" s="144">
        <v>3021.6</v>
      </c>
      <c r="AG306" s="15" t="s">
        <v>15</v>
      </c>
      <c r="AH306" s="133">
        <v>1.1111111111111111E-3</v>
      </c>
      <c r="AI306" s="133">
        <v>3.0102828536528244E-2</v>
      </c>
      <c r="AJ306" s="133">
        <v>4.7143988538248215E-3</v>
      </c>
    </row>
    <row r="307" spans="1:36">
      <c r="A307" t="s">
        <v>1213</v>
      </c>
      <c r="B307">
        <v>13498</v>
      </c>
      <c r="C307" t="s">
        <v>2125</v>
      </c>
      <c r="D307" t="s">
        <v>2126</v>
      </c>
      <c r="E307" t="s">
        <v>309</v>
      </c>
      <c r="F307" t="s">
        <v>2596</v>
      </c>
      <c r="G307" t="s">
        <v>2597</v>
      </c>
      <c r="H307" t="s">
        <v>312</v>
      </c>
      <c r="I307" t="s">
        <v>754</v>
      </c>
      <c r="J307" t="s">
        <v>204</v>
      </c>
      <c r="K307" t="s">
        <v>204</v>
      </c>
      <c r="L307" t="s">
        <v>325</v>
      </c>
      <c r="M307" t="s">
        <v>340</v>
      </c>
      <c r="N307" t="s">
        <v>464</v>
      </c>
      <c r="O307" t="s">
        <v>339</v>
      </c>
      <c r="P307" t="s">
        <v>1650</v>
      </c>
      <c r="Q307" t="s">
        <v>413</v>
      </c>
      <c r="R307" t="s">
        <v>407</v>
      </c>
      <c r="S307" t="s">
        <v>1212</v>
      </c>
      <c r="T307" s="132">
        <v>4070.1</v>
      </c>
      <c r="U307" t="s">
        <v>2598</v>
      </c>
      <c r="V307" s="133">
        <v>2.2499999999999999E-2</v>
      </c>
      <c r="W307" s="133">
        <v>2.6733762773275001E-2</v>
      </c>
      <c r="X307" s="15" t="s">
        <v>412</v>
      </c>
      <c r="Y307" s="15" t="s">
        <v>339</v>
      </c>
      <c r="Z307" s="144">
        <v>2200207.79</v>
      </c>
      <c r="AB307" t="s">
        <v>2599</v>
      </c>
      <c r="AD307" s="144">
        <v>2479.1941000000002</v>
      </c>
      <c r="AG307" s="15" t="s">
        <v>15</v>
      </c>
      <c r="AH307" s="133">
        <v>1.7403522010623915E-3</v>
      </c>
      <c r="AI307" s="133">
        <v>2.4699084889155565E-2</v>
      </c>
      <c r="AJ307" s="133">
        <v>3.8681194808873644E-3</v>
      </c>
    </row>
    <row r="308" spans="1:36">
      <c r="A308" t="s">
        <v>1213</v>
      </c>
      <c r="B308">
        <v>13498</v>
      </c>
      <c r="C308" t="s">
        <v>2600</v>
      </c>
      <c r="D308" t="s">
        <v>2601</v>
      </c>
      <c r="E308" t="s">
        <v>309</v>
      </c>
      <c r="F308" t="s">
        <v>2602</v>
      </c>
      <c r="G308" t="s">
        <v>2603</v>
      </c>
      <c r="H308" t="s">
        <v>312</v>
      </c>
      <c r="I308" t="s">
        <v>754</v>
      </c>
      <c r="J308" t="s">
        <v>204</v>
      </c>
      <c r="K308" t="s">
        <v>204</v>
      </c>
      <c r="L308" t="s">
        <v>325</v>
      </c>
      <c r="M308" t="s">
        <v>340</v>
      </c>
      <c r="N308" t="s">
        <v>465</v>
      </c>
      <c r="O308" t="s">
        <v>339</v>
      </c>
      <c r="P308" t="s">
        <v>1650</v>
      </c>
      <c r="Q308" t="s">
        <v>413</v>
      </c>
      <c r="R308" t="s">
        <v>407</v>
      </c>
      <c r="S308" t="s">
        <v>1212</v>
      </c>
      <c r="T308" s="132">
        <v>3419.8</v>
      </c>
      <c r="U308" t="s">
        <v>2134</v>
      </c>
      <c r="V308" s="133">
        <v>5.0000000000000001E-3</v>
      </c>
      <c r="W308" s="133">
        <v>2.5131352959871001E-2</v>
      </c>
      <c r="X308" s="15" t="s">
        <v>412</v>
      </c>
      <c r="Y308" s="15" t="s">
        <v>339</v>
      </c>
      <c r="Z308" s="144">
        <v>2300000</v>
      </c>
      <c r="AB308" t="s">
        <v>2029</v>
      </c>
      <c r="AC308" s="132">
        <v>6267.7</v>
      </c>
      <c r="AD308" s="144">
        <v>2343.0677000000001</v>
      </c>
      <c r="AG308" s="15" t="s">
        <v>15</v>
      </c>
      <c r="AH308" s="133">
        <v>3.3576495285422107E-3</v>
      </c>
      <c r="AI308" s="133">
        <v>2.3342919387932749E-2</v>
      </c>
      <c r="AJ308" s="133">
        <v>3.6557306325502915E-3</v>
      </c>
    </row>
    <row r="309" spans="1:36">
      <c r="A309" t="s">
        <v>1213</v>
      </c>
      <c r="B309">
        <v>13498</v>
      </c>
      <c r="C309" t="s">
        <v>2125</v>
      </c>
      <c r="D309" t="s">
        <v>2126</v>
      </c>
      <c r="E309" t="s">
        <v>309</v>
      </c>
      <c r="F309" t="s">
        <v>2604</v>
      </c>
      <c r="G309" t="s">
        <v>2605</v>
      </c>
      <c r="H309" t="s">
        <v>312</v>
      </c>
      <c r="I309" t="s">
        <v>754</v>
      </c>
      <c r="J309" t="s">
        <v>204</v>
      </c>
      <c r="K309" t="s">
        <v>204</v>
      </c>
      <c r="L309" t="s">
        <v>325</v>
      </c>
      <c r="M309" t="s">
        <v>340</v>
      </c>
      <c r="N309" t="s">
        <v>464</v>
      </c>
      <c r="O309" t="s">
        <v>339</v>
      </c>
      <c r="P309" t="s">
        <v>1650</v>
      </c>
      <c r="Q309" t="s">
        <v>413</v>
      </c>
      <c r="R309" t="s">
        <v>407</v>
      </c>
      <c r="S309" t="s">
        <v>1212</v>
      </c>
      <c r="T309" s="132">
        <v>6443.1</v>
      </c>
      <c r="U309" t="s">
        <v>2606</v>
      </c>
      <c r="V309" s="133">
        <v>3.61E-2</v>
      </c>
      <c r="W309" s="133">
        <v>3.06047233045098E-2</v>
      </c>
      <c r="X309" s="15" t="s">
        <v>412</v>
      </c>
      <c r="Y309" s="15" t="s">
        <v>339</v>
      </c>
      <c r="Z309" s="144">
        <v>2100000</v>
      </c>
      <c r="AB309" t="s">
        <v>2607</v>
      </c>
      <c r="AD309" s="144">
        <v>2251.62</v>
      </c>
      <c r="AG309" s="15" t="s">
        <v>15</v>
      </c>
      <c r="AH309" s="133">
        <v>1.9456286296918104E-3</v>
      </c>
      <c r="AI309" s="133">
        <v>2.2431867483921671E-2</v>
      </c>
      <c r="AJ309" s="133">
        <v>3.5130509489174756E-3</v>
      </c>
    </row>
    <row r="310" spans="1:36">
      <c r="A310" t="s">
        <v>1213</v>
      </c>
      <c r="B310">
        <v>13498</v>
      </c>
      <c r="C310" t="s">
        <v>1846</v>
      </c>
      <c r="D310" t="s">
        <v>1847</v>
      </c>
      <c r="E310" t="s">
        <v>309</v>
      </c>
      <c r="F310" t="s">
        <v>2608</v>
      </c>
      <c r="G310" t="s">
        <v>2609</v>
      </c>
      <c r="H310" t="s">
        <v>312</v>
      </c>
      <c r="I310" t="s">
        <v>754</v>
      </c>
      <c r="J310" t="s">
        <v>204</v>
      </c>
      <c r="K310" t="s">
        <v>204</v>
      </c>
      <c r="L310" t="s">
        <v>325</v>
      </c>
      <c r="M310" t="s">
        <v>340</v>
      </c>
      <c r="N310" t="s">
        <v>464</v>
      </c>
      <c r="O310" t="s">
        <v>339</v>
      </c>
      <c r="P310" t="s">
        <v>1650</v>
      </c>
      <c r="Q310" t="s">
        <v>413</v>
      </c>
      <c r="R310" t="s">
        <v>407</v>
      </c>
      <c r="S310" t="s">
        <v>1212</v>
      </c>
      <c r="T310" s="132">
        <v>2546.6</v>
      </c>
      <c r="U310" t="s">
        <v>2610</v>
      </c>
      <c r="V310" s="133">
        <v>0.04</v>
      </c>
      <c r="W310" s="133">
        <v>2.2465478041171699E-2</v>
      </c>
      <c r="X310" s="15" t="s">
        <v>412</v>
      </c>
      <c r="Y310" s="15" t="s">
        <v>339</v>
      </c>
      <c r="Z310" s="144">
        <v>1771697.34</v>
      </c>
      <c r="AB310" t="s">
        <v>2611</v>
      </c>
      <c r="AD310" s="144">
        <v>2080.1498000000001</v>
      </c>
      <c r="AG310" s="15" t="s">
        <v>15</v>
      </c>
      <c r="AH310" s="133">
        <v>1.7880338922479464E-3</v>
      </c>
      <c r="AI310" s="133">
        <v>2.0723587754730446E-2</v>
      </c>
      <c r="AJ310" s="133">
        <v>3.2455175512655322E-3</v>
      </c>
    </row>
    <row r="311" spans="1:36">
      <c r="A311" t="s">
        <v>1213</v>
      </c>
      <c r="B311">
        <v>13498</v>
      </c>
      <c r="C311" t="s">
        <v>2330</v>
      </c>
      <c r="D311" t="s">
        <v>2331</v>
      </c>
      <c r="E311" t="s">
        <v>309</v>
      </c>
      <c r="F311" t="s">
        <v>2612</v>
      </c>
      <c r="G311" t="s">
        <v>2613</v>
      </c>
      <c r="H311" t="s">
        <v>312</v>
      </c>
      <c r="I311" t="s">
        <v>754</v>
      </c>
      <c r="J311" t="s">
        <v>204</v>
      </c>
      <c r="K311" t="s">
        <v>204</v>
      </c>
      <c r="L311" t="s">
        <v>325</v>
      </c>
      <c r="M311" t="s">
        <v>340</v>
      </c>
      <c r="N311" t="s">
        <v>445</v>
      </c>
      <c r="O311" t="s">
        <v>339</v>
      </c>
      <c r="P311" t="s">
        <v>1650</v>
      </c>
      <c r="Q311" t="s">
        <v>413</v>
      </c>
      <c r="R311" t="s">
        <v>407</v>
      </c>
      <c r="S311" t="s">
        <v>1212</v>
      </c>
      <c r="T311" s="132">
        <v>4811.2</v>
      </c>
      <c r="U311" t="s">
        <v>2614</v>
      </c>
      <c r="V311" s="133">
        <v>4.4000000000000003E-3</v>
      </c>
      <c r="W311" s="133">
        <v>2.23671304666993E-2</v>
      </c>
      <c r="X311" s="15" t="s">
        <v>412</v>
      </c>
      <c r="Y311" s="15" t="s">
        <v>339</v>
      </c>
      <c r="Z311" s="144">
        <v>2007321.67</v>
      </c>
      <c r="AB311" t="s">
        <v>2615</v>
      </c>
      <c r="AD311" s="144">
        <v>2056.0996</v>
      </c>
      <c r="AG311" s="15" t="s">
        <v>15</v>
      </c>
      <c r="AH311" s="133">
        <v>2.2509442470689035E-3</v>
      </c>
      <c r="AI311" s="133">
        <v>2.0483986534559274E-2</v>
      </c>
      <c r="AJ311" s="133">
        <v>3.2079936449528972E-3</v>
      </c>
    </row>
    <row r="312" spans="1:36">
      <c r="A312" t="s">
        <v>1213</v>
      </c>
      <c r="B312">
        <v>13498</v>
      </c>
      <c r="C312" t="s">
        <v>2110</v>
      </c>
      <c r="D312" t="s">
        <v>2111</v>
      </c>
      <c r="E312" t="s">
        <v>309</v>
      </c>
      <c r="F312" t="s">
        <v>2183</v>
      </c>
      <c r="G312" t="s">
        <v>2184</v>
      </c>
      <c r="H312" t="s">
        <v>312</v>
      </c>
      <c r="I312" t="s">
        <v>754</v>
      </c>
      <c r="J312" t="s">
        <v>204</v>
      </c>
      <c r="K312" t="s">
        <v>204</v>
      </c>
      <c r="L312" t="s">
        <v>325</v>
      </c>
      <c r="M312" t="s">
        <v>340</v>
      </c>
      <c r="N312" t="s">
        <v>464</v>
      </c>
      <c r="O312" t="s">
        <v>339</v>
      </c>
      <c r="P312" t="s">
        <v>1964</v>
      </c>
      <c r="Q312" t="s">
        <v>415</v>
      </c>
      <c r="R312" t="s">
        <v>407</v>
      </c>
      <c r="S312" t="s">
        <v>1212</v>
      </c>
      <c r="T312" s="132">
        <v>3931.4</v>
      </c>
      <c r="U312" t="s">
        <v>2108</v>
      </c>
      <c r="V312" s="133">
        <v>2.81E-2</v>
      </c>
      <c r="W312" s="133">
        <v>2.0520818668603599E-2</v>
      </c>
      <c r="X312" s="15" t="s">
        <v>412</v>
      </c>
      <c r="Y312" s="15" t="s">
        <v>339</v>
      </c>
      <c r="Z312" s="144">
        <v>1415625</v>
      </c>
      <c r="AB312" t="s">
        <v>2185</v>
      </c>
      <c r="AD312" s="144">
        <v>1632.4988000000001</v>
      </c>
      <c r="AG312" s="15" t="s">
        <v>15</v>
      </c>
      <c r="AH312" s="133">
        <v>1.0281237463358624E-3</v>
      </c>
      <c r="AI312" s="133">
        <v>1.6263844142999775E-2</v>
      </c>
      <c r="AJ312" s="133">
        <v>2.5470778632480794E-3</v>
      </c>
    </row>
    <row r="313" spans="1:36">
      <c r="A313" t="s">
        <v>1213</v>
      </c>
      <c r="B313">
        <v>13498</v>
      </c>
      <c r="C313" t="s">
        <v>2110</v>
      </c>
      <c r="D313" t="s">
        <v>2111</v>
      </c>
      <c r="E313" t="s">
        <v>309</v>
      </c>
      <c r="F313" t="s">
        <v>2616</v>
      </c>
      <c r="G313" t="s">
        <v>2617</v>
      </c>
      <c r="H313" t="s">
        <v>312</v>
      </c>
      <c r="I313" t="s">
        <v>754</v>
      </c>
      <c r="J313" t="s">
        <v>204</v>
      </c>
      <c r="K313" t="s">
        <v>204</v>
      </c>
      <c r="L313" t="s">
        <v>325</v>
      </c>
      <c r="M313" t="s">
        <v>340</v>
      </c>
      <c r="N313" t="s">
        <v>464</v>
      </c>
      <c r="O313" t="s">
        <v>339</v>
      </c>
      <c r="P313" t="s">
        <v>1650</v>
      </c>
      <c r="Q313" t="s">
        <v>413</v>
      </c>
      <c r="R313" t="s">
        <v>407</v>
      </c>
      <c r="S313" t="s">
        <v>1212</v>
      </c>
      <c r="T313" s="132">
        <v>6345.8</v>
      </c>
      <c r="U313" t="s">
        <v>2618</v>
      </c>
      <c r="V313" s="133">
        <v>3.5000000000000001E-3</v>
      </c>
      <c r="W313" s="133">
        <v>3.0135277549028099E-2</v>
      </c>
      <c r="X313" s="15" t="s">
        <v>412</v>
      </c>
      <c r="Y313" s="15" t="s">
        <v>339</v>
      </c>
      <c r="Z313" s="144">
        <v>1448750</v>
      </c>
      <c r="AB313" t="s">
        <v>2619</v>
      </c>
      <c r="AD313" s="144">
        <v>1333.8641</v>
      </c>
      <c r="AG313" s="15" t="s">
        <v>15</v>
      </c>
      <c r="AH313" s="133">
        <v>4.1580088718348263E-4</v>
      </c>
      <c r="AI313" s="133">
        <v>1.3288682252227483E-2</v>
      </c>
      <c r="AJ313" s="133">
        <v>2.0811382658849869E-3</v>
      </c>
    </row>
    <row r="314" spans="1:36">
      <c r="A314" t="s">
        <v>1213</v>
      </c>
      <c r="B314">
        <v>13498</v>
      </c>
      <c r="C314" t="s">
        <v>1895</v>
      </c>
      <c r="D314" t="s">
        <v>1896</v>
      </c>
      <c r="E314" t="s">
        <v>309</v>
      </c>
      <c r="F314" t="s">
        <v>2620</v>
      </c>
      <c r="G314" t="s">
        <v>2621</v>
      </c>
      <c r="H314" t="s">
        <v>312</v>
      </c>
      <c r="I314" t="s">
        <v>754</v>
      </c>
      <c r="J314" t="s">
        <v>204</v>
      </c>
      <c r="K314" t="s">
        <v>204</v>
      </c>
      <c r="L314" t="s">
        <v>325</v>
      </c>
      <c r="M314" t="s">
        <v>340</v>
      </c>
      <c r="N314" t="s">
        <v>464</v>
      </c>
      <c r="O314" t="s">
        <v>339</v>
      </c>
      <c r="P314" t="s">
        <v>1650</v>
      </c>
      <c r="Q314" t="s">
        <v>413</v>
      </c>
      <c r="R314" t="s">
        <v>407</v>
      </c>
      <c r="S314" t="s">
        <v>1212</v>
      </c>
      <c r="T314" s="132">
        <v>3832.5</v>
      </c>
      <c r="U314" t="s">
        <v>2622</v>
      </c>
      <c r="V314" s="133">
        <v>5.0000000000000001E-3</v>
      </c>
      <c r="W314" s="133">
        <v>2.6353485485314999E-2</v>
      </c>
      <c r="X314" s="15" t="s">
        <v>412</v>
      </c>
      <c r="Y314" s="15" t="s">
        <v>339</v>
      </c>
      <c r="Z314" s="144">
        <v>1254312.55</v>
      </c>
      <c r="AB314" t="s">
        <v>2623</v>
      </c>
      <c r="AD314" s="144">
        <v>1293.4471000000001</v>
      </c>
      <c r="AG314" s="15" t="s">
        <v>15</v>
      </c>
      <c r="AH314" s="133">
        <v>6.6622544779097639E-4</v>
      </c>
      <c r="AI314" s="133">
        <v>1.2886026036659287E-2</v>
      </c>
      <c r="AJ314" s="133">
        <v>2.0180783444939897E-3</v>
      </c>
    </row>
    <row r="315" spans="1:36">
      <c r="A315" t="s">
        <v>1213</v>
      </c>
      <c r="B315">
        <v>13498</v>
      </c>
      <c r="C315" t="s">
        <v>1846</v>
      </c>
      <c r="D315" t="s">
        <v>1847</v>
      </c>
      <c r="E315" t="s">
        <v>309</v>
      </c>
      <c r="F315" t="s">
        <v>2624</v>
      </c>
      <c r="G315" t="s">
        <v>2625</v>
      </c>
      <c r="H315" t="s">
        <v>312</v>
      </c>
      <c r="I315" t="s">
        <v>754</v>
      </c>
      <c r="J315" t="s">
        <v>204</v>
      </c>
      <c r="K315" t="s">
        <v>204</v>
      </c>
      <c r="L315" t="s">
        <v>325</v>
      </c>
      <c r="M315" t="s">
        <v>340</v>
      </c>
      <c r="N315" t="s">
        <v>464</v>
      </c>
      <c r="O315" t="s">
        <v>339</v>
      </c>
      <c r="P315" t="s">
        <v>1650</v>
      </c>
      <c r="Q315" t="s">
        <v>413</v>
      </c>
      <c r="R315" t="s">
        <v>407</v>
      </c>
      <c r="S315" t="s">
        <v>1212</v>
      </c>
      <c r="T315" s="132">
        <v>6888.4</v>
      </c>
      <c r="U315" t="s">
        <v>2626</v>
      </c>
      <c r="V315" s="133">
        <v>2.5000000000000001E-2</v>
      </c>
      <c r="W315" s="133">
        <v>2.55457240736481E-2</v>
      </c>
      <c r="X315" s="15" t="s">
        <v>412</v>
      </c>
      <c r="Y315" s="15" t="s">
        <v>339</v>
      </c>
      <c r="Z315" s="144">
        <v>1142857.1399999999</v>
      </c>
      <c r="AB315" t="s">
        <v>2627</v>
      </c>
      <c r="AD315" s="144">
        <v>1241.3714</v>
      </c>
      <c r="AG315" s="15" t="s">
        <v>15</v>
      </c>
      <c r="AH315" s="133">
        <v>1.6105446982309537E-3</v>
      </c>
      <c r="AI315" s="133">
        <v>1.236721948780448E-2</v>
      </c>
      <c r="AJ315" s="133">
        <v>1.9368281391749119E-3</v>
      </c>
    </row>
    <row r="316" spans="1:36">
      <c r="A316" t="s">
        <v>1213</v>
      </c>
      <c r="B316">
        <v>13498</v>
      </c>
      <c r="C316" t="s">
        <v>1874</v>
      </c>
      <c r="D316" t="s">
        <v>1875</v>
      </c>
      <c r="E316" t="s">
        <v>309</v>
      </c>
      <c r="F316" t="s">
        <v>2145</v>
      </c>
      <c r="G316" t="s">
        <v>2146</v>
      </c>
      <c r="H316" t="s">
        <v>312</v>
      </c>
      <c r="I316" t="s">
        <v>754</v>
      </c>
      <c r="J316" t="s">
        <v>204</v>
      </c>
      <c r="K316" t="s">
        <v>204</v>
      </c>
      <c r="L316" t="s">
        <v>325</v>
      </c>
      <c r="M316" t="s">
        <v>340</v>
      </c>
      <c r="N316" t="s">
        <v>448</v>
      </c>
      <c r="O316" t="s">
        <v>339</v>
      </c>
      <c r="P316" t="s">
        <v>1211</v>
      </c>
      <c r="Q316" t="s">
        <v>413</v>
      </c>
      <c r="R316" t="s">
        <v>407</v>
      </c>
      <c r="S316" t="s">
        <v>1212</v>
      </c>
      <c r="T316" s="132">
        <v>4498.1000000000004</v>
      </c>
      <c r="U316" t="s">
        <v>2147</v>
      </c>
      <c r="V316" s="133">
        <v>1.3899999999999999E-2</v>
      </c>
      <c r="W316" s="133">
        <v>1.64846342122551E-2</v>
      </c>
      <c r="X316" s="15" t="s">
        <v>412</v>
      </c>
      <c r="Y316" s="15" t="s">
        <v>339</v>
      </c>
      <c r="Z316" s="144">
        <v>1215000</v>
      </c>
      <c r="AB316" t="s">
        <v>1720</v>
      </c>
      <c r="AD316" s="144">
        <v>1233.2249999999999</v>
      </c>
      <c r="AG316" s="15" t="s">
        <v>15</v>
      </c>
      <c r="AH316" s="133">
        <v>6.7500000000000004E-4</v>
      </c>
      <c r="AI316" s="133">
        <v>1.228606060430237E-2</v>
      </c>
      <c r="AJ316" s="133">
        <v>1.9241178602422938E-3</v>
      </c>
    </row>
    <row r="317" spans="1:36">
      <c r="A317" t="s">
        <v>1213</v>
      </c>
      <c r="B317">
        <v>13498</v>
      </c>
      <c r="C317" t="s">
        <v>2312</v>
      </c>
      <c r="D317" t="s">
        <v>2313</v>
      </c>
      <c r="E317" t="s">
        <v>309</v>
      </c>
      <c r="F317" t="s">
        <v>2628</v>
      </c>
      <c r="G317" t="s">
        <v>2629</v>
      </c>
      <c r="H317" t="s">
        <v>312</v>
      </c>
      <c r="I317" t="s">
        <v>754</v>
      </c>
      <c r="J317" t="s">
        <v>204</v>
      </c>
      <c r="K317" t="s">
        <v>204</v>
      </c>
      <c r="L317" t="s">
        <v>325</v>
      </c>
      <c r="M317" t="s">
        <v>340</v>
      </c>
      <c r="N317" t="s">
        <v>464</v>
      </c>
      <c r="O317" t="s">
        <v>339</v>
      </c>
      <c r="P317" t="s">
        <v>1690</v>
      </c>
      <c r="Q317" t="s">
        <v>413</v>
      </c>
      <c r="R317" t="s">
        <v>407</v>
      </c>
      <c r="S317" t="s">
        <v>1212</v>
      </c>
      <c r="T317" s="132">
        <v>7617.3</v>
      </c>
      <c r="U317" t="s">
        <v>2316</v>
      </c>
      <c r="V317" s="133">
        <v>2.5600000000000001E-2</v>
      </c>
      <c r="W317" s="133">
        <v>3.57135519731041E-2</v>
      </c>
      <c r="X317" s="15" t="s">
        <v>412</v>
      </c>
      <c r="Y317" s="15" t="s">
        <v>339</v>
      </c>
      <c r="Z317" s="144">
        <v>1275290</v>
      </c>
      <c r="AB317" t="s">
        <v>2630</v>
      </c>
      <c r="AD317" s="144">
        <v>1202.9811000000002</v>
      </c>
      <c r="AG317" s="15" t="s">
        <v>15</v>
      </c>
      <c r="AH317" s="133">
        <v>1.2140069301652579E-3</v>
      </c>
      <c r="AI317" s="133">
        <v>1.1984754363907911E-2</v>
      </c>
      <c r="AJ317" s="133">
        <v>1.8769303412142322E-3</v>
      </c>
    </row>
    <row r="318" spans="1:36">
      <c r="A318" t="s">
        <v>1213</v>
      </c>
      <c r="B318">
        <v>13498</v>
      </c>
      <c r="C318" t="s">
        <v>2195</v>
      </c>
      <c r="D318" t="s">
        <v>2196</v>
      </c>
      <c r="E318" t="s">
        <v>309</v>
      </c>
      <c r="F318" t="s">
        <v>2197</v>
      </c>
      <c r="G318" t="s">
        <v>2198</v>
      </c>
      <c r="H318" t="s">
        <v>312</v>
      </c>
      <c r="I318" t="s">
        <v>754</v>
      </c>
      <c r="J318" t="s">
        <v>204</v>
      </c>
      <c r="K318" t="s">
        <v>204</v>
      </c>
      <c r="L318" t="s">
        <v>325</v>
      </c>
      <c r="M318" t="s">
        <v>340</v>
      </c>
      <c r="N318" t="s">
        <v>464</v>
      </c>
      <c r="O318" t="s">
        <v>339</v>
      </c>
      <c r="P318" t="s">
        <v>1650</v>
      </c>
      <c r="Q318" t="s">
        <v>413</v>
      </c>
      <c r="R318" t="s">
        <v>407</v>
      </c>
      <c r="S318" t="s">
        <v>1212</v>
      </c>
      <c r="T318" s="132">
        <v>6072.3</v>
      </c>
      <c r="U318" t="s">
        <v>2199</v>
      </c>
      <c r="V318" s="133">
        <v>9.1999999999999998E-3</v>
      </c>
      <c r="W318" s="133">
        <v>2.8184061671495099E-2</v>
      </c>
      <c r="X318" s="15" t="s">
        <v>412</v>
      </c>
      <c r="Y318" s="15" t="s">
        <v>339</v>
      </c>
      <c r="Z318" s="144">
        <v>1178380</v>
      </c>
      <c r="AB318" t="s">
        <v>1778</v>
      </c>
      <c r="AD318" s="144">
        <v>1172.4881</v>
      </c>
      <c r="AG318" s="15" t="s">
        <v>15</v>
      </c>
      <c r="AH318" s="133">
        <v>4.5555111834981308E-4</v>
      </c>
      <c r="AI318" s="133">
        <v>1.1680966453342528E-2</v>
      </c>
      <c r="AJ318" s="133">
        <v>1.8293541682430643E-3</v>
      </c>
    </row>
    <row r="319" spans="1:36">
      <c r="A319" t="s">
        <v>1213</v>
      </c>
      <c r="B319">
        <v>13498</v>
      </c>
      <c r="C319" t="s">
        <v>1953</v>
      </c>
      <c r="D319" t="s">
        <v>1954</v>
      </c>
      <c r="E319" t="s">
        <v>309</v>
      </c>
      <c r="F319" t="s">
        <v>2631</v>
      </c>
      <c r="G319" t="s">
        <v>2632</v>
      </c>
      <c r="H319" t="s">
        <v>312</v>
      </c>
      <c r="I319" t="s">
        <v>754</v>
      </c>
      <c r="J319" t="s">
        <v>204</v>
      </c>
      <c r="K319" t="s">
        <v>204</v>
      </c>
      <c r="L319" t="s">
        <v>325</v>
      </c>
      <c r="M319" t="s">
        <v>340</v>
      </c>
      <c r="N319" t="s">
        <v>464</v>
      </c>
      <c r="O319" t="s">
        <v>339</v>
      </c>
      <c r="P319" t="s">
        <v>1957</v>
      </c>
      <c r="Q319" t="s">
        <v>413</v>
      </c>
      <c r="R319" t="s">
        <v>407</v>
      </c>
      <c r="S319" t="s">
        <v>1212</v>
      </c>
      <c r="T319" s="132">
        <v>10903.5</v>
      </c>
      <c r="U319" t="s">
        <v>2633</v>
      </c>
      <c r="V319" s="133">
        <v>1.6899999999999998E-2</v>
      </c>
      <c r="W319" s="133">
        <v>3.0093315917253199E-2</v>
      </c>
      <c r="X319" s="15" t="s">
        <v>412</v>
      </c>
      <c r="Y319" s="15" t="s">
        <v>339</v>
      </c>
      <c r="Z319" s="144">
        <v>1150000</v>
      </c>
      <c r="AB319" t="s">
        <v>2634</v>
      </c>
      <c r="AD319" s="144">
        <v>1084.105</v>
      </c>
      <c r="AG319" s="15" t="s">
        <v>15</v>
      </c>
      <c r="AH319" s="133">
        <v>2.635825219575701E-4</v>
      </c>
      <c r="AI319" s="133">
        <v>1.0800445767339472E-2</v>
      </c>
      <c r="AJ319" s="133">
        <v>1.6914559734662953E-3</v>
      </c>
    </row>
    <row r="320" spans="1:36">
      <c r="A320" t="s">
        <v>1213</v>
      </c>
      <c r="B320">
        <v>13498</v>
      </c>
      <c r="C320" t="s">
        <v>1858</v>
      </c>
      <c r="D320" t="s">
        <v>1859</v>
      </c>
      <c r="E320" t="s">
        <v>309</v>
      </c>
      <c r="F320" t="s">
        <v>2635</v>
      </c>
      <c r="G320" t="s">
        <v>2636</v>
      </c>
      <c r="H320" t="s">
        <v>312</v>
      </c>
      <c r="I320" t="s">
        <v>754</v>
      </c>
      <c r="J320" t="s">
        <v>204</v>
      </c>
      <c r="K320" t="s">
        <v>204</v>
      </c>
      <c r="L320" t="s">
        <v>325</v>
      </c>
      <c r="M320" t="s">
        <v>340</v>
      </c>
      <c r="N320" t="s">
        <v>448</v>
      </c>
      <c r="O320" t="s">
        <v>339</v>
      </c>
      <c r="P320" t="s">
        <v>1211</v>
      </c>
      <c r="Q320" t="s">
        <v>413</v>
      </c>
      <c r="R320" t="s">
        <v>407</v>
      </c>
      <c r="S320" t="s">
        <v>1212</v>
      </c>
      <c r="T320" s="132">
        <v>1231.5</v>
      </c>
      <c r="U320" t="s">
        <v>1802</v>
      </c>
      <c r="V320" s="133">
        <v>8.3000000000000001E-3</v>
      </c>
      <c r="W320" s="133">
        <v>1.3911861664056399E-2</v>
      </c>
      <c r="X320" s="15" t="s">
        <v>412</v>
      </c>
      <c r="Y320" s="15" t="s">
        <v>339</v>
      </c>
      <c r="Z320" s="144">
        <v>781273</v>
      </c>
      <c r="AB320" t="s">
        <v>2637</v>
      </c>
      <c r="AD320" s="144">
        <v>872.36940000000004</v>
      </c>
      <c r="AG320" s="15" t="s">
        <v>15</v>
      </c>
      <c r="AH320" s="133">
        <v>2.5683751186759838E-4</v>
      </c>
      <c r="AI320" s="133">
        <v>8.6910201445307197E-3</v>
      </c>
      <c r="AJ320" s="133">
        <v>1.3610991856870026E-3</v>
      </c>
    </row>
    <row r="321" spans="1:36">
      <c r="A321" t="s">
        <v>1213</v>
      </c>
      <c r="B321">
        <v>13498</v>
      </c>
      <c r="C321" t="s">
        <v>455</v>
      </c>
      <c r="D321" t="s">
        <v>2571</v>
      </c>
      <c r="E321" t="s">
        <v>309</v>
      </c>
      <c r="F321" t="s">
        <v>2638</v>
      </c>
      <c r="G321" t="s">
        <v>2639</v>
      </c>
      <c r="H321" t="s">
        <v>312</v>
      </c>
      <c r="I321" t="s">
        <v>754</v>
      </c>
      <c r="J321" t="s">
        <v>204</v>
      </c>
      <c r="K321" t="s">
        <v>204</v>
      </c>
      <c r="L321" t="s">
        <v>325</v>
      </c>
      <c r="M321" t="s">
        <v>340</v>
      </c>
      <c r="N321" t="s">
        <v>440</v>
      </c>
      <c r="O321" t="s">
        <v>339</v>
      </c>
      <c r="P321" t="s">
        <v>2102</v>
      </c>
      <c r="Q321" t="s">
        <v>415</v>
      </c>
      <c r="R321" t="s">
        <v>407</v>
      </c>
      <c r="S321" t="s">
        <v>1212</v>
      </c>
      <c r="T321" s="132">
        <v>11189.2</v>
      </c>
      <c r="U321" t="s">
        <v>2640</v>
      </c>
      <c r="V321" s="133">
        <v>3.2000000000000001E-2</v>
      </c>
      <c r="W321" s="133">
        <v>2.5818474680185E-2</v>
      </c>
      <c r="X321" s="15" t="s">
        <v>412</v>
      </c>
      <c r="Y321" s="15" t="s">
        <v>339</v>
      </c>
      <c r="Z321" s="144">
        <v>825100</v>
      </c>
      <c r="AB321" t="s">
        <v>2641</v>
      </c>
      <c r="AD321" s="144">
        <v>866.4375</v>
      </c>
      <c r="AG321" s="15" t="s">
        <v>15</v>
      </c>
      <c r="AH321" s="133">
        <v>2.6435565591665186E-4</v>
      </c>
      <c r="AI321" s="133">
        <v>8.6319233188106269E-3</v>
      </c>
      <c r="AJ321" s="133">
        <v>1.3518440418688257E-3</v>
      </c>
    </row>
    <row r="322" spans="1:36">
      <c r="A322" t="s">
        <v>1213</v>
      </c>
      <c r="B322">
        <v>13498</v>
      </c>
      <c r="C322" t="s">
        <v>2074</v>
      </c>
      <c r="D322" t="s">
        <v>2075</v>
      </c>
      <c r="E322" t="s">
        <v>309</v>
      </c>
      <c r="F322" t="s">
        <v>2642</v>
      </c>
      <c r="G322" t="s">
        <v>2643</v>
      </c>
      <c r="H322" t="s">
        <v>312</v>
      </c>
      <c r="I322" t="s">
        <v>754</v>
      </c>
      <c r="J322" t="s">
        <v>204</v>
      </c>
      <c r="K322" t="s">
        <v>204</v>
      </c>
      <c r="L322" t="s">
        <v>325</v>
      </c>
      <c r="M322" t="s">
        <v>340</v>
      </c>
      <c r="N322" t="s">
        <v>448</v>
      </c>
      <c r="O322" t="s">
        <v>339</v>
      </c>
      <c r="P322" t="s">
        <v>1211</v>
      </c>
      <c r="Q322" t="s">
        <v>413</v>
      </c>
      <c r="R322" t="s">
        <v>407</v>
      </c>
      <c r="S322" t="s">
        <v>1212</v>
      </c>
      <c r="T322" s="132">
        <v>2218.5</v>
      </c>
      <c r="U322" t="s">
        <v>2644</v>
      </c>
      <c r="V322" s="133">
        <v>3.8E-3</v>
      </c>
      <c r="W322" s="133">
        <v>1.7127171698808299E-2</v>
      </c>
      <c r="X322" s="15" t="s">
        <v>412</v>
      </c>
      <c r="Y322" s="15" t="s">
        <v>339</v>
      </c>
      <c r="Z322" s="144">
        <v>803472</v>
      </c>
      <c r="AB322" t="s">
        <v>2607</v>
      </c>
      <c r="AD322" s="144">
        <v>861.48269999999991</v>
      </c>
      <c r="AG322" s="15" t="s">
        <v>15</v>
      </c>
      <c r="AH322" s="133">
        <v>2.67824E-4</v>
      </c>
      <c r="AI322" s="133">
        <v>8.5825608966393283E-3</v>
      </c>
      <c r="AJ322" s="133">
        <v>1.3441134013337014E-3</v>
      </c>
    </row>
    <row r="323" spans="1:36">
      <c r="A323" t="s">
        <v>1213</v>
      </c>
      <c r="B323">
        <v>13498</v>
      </c>
      <c r="C323" t="s">
        <v>1923</v>
      </c>
      <c r="D323" t="s">
        <v>1924</v>
      </c>
      <c r="E323" t="s">
        <v>309</v>
      </c>
      <c r="F323" t="s">
        <v>1925</v>
      </c>
      <c r="G323" t="s">
        <v>1926</v>
      </c>
      <c r="H323" t="s">
        <v>312</v>
      </c>
      <c r="I323" t="s">
        <v>754</v>
      </c>
      <c r="J323" t="s">
        <v>204</v>
      </c>
      <c r="K323" t="s">
        <v>204</v>
      </c>
      <c r="L323" t="s">
        <v>325</v>
      </c>
      <c r="M323" t="s">
        <v>340</v>
      </c>
      <c r="N323" t="s">
        <v>464</v>
      </c>
      <c r="O323" t="s">
        <v>339</v>
      </c>
      <c r="P323" t="s">
        <v>1662</v>
      </c>
      <c r="Q323" t="s">
        <v>413</v>
      </c>
      <c r="R323" t="s">
        <v>407</v>
      </c>
      <c r="S323" t="s">
        <v>1212</v>
      </c>
      <c r="T323" s="132">
        <v>4411.2</v>
      </c>
      <c r="U323" t="s">
        <v>1927</v>
      </c>
      <c r="V323" s="133">
        <v>3.6200000000000003E-2</v>
      </c>
      <c r="W323" s="133">
        <v>3.3489585489034301E-2</v>
      </c>
      <c r="X323" s="15" t="s">
        <v>412</v>
      </c>
      <c r="Y323" s="15" t="s">
        <v>339</v>
      </c>
      <c r="Z323" s="144">
        <v>791520</v>
      </c>
      <c r="AB323" t="s">
        <v>1928</v>
      </c>
      <c r="AD323" s="144">
        <v>823.02250000000004</v>
      </c>
      <c r="AG323" s="15" t="s">
        <v>15</v>
      </c>
      <c r="AH323" s="133">
        <v>4.5226205895096405E-4</v>
      </c>
      <c r="AI323" s="133">
        <v>8.1993993907879328E-3</v>
      </c>
      <c r="AJ323" s="133">
        <v>1.2841065431135952E-3</v>
      </c>
    </row>
    <row r="324" spans="1:36">
      <c r="A324" t="s">
        <v>1213</v>
      </c>
      <c r="B324">
        <v>13498</v>
      </c>
      <c r="C324" t="s">
        <v>2195</v>
      </c>
      <c r="D324" t="s">
        <v>2196</v>
      </c>
      <c r="E324" t="s">
        <v>309</v>
      </c>
      <c r="F324" t="s">
        <v>2645</v>
      </c>
      <c r="G324" t="s">
        <v>2646</v>
      </c>
      <c r="H324" t="s">
        <v>312</v>
      </c>
      <c r="I324" t="s">
        <v>754</v>
      </c>
      <c r="J324" t="s">
        <v>204</v>
      </c>
      <c r="K324" t="s">
        <v>204</v>
      </c>
      <c r="L324" t="s">
        <v>325</v>
      </c>
      <c r="M324" t="s">
        <v>340</v>
      </c>
      <c r="N324" t="s">
        <v>464</v>
      </c>
      <c r="O324" t="s">
        <v>339</v>
      </c>
      <c r="P324" t="s">
        <v>1650</v>
      </c>
      <c r="Q324" t="s">
        <v>413</v>
      </c>
      <c r="R324" t="s">
        <v>407</v>
      </c>
      <c r="S324" t="s">
        <v>1212</v>
      </c>
      <c r="T324" s="132">
        <v>2036.5</v>
      </c>
      <c r="U324" t="s">
        <v>2647</v>
      </c>
      <c r="V324" s="133">
        <v>3.2000000000000001E-2</v>
      </c>
      <c r="W324" s="133">
        <v>2.21415866959092E-2</v>
      </c>
      <c r="X324" s="15" t="s">
        <v>412</v>
      </c>
      <c r="Y324" s="15" t="s">
        <v>339</v>
      </c>
      <c r="Z324" s="144">
        <v>668446</v>
      </c>
      <c r="AB324" t="s">
        <v>2648</v>
      </c>
      <c r="AD324" s="144">
        <v>778.00430000000006</v>
      </c>
      <c r="AG324" s="15" t="s">
        <v>15</v>
      </c>
      <c r="AH324" s="133">
        <v>4.7649292267089121E-4</v>
      </c>
      <c r="AI324" s="133">
        <v>7.7509035092605512E-3</v>
      </c>
      <c r="AJ324" s="133">
        <v>1.2138676794383051E-3</v>
      </c>
    </row>
    <row r="325" spans="1:36">
      <c r="A325" t="s">
        <v>1213</v>
      </c>
      <c r="B325">
        <v>13498</v>
      </c>
      <c r="C325" t="s">
        <v>455</v>
      </c>
      <c r="D325" t="s">
        <v>2571</v>
      </c>
      <c r="E325" t="s">
        <v>309</v>
      </c>
      <c r="F325" t="s">
        <v>2649</v>
      </c>
      <c r="G325" t="s">
        <v>2650</v>
      </c>
      <c r="H325" t="s">
        <v>312</v>
      </c>
      <c r="I325" t="s">
        <v>754</v>
      </c>
      <c r="J325" t="s">
        <v>204</v>
      </c>
      <c r="K325" t="s">
        <v>204</v>
      </c>
      <c r="L325" t="s">
        <v>325</v>
      </c>
      <c r="M325" t="s">
        <v>340</v>
      </c>
      <c r="N325" t="s">
        <v>440</v>
      </c>
      <c r="O325" t="s">
        <v>339</v>
      </c>
      <c r="P325" t="s">
        <v>2102</v>
      </c>
      <c r="Q325" t="s">
        <v>415</v>
      </c>
      <c r="R325" t="s">
        <v>407</v>
      </c>
      <c r="S325" t="s">
        <v>1212</v>
      </c>
      <c r="T325" s="132">
        <v>3249.6</v>
      </c>
      <c r="U325" t="s">
        <v>2651</v>
      </c>
      <c r="V325" s="133">
        <v>0.01</v>
      </c>
      <c r="W325" s="133">
        <v>1.7504826384782401E-2</v>
      </c>
      <c r="X325" s="15" t="s">
        <v>412</v>
      </c>
      <c r="Y325" s="15" t="s">
        <v>339</v>
      </c>
      <c r="Z325" s="144">
        <v>700000</v>
      </c>
      <c r="AB325" t="s">
        <v>2652</v>
      </c>
      <c r="AD325" s="144">
        <v>757.4</v>
      </c>
      <c r="AG325" s="15" t="s">
        <v>15</v>
      </c>
      <c r="AH325" s="133">
        <v>5.8248823997849783E-4</v>
      </c>
      <c r="AI325" s="133">
        <v>7.5456322258295244E-3</v>
      </c>
      <c r="AJ325" s="133">
        <v>1.1817201786758404E-3</v>
      </c>
    </row>
    <row r="326" spans="1:36">
      <c r="A326" t="s">
        <v>1213</v>
      </c>
      <c r="B326">
        <v>13498</v>
      </c>
      <c r="C326" t="s">
        <v>2294</v>
      </c>
      <c r="D326" t="s">
        <v>2295</v>
      </c>
      <c r="E326" t="s">
        <v>309</v>
      </c>
      <c r="F326" t="s">
        <v>2653</v>
      </c>
      <c r="G326" t="s">
        <v>2654</v>
      </c>
      <c r="H326" t="s">
        <v>312</v>
      </c>
      <c r="I326" t="s">
        <v>754</v>
      </c>
      <c r="J326" t="s">
        <v>204</v>
      </c>
      <c r="K326" t="s">
        <v>204</v>
      </c>
      <c r="L326" t="s">
        <v>325</v>
      </c>
      <c r="M326" t="s">
        <v>340</v>
      </c>
      <c r="N326" t="s">
        <v>477</v>
      </c>
      <c r="O326" t="s">
        <v>339</v>
      </c>
      <c r="P326" t="s">
        <v>1650</v>
      </c>
      <c r="Q326" t="s">
        <v>413</v>
      </c>
      <c r="R326" t="s">
        <v>407</v>
      </c>
      <c r="S326" t="s">
        <v>1212</v>
      </c>
      <c r="T326" s="132">
        <v>3792.1</v>
      </c>
      <c r="U326" t="s">
        <v>2298</v>
      </c>
      <c r="V326" s="133">
        <v>2.1999999999999999E-2</v>
      </c>
      <c r="W326" s="133">
        <v>2.10873006975647E-2</v>
      </c>
      <c r="X326" s="15" t="s">
        <v>412</v>
      </c>
      <c r="Y326" s="15" t="s">
        <v>339</v>
      </c>
      <c r="Z326" s="144">
        <v>731944.79</v>
      </c>
      <c r="AB326" t="s">
        <v>2655</v>
      </c>
      <c r="AD326" s="144">
        <v>748.04759999999999</v>
      </c>
      <c r="AG326" s="15" t="s">
        <v>15</v>
      </c>
      <c r="AH326" s="133">
        <v>1.4870611965724157E-3</v>
      </c>
      <c r="AI326" s="133">
        <v>7.4524585120338445E-3</v>
      </c>
      <c r="AJ326" s="133">
        <v>1.1671282592157824E-3</v>
      </c>
    </row>
    <row r="327" spans="1:36">
      <c r="A327" t="s">
        <v>1213</v>
      </c>
      <c r="B327">
        <v>13498</v>
      </c>
      <c r="C327" t="s">
        <v>1874</v>
      </c>
      <c r="D327" t="s">
        <v>1875</v>
      </c>
      <c r="E327" t="s">
        <v>309</v>
      </c>
      <c r="F327" t="s">
        <v>2115</v>
      </c>
      <c r="G327" t="s">
        <v>2116</v>
      </c>
      <c r="H327" t="s">
        <v>312</v>
      </c>
      <c r="I327" t="s">
        <v>754</v>
      </c>
      <c r="J327" t="s">
        <v>204</v>
      </c>
      <c r="K327" t="s">
        <v>204</v>
      </c>
      <c r="L327" t="s">
        <v>325</v>
      </c>
      <c r="M327" t="s">
        <v>340</v>
      </c>
      <c r="N327" t="s">
        <v>448</v>
      </c>
      <c r="O327" t="s">
        <v>339</v>
      </c>
      <c r="P327" t="s">
        <v>1211</v>
      </c>
      <c r="Q327" t="s">
        <v>413</v>
      </c>
      <c r="R327" t="s">
        <v>407</v>
      </c>
      <c r="S327" t="s">
        <v>1212</v>
      </c>
      <c r="T327" s="132">
        <v>3534.9</v>
      </c>
      <c r="U327" t="s">
        <v>2117</v>
      </c>
      <c r="V327" s="133">
        <v>1.7500000000000002E-2</v>
      </c>
      <c r="W327" s="133">
        <v>1.8900050641297999E-2</v>
      </c>
      <c r="X327" s="15" t="s">
        <v>412</v>
      </c>
      <c r="Y327" s="15" t="s">
        <v>339</v>
      </c>
      <c r="Z327" s="144">
        <v>660052.39</v>
      </c>
      <c r="AB327" t="s">
        <v>2118</v>
      </c>
      <c r="AD327" s="144">
        <v>733.71420000000001</v>
      </c>
      <c r="AG327" s="15" t="s">
        <v>15</v>
      </c>
      <c r="AH327" s="133">
        <v>2.4412834509518518E-4</v>
      </c>
      <c r="AI327" s="133">
        <v>7.3096613573656313E-3</v>
      </c>
      <c r="AJ327" s="133">
        <v>1.1447648211262232E-3</v>
      </c>
    </row>
    <row r="328" spans="1:36">
      <c r="A328" t="s">
        <v>1213</v>
      </c>
      <c r="B328">
        <v>13498</v>
      </c>
      <c r="C328" t="s">
        <v>455</v>
      </c>
      <c r="D328" t="s">
        <v>2571</v>
      </c>
      <c r="E328" t="s">
        <v>309</v>
      </c>
      <c r="F328" t="s">
        <v>2656</v>
      </c>
      <c r="G328" t="s">
        <v>2657</v>
      </c>
      <c r="H328" t="s">
        <v>312</v>
      </c>
      <c r="I328" t="s">
        <v>754</v>
      </c>
      <c r="J328" t="s">
        <v>204</v>
      </c>
      <c r="K328" t="s">
        <v>204</v>
      </c>
      <c r="L328" t="s">
        <v>325</v>
      </c>
      <c r="M328" t="s">
        <v>340</v>
      </c>
      <c r="N328" t="s">
        <v>440</v>
      </c>
      <c r="O328" t="s">
        <v>339</v>
      </c>
      <c r="P328" t="s">
        <v>2102</v>
      </c>
      <c r="Q328" t="s">
        <v>415</v>
      </c>
      <c r="R328" t="s">
        <v>407</v>
      </c>
      <c r="S328" t="s">
        <v>1212</v>
      </c>
      <c r="T328" s="132">
        <v>6379.8</v>
      </c>
      <c r="U328" t="s">
        <v>2658</v>
      </c>
      <c r="V328" s="133">
        <v>2.3900000000000001E-2</v>
      </c>
      <c r="W328" s="133">
        <v>3.3191722428795199E-3</v>
      </c>
      <c r="X328" s="15" t="s">
        <v>412</v>
      </c>
      <c r="Y328" s="15" t="s">
        <v>339</v>
      </c>
      <c r="Z328" s="144">
        <v>653290</v>
      </c>
      <c r="AB328" t="s">
        <v>2659</v>
      </c>
      <c r="AD328" s="144">
        <v>723.58399999999995</v>
      </c>
      <c r="AG328" s="15" t="s">
        <v>15</v>
      </c>
      <c r="AH328" s="133">
        <v>1.6797766503100423E-4</v>
      </c>
      <c r="AI328" s="133">
        <v>7.2087387754088067E-3</v>
      </c>
      <c r="AJ328" s="133">
        <v>1.1289593527422489E-3</v>
      </c>
    </row>
    <row r="329" spans="1:36">
      <c r="A329" t="s">
        <v>1213</v>
      </c>
      <c r="B329">
        <v>13498</v>
      </c>
      <c r="C329" t="s">
        <v>1895</v>
      </c>
      <c r="D329" t="s">
        <v>1896</v>
      </c>
      <c r="E329" t="s">
        <v>309</v>
      </c>
      <c r="F329" t="s">
        <v>1897</v>
      </c>
      <c r="G329" t="s">
        <v>1898</v>
      </c>
      <c r="H329" t="s">
        <v>312</v>
      </c>
      <c r="I329" t="s">
        <v>754</v>
      </c>
      <c r="J329" t="s">
        <v>204</v>
      </c>
      <c r="K329" t="s">
        <v>204</v>
      </c>
      <c r="L329" t="s">
        <v>325</v>
      </c>
      <c r="M329" t="s">
        <v>340</v>
      </c>
      <c r="N329" t="s">
        <v>464</v>
      </c>
      <c r="O329" t="s">
        <v>339</v>
      </c>
      <c r="P329" t="s">
        <v>1650</v>
      </c>
      <c r="Q329" t="s">
        <v>413</v>
      </c>
      <c r="R329" t="s">
        <v>407</v>
      </c>
      <c r="S329" t="s">
        <v>1212</v>
      </c>
      <c r="T329" s="132">
        <v>1467.6</v>
      </c>
      <c r="U329" t="s">
        <v>1730</v>
      </c>
      <c r="V329" s="133">
        <v>4.7500000000000001E-2</v>
      </c>
      <c r="W329" s="133">
        <v>1.79664043343064E-2</v>
      </c>
      <c r="X329" s="15" t="s">
        <v>412</v>
      </c>
      <c r="Y329" s="15" t="s">
        <v>339</v>
      </c>
      <c r="Z329" s="144">
        <v>478129.22</v>
      </c>
      <c r="AB329" t="s">
        <v>1899</v>
      </c>
      <c r="AD329" s="144">
        <v>676.45719999999994</v>
      </c>
      <c r="AG329" s="15" t="s">
        <v>15</v>
      </c>
      <c r="AH329" s="133">
        <v>5.003622454638648E-4</v>
      </c>
      <c r="AI329" s="133">
        <v>6.7392358697047896E-3</v>
      </c>
      <c r="AJ329" s="133">
        <v>1.0554305825858975E-3</v>
      </c>
    </row>
    <row r="330" spans="1:36">
      <c r="A330" t="s">
        <v>1213</v>
      </c>
      <c r="B330">
        <v>13498</v>
      </c>
      <c r="C330" t="s">
        <v>455</v>
      </c>
      <c r="D330" t="s">
        <v>2571</v>
      </c>
      <c r="E330" t="s">
        <v>309</v>
      </c>
      <c r="F330" t="s">
        <v>2660</v>
      </c>
      <c r="G330" t="s">
        <v>2661</v>
      </c>
      <c r="H330" t="s">
        <v>312</v>
      </c>
      <c r="I330" t="s">
        <v>754</v>
      </c>
      <c r="J330" t="s">
        <v>204</v>
      </c>
      <c r="K330" t="s">
        <v>204</v>
      </c>
      <c r="L330" t="s">
        <v>325</v>
      </c>
      <c r="M330" t="s">
        <v>340</v>
      </c>
      <c r="N330" t="s">
        <v>440</v>
      </c>
      <c r="O330" t="s">
        <v>339</v>
      </c>
      <c r="P330" t="s">
        <v>2102</v>
      </c>
      <c r="Q330" t="s">
        <v>415</v>
      </c>
      <c r="R330" t="s">
        <v>407</v>
      </c>
      <c r="S330" t="s">
        <v>1212</v>
      </c>
      <c r="T330" s="132">
        <v>11261.9</v>
      </c>
      <c r="U330" t="s">
        <v>1358</v>
      </c>
      <c r="V330" s="133">
        <v>1.2500000000000001E-2</v>
      </c>
      <c r="W330" s="133">
        <v>2.85066417157647E-2</v>
      </c>
      <c r="X330" s="15" t="s">
        <v>412</v>
      </c>
      <c r="Y330" s="15" t="s">
        <v>339</v>
      </c>
      <c r="Z330" s="144">
        <v>720000</v>
      </c>
      <c r="AB330" t="s">
        <v>2662</v>
      </c>
      <c r="AD330" s="144">
        <v>662.47199999999998</v>
      </c>
      <c r="AG330" s="15" t="s">
        <v>15</v>
      </c>
      <c r="AH330" s="133">
        <v>1.6775908118351235E-4</v>
      </c>
      <c r="AI330" s="133">
        <v>6.5999076735011042E-3</v>
      </c>
      <c r="AJ330" s="133">
        <v>1.0336104174910766E-3</v>
      </c>
    </row>
    <row r="331" spans="1:36">
      <c r="A331" t="s">
        <v>1213</v>
      </c>
      <c r="B331">
        <v>13498</v>
      </c>
      <c r="C331" t="s">
        <v>2663</v>
      </c>
      <c r="D331" t="s">
        <v>2664</v>
      </c>
      <c r="E331" t="s">
        <v>309</v>
      </c>
      <c r="F331" t="s">
        <v>2665</v>
      </c>
      <c r="G331" t="s">
        <v>2666</v>
      </c>
      <c r="H331" t="s">
        <v>312</v>
      </c>
      <c r="I331" t="s">
        <v>754</v>
      </c>
      <c r="J331" t="s">
        <v>204</v>
      </c>
      <c r="K331" t="s">
        <v>204</v>
      </c>
      <c r="L331" t="s">
        <v>325</v>
      </c>
      <c r="M331" t="s">
        <v>340</v>
      </c>
      <c r="N331" t="s">
        <v>436</v>
      </c>
      <c r="O331" t="s">
        <v>339</v>
      </c>
      <c r="P331" t="s">
        <v>1211</v>
      </c>
      <c r="Q331" t="s">
        <v>413</v>
      </c>
      <c r="R331" t="s">
        <v>407</v>
      </c>
      <c r="S331" t="s">
        <v>1212</v>
      </c>
      <c r="T331" s="132">
        <v>3781.4</v>
      </c>
      <c r="U331" t="s">
        <v>2667</v>
      </c>
      <c r="V331" s="133">
        <v>5.0000000000000001E-4</v>
      </c>
      <c r="W331" s="133">
        <v>2.1095168503522499E-2</v>
      </c>
      <c r="X331" s="15" t="s">
        <v>412</v>
      </c>
      <c r="Y331" s="15" t="s">
        <v>339</v>
      </c>
      <c r="Z331" s="144">
        <v>634550</v>
      </c>
      <c r="AB331" t="s">
        <v>2668</v>
      </c>
      <c r="AD331" s="144">
        <v>652.00009999999997</v>
      </c>
      <c r="AG331" s="15" t="s">
        <v>15</v>
      </c>
      <c r="AH331" s="133">
        <v>6.142547223737041E-4</v>
      </c>
      <c r="AI331" s="133">
        <v>6.495580889627769E-3</v>
      </c>
      <c r="AJ331" s="133">
        <v>1.0172718176243278E-3</v>
      </c>
    </row>
    <row r="332" spans="1:36">
      <c r="A332" t="s">
        <v>1213</v>
      </c>
      <c r="B332">
        <v>13498</v>
      </c>
      <c r="C332" t="s">
        <v>2669</v>
      </c>
      <c r="D332" t="s">
        <v>2670</v>
      </c>
      <c r="E332" t="s">
        <v>309</v>
      </c>
      <c r="F332" t="s">
        <v>2671</v>
      </c>
      <c r="G332" t="s">
        <v>2672</v>
      </c>
      <c r="H332" t="s">
        <v>312</v>
      </c>
      <c r="I332" t="s">
        <v>754</v>
      </c>
      <c r="J332" t="s">
        <v>204</v>
      </c>
      <c r="K332" t="s">
        <v>204</v>
      </c>
      <c r="L332" t="s">
        <v>325</v>
      </c>
      <c r="M332" t="s">
        <v>340</v>
      </c>
      <c r="N332" t="s">
        <v>477</v>
      </c>
      <c r="O332" t="s">
        <v>339</v>
      </c>
      <c r="P332" t="s">
        <v>1211</v>
      </c>
      <c r="Q332" t="s">
        <v>413</v>
      </c>
      <c r="R332" t="s">
        <v>407</v>
      </c>
      <c r="S332" t="s">
        <v>1212</v>
      </c>
      <c r="T332" s="132">
        <v>2230.1999999999998</v>
      </c>
      <c r="U332" t="s">
        <v>1682</v>
      </c>
      <c r="V332" s="133">
        <v>1E-3</v>
      </c>
      <c r="W332" s="133">
        <v>1.7239943584203402E-2</v>
      </c>
      <c r="X332" s="15" t="s">
        <v>412</v>
      </c>
      <c r="Y332" s="15" t="s">
        <v>339</v>
      </c>
      <c r="Z332" s="144">
        <v>575864</v>
      </c>
      <c r="AB332" t="s">
        <v>2673</v>
      </c>
      <c r="AD332" s="144">
        <v>611.62519999999995</v>
      </c>
      <c r="AG332" s="15" t="s">
        <v>15</v>
      </c>
      <c r="AH332" s="133">
        <v>6.7242221647206965E-4</v>
      </c>
      <c r="AI332" s="133">
        <v>6.0933440972398044E-3</v>
      </c>
      <c r="AJ332" s="133">
        <v>9.5427758202620361E-4</v>
      </c>
    </row>
    <row r="333" spans="1:36">
      <c r="A333" t="s">
        <v>1213</v>
      </c>
      <c r="B333">
        <v>13498</v>
      </c>
      <c r="C333" t="s">
        <v>1953</v>
      </c>
      <c r="D333" t="s">
        <v>1954</v>
      </c>
      <c r="E333" t="s">
        <v>309</v>
      </c>
      <c r="F333" t="s">
        <v>2674</v>
      </c>
      <c r="G333" t="s">
        <v>2675</v>
      </c>
      <c r="H333" t="s">
        <v>312</v>
      </c>
      <c r="I333" t="s">
        <v>754</v>
      </c>
      <c r="J333" t="s">
        <v>204</v>
      </c>
      <c r="K333" t="s">
        <v>204</v>
      </c>
      <c r="L333" t="s">
        <v>325</v>
      </c>
      <c r="M333" t="s">
        <v>340</v>
      </c>
      <c r="N333" t="s">
        <v>464</v>
      </c>
      <c r="O333" t="s">
        <v>339</v>
      </c>
      <c r="P333" t="s">
        <v>2102</v>
      </c>
      <c r="Q333" t="s">
        <v>415</v>
      </c>
      <c r="R333" t="s">
        <v>407</v>
      </c>
      <c r="S333" t="s">
        <v>1212</v>
      </c>
      <c r="T333" s="132">
        <v>5939.3</v>
      </c>
      <c r="U333" t="s">
        <v>1904</v>
      </c>
      <c r="V333" s="133">
        <v>2.4799999999999999E-2</v>
      </c>
      <c r="W333" s="133">
        <v>2.5684721978902501E-2</v>
      </c>
      <c r="X333" s="15" t="s">
        <v>412</v>
      </c>
      <c r="Y333" s="15" t="s">
        <v>339</v>
      </c>
      <c r="Z333" s="144">
        <v>550000</v>
      </c>
      <c r="AB333" t="s">
        <v>2676</v>
      </c>
      <c r="AD333" s="144">
        <v>609.34500000000003</v>
      </c>
      <c r="AG333" s="15" t="s">
        <v>15</v>
      </c>
      <c r="AH333" s="133">
        <v>1.669454149200635E-4</v>
      </c>
      <c r="AI333" s="133">
        <v>6.0706275001955268E-3</v>
      </c>
      <c r="AJ333" s="133">
        <v>9.507199396292977E-4</v>
      </c>
    </row>
    <row r="334" spans="1:36">
      <c r="A334" t="s">
        <v>1213</v>
      </c>
      <c r="B334">
        <v>13498</v>
      </c>
      <c r="C334" t="s">
        <v>1953</v>
      </c>
      <c r="D334" t="s">
        <v>1954</v>
      </c>
      <c r="E334" t="s">
        <v>309</v>
      </c>
      <c r="F334" t="s">
        <v>2100</v>
      </c>
      <c r="G334" t="s">
        <v>2101</v>
      </c>
      <c r="H334" t="s">
        <v>312</v>
      </c>
      <c r="I334" t="s">
        <v>754</v>
      </c>
      <c r="J334" t="s">
        <v>204</v>
      </c>
      <c r="K334" t="s">
        <v>204</v>
      </c>
      <c r="L334" t="s">
        <v>325</v>
      </c>
      <c r="M334" t="s">
        <v>340</v>
      </c>
      <c r="N334" t="s">
        <v>464</v>
      </c>
      <c r="O334" t="s">
        <v>339</v>
      </c>
      <c r="P334" t="s">
        <v>2102</v>
      </c>
      <c r="Q334" t="s">
        <v>415</v>
      </c>
      <c r="R334" t="s">
        <v>407</v>
      </c>
      <c r="S334" t="s">
        <v>1212</v>
      </c>
      <c r="T334" s="132">
        <v>2866.8</v>
      </c>
      <c r="U334" t="s">
        <v>1781</v>
      </c>
      <c r="V334" s="133">
        <v>1.77E-2</v>
      </c>
      <c r="W334" s="133">
        <v>2.1042716463803901E-2</v>
      </c>
      <c r="X334" s="15" t="s">
        <v>412</v>
      </c>
      <c r="Y334" s="15" t="s">
        <v>339</v>
      </c>
      <c r="Z334" s="144">
        <v>532157.54</v>
      </c>
      <c r="AB334" t="s">
        <v>2103</v>
      </c>
      <c r="AD334" s="144">
        <v>591.28019999999992</v>
      </c>
      <c r="AG334" s="15" t="s">
        <v>15</v>
      </c>
      <c r="AH334" s="133">
        <v>1.9302874495170241E-4</v>
      </c>
      <c r="AI334" s="133">
        <v>5.8906561019473535E-3</v>
      </c>
      <c r="AJ334" s="133">
        <v>9.2253464957946479E-4</v>
      </c>
    </row>
    <row r="335" spans="1:36">
      <c r="A335" t="s">
        <v>1213</v>
      </c>
      <c r="B335">
        <v>13498</v>
      </c>
      <c r="C335" t="s">
        <v>455</v>
      </c>
      <c r="D335" t="s">
        <v>2571</v>
      </c>
      <c r="E335" t="s">
        <v>309</v>
      </c>
      <c r="F335" t="s">
        <v>2677</v>
      </c>
      <c r="G335" t="s">
        <v>2678</v>
      </c>
      <c r="H335" t="s">
        <v>312</v>
      </c>
      <c r="I335" t="s">
        <v>754</v>
      </c>
      <c r="J335" t="s">
        <v>204</v>
      </c>
      <c r="K335" t="s">
        <v>204</v>
      </c>
      <c r="L335" t="s">
        <v>325</v>
      </c>
      <c r="M335" t="s">
        <v>340</v>
      </c>
      <c r="N335" t="s">
        <v>440</v>
      </c>
      <c r="O335" t="s">
        <v>339</v>
      </c>
      <c r="P335" t="s">
        <v>2102</v>
      </c>
      <c r="Q335" t="s">
        <v>415</v>
      </c>
      <c r="R335" t="s">
        <v>407</v>
      </c>
      <c r="S335" t="s">
        <v>1212</v>
      </c>
      <c r="T335" s="132">
        <v>3888.3</v>
      </c>
      <c r="U335" t="s">
        <v>2679</v>
      </c>
      <c r="V335" s="133">
        <v>3.85E-2</v>
      </c>
      <c r="W335" s="133">
        <v>1.97550188887116E-2</v>
      </c>
      <c r="X335" s="15" t="s">
        <v>412</v>
      </c>
      <c r="Y335" s="15" t="s">
        <v>339</v>
      </c>
      <c r="Z335" s="144">
        <v>474201.54</v>
      </c>
      <c r="AB335" t="s">
        <v>2680</v>
      </c>
      <c r="AC335" s="132">
        <v>16180.3</v>
      </c>
      <c r="AD335" s="144">
        <v>587.5456999999999</v>
      </c>
      <c r="AG335" s="15" t="s">
        <v>15</v>
      </c>
      <c r="AH335" s="133">
        <v>1.8560755719749354E-4</v>
      </c>
      <c r="AI335" s="133">
        <v>5.853450974475264E-3</v>
      </c>
      <c r="AJ335" s="133">
        <v>9.16707960898101E-4</v>
      </c>
    </row>
    <row r="336" spans="1:36">
      <c r="A336" t="s">
        <v>1213</v>
      </c>
      <c r="B336">
        <v>13498</v>
      </c>
      <c r="C336" t="s">
        <v>1953</v>
      </c>
      <c r="D336" t="s">
        <v>1954</v>
      </c>
      <c r="E336" t="s">
        <v>309</v>
      </c>
      <c r="F336" t="s">
        <v>2681</v>
      </c>
      <c r="G336" t="s">
        <v>2682</v>
      </c>
      <c r="H336" t="s">
        <v>312</v>
      </c>
      <c r="I336" t="s">
        <v>754</v>
      </c>
      <c r="J336" t="s">
        <v>204</v>
      </c>
      <c r="K336" t="s">
        <v>204</v>
      </c>
      <c r="L336" t="s">
        <v>325</v>
      </c>
      <c r="M336" t="s">
        <v>340</v>
      </c>
      <c r="N336" t="s">
        <v>464</v>
      </c>
      <c r="O336" t="s">
        <v>339</v>
      </c>
      <c r="P336" t="s">
        <v>2102</v>
      </c>
      <c r="Q336" t="s">
        <v>415</v>
      </c>
      <c r="R336" t="s">
        <v>407</v>
      </c>
      <c r="S336" t="s">
        <v>1212</v>
      </c>
      <c r="T336" s="132">
        <v>3141.9</v>
      </c>
      <c r="U336" t="s">
        <v>2683</v>
      </c>
      <c r="V336" s="133">
        <v>1.34E-2</v>
      </c>
      <c r="W336" s="133">
        <v>2.28995186698433E-2</v>
      </c>
      <c r="X336" s="15" t="s">
        <v>412</v>
      </c>
      <c r="Y336" s="15" t="s">
        <v>339</v>
      </c>
      <c r="Z336" s="144">
        <v>525223.27</v>
      </c>
      <c r="AB336" t="s">
        <v>2684</v>
      </c>
      <c r="AD336" s="144">
        <v>579.11119999999994</v>
      </c>
      <c r="AG336" s="15" t="s">
        <v>15</v>
      </c>
      <c r="AH336" s="133">
        <v>1.8290562917623227E-4</v>
      </c>
      <c r="AI336" s="133">
        <v>5.7694218815141354E-3</v>
      </c>
      <c r="AJ336" s="133">
        <v>9.0354817895059458E-4</v>
      </c>
    </row>
    <row r="337" spans="1:36">
      <c r="A337" t="s">
        <v>1213</v>
      </c>
      <c r="B337">
        <v>13498</v>
      </c>
      <c r="C337" t="s">
        <v>2157</v>
      </c>
      <c r="D337" t="s">
        <v>2158</v>
      </c>
      <c r="E337" t="s">
        <v>309</v>
      </c>
      <c r="F337" t="s">
        <v>2685</v>
      </c>
      <c r="G337" t="s">
        <v>2686</v>
      </c>
      <c r="H337" t="s">
        <v>312</v>
      </c>
      <c r="I337" t="s">
        <v>754</v>
      </c>
      <c r="J337" t="s">
        <v>204</v>
      </c>
      <c r="K337" t="s">
        <v>204</v>
      </c>
      <c r="L337" t="s">
        <v>325</v>
      </c>
      <c r="M337" t="s">
        <v>340</v>
      </c>
      <c r="N337" t="s">
        <v>448</v>
      </c>
      <c r="O337" t="s">
        <v>339</v>
      </c>
      <c r="P337" t="s">
        <v>1211</v>
      </c>
      <c r="Q337" t="s">
        <v>413</v>
      </c>
      <c r="R337" t="s">
        <v>407</v>
      </c>
      <c r="S337" t="s">
        <v>1212</v>
      </c>
      <c r="T337" s="132">
        <v>1445.6</v>
      </c>
      <c r="U337" t="s">
        <v>2687</v>
      </c>
      <c r="V337" s="133">
        <v>1E-3</v>
      </c>
      <c r="W337" s="133">
        <v>1.8024101577996901E-2</v>
      </c>
      <c r="X337" s="15" t="s">
        <v>412</v>
      </c>
      <c r="Y337" s="15" t="s">
        <v>339</v>
      </c>
      <c r="Z337" s="144">
        <v>525000</v>
      </c>
      <c r="AB337" t="s">
        <v>2688</v>
      </c>
      <c r="AD337" s="144">
        <v>569.36249999999995</v>
      </c>
      <c r="AG337" s="15" t="s">
        <v>15</v>
      </c>
      <c r="AH337" s="133">
        <v>3.5E-4</v>
      </c>
      <c r="AI337" s="133">
        <v>5.6723000107986032E-3</v>
      </c>
      <c r="AJ337" s="133">
        <v>8.8833793930726587E-4</v>
      </c>
    </row>
    <row r="338" spans="1:36">
      <c r="A338" t="s">
        <v>1213</v>
      </c>
      <c r="B338">
        <v>13498</v>
      </c>
      <c r="C338" t="s">
        <v>2074</v>
      </c>
      <c r="D338" t="s">
        <v>2075</v>
      </c>
      <c r="E338" t="s">
        <v>309</v>
      </c>
      <c r="F338" t="s">
        <v>2689</v>
      </c>
      <c r="G338" t="s">
        <v>2690</v>
      </c>
      <c r="H338" t="s">
        <v>312</v>
      </c>
      <c r="I338" t="s">
        <v>754</v>
      </c>
      <c r="J338" t="s">
        <v>204</v>
      </c>
      <c r="K338" t="s">
        <v>204</v>
      </c>
      <c r="L338" t="s">
        <v>325</v>
      </c>
      <c r="M338" t="s">
        <v>340</v>
      </c>
      <c r="N338" t="s">
        <v>448</v>
      </c>
      <c r="O338" t="s">
        <v>339</v>
      </c>
      <c r="P338" t="s">
        <v>1211</v>
      </c>
      <c r="Q338" t="s">
        <v>413</v>
      </c>
      <c r="R338" t="s">
        <v>407</v>
      </c>
      <c r="S338" t="s">
        <v>1212</v>
      </c>
      <c r="T338" s="132">
        <v>495.9</v>
      </c>
      <c r="U338" t="s">
        <v>2691</v>
      </c>
      <c r="V338" s="133">
        <v>8.6E-3</v>
      </c>
      <c r="W338" s="133">
        <v>1.30201769888398E-2</v>
      </c>
      <c r="X338" s="15" t="s">
        <v>412</v>
      </c>
      <c r="Y338" s="15" t="s">
        <v>339</v>
      </c>
      <c r="Z338" s="144">
        <v>499736</v>
      </c>
      <c r="AB338" t="s">
        <v>2692</v>
      </c>
      <c r="AD338" s="144">
        <v>565.15139999999997</v>
      </c>
      <c r="AG338" s="15" t="s">
        <v>15</v>
      </c>
      <c r="AH338" s="133">
        <v>1.9978643541030428E-4</v>
      </c>
      <c r="AI338" s="133">
        <v>5.6303467339750089E-3</v>
      </c>
      <c r="AJ338" s="133">
        <v>8.817676437640631E-4</v>
      </c>
    </row>
    <row r="339" spans="1:36">
      <c r="A339" t="s">
        <v>1213</v>
      </c>
      <c r="B339">
        <v>13498</v>
      </c>
      <c r="C339" t="s">
        <v>2195</v>
      </c>
      <c r="D339" t="s">
        <v>2196</v>
      </c>
      <c r="E339" t="s">
        <v>309</v>
      </c>
      <c r="F339" t="s">
        <v>2693</v>
      </c>
      <c r="G339" t="s">
        <v>2694</v>
      </c>
      <c r="H339" t="s">
        <v>312</v>
      </c>
      <c r="I339" t="s">
        <v>754</v>
      </c>
      <c r="J339" t="s">
        <v>204</v>
      </c>
      <c r="K339" t="s">
        <v>204</v>
      </c>
      <c r="L339" t="s">
        <v>325</v>
      </c>
      <c r="M339" t="s">
        <v>340</v>
      </c>
      <c r="N339" t="s">
        <v>464</v>
      </c>
      <c r="O339" t="s">
        <v>339</v>
      </c>
      <c r="P339" t="s">
        <v>1650</v>
      </c>
      <c r="Q339" t="s">
        <v>413</v>
      </c>
      <c r="R339" t="s">
        <v>407</v>
      </c>
      <c r="S339" t="s">
        <v>1212</v>
      </c>
      <c r="T339" s="132">
        <v>3859.8</v>
      </c>
      <c r="U339" t="s">
        <v>2695</v>
      </c>
      <c r="V339" s="133">
        <v>1.14E-2</v>
      </c>
      <c r="W339" s="133">
        <v>1.9621266187429098E-2</v>
      </c>
      <c r="X339" s="15" t="s">
        <v>412</v>
      </c>
      <c r="Y339" s="15" t="s">
        <v>339</v>
      </c>
      <c r="Z339" s="144">
        <v>530000</v>
      </c>
      <c r="AB339" t="s">
        <v>2641</v>
      </c>
      <c r="AD339" s="144">
        <v>556.553</v>
      </c>
      <c r="AG339" s="15" t="s">
        <v>15</v>
      </c>
      <c r="AH339" s="133">
        <v>2.2429276892808794E-4</v>
      </c>
      <c r="AI339" s="133">
        <v>5.5446847797492732E-3</v>
      </c>
      <c r="AJ339" s="133">
        <v>8.6835213969180757E-4</v>
      </c>
    </row>
    <row r="340" spans="1:36">
      <c r="A340" t="s">
        <v>1213</v>
      </c>
      <c r="B340">
        <v>13498</v>
      </c>
      <c r="C340" t="s">
        <v>2094</v>
      </c>
      <c r="D340" t="s">
        <v>2095</v>
      </c>
      <c r="E340" t="s">
        <v>309</v>
      </c>
      <c r="F340" t="s">
        <v>2096</v>
      </c>
      <c r="G340" t="s">
        <v>2097</v>
      </c>
      <c r="H340" t="s">
        <v>312</v>
      </c>
      <c r="I340" t="s">
        <v>754</v>
      </c>
      <c r="J340" t="s">
        <v>204</v>
      </c>
      <c r="K340" t="s">
        <v>204</v>
      </c>
      <c r="L340" t="s">
        <v>325</v>
      </c>
      <c r="M340" t="s">
        <v>340</v>
      </c>
      <c r="N340" t="s">
        <v>448</v>
      </c>
      <c r="O340" t="s">
        <v>339</v>
      </c>
      <c r="P340" t="s">
        <v>1211</v>
      </c>
      <c r="Q340" t="s">
        <v>413</v>
      </c>
      <c r="R340" t="s">
        <v>407</v>
      </c>
      <c r="S340" t="s">
        <v>1212</v>
      </c>
      <c r="T340" s="132">
        <v>4259.6000000000004</v>
      </c>
      <c r="U340" t="s">
        <v>2098</v>
      </c>
      <c r="V340" s="133">
        <v>2E-3</v>
      </c>
      <c r="W340" s="133">
        <v>1.8855466407537099E-2</v>
      </c>
      <c r="X340" s="15" t="s">
        <v>412</v>
      </c>
      <c r="Y340" s="15" t="s">
        <v>339</v>
      </c>
      <c r="Z340" s="144">
        <v>520160.33</v>
      </c>
      <c r="AB340" t="s">
        <v>2099</v>
      </c>
      <c r="AD340" s="144">
        <v>526.76639999999998</v>
      </c>
      <c r="AG340" s="15" t="s">
        <v>15</v>
      </c>
      <c r="AH340" s="133">
        <v>1.3464417419561798E-4</v>
      </c>
      <c r="AI340" s="133">
        <v>5.2479344115714359E-3</v>
      </c>
      <c r="AJ340" s="133">
        <v>8.2187811503621499E-4</v>
      </c>
    </row>
    <row r="341" spans="1:36">
      <c r="A341" t="s">
        <v>1213</v>
      </c>
      <c r="B341">
        <v>13498</v>
      </c>
      <c r="C341" t="s">
        <v>1953</v>
      </c>
      <c r="D341" t="s">
        <v>1954</v>
      </c>
      <c r="E341" t="s">
        <v>309</v>
      </c>
      <c r="F341" t="s">
        <v>1955</v>
      </c>
      <c r="G341" t="s">
        <v>1956</v>
      </c>
      <c r="H341" t="s">
        <v>312</v>
      </c>
      <c r="I341" t="s">
        <v>754</v>
      </c>
      <c r="J341" t="s">
        <v>204</v>
      </c>
      <c r="K341" t="s">
        <v>204</v>
      </c>
      <c r="L341" t="s">
        <v>325</v>
      </c>
      <c r="M341" t="s">
        <v>340</v>
      </c>
      <c r="N341" t="s">
        <v>464</v>
      </c>
      <c r="O341" t="s">
        <v>339</v>
      </c>
      <c r="P341" t="s">
        <v>1957</v>
      </c>
      <c r="Q341" t="s">
        <v>413</v>
      </c>
      <c r="R341" t="s">
        <v>407</v>
      </c>
      <c r="S341" t="s">
        <v>1212</v>
      </c>
      <c r="T341" s="132">
        <v>7274.6</v>
      </c>
      <c r="U341" t="s">
        <v>1958</v>
      </c>
      <c r="V341" s="133">
        <v>8.9999999999999993E-3</v>
      </c>
      <c r="W341" s="133">
        <v>2.8603677989244101E-2</v>
      </c>
      <c r="X341" s="15" t="s">
        <v>412</v>
      </c>
      <c r="Y341" s="15" t="s">
        <v>339</v>
      </c>
      <c r="Z341" s="144">
        <v>525000</v>
      </c>
      <c r="AB341" t="s">
        <v>1959</v>
      </c>
      <c r="AD341" s="144">
        <v>500.6925</v>
      </c>
      <c r="AG341" s="15" t="s">
        <v>15</v>
      </c>
      <c r="AH341" s="133">
        <v>2.0374803237614448E-4</v>
      </c>
      <c r="AI341" s="133">
        <v>4.9881719873661858E-3</v>
      </c>
      <c r="AJ341" s="133">
        <v>7.8119676599109223E-4</v>
      </c>
    </row>
    <row r="342" spans="1:36">
      <c r="A342" t="s">
        <v>1213</v>
      </c>
      <c r="B342">
        <v>13498</v>
      </c>
      <c r="C342" t="s">
        <v>2119</v>
      </c>
      <c r="D342" t="s">
        <v>2120</v>
      </c>
      <c r="E342" t="s">
        <v>309</v>
      </c>
      <c r="F342" t="s">
        <v>2696</v>
      </c>
      <c r="G342" t="s">
        <v>2697</v>
      </c>
      <c r="H342" t="s">
        <v>312</v>
      </c>
      <c r="I342" t="s">
        <v>754</v>
      </c>
      <c r="J342" t="s">
        <v>204</v>
      </c>
      <c r="K342" t="s">
        <v>204</v>
      </c>
      <c r="L342" t="s">
        <v>325</v>
      </c>
      <c r="M342" t="s">
        <v>340</v>
      </c>
      <c r="N342" t="s">
        <v>464</v>
      </c>
      <c r="O342" t="s">
        <v>339</v>
      </c>
      <c r="P342" t="s">
        <v>1650</v>
      </c>
      <c r="Q342" t="s">
        <v>413</v>
      </c>
      <c r="R342" t="s">
        <v>407</v>
      </c>
      <c r="S342" t="s">
        <v>1212</v>
      </c>
      <c r="T342" s="132">
        <v>1785.4</v>
      </c>
      <c r="U342" t="s">
        <v>2698</v>
      </c>
      <c r="V342" s="133">
        <v>1.34E-2</v>
      </c>
      <c r="W342" s="133">
        <v>1.49477894484993E-2</v>
      </c>
      <c r="X342" s="15" t="s">
        <v>412</v>
      </c>
      <c r="Y342" s="15" t="s">
        <v>339</v>
      </c>
      <c r="Z342" s="144">
        <v>390111.43</v>
      </c>
      <c r="AB342" t="s">
        <v>2699</v>
      </c>
      <c r="AD342" s="144">
        <v>435.9495</v>
      </c>
      <c r="AG342" s="15" t="s">
        <v>15</v>
      </c>
      <c r="AH342" s="133">
        <v>7.3166531620135833E-4</v>
      </c>
      <c r="AI342" s="133">
        <v>4.3431668814817382E-3</v>
      </c>
      <c r="AJ342" s="133">
        <v>6.8018262613367224E-4</v>
      </c>
    </row>
    <row r="343" spans="1:36">
      <c r="A343" t="s">
        <v>1213</v>
      </c>
      <c r="B343">
        <v>13498</v>
      </c>
      <c r="C343" t="s">
        <v>2119</v>
      </c>
      <c r="D343" t="s">
        <v>2120</v>
      </c>
      <c r="E343" t="s">
        <v>309</v>
      </c>
      <c r="F343" t="s">
        <v>2700</v>
      </c>
      <c r="G343" t="s">
        <v>2701</v>
      </c>
      <c r="H343" t="s">
        <v>312</v>
      </c>
      <c r="I343" t="s">
        <v>754</v>
      </c>
      <c r="J343" t="s">
        <v>204</v>
      </c>
      <c r="K343" t="s">
        <v>204</v>
      </c>
      <c r="L343" t="s">
        <v>325</v>
      </c>
      <c r="M343" t="s">
        <v>340</v>
      </c>
      <c r="N343" t="s">
        <v>464</v>
      </c>
      <c r="O343" t="s">
        <v>339</v>
      </c>
      <c r="P343" t="s">
        <v>1650</v>
      </c>
      <c r="Q343" t="s">
        <v>413</v>
      </c>
      <c r="R343" t="s">
        <v>407</v>
      </c>
      <c r="S343" t="s">
        <v>1212</v>
      </c>
      <c r="T343" s="132">
        <v>3398.9</v>
      </c>
      <c r="U343" t="s">
        <v>2702</v>
      </c>
      <c r="V343" s="133">
        <v>1.8200000000000001E-2</v>
      </c>
      <c r="W343" s="133">
        <v>2.0381820763349202E-2</v>
      </c>
      <c r="X343" s="15" t="s">
        <v>412</v>
      </c>
      <c r="Y343" s="15" t="s">
        <v>339</v>
      </c>
      <c r="Z343" s="144">
        <v>377656.06</v>
      </c>
      <c r="AB343" t="s">
        <v>2703</v>
      </c>
      <c r="AD343" s="144">
        <v>418.17859999999996</v>
      </c>
      <c r="AG343" s="15" t="s">
        <v>15</v>
      </c>
      <c r="AH343" s="133">
        <v>7.5461504435277908E-4</v>
      </c>
      <c r="AI343" s="133">
        <v>4.1661234754585084E-3</v>
      </c>
      <c r="AJ343" s="133">
        <v>6.5245588844786478E-4</v>
      </c>
    </row>
    <row r="344" spans="1:36">
      <c r="A344" t="s">
        <v>1213</v>
      </c>
      <c r="B344">
        <v>13498</v>
      </c>
      <c r="C344" t="s">
        <v>2119</v>
      </c>
      <c r="D344" t="s">
        <v>2120</v>
      </c>
      <c r="E344" t="s">
        <v>309</v>
      </c>
      <c r="F344" t="s">
        <v>2704</v>
      </c>
      <c r="G344" t="s">
        <v>2705</v>
      </c>
      <c r="H344" t="s">
        <v>312</v>
      </c>
      <c r="I344" t="s">
        <v>754</v>
      </c>
      <c r="J344" t="s">
        <v>204</v>
      </c>
      <c r="K344" t="s">
        <v>204</v>
      </c>
      <c r="L344" t="s">
        <v>325</v>
      </c>
      <c r="M344" t="s">
        <v>340</v>
      </c>
      <c r="N344" t="s">
        <v>464</v>
      </c>
      <c r="O344" t="s">
        <v>339</v>
      </c>
      <c r="P344" t="s">
        <v>1725</v>
      </c>
      <c r="Q344" t="s">
        <v>415</v>
      </c>
      <c r="R344" t="s">
        <v>407</v>
      </c>
      <c r="S344" t="s">
        <v>1212</v>
      </c>
      <c r="T344" s="132">
        <v>4737</v>
      </c>
      <c r="U344" t="s">
        <v>1983</v>
      </c>
      <c r="V344" s="133">
        <v>1.3299999999999999E-2</v>
      </c>
      <c r="W344" s="133">
        <v>2.9004936093091599E-2</v>
      </c>
      <c r="X344" s="15" t="s">
        <v>412</v>
      </c>
      <c r="Y344" s="15" t="s">
        <v>339</v>
      </c>
      <c r="Z344" s="144">
        <v>380000</v>
      </c>
      <c r="AB344" t="s">
        <v>2706</v>
      </c>
      <c r="AD344" s="144">
        <v>392.69200000000001</v>
      </c>
      <c r="AG344" s="15" t="s">
        <v>15</v>
      </c>
      <c r="AH344" s="133">
        <v>3.2000000000000003E-4</v>
      </c>
      <c r="AI344" s="133">
        <v>3.912212054430219E-3</v>
      </c>
      <c r="AJ344" s="133">
        <v>6.1269086401448793E-4</v>
      </c>
    </row>
    <row r="345" spans="1:36">
      <c r="A345" t="s">
        <v>1213</v>
      </c>
      <c r="B345">
        <v>13498</v>
      </c>
      <c r="C345" t="s">
        <v>2707</v>
      </c>
      <c r="D345" t="s">
        <v>2708</v>
      </c>
      <c r="E345" t="s">
        <v>309</v>
      </c>
      <c r="F345" t="s">
        <v>2709</v>
      </c>
      <c r="G345" t="s">
        <v>2710</v>
      </c>
      <c r="H345" t="s">
        <v>312</v>
      </c>
      <c r="I345" t="s">
        <v>754</v>
      </c>
      <c r="J345" t="s">
        <v>204</v>
      </c>
      <c r="K345" t="s">
        <v>204</v>
      </c>
      <c r="L345" t="s">
        <v>325</v>
      </c>
      <c r="M345" t="s">
        <v>340</v>
      </c>
      <c r="N345" t="s">
        <v>448</v>
      </c>
      <c r="O345" t="s">
        <v>339</v>
      </c>
      <c r="P345" t="s">
        <v>1211</v>
      </c>
      <c r="Q345" t="s">
        <v>413</v>
      </c>
      <c r="R345" t="s">
        <v>407</v>
      </c>
      <c r="S345" t="s">
        <v>1212</v>
      </c>
      <c r="T345" s="132">
        <v>3259.5</v>
      </c>
      <c r="U345" t="s">
        <v>2711</v>
      </c>
      <c r="V345" s="133">
        <v>1.4999999999999999E-2</v>
      </c>
      <c r="W345" s="133">
        <v>1.5842096725701901E-2</v>
      </c>
      <c r="X345" s="15" t="s">
        <v>412</v>
      </c>
      <c r="Y345" s="15" t="s">
        <v>339</v>
      </c>
      <c r="Z345" s="144">
        <v>342291.62</v>
      </c>
      <c r="AB345" t="s">
        <v>2712</v>
      </c>
      <c r="AD345" s="144">
        <v>378.64299999999997</v>
      </c>
      <c r="AG345" s="15" t="s">
        <v>15</v>
      </c>
      <c r="AH345" s="133">
        <v>1.2262360042359091E-3</v>
      </c>
      <c r="AI345" s="133">
        <v>3.7722482478013842E-3</v>
      </c>
      <c r="AJ345" s="133">
        <v>5.9077115607916058E-4</v>
      </c>
    </row>
    <row r="346" spans="1:36">
      <c r="A346" t="s">
        <v>1213</v>
      </c>
      <c r="B346">
        <v>13498</v>
      </c>
      <c r="C346" t="s">
        <v>2074</v>
      </c>
      <c r="D346" t="s">
        <v>2075</v>
      </c>
      <c r="E346" t="s">
        <v>309</v>
      </c>
      <c r="F346" t="s">
        <v>2076</v>
      </c>
      <c r="G346" t="s">
        <v>2077</v>
      </c>
      <c r="H346" t="s">
        <v>312</v>
      </c>
      <c r="I346" t="s">
        <v>754</v>
      </c>
      <c r="J346" t="s">
        <v>204</v>
      </c>
      <c r="K346" t="s">
        <v>204</v>
      </c>
      <c r="L346" t="s">
        <v>325</v>
      </c>
      <c r="M346" t="s">
        <v>340</v>
      </c>
      <c r="N346" t="s">
        <v>448</v>
      </c>
      <c r="O346" t="s">
        <v>339</v>
      </c>
      <c r="P346" t="s">
        <v>1211</v>
      </c>
      <c r="Q346" t="s">
        <v>413</v>
      </c>
      <c r="R346" t="s">
        <v>407</v>
      </c>
      <c r="S346" t="s">
        <v>1212</v>
      </c>
      <c r="T346" s="132">
        <v>4553.8</v>
      </c>
      <c r="U346" t="s">
        <v>2078</v>
      </c>
      <c r="V346" s="133">
        <v>1E-3</v>
      </c>
      <c r="W346" s="133">
        <v>1.9437684048413902E-2</v>
      </c>
      <c r="X346" s="15" t="s">
        <v>412</v>
      </c>
      <c r="Y346" s="15" t="s">
        <v>339</v>
      </c>
      <c r="Z346" s="144">
        <v>369120</v>
      </c>
      <c r="AB346" t="s">
        <v>2079</v>
      </c>
      <c r="AD346" s="144">
        <v>370.4119</v>
      </c>
      <c r="AG346" s="15" t="s">
        <v>15</v>
      </c>
      <c r="AH346" s="133">
        <v>1.093005558006698E-4</v>
      </c>
      <c r="AI346" s="133">
        <v>3.6902455366658875E-3</v>
      </c>
      <c r="AJ346" s="133">
        <v>5.7792872544449117E-4</v>
      </c>
    </row>
    <row r="347" spans="1:36">
      <c r="A347" t="s">
        <v>1213</v>
      </c>
      <c r="B347">
        <v>13498</v>
      </c>
      <c r="C347" t="s">
        <v>1874</v>
      </c>
      <c r="D347" t="s">
        <v>1875</v>
      </c>
      <c r="E347" t="s">
        <v>309</v>
      </c>
      <c r="F347" t="s">
        <v>2713</v>
      </c>
      <c r="G347" t="s">
        <v>2714</v>
      </c>
      <c r="H347" t="s">
        <v>312</v>
      </c>
      <c r="I347" t="s">
        <v>754</v>
      </c>
      <c r="J347" t="s">
        <v>204</v>
      </c>
      <c r="K347" t="s">
        <v>204</v>
      </c>
      <c r="L347" t="s">
        <v>325</v>
      </c>
      <c r="M347" t="s">
        <v>340</v>
      </c>
      <c r="N347" t="s">
        <v>448</v>
      </c>
      <c r="O347" t="s">
        <v>339</v>
      </c>
      <c r="P347" t="s">
        <v>1211</v>
      </c>
      <c r="Q347" t="s">
        <v>413</v>
      </c>
      <c r="R347" t="s">
        <v>407</v>
      </c>
      <c r="S347" t="s">
        <v>1212</v>
      </c>
      <c r="T347" s="132">
        <v>4087.9</v>
      </c>
      <c r="U347" t="s">
        <v>2715</v>
      </c>
      <c r="V347" s="133">
        <v>1E-3</v>
      </c>
      <c r="W347" s="133">
        <v>1.9503249098062201E-2</v>
      </c>
      <c r="X347" s="15" t="s">
        <v>412</v>
      </c>
      <c r="Y347" s="15" t="s">
        <v>339</v>
      </c>
      <c r="Z347" s="144">
        <v>353333.33</v>
      </c>
      <c r="AB347" t="s">
        <v>2716</v>
      </c>
      <c r="AD347" s="144">
        <v>356.97270000000003</v>
      </c>
      <c r="AG347" s="15" t="s">
        <v>15</v>
      </c>
      <c r="AH347" s="133">
        <v>1.9088500220056735E-4</v>
      </c>
      <c r="AI347" s="133">
        <v>3.5563568904956105E-3</v>
      </c>
      <c r="AJ347" s="133">
        <v>5.5696044735463067E-4</v>
      </c>
    </row>
    <row r="348" spans="1:36">
      <c r="A348" t="s">
        <v>1213</v>
      </c>
      <c r="B348">
        <v>13498</v>
      </c>
      <c r="C348" t="s">
        <v>2669</v>
      </c>
      <c r="D348" t="s">
        <v>2670</v>
      </c>
      <c r="E348" t="s">
        <v>309</v>
      </c>
      <c r="F348" t="s">
        <v>2717</v>
      </c>
      <c r="G348" t="s">
        <v>2718</v>
      </c>
      <c r="H348" t="s">
        <v>312</v>
      </c>
      <c r="I348" t="s">
        <v>754</v>
      </c>
      <c r="J348" t="s">
        <v>204</v>
      </c>
      <c r="K348" t="s">
        <v>204</v>
      </c>
      <c r="L348" t="s">
        <v>325</v>
      </c>
      <c r="M348" t="s">
        <v>340</v>
      </c>
      <c r="N348" t="s">
        <v>477</v>
      </c>
      <c r="O348" t="s">
        <v>339</v>
      </c>
      <c r="P348" t="s">
        <v>1211</v>
      </c>
      <c r="Q348" t="s">
        <v>413</v>
      </c>
      <c r="R348" t="s">
        <v>407</v>
      </c>
      <c r="S348" t="s">
        <v>1212</v>
      </c>
      <c r="T348" s="132">
        <v>12327</v>
      </c>
      <c r="U348" t="s">
        <v>2719</v>
      </c>
      <c r="V348" s="133">
        <v>2.07E-2</v>
      </c>
      <c r="W348" s="133">
        <v>2.55090076458451E-2</v>
      </c>
      <c r="X348" s="15" t="s">
        <v>412</v>
      </c>
      <c r="Y348" s="15" t="s">
        <v>339</v>
      </c>
      <c r="Z348" s="144">
        <v>345463.18</v>
      </c>
      <c r="AB348" t="s">
        <v>2720</v>
      </c>
      <c r="AD348" s="144">
        <v>350.92149999999998</v>
      </c>
      <c r="AG348" s="15" t="s">
        <v>15</v>
      </c>
      <c r="AH348" s="133">
        <v>7.5867976710074645E-5</v>
      </c>
      <c r="AI348" s="133">
        <v>3.4960715330557635E-3</v>
      </c>
      <c r="AJ348" s="133">
        <v>5.475191677861024E-4</v>
      </c>
    </row>
    <row r="349" spans="1:36">
      <c r="A349" t="s">
        <v>1213</v>
      </c>
      <c r="B349">
        <v>13498</v>
      </c>
      <c r="C349" t="s">
        <v>1973</v>
      </c>
      <c r="D349" t="s">
        <v>1974</v>
      </c>
      <c r="E349" t="s">
        <v>309</v>
      </c>
      <c r="F349" t="s">
        <v>1985</v>
      </c>
      <c r="G349" t="s">
        <v>1986</v>
      </c>
      <c r="H349" t="s">
        <v>312</v>
      </c>
      <c r="I349" t="s">
        <v>754</v>
      </c>
      <c r="J349" t="s">
        <v>204</v>
      </c>
      <c r="K349" t="s">
        <v>204</v>
      </c>
      <c r="L349" t="s">
        <v>325</v>
      </c>
      <c r="M349" t="s">
        <v>340</v>
      </c>
      <c r="N349" t="s">
        <v>464</v>
      </c>
      <c r="O349" t="s">
        <v>339</v>
      </c>
      <c r="P349" t="s">
        <v>1650</v>
      </c>
      <c r="Q349" t="s">
        <v>413</v>
      </c>
      <c r="R349" t="s">
        <v>407</v>
      </c>
      <c r="S349" t="s">
        <v>1212</v>
      </c>
      <c r="T349" s="132">
        <v>2697.6</v>
      </c>
      <c r="U349" t="s">
        <v>1386</v>
      </c>
      <c r="V349" s="133">
        <v>2.3400000000000001E-2</v>
      </c>
      <c r="W349" s="133">
        <v>2.2986064535379099E-2</v>
      </c>
      <c r="X349" s="15" t="s">
        <v>412</v>
      </c>
      <c r="Y349" s="15" t="s">
        <v>339</v>
      </c>
      <c r="Z349" s="144">
        <v>290413.59999999998</v>
      </c>
      <c r="AB349" t="s">
        <v>1987</v>
      </c>
      <c r="AD349" s="144">
        <v>324.79859999999996</v>
      </c>
      <c r="AG349" s="15" t="s">
        <v>15</v>
      </c>
      <c r="AH349" s="133">
        <v>1.3766567203610171E-4</v>
      </c>
      <c r="AI349" s="133">
        <v>3.2358209441039256E-3</v>
      </c>
      <c r="AJ349" s="133">
        <v>5.0676136734309853E-4</v>
      </c>
    </row>
    <row r="350" spans="1:36">
      <c r="A350" t="s">
        <v>1213</v>
      </c>
      <c r="B350">
        <v>13498</v>
      </c>
      <c r="C350" t="s">
        <v>1840</v>
      </c>
      <c r="D350" t="s">
        <v>1841</v>
      </c>
      <c r="E350" t="s">
        <v>309</v>
      </c>
      <c r="F350" t="s">
        <v>2721</v>
      </c>
      <c r="G350" t="s">
        <v>2722</v>
      </c>
      <c r="H350" t="s">
        <v>312</v>
      </c>
      <c r="I350" t="s">
        <v>754</v>
      </c>
      <c r="J350" t="s">
        <v>204</v>
      </c>
      <c r="K350" t="s">
        <v>204</v>
      </c>
      <c r="L350" t="s">
        <v>325</v>
      </c>
      <c r="M350" t="s">
        <v>340</v>
      </c>
      <c r="N350" t="s">
        <v>448</v>
      </c>
      <c r="O350" t="s">
        <v>339</v>
      </c>
      <c r="P350" t="s">
        <v>1690</v>
      </c>
      <c r="Q350" t="s">
        <v>413</v>
      </c>
      <c r="R350" t="s">
        <v>407</v>
      </c>
      <c r="S350" t="s">
        <v>1212</v>
      </c>
      <c r="T350" s="132">
        <v>2714.4</v>
      </c>
      <c r="U350" t="s">
        <v>1781</v>
      </c>
      <c r="V350" s="133">
        <v>2E-3</v>
      </c>
      <c r="W350" s="133">
        <v>2.2529731789827E-2</v>
      </c>
      <c r="X350" s="15" t="s">
        <v>412</v>
      </c>
      <c r="Y350" s="15" t="s">
        <v>339</v>
      </c>
      <c r="Z350" s="144">
        <v>300000</v>
      </c>
      <c r="AB350" t="s">
        <v>2723</v>
      </c>
      <c r="AD350" s="144">
        <v>318.89999999999998</v>
      </c>
      <c r="AG350" s="15" t="s">
        <v>15</v>
      </c>
      <c r="AH350" s="133">
        <v>3.5603829073137385E-4</v>
      </c>
      <c r="AI350" s="133">
        <v>3.1770558711605957E-3</v>
      </c>
      <c r="AJ350" s="133">
        <v>4.9755817927082848E-4</v>
      </c>
    </row>
    <row r="351" spans="1:36">
      <c r="A351" t="s">
        <v>1213</v>
      </c>
      <c r="B351">
        <v>13498</v>
      </c>
      <c r="C351" t="s">
        <v>2724</v>
      </c>
      <c r="D351" t="s">
        <v>2725</v>
      </c>
      <c r="E351" t="s">
        <v>309</v>
      </c>
      <c r="F351" t="s">
        <v>2726</v>
      </c>
      <c r="G351" t="s">
        <v>2727</v>
      </c>
      <c r="H351" t="s">
        <v>312</v>
      </c>
      <c r="I351" t="s">
        <v>754</v>
      </c>
      <c r="J351" t="s">
        <v>204</v>
      </c>
      <c r="K351" t="s">
        <v>204</v>
      </c>
      <c r="L351" t="s">
        <v>325</v>
      </c>
      <c r="M351" t="s">
        <v>340</v>
      </c>
      <c r="N351" t="s">
        <v>447</v>
      </c>
      <c r="O351" t="s">
        <v>339</v>
      </c>
      <c r="P351" t="s">
        <v>1662</v>
      </c>
      <c r="Q351" t="s">
        <v>413</v>
      </c>
      <c r="R351" t="s">
        <v>407</v>
      </c>
      <c r="S351" t="s">
        <v>1212</v>
      </c>
      <c r="T351" s="132">
        <v>3193.7</v>
      </c>
      <c r="U351" t="s">
        <v>2728</v>
      </c>
      <c r="V351" s="133">
        <v>3.9E-2</v>
      </c>
      <c r="W351" s="133">
        <v>2.5697834988832099E-2</v>
      </c>
      <c r="X351" s="15" t="s">
        <v>412</v>
      </c>
      <c r="Y351" s="15" t="s">
        <v>339</v>
      </c>
      <c r="Z351" s="144">
        <v>242424.24</v>
      </c>
      <c r="AB351" t="s">
        <v>2729</v>
      </c>
      <c r="AD351" s="144">
        <v>279.6848</v>
      </c>
      <c r="AG351" s="15" t="s">
        <v>15</v>
      </c>
      <c r="AH351" s="133">
        <v>1.6465352164776303E-4</v>
      </c>
      <c r="AI351" s="133">
        <v>2.7863726431934057E-3</v>
      </c>
      <c r="AJ351" s="133">
        <v>4.3637334543030989E-4</v>
      </c>
    </row>
    <row r="352" spans="1:36">
      <c r="A352" t="s">
        <v>1213</v>
      </c>
      <c r="B352">
        <v>13498</v>
      </c>
      <c r="C352" t="s">
        <v>2163</v>
      </c>
      <c r="D352" t="s">
        <v>2164</v>
      </c>
      <c r="E352" t="s">
        <v>309</v>
      </c>
      <c r="F352" t="s">
        <v>2730</v>
      </c>
      <c r="G352" t="s">
        <v>2731</v>
      </c>
      <c r="H352" t="s">
        <v>312</v>
      </c>
      <c r="I352" t="s">
        <v>754</v>
      </c>
      <c r="J352" t="s">
        <v>204</v>
      </c>
      <c r="K352" t="s">
        <v>204</v>
      </c>
      <c r="L352" t="s">
        <v>325</v>
      </c>
      <c r="M352" t="s">
        <v>340</v>
      </c>
      <c r="N352" t="s">
        <v>484</v>
      </c>
      <c r="O352" t="s">
        <v>339</v>
      </c>
      <c r="P352" t="s">
        <v>1690</v>
      </c>
      <c r="Q352" t="s">
        <v>413</v>
      </c>
      <c r="R352" t="s">
        <v>407</v>
      </c>
      <c r="S352" t="s">
        <v>1212</v>
      </c>
      <c r="T352" s="132">
        <v>1153.8</v>
      </c>
      <c r="U352" t="s">
        <v>2460</v>
      </c>
      <c r="V352" s="133">
        <v>2.1999999999999999E-2</v>
      </c>
      <c r="W352" s="133">
        <v>1.69829285895821E-2</v>
      </c>
      <c r="X352" s="15" t="s">
        <v>412</v>
      </c>
      <c r="Y352" s="15" t="s">
        <v>339</v>
      </c>
      <c r="Z352" s="144">
        <v>226386.87</v>
      </c>
      <c r="AB352" t="s">
        <v>2732</v>
      </c>
      <c r="AD352" s="144">
        <v>256.60950000000003</v>
      </c>
      <c r="AG352" s="15" t="s">
        <v>15</v>
      </c>
      <c r="AH352" s="133">
        <v>4.279441758451713E-4</v>
      </c>
      <c r="AI352" s="133">
        <v>2.556483908970163E-3</v>
      </c>
      <c r="AJ352" s="133">
        <v>4.0037050988898617E-4</v>
      </c>
    </row>
    <row r="353" spans="1:36">
      <c r="A353" t="s">
        <v>1213</v>
      </c>
      <c r="B353">
        <v>13498</v>
      </c>
      <c r="C353" t="s">
        <v>1858</v>
      </c>
      <c r="D353" t="s">
        <v>1859</v>
      </c>
      <c r="E353" t="s">
        <v>309</v>
      </c>
      <c r="F353" t="s">
        <v>2733</v>
      </c>
      <c r="G353" t="s">
        <v>2734</v>
      </c>
      <c r="H353" t="s">
        <v>312</v>
      </c>
      <c r="I353" t="s">
        <v>754</v>
      </c>
      <c r="J353" t="s">
        <v>204</v>
      </c>
      <c r="K353" t="s">
        <v>204</v>
      </c>
      <c r="L353" t="s">
        <v>325</v>
      </c>
      <c r="M353" t="s">
        <v>340</v>
      </c>
      <c r="N353" t="s">
        <v>448</v>
      </c>
      <c r="O353" t="s">
        <v>339</v>
      </c>
      <c r="P353" t="s">
        <v>1211</v>
      </c>
      <c r="Q353" t="s">
        <v>413</v>
      </c>
      <c r="R353" t="s">
        <v>407</v>
      </c>
      <c r="S353" t="s">
        <v>1212</v>
      </c>
      <c r="T353" s="132">
        <v>3648.6</v>
      </c>
      <c r="U353" t="s">
        <v>2735</v>
      </c>
      <c r="V353" s="133">
        <v>1E-3</v>
      </c>
      <c r="W353" s="133">
        <v>1.7976894742250098E-2</v>
      </c>
      <c r="X353" s="15" t="s">
        <v>412</v>
      </c>
      <c r="Y353" s="15" t="s">
        <v>339</v>
      </c>
      <c r="Z353" s="144">
        <v>250000</v>
      </c>
      <c r="AB353" t="s">
        <v>2736</v>
      </c>
      <c r="AD353" s="144">
        <v>256.375</v>
      </c>
      <c r="AG353" s="15" t="s">
        <v>15</v>
      </c>
      <c r="AH353" s="133">
        <v>7.9687497509765709E-5</v>
      </c>
      <c r="AI353" s="133">
        <v>2.5541476919686353E-3</v>
      </c>
      <c r="AJ353" s="133">
        <v>4.0000463534198391E-4</v>
      </c>
    </row>
    <row r="354" spans="1:36">
      <c r="A354" t="s">
        <v>1213</v>
      </c>
      <c r="B354">
        <v>13498</v>
      </c>
      <c r="C354" t="s">
        <v>2125</v>
      </c>
      <c r="D354" t="s">
        <v>2126</v>
      </c>
      <c r="E354" t="s">
        <v>309</v>
      </c>
      <c r="F354" t="s">
        <v>2186</v>
      </c>
      <c r="G354" t="s">
        <v>2187</v>
      </c>
      <c r="H354" t="s">
        <v>312</v>
      </c>
      <c r="I354" t="s">
        <v>754</v>
      </c>
      <c r="J354" t="s">
        <v>204</v>
      </c>
      <c r="K354" t="s">
        <v>204</v>
      </c>
      <c r="L354" t="s">
        <v>325</v>
      </c>
      <c r="M354" t="s">
        <v>340</v>
      </c>
      <c r="N354" t="s">
        <v>464</v>
      </c>
      <c r="O354" t="s">
        <v>339</v>
      </c>
      <c r="P354" t="s">
        <v>1650</v>
      </c>
      <c r="Q354" t="s">
        <v>413</v>
      </c>
      <c r="R354" t="s">
        <v>407</v>
      </c>
      <c r="S354" t="s">
        <v>1212</v>
      </c>
      <c r="T354" s="132">
        <v>1250</v>
      </c>
      <c r="U354" t="s">
        <v>2188</v>
      </c>
      <c r="V354" s="133">
        <v>1.7600000000000001E-2</v>
      </c>
      <c r="W354" s="133">
        <v>1.3833183604478499E-2</v>
      </c>
      <c r="X354" s="15" t="s">
        <v>412</v>
      </c>
      <c r="Y354" s="15" t="s">
        <v>339</v>
      </c>
      <c r="Z354" s="144">
        <v>125361.26</v>
      </c>
      <c r="AB354" t="s">
        <v>2189</v>
      </c>
      <c r="AC354" s="132">
        <v>100115</v>
      </c>
      <c r="AD354" s="144">
        <v>243.06450000000001</v>
      </c>
      <c r="AG354" s="15" t="s">
        <v>15</v>
      </c>
      <c r="AH354" s="133">
        <v>1.6106073761764267E-4</v>
      </c>
      <c r="AI354" s="133">
        <v>2.4215412254490897E-3</v>
      </c>
      <c r="AJ354" s="133">
        <v>3.7923715918900691E-4</v>
      </c>
    </row>
    <row r="355" spans="1:36">
      <c r="A355" t="s">
        <v>1213</v>
      </c>
      <c r="B355">
        <v>13498</v>
      </c>
      <c r="C355" t="s">
        <v>1840</v>
      </c>
      <c r="D355" t="s">
        <v>1841</v>
      </c>
      <c r="E355" t="s">
        <v>309</v>
      </c>
      <c r="F355" t="s">
        <v>2737</v>
      </c>
      <c r="G355" t="s">
        <v>2738</v>
      </c>
      <c r="H355" t="s">
        <v>312</v>
      </c>
      <c r="I355" t="s">
        <v>754</v>
      </c>
      <c r="J355" t="s">
        <v>204</v>
      </c>
      <c r="K355" t="s">
        <v>204</v>
      </c>
      <c r="L355" t="s">
        <v>325</v>
      </c>
      <c r="M355" t="s">
        <v>340</v>
      </c>
      <c r="N355" t="s">
        <v>448</v>
      </c>
      <c r="O355" t="s">
        <v>339</v>
      </c>
      <c r="P355" t="s">
        <v>1690</v>
      </c>
      <c r="Q355" t="s">
        <v>413</v>
      </c>
      <c r="R355" t="s">
        <v>407</v>
      </c>
      <c r="S355" t="s">
        <v>1212</v>
      </c>
      <c r="T355" s="132">
        <v>1737.6</v>
      </c>
      <c r="U355" t="s">
        <v>1663</v>
      </c>
      <c r="V355" s="133">
        <v>2E-3</v>
      </c>
      <c r="W355" s="133">
        <v>2.2023569606542202E-2</v>
      </c>
      <c r="X355" s="15" t="s">
        <v>412</v>
      </c>
      <c r="Y355" s="15" t="s">
        <v>339</v>
      </c>
      <c r="Z355" s="144">
        <v>225000</v>
      </c>
      <c r="AB355" t="s">
        <v>2739</v>
      </c>
      <c r="AD355" s="144">
        <v>241.53749999999999</v>
      </c>
      <c r="AG355" s="15" t="s">
        <v>15</v>
      </c>
      <c r="AH355" s="133">
        <v>5.3799373185176773E-4</v>
      </c>
      <c r="AI355" s="133">
        <v>2.4063284179380758E-3</v>
      </c>
      <c r="AJ355" s="133">
        <v>3.7685468399381545E-4</v>
      </c>
    </row>
    <row r="356" spans="1:36">
      <c r="A356" t="s">
        <v>1213</v>
      </c>
      <c r="B356">
        <v>13498</v>
      </c>
      <c r="C356" t="s">
        <v>2740</v>
      </c>
      <c r="D356" t="s">
        <v>2741</v>
      </c>
      <c r="E356" t="s">
        <v>309</v>
      </c>
      <c r="F356" t="s">
        <v>2742</v>
      </c>
      <c r="G356" t="s">
        <v>2743</v>
      </c>
      <c r="H356" t="s">
        <v>312</v>
      </c>
      <c r="I356" t="s">
        <v>754</v>
      </c>
      <c r="J356" t="s">
        <v>204</v>
      </c>
      <c r="K356" t="s">
        <v>204</v>
      </c>
      <c r="L356" t="s">
        <v>325</v>
      </c>
      <c r="M356" t="s">
        <v>340</v>
      </c>
      <c r="N356" t="s">
        <v>451</v>
      </c>
      <c r="O356" t="s">
        <v>339</v>
      </c>
      <c r="P356" t="s">
        <v>1622</v>
      </c>
      <c r="Q356" t="s">
        <v>413</v>
      </c>
      <c r="R356" t="s">
        <v>407</v>
      </c>
      <c r="S356" t="s">
        <v>1212</v>
      </c>
      <c r="T356" s="132">
        <v>4674.7</v>
      </c>
      <c r="U356" t="s">
        <v>2618</v>
      </c>
      <c r="V356" s="133">
        <v>7.4999999999999997E-3</v>
      </c>
      <c r="W356" s="133">
        <v>3.4459948223828897E-2</v>
      </c>
      <c r="X356" s="15" t="s">
        <v>412</v>
      </c>
      <c r="Y356" s="15" t="s">
        <v>339</v>
      </c>
      <c r="Z356" s="144">
        <v>250000</v>
      </c>
      <c r="AB356" t="s">
        <v>2744</v>
      </c>
      <c r="AD356" s="144">
        <v>238.72499999999999</v>
      </c>
      <c r="AG356" s="15" t="s">
        <v>15</v>
      </c>
      <c r="AH356" s="133">
        <v>2.386044882458657E-4</v>
      </c>
      <c r="AI356" s="133">
        <v>2.3783087577385177E-3</v>
      </c>
      <c r="AJ356" s="133">
        <v>3.724665297787035E-4</v>
      </c>
    </row>
    <row r="357" spans="1:36">
      <c r="A357" t="s">
        <v>1213</v>
      </c>
      <c r="B357">
        <v>13498</v>
      </c>
      <c r="C357" t="s">
        <v>2745</v>
      </c>
      <c r="D357" t="s">
        <v>2746</v>
      </c>
      <c r="E357" t="s">
        <v>309</v>
      </c>
      <c r="F357" t="s">
        <v>2747</v>
      </c>
      <c r="G357" t="s">
        <v>2748</v>
      </c>
      <c r="H357" t="s">
        <v>312</v>
      </c>
      <c r="I357" t="s">
        <v>754</v>
      </c>
      <c r="J357" t="s">
        <v>204</v>
      </c>
      <c r="K357" t="s">
        <v>204</v>
      </c>
      <c r="L357" t="s">
        <v>325</v>
      </c>
      <c r="M357" t="s">
        <v>340</v>
      </c>
      <c r="N357" t="s">
        <v>464</v>
      </c>
      <c r="O357" t="s">
        <v>339</v>
      </c>
      <c r="P357" t="s">
        <v>1725</v>
      </c>
      <c r="Q357" t="s">
        <v>415</v>
      </c>
      <c r="R357" t="s">
        <v>407</v>
      </c>
      <c r="S357" t="s">
        <v>1212</v>
      </c>
      <c r="T357" s="132">
        <v>6397</v>
      </c>
      <c r="U357" t="s">
        <v>2749</v>
      </c>
      <c r="V357" s="133">
        <v>1.5800000000000002E-2</v>
      </c>
      <c r="W357" s="133">
        <v>2.6807195628881099E-2</v>
      </c>
      <c r="X357" s="15" t="s">
        <v>412</v>
      </c>
      <c r="Y357" s="15" t="s">
        <v>339</v>
      </c>
      <c r="Z357" s="144">
        <v>225012</v>
      </c>
      <c r="AB357" t="s">
        <v>2750</v>
      </c>
      <c r="AD357" s="144">
        <v>230.9973</v>
      </c>
      <c r="AG357" s="15" t="s">
        <v>15</v>
      </c>
      <c r="AH357" s="133">
        <v>1.8138302047743542E-4</v>
      </c>
      <c r="AI357" s="133">
        <v>2.3013211921832722E-3</v>
      </c>
      <c r="AJ357" s="133">
        <v>3.6040952023981614E-4</v>
      </c>
    </row>
    <row r="358" spans="1:36">
      <c r="A358" t="s">
        <v>1213</v>
      </c>
      <c r="B358">
        <v>13498</v>
      </c>
      <c r="C358" t="s">
        <v>2751</v>
      </c>
      <c r="D358" t="s">
        <v>2752</v>
      </c>
      <c r="E358" t="s">
        <v>309</v>
      </c>
      <c r="F358" t="s">
        <v>2753</v>
      </c>
      <c r="G358" t="s">
        <v>2754</v>
      </c>
      <c r="H358" t="s">
        <v>312</v>
      </c>
      <c r="I358" t="s">
        <v>754</v>
      </c>
      <c r="J358" t="s">
        <v>204</v>
      </c>
      <c r="K358" t="s">
        <v>204</v>
      </c>
      <c r="L358" t="s">
        <v>325</v>
      </c>
      <c r="M358" t="s">
        <v>340</v>
      </c>
      <c r="N358" t="s">
        <v>464</v>
      </c>
      <c r="O358" t="s">
        <v>339</v>
      </c>
      <c r="P358" t="s">
        <v>1650</v>
      </c>
      <c r="Q358" t="s">
        <v>413</v>
      </c>
      <c r="R358" t="s">
        <v>407</v>
      </c>
      <c r="S358" t="s">
        <v>1212</v>
      </c>
      <c r="T358" s="132">
        <v>2731.6</v>
      </c>
      <c r="U358" t="s">
        <v>2755</v>
      </c>
      <c r="V358" s="133">
        <v>1.4200000000000001E-2</v>
      </c>
      <c r="W358" s="133">
        <v>1.97314154708382E-2</v>
      </c>
      <c r="X358" s="15" t="s">
        <v>412</v>
      </c>
      <c r="Y358" s="15" t="s">
        <v>339</v>
      </c>
      <c r="Z358" s="144">
        <v>197735.61</v>
      </c>
      <c r="AB358" t="s">
        <v>2756</v>
      </c>
      <c r="AD358" s="144">
        <v>218.63629999999998</v>
      </c>
      <c r="AG358" s="15" t="s">
        <v>15</v>
      </c>
      <c r="AH358" s="133">
        <v>1.6747978918564465E-4</v>
      </c>
      <c r="AI358" s="133">
        <v>2.1781741629470974E-3</v>
      </c>
      <c r="AJ358" s="133">
        <v>3.411234849498609E-4</v>
      </c>
    </row>
    <row r="359" spans="1:36">
      <c r="A359" t="s">
        <v>1213</v>
      </c>
      <c r="B359">
        <v>13498</v>
      </c>
      <c r="C359" t="s">
        <v>2493</v>
      </c>
      <c r="D359" t="s">
        <v>2494</v>
      </c>
      <c r="E359" t="s">
        <v>309</v>
      </c>
      <c r="F359" t="s">
        <v>2757</v>
      </c>
      <c r="G359" t="s">
        <v>2758</v>
      </c>
      <c r="H359" t="s">
        <v>312</v>
      </c>
      <c r="I359" t="s">
        <v>754</v>
      </c>
      <c r="J359" t="s">
        <v>204</v>
      </c>
      <c r="K359" t="s">
        <v>204</v>
      </c>
      <c r="L359" t="s">
        <v>325</v>
      </c>
      <c r="M359" t="s">
        <v>340</v>
      </c>
      <c r="N359" t="s">
        <v>464</v>
      </c>
      <c r="O359" t="s">
        <v>339</v>
      </c>
      <c r="P359" t="s">
        <v>1211</v>
      </c>
      <c r="Q359" t="s">
        <v>413</v>
      </c>
      <c r="R359" t="s">
        <v>407</v>
      </c>
      <c r="S359" t="s">
        <v>1212</v>
      </c>
      <c r="T359" s="132">
        <v>5463.1</v>
      </c>
      <c r="U359" t="s">
        <v>2339</v>
      </c>
      <c r="V359" s="133">
        <v>1.6500000000000001E-2</v>
      </c>
      <c r="W359" s="133">
        <v>2.18085162436959E-2</v>
      </c>
      <c r="X359" s="15" t="s">
        <v>412</v>
      </c>
      <c r="Y359" s="15" t="s">
        <v>339</v>
      </c>
      <c r="Z359" s="144">
        <v>195364</v>
      </c>
      <c r="AB359" t="s">
        <v>2759</v>
      </c>
      <c r="AD359" s="144">
        <v>214.99809999999999</v>
      </c>
      <c r="AG359" s="15" t="s">
        <v>15</v>
      </c>
      <c r="AH359" s="133">
        <v>9.2343440989514199E-5</v>
      </c>
      <c r="AI359" s="133">
        <v>2.1419284286402413E-3</v>
      </c>
      <c r="AJ359" s="133">
        <v>3.3544704666882256E-4</v>
      </c>
    </row>
    <row r="360" spans="1:36">
      <c r="A360" t="s">
        <v>1213</v>
      </c>
      <c r="B360">
        <v>13498</v>
      </c>
      <c r="C360" t="s">
        <v>1960</v>
      </c>
      <c r="D360" t="s">
        <v>1961</v>
      </c>
      <c r="E360" t="s">
        <v>309</v>
      </c>
      <c r="F360" t="s">
        <v>1962</v>
      </c>
      <c r="G360" t="s">
        <v>1963</v>
      </c>
      <c r="H360" t="s">
        <v>312</v>
      </c>
      <c r="I360" t="s">
        <v>754</v>
      </c>
      <c r="J360" t="s">
        <v>204</v>
      </c>
      <c r="K360" t="s">
        <v>204</v>
      </c>
      <c r="L360" t="s">
        <v>325</v>
      </c>
      <c r="M360" t="s">
        <v>340</v>
      </c>
      <c r="N360" t="s">
        <v>464</v>
      </c>
      <c r="O360" t="s">
        <v>339</v>
      </c>
      <c r="P360" t="s">
        <v>1964</v>
      </c>
      <c r="Q360" t="s">
        <v>415</v>
      </c>
      <c r="R360" t="s">
        <v>407</v>
      </c>
      <c r="S360" t="s">
        <v>1212</v>
      </c>
      <c r="T360" s="132">
        <v>5253</v>
      </c>
      <c r="U360" t="s">
        <v>1965</v>
      </c>
      <c r="V360" s="133">
        <v>8.3999999999999995E-3</v>
      </c>
      <c r="W360" s="133">
        <v>2.5162824183702099E-2</v>
      </c>
      <c r="X360" s="15" t="s">
        <v>412</v>
      </c>
      <c r="Y360" s="15" t="s">
        <v>339</v>
      </c>
      <c r="Z360" s="144">
        <v>201944.62</v>
      </c>
      <c r="AB360" t="s">
        <v>1966</v>
      </c>
      <c r="AD360" s="144">
        <v>204.48910000000001</v>
      </c>
      <c r="AG360" s="15" t="s">
        <v>15</v>
      </c>
      <c r="AH360" s="133">
        <v>2.5439041976662414E-4</v>
      </c>
      <c r="AI360" s="133">
        <v>2.0372320343159181E-3</v>
      </c>
      <c r="AJ360" s="133">
        <v>3.1905056217224959E-4</v>
      </c>
    </row>
    <row r="361" spans="1:36">
      <c r="A361" t="s">
        <v>1213</v>
      </c>
      <c r="B361">
        <v>13498</v>
      </c>
      <c r="C361" t="s">
        <v>2540</v>
      </c>
      <c r="D361" t="s">
        <v>2541</v>
      </c>
      <c r="E361" t="s">
        <v>309</v>
      </c>
      <c r="F361" t="s">
        <v>2760</v>
      </c>
      <c r="G361" t="s">
        <v>2761</v>
      </c>
      <c r="H361" t="s">
        <v>312</v>
      </c>
      <c r="I361" t="s">
        <v>754</v>
      </c>
      <c r="J361" t="s">
        <v>204</v>
      </c>
      <c r="K361" t="s">
        <v>204</v>
      </c>
      <c r="L361" t="s">
        <v>325</v>
      </c>
      <c r="M361" t="s">
        <v>340</v>
      </c>
      <c r="N361" t="s">
        <v>440</v>
      </c>
      <c r="O361" t="s">
        <v>339</v>
      </c>
      <c r="P361" t="s">
        <v>1686</v>
      </c>
      <c r="Q361" t="s">
        <v>413</v>
      </c>
      <c r="R361" t="s">
        <v>407</v>
      </c>
      <c r="S361" t="s">
        <v>1212</v>
      </c>
      <c r="T361" s="132">
        <v>3316.6</v>
      </c>
      <c r="U361" t="s">
        <v>1773</v>
      </c>
      <c r="V361" s="133">
        <v>2.75E-2</v>
      </c>
      <c r="W361" s="133">
        <v>2.6361353291272802E-2</v>
      </c>
      <c r="X361" s="15" t="s">
        <v>412</v>
      </c>
      <c r="Y361" s="15" t="s">
        <v>339</v>
      </c>
      <c r="Z361" s="144">
        <v>181443.3</v>
      </c>
      <c r="AB361" t="s">
        <v>2762</v>
      </c>
      <c r="AD361" s="144">
        <v>200.9847</v>
      </c>
      <c r="AG361" s="15" t="s">
        <v>15</v>
      </c>
      <c r="AH361" s="133">
        <v>2.1577572005987953E-4</v>
      </c>
      <c r="AI361" s="133">
        <v>2.0023192886436218E-3</v>
      </c>
      <c r="AJ361" s="133">
        <v>3.1358288301440483E-4</v>
      </c>
    </row>
    <row r="362" spans="1:36">
      <c r="A362" t="s">
        <v>1213</v>
      </c>
      <c r="B362">
        <v>13498</v>
      </c>
      <c r="C362" t="s">
        <v>1874</v>
      </c>
      <c r="D362" t="s">
        <v>1875</v>
      </c>
      <c r="E362" t="s">
        <v>309</v>
      </c>
      <c r="F362" t="s">
        <v>2763</v>
      </c>
      <c r="G362" t="s">
        <v>2764</v>
      </c>
      <c r="H362" t="s">
        <v>312</v>
      </c>
      <c r="I362" t="s">
        <v>754</v>
      </c>
      <c r="J362" t="s">
        <v>204</v>
      </c>
      <c r="K362" t="s">
        <v>204</v>
      </c>
      <c r="L362" t="s">
        <v>325</v>
      </c>
      <c r="M362" t="s">
        <v>340</v>
      </c>
      <c r="N362" t="s">
        <v>448</v>
      </c>
      <c r="O362" t="s">
        <v>339</v>
      </c>
      <c r="P362" t="s">
        <v>1211</v>
      </c>
      <c r="Q362" t="s">
        <v>413</v>
      </c>
      <c r="R362" t="s">
        <v>407</v>
      </c>
      <c r="S362" t="s">
        <v>1212</v>
      </c>
      <c r="T362" s="132">
        <v>2042.7</v>
      </c>
      <c r="U362" t="s">
        <v>2765</v>
      </c>
      <c r="V362" s="133">
        <v>6.0000000000000001E-3</v>
      </c>
      <c r="W362" s="133">
        <v>1.2836594849824599E-2</v>
      </c>
      <c r="X362" s="15" t="s">
        <v>412</v>
      </c>
      <c r="Y362" s="15" t="s">
        <v>339</v>
      </c>
      <c r="Z362" s="144">
        <v>166666.67000000001</v>
      </c>
      <c r="AB362" t="s">
        <v>2766</v>
      </c>
      <c r="AD362" s="144">
        <v>184.66670000000002</v>
      </c>
      <c r="AG362" s="15" t="s">
        <v>15</v>
      </c>
      <c r="AH362" s="133">
        <v>1.4987032756419178E-4</v>
      </c>
      <c r="AI362" s="133">
        <v>1.8397504654840153E-3</v>
      </c>
      <c r="AJ362" s="133">
        <v>2.8812300728740147E-4</v>
      </c>
    </row>
    <row r="363" spans="1:36">
      <c r="A363" t="s">
        <v>1213</v>
      </c>
      <c r="B363">
        <v>13498</v>
      </c>
      <c r="C363" t="s">
        <v>2767</v>
      </c>
      <c r="D363" t="s">
        <v>2768</v>
      </c>
      <c r="E363" t="s">
        <v>309</v>
      </c>
      <c r="F363" t="s">
        <v>2769</v>
      </c>
      <c r="G363" t="s">
        <v>2770</v>
      </c>
      <c r="H363" t="s">
        <v>312</v>
      </c>
      <c r="I363" t="s">
        <v>754</v>
      </c>
      <c r="J363" t="s">
        <v>204</v>
      </c>
      <c r="K363" t="s">
        <v>204</v>
      </c>
      <c r="L363" t="s">
        <v>325</v>
      </c>
      <c r="M363" t="s">
        <v>340</v>
      </c>
      <c r="N363" t="s">
        <v>462</v>
      </c>
      <c r="O363" t="s">
        <v>339</v>
      </c>
      <c r="P363" t="s">
        <v>1690</v>
      </c>
      <c r="Q363" t="s">
        <v>413</v>
      </c>
      <c r="R363" t="s">
        <v>407</v>
      </c>
      <c r="S363" t="s">
        <v>1212</v>
      </c>
      <c r="T363" s="132">
        <v>3336.7</v>
      </c>
      <c r="U363" t="s">
        <v>2667</v>
      </c>
      <c r="V363" s="133">
        <v>2.1999999999999999E-2</v>
      </c>
      <c r="W363" s="133">
        <v>2.2107492870092001E-2</v>
      </c>
      <c r="X363" s="15" t="s">
        <v>412</v>
      </c>
      <c r="Y363" s="15" t="s">
        <v>339</v>
      </c>
      <c r="Z363" s="144">
        <v>177494.25</v>
      </c>
      <c r="AB363" t="s">
        <v>2771</v>
      </c>
      <c r="AD363" s="144">
        <v>182.1446</v>
      </c>
      <c r="AG363" s="15" t="s">
        <v>15</v>
      </c>
      <c r="AH363" s="133">
        <v>4.8795031843954602E-4</v>
      </c>
      <c r="AI363" s="133">
        <v>1.8146239285989285E-3</v>
      </c>
      <c r="AJ363" s="133">
        <v>2.8418794462218048E-4</v>
      </c>
    </row>
    <row r="364" spans="1:36">
      <c r="A364" t="s">
        <v>1213</v>
      </c>
      <c r="B364">
        <v>13498</v>
      </c>
      <c r="C364" t="s">
        <v>2772</v>
      </c>
      <c r="D364" t="s">
        <v>2773</v>
      </c>
      <c r="E364" t="s">
        <v>309</v>
      </c>
      <c r="F364" t="s">
        <v>2774</v>
      </c>
      <c r="G364" t="s">
        <v>2775</v>
      </c>
      <c r="H364" t="s">
        <v>312</v>
      </c>
      <c r="I364" t="s">
        <v>754</v>
      </c>
      <c r="J364" t="s">
        <v>204</v>
      </c>
      <c r="K364" t="s">
        <v>204</v>
      </c>
      <c r="L364" t="s">
        <v>325</v>
      </c>
      <c r="M364" t="s">
        <v>340</v>
      </c>
      <c r="N364" t="s">
        <v>477</v>
      </c>
      <c r="O364" t="s">
        <v>339</v>
      </c>
      <c r="P364" t="s">
        <v>2102</v>
      </c>
      <c r="Q364" t="s">
        <v>415</v>
      </c>
      <c r="R364" t="s">
        <v>407</v>
      </c>
      <c r="S364" t="s">
        <v>1212</v>
      </c>
      <c r="T364" s="132">
        <v>5890.5</v>
      </c>
      <c r="U364" t="s">
        <v>2622</v>
      </c>
      <c r="V364" s="133">
        <v>2.6499999999999999E-2</v>
      </c>
      <c r="W364" s="133">
        <v>2.2419582506417901E-2</v>
      </c>
      <c r="X364" s="15" t="s">
        <v>412</v>
      </c>
      <c r="Y364" s="15" t="s">
        <v>339</v>
      </c>
      <c r="Z364" s="144">
        <v>154995.46</v>
      </c>
      <c r="AB364" t="s">
        <v>2776</v>
      </c>
      <c r="AD364" s="144">
        <v>179.6397</v>
      </c>
      <c r="AG364" s="15" t="s">
        <v>15</v>
      </c>
      <c r="AH364" s="133">
        <v>1.04530079645473E-4</v>
      </c>
      <c r="AI364" s="133">
        <v>1.7896687475024401E-3</v>
      </c>
      <c r="AJ364" s="133">
        <v>2.8027971795784842E-4</v>
      </c>
    </row>
    <row r="365" spans="1:36">
      <c r="A365" t="s">
        <v>1213</v>
      </c>
      <c r="B365">
        <v>13498</v>
      </c>
      <c r="C365" t="s">
        <v>455</v>
      </c>
      <c r="D365" t="s">
        <v>2571</v>
      </c>
      <c r="E365" t="s">
        <v>309</v>
      </c>
      <c r="F365" t="s">
        <v>2777</v>
      </c>
      <c r="G365" t="s">
        <v>2778</v>
      </c>
      <c r="H365" t="s">
        <v>312</v>
      </c>
      <c r="I365" t="s">
        <v>754</v>
      </c>
      <c r="J365" t="s">
        <v>204</v>
      </c>
      <c r="K365" t="s">
        <v>204</v>
      </c>
      <c r="L365" t="s">
        <v>325</v>
      </c>
      <c r="M365" t="s">
        <v>340</v>
      </c>
      <c r="N365" t="s">
        <v>440</v>
      </c>
      <c r="O365" t="s">
        <v>339</v>
      </c>
      <c r="P365" t="s">
        <v>2102</v>
      </c>
      <c r="Q365" t="s">
        <v>415</v>
      </c>
      <c r="R365" t="s">
        <v>407</v>
      </c>
      <c r="S365" t="s">
        <v>1212</v>
      </c>
      <c r="T365" s="132">
        <v>8272.6</v>
      </c>
      <c r="U365" t="s">
        <v>2779</v>
      </c>
      <c r="V365" s="133">
        <v>0.03</v>
      </c>
      <c r="W365" s="133">
        <v>2.2390733884572599E-2</v>
      </c>
      <c r="X365" s="15" t="s">
        <v>412</v>
      </c>
      <c r="Y365" s="15" t="s">
        <v>339</v>
      </c>
      <c r="Z365" s="144">
        <v>168744</v>
      </c>
      <c r="AB365" t="s">
        <v>2150</v>
      </c>
      <c r="AD365" s="144">
        <v>176.3544</v>
      </c>
      <c r="AG365" s="15" t="s">
        <v>15</v>
      </c>
      <c r="AH365" s="133">
        <v>6.6016609782777088E-5</v>
      </c>
      <c r="AI365" s="133">
        <v>1.7569387956256012E-3</v>
      </c>
      <c r="AJ365" s="133">
        <v>2.7515388576481467E-4</v>
      </c>
    </row>
    <row r="366" spans="1:36">
      <c r="A366" t="s">
        <v>1213</v>
      </c>
      <c r="B366">
        <v>13498</v>
      </c>
      <c r="C366" t="s">
        <v>2449</v>
      </c>
      <c r="D366" t="s">
        <v>2450</v>
      </c>
      <c r="E366" t="s">
        <v>309</v>
      </c>
      <c r="F366" t="s">
        <v>2780</v>
      </c>
      <c r="G366" t="s">
        <v>2781</v>
      </c>
      <c r="H366" t="s">
        <v>312</v>
      </c>
      <c r="I366" t="s">
        <v>754</v>
      </c>
      <c r="J366" t="s">
        <v>204</v>
      </c>
      <c r="K366" t="s">
        <v>204</v>
      </c>
      <c r="L366" t="s">
        <v>325</v>
      </c>
      <c r="M366" t="s">
        <v>340</v>
      </c>
      <c r="N366" t="s">
        <v>445</v>
      </c>
      <c r="O366" t="s">
        <v>339</v>
      </c>
      <c r="P366" t="s">
        <v>1690</v>
      </c>
      <c r="Q366" t="s">
        <v>413</v>
      </c>
      <c r="R366" t="s">
        <v>407</v>
      </c>
      <c r="S366" t="s">
        <v>1212</v>
      </c>
      <c r="T366" s="132">
        <v>1718.4</v>
      </c>
      <c r="U366" t="s">
        <v>1793</v>
      </c>
      <c r="V366" s="133">
        <v>2.4E-2</v>
      </c>
      <c r="W366" s="133">
        <v>1.6007320650815601E-2</v>
      </c>
      <c r="X366" s="15" t="s">
        <v>412</v>
      </c>
      <c r="Y366" s="15" t="s">
        <v>339</v>
      </c>
      <c r="Z366" s="144">
        <v>154616</v>
      </c>
      <c r="AB366" t="s">
        <v>2782</v>
      </c>
      <c r="AD366" s="144">
        <v>176.154</v>
      </c>
      <c r="AG366" s="15" t="s">
        <v>15</v>
      </c>
      <c r="AH366" s="133">
        <v>5.2378174798865329E-4</v>
      </c>
      <c r="AI366" s="133">
        <v>1.7549423014375151E-3</v>
      </c>
      <c r="AJ366" s="133">
        <v>2.7484121514980726E-4</v>
      </c>
    </row>
    <row r="367" spans="1:36">
      <c r="A367" t="s">
        <v>1213</v>
      </c>
      <c r="B367">
        <v>13498</v>
      </c>
      <c r="C367" t="s">
        <v>2740</v>
      </c>
      <c r="D367" t="s">
        <v>2741</v>
      </c>
      <c r="E367" t="s">
        <v>309</v>
      </c>
      <c r="F367" t="s">
        <v>2783</v>
      </c>
      <c r="G367" t="s">
        <v>2784</v>
      </c>
      <c r="H367" t="s">
        <v>312</v>
      </c>
      <c r="I367" t="s">
        <v>754</v>
      </c>
      <c r="J367" t="s">
        <v>204</v>
      </c>
      <c r="K367" t="s">
        <v>204</v>
      </c>
      <c r="L367" t="s">
        <v>325</v>
      </c>
      <c r="M367" t="s">
        <v>340</v>
      </c>
      <c r="N367" t="s">
        <v>451</v>
      </c>
      <c r="O367" t="s">
        <v>339</v>
      </c>
      <c r="P367" t="s">
        <v>1622</v>
      </c>
      <c r="Q367" t="s">
        <v>413</v>
      </c>
      <c r="R367" t="s">
        <v>407</v>
      </c>
      <c r="S367" t="s">
        <v>1212</v>
      </c>
      <c r="T367" s="132">
        <v>3974.2</v>
      </c>
      <c r="U367" t="s">
        <v>2785</v>
      </c>
      <c r="V367" s="133">
        <v>7.4999999999999997E-3</v>
      </c>
      <c r="W367" s="133">
        <v>3.2385470052957201E-2</v>
      </c>
      <c r="X367" s="15" t="s">
        <v>412</v>
      </c>
      <c r="Y367" s="15" t="s">
        <v>339</v>
      </c>
      <c r="Z367" s="144">
        <v>162750</v>
      </c>
      <c r="AB367" t="s">
        <v>2786</v>
      </c>
      <c r="AD367" s="144">
        <v>162.5873</v>
      </c>
      <c r="AG367" s="15" t="s">
        <v>15</v>
      </c>
      <c r="AH367" s="133">
        <v>3.3298195808613386E-4</v>
      </c>
      <c r="AI367" s="133">
        <v>1.6197834306715246E-3</v>
      </c>
      <c r="AJ367" s="133">
        <v>2.5367400740219497E-4</v>
      </c>
    </row>
    <row r="368" spans="1:36">
      <c r="A368" t="s">
        <v>1213</v>
      </c>
      <c r="B368">
        <v>13498</v>
      </c>
      <c r="C368" t="s">
        <v>2125</v>
      </c>
      <c r="D368" t="s">
        <v>2126</v>
      </c>
      <c r="E368" t="s">
        <v>309</v>
      </c>
      <c r="F368" t="s">
        <v>2127</v>
      </c>
      <c r="G368" t="s">
        <v>2128</v>
      </c>
      <c r="H368" t="s">
        <v>312</v>
      </c>
      <c r="I368" t="s">
        <v>754</v>
      </c>
      <c r="J368" t="s">
        <v>204</v>
      </c>
      <c r="K368" t="s">
        <v>204</v>
      </c>
      <c r="L368" t="s">
        <v>325</v>
      </c>
      <c r="M368" t="s">
        <v>340</v>
      </c>
      <c r="N368" t="s">
        <v>464</v>
      </c>
      <c r="O368" t="s">
        <v>339</v>
      </c>
      <c r="P368" t="s">
        <v>1650</v>
      </c>
      <c r="Q368" t="s">
        <v>413</v>
      </c>
      <c r="R368" t="s">
        <v>407</v>
      </c>
      <c r="S368" t="s">
        <v>1212</v>
      </c>
      <c r="T368" s="132">
        <v>4775.8</v>
      </c>
      <c r="U368" t="s">
        <v>1927</v>
      </c>
      <c r="V368" s="133">
        <v>1.43E-2</v>
      </c>
      <c r="W368" s="133">
        <v>2.4876960567235599E-2</v>
      </c>
      <c r="X368" s="15" t="s">
        <v>412</v>
      </c>
      <c r="Y368" s="15" t="s">
        <v>339</v>
      </c>
      <c r="Z368" s="144">
        <v>150000</v>
      </c>
      <c r="AB368" t="s">
        <v>2129</v>
      </c>
      <c r="AD368" s="144">
        <v>158.92500000000001</v>
      </c>
      <c r="AG368" s="15" t="s">
        <v>15</v>
      </c>
      <c r="AH368" s="133">
        <v>1.3200843797935564E-4</v>
      </c>
      <c r="AI368" s="133">
        <v>1.5832975990097138E-3</v>
      </c>
      <c r="AJ368" s="133">
        <v>2.4795996751526004E-4</v>
      </c>
    </row>
    <row r="369" spans="1:36">
      <c r="A369" t="s">
        <v>1213</v>
      </c>
      <c r="B369">
        <v>13498</v>
      </c>
      <c r="C369" t="s">
        <v>2294</v>
      </c>
      <c r="D369" t="s">
        <v>2295</v>
      </c>
      <c r="E369" t="s">
        <v>309</v>
      </c>
      <c r="F369" t="s">
        <v>2787</v>
      </c>
      <c r="G369" t="s">
        <v>2788</v>
      </c>
      <c r="H369" t="s">
        <v>312</v>
      </c>
      <c r="I369" t="s">
        <v>754</v>
      </c>
      <c r="J369" t="s">
        <v>204</v>
      </c>
      <c r="K369" t="s">
        <v>204</v>
      </c>
      <c r="L369" t="s">
        <v>325</v>
      </c>
      <c r="M369" t="s">
        <v>340</v>
      </c>
      <c r="N369" t="s">
        <v>477</v>
      </c>
      <c r="O369" t="s">
        <v>339</v>
      </c>
      <c r="P369" t="s">
        <v>1650</v>
      </c>
      <c r="Q369" t="s">
        <v>413</v>
      </c>
      <c r="R369" t="s">
        <v>407</v>
      </c>
      <c r="S369" t="s">
        <v>1212</v>
      </c>
      <c r="T369" s="132">
        <v>1206.3</v>
      </c>
      <c r="U369" t="s">
        <v>2789</v>
      </c>
      <c r="V369" s="133">
        <v>1.7999999999999999E-2</v>
      </c>
      <c r="W369" s="133">
        <v>2.0109070156812299E-2</v>
      </c>
      <c r="X369" s="15" t="s">
        <v>412</v>
      </c>
      <c r="Y369" s="15" t="s">
        <v>339</v>
      </c>
      <c r="Z369" s="144">
        <v>135117.68</v>
      </c>
      <c r="AB369" t="s">
        <v>2790</v>
      </c>
      <c r="AD369" s="144">
        <v>151.43989999999999</v>
      </c>
      <c r="AG369" s="15" t="s">
        <v>15</v>
      </c>
      <c r="AH369" s="133">
        <v>1.8484731055856254E-4</v>
      </c>
      <c r="AI369" s="133">
        <v>1.5087269470773707E-3</v>
      </c>
      <c r="AJ369" s="133">
        <v>2.3628147040751442E-4</v>
      </c>
    </row>
    <row r="370" spans="1:36">
      <c r="A370" t="s">
        <v>1213</v>
      </c>
      <c r="B370">
        <v>13498</v>
      </c>
      <c r="C370" t="s">
        <v>2074</v>
      </c>
      <c r="D370" t="s">
        <v>2075</v>
      </c>
      <c r="E370" t="s">
        <v>309</v>
      </c>
      <c r="F370" t="s">
        <v>2080</v>
      </c>
      <c r="G370" t="s">
        <v>2081</v>
      </c>
      <c r="H370" t="s">
        <v>312</v>
      </c>
      <c r="I370" t="s">
        <v>754</v>
      </c>
      <c r="J370" t="s">
        <v>204</v>
      </c>
      <c r="K370" t="s">
        <v>204</v>
      </c>
      <c r="L370" t="s">
        <v>325</v>
      </c>
      <c r="M370" t="s">
        <v>340</v>
      </c>
      <c r="N370" t="s">
        <v>448</v>
      </c>
      <c r="O370" t="s">
        <v>339</v>
      </c>
      <c r="P370" t="s">
        <v>1211</v>
      </c>
      <c r="Q370" t="s">
        <v>413</v>
      </c>
      <c r="R370" t="s">
        <v>407</v>
      </c>
      <c r="S370" t="s">
        <v>1212</v>
      </c>
      <c r="T370" s="132">
        <v>3436.1</v>
      </c>
      <c r="U370" t="s">
        <v>2082</v>
      </c>
      <c r="V370" s="133">
        <v>1E-3</v>
      </c>
      <c r="W370" s="133">
        <v>1.84594535076615E-2</v>
      </c>
      <c r="X370" s="15" t="s">
        <v>412</v>
      </c>
      <c r="Y370" s="15" t="s">
        <v>339</v>
      </c>
      <c r="Z370" s="144">
        <v>148013.41</v>
      </c>
      <c r="AB370" t="s">
        <v>2083</v>
      </c>
      <c r="AD370" s="144">
        <v>150.2928</v>
      </c>
      <c r="AG370" s="15" t="s">
        <v>15</v>
      </c>
      <c r="AH370" s="133">
        <v>1.4236857583684032E-4</v>
      </c>
      <c r="AI370" s="133">
        <v>1.4972989107342905E-3</v>
      </c>
      <c r="AJ370" s="133">
        <v>2.3449172758079265E-4</v>
      </c>
    </row>
    <row r="371" spans="1:36">
      <c r="A371" t="s">
        <v>1213</v>
      </c>
      <c r="B371">
        <v>13498</v>
      </c>
      <c r="C371" t="s">
        <v>2580</v>
      </c>
      <c r="D371" t="s">
        <v>2581</v>
      </c>
      <c r="E371" t="s">
        <v>309</v>
      </c>
      <c r="F371" t="s">
        <v>2791</v>
      </c>
      <c r="G371" t="s">
        <v>2792</v>
      </c>
      <c r="H371" t="s">
        <v>312</v>
      </c>
      <c r="I371" t="s">
        <v>754</v>
      </c>
      <c r="J371" t="s">
        <v>204</v>
      </c>
      <c r="K371" t="s">
        <v>204</v>
      </c>
      <c r="L371" t="s">
        <v>325</v>
      </c>
      <c r="M371" t="s">
        <v>340</v>
      </c>
      <c r="N371" t="s">
        <v>465</v>
      </c>
      <c r="O371" t="s">
        <v>339</v>
      </c>
      <c r="P371" t="s">
        <v>1686</v>
      </c>
      <c r="Q371" t="s">
        <v>413</v>
      </c>
      <c r="R371" t="s">
        <v>407</v>
      </c>
      <c r="S371" t="s">
        <v>1212</v>
      </c>
      <c r="T371" s="132">
        <v>4038.8</v>
      </c>
      <c r="U371" t="s">
        <v>1893</v>
      </c>
      <c r="V371" s="133">
        <v>1.7500000000000002E-2</v>
      </c>
      <c r="W371" s="133">
        <v>4.2055003575086201E-2</v>
      </c>
      <c r="X371" s="15" t="s">
        <v>412</v>
      </c>
      <c r="Y371" s="15" t="s">
        <v>339</v>
      </c>
      <c r="Z371" s="144">
        <v>131250</v>
      </c>
      <c r="AB371" t="s">
        <v>2793</v>
      </c>
      <c r="AD371" s="144">
        <v>129.41249999999999</v>
      </c>
      <c r="AG371" s="15" t="s">
        <v>15</v>
      </c>
      <c r="AH371" s="133">
        <v>1.6107276142858704E-4</v>
      </c>
      <c r="AI371" s="133">
        <v>1.289277964649014E-3</v>
      </c>
      <c r="AJ371" s="133">
        <v>2.0191360261801849E-4</v>
      </c>
    </row>
    <row r="372" spans="1:36">
      <c r="A372" t="s">
        <v>1213</v>
      </c>
      <c r="B372">
        <v>13498</v>
      </c>
      <c r="C372" t="s">
        <v>2493</v>
      </c>
      <c r="D372" t="s">
        <v>2494</v>
      </c>
      <c r="E372" t="s">
        <v>309</v>
      </c>
      <c r="F372" t="s">
        <v>2794</v>
      </c>
      <c r="G372" t="s">
        <v>2795</v>
      </c>
      <c r="H372" t="s">
        <v>312</v>
      </c>
      <c r="I372" t="s">
        <v>754</v>
      </c>
      <c r="J372" t="s">
        <v>204</v>
      </c>
      <c r="K372" t="s">
        <v>204</v>
      </c>
      <c r="L372" t="s">
        <v>325</v>
      </c>
      <c r="M372" t="s">
        <v>340</v>
      </c>
      <c r="N372" t="s">
        <v>464</v>
      </c>
      <c r="O372" t="s">
        <v>339</v>
      </c>
      <c r="P372" t="s">
        <v>1211</v>
      </c>
      <c r="Q372" t="s">
        <v>413</v>
      </c>
      <c r="R372" t="s">
        <v>407</v>
      </c>
      <c r="S372" t="s">
        <v>1212</v>
      </c>
      <c r="T372" s="132">
        <v>1956.1</v>
      </c>
      <c r="U372" t="s">
        <v>1663</v>
      </c>
      <c r="V372" s="133">
        <v>8.3000000000000001E-3</v>
      </c>
      <c r="W372" s="133">
        <v>1.7158642922639501E-2</v>
      </c>
      <c r="X372" s="15" t="s">
        <v>412</v>
      </c>
      <c r="Y372" s="15" t="s">
        <v>339</v>
      </c>
      <c r="Z372" s="144">
        <v>116250</v>
      </c>
      <c r="AB372" t="s">
        <v>2796</v>
      </c>
      <c r="AD372" s="144">
        <v>129.09560000000002</v>
      </c>
      <c r="AG372" s="15" t="s">
        <v>15</v>
      </c>
      <c r="AH372" s="133">
        <v>9.7948181411534671E-5</v>
      </c>
      <c r="AI372" s="133">
        <v>1.2861208338695513E-3</v>
      </c>
      <c r="AJ372" s="133">
        <v>2.0141916490396734E-4</v>
      </c>
    </row>
    <row r="373" spans="1:36">
      <c r="A373" t="s">
        <v>1213</v>
      </c>
      <c r="B373">
        <v>13498</v>
      </c>
      <c r="C373" t="s">
        <v>1852</v>
      </c>
      <c r="D373" t="s">
        <v>1853</v>
      </c>
      <c r="E373" t="s">
        <v>309</v>
      </c>
      <c r="F373" t="s">
        <v>2797</v>
      </c>
      <c r="G373" t="s">
        <v>2798</v>
      </c>
      <c r="H373" t="s">
        <v>312</v>
      </c>
      <c r="I373" t="s">
        <v>754</v>
      </c>
      <c r="J373" t="s">
        <v>204</v>
      </c>
      <c r="K373" t="s">
        <v>204</v>
      </c>
      <c r="L373" t="s">
        <v>325</v>
      </c>
      <c r="M373" t="s">
        <v>340</v>
      </c>
      <c r="N373" t="s">
        <v>443</v>
      </c>
      <c r="O373" t="s">
        <v>339</v>
      </c>
      <c r="P373" t="s">
        <v>1856</v>
      </c>
      <c r="Q373" t="s">
        <v>415</v>
      </c>
      <c r="R373" t="s">
        <v>407</v>
      </c>
      <c r="S373" t="s">
        <v>1212</v>
      </c>
      <c r="T373" s="132">
        <v>1045.5999999999999</v>
      </c>
      <c r="U373" t="s">
        <v>1793</v>
      </c>
      <c r="V373" s="133">
        <v>1.8499999999999999E-2</v>
      </c>
      <c r="W373" s="133">
        <v>2.1798025835752102E-2</v>
      </c>
      <c r="X373" s="15" t="s">
        <v>412</v>
      </c>
      <c r="Y373" s="15" t="s">
        <v>339</v>
      </c>
      <c r="Z373" s="144">
        <v>114364.4</v>
      </c>
      <c r="AB373" t="s">
        <v>2799</v>
      </c>
      <c r="AD373" s="144">
        <v>127.9395</v>
      </c>
      <c r="AG373" s="15" t="s">
        <v>15</v>
      </c>
      <c r="AH373" s="133">
        <v>2.3853746037043216E-4</v>
      </c>
      <c r="AI373" s="133">
        <v>1.274603134613832E-3</v>
      </c>
      <c r="AJ373" s="133">
        <v>1.9961537998375718E-4</v>
      </c>
    </row>
    <row r="374" spans="1:36">
      <c r="A374" t="s">
        <v>1213</v>
      </c>
      <c r="B374">
        <v>13498</v>
      </c>
      <c r="C374" t="s">
        <v>2580</v>
      </c>
      <c r="D374" t="s">
        <v>2581</v>
      </c>
      <c r="E374" t="s">
        <v>309</v>
      </c>
      <c r="F374" t="s">
        <v>2800</v>
      </c>
      <c r="G374" t="s">
        <v>2801</v>
      </c>
      <c r="H374" t="s">
        <v>312</v>
      </c>
      <c r="I374" t="s">
        <v>754</v>
      </c>
      <c r="J374" t="s">
        <v>204</v>
      </c>
      <c r="K374" t="s">
        <v>204</v>
      </c>
      <c r="L374" t="s">
        <v>325</v>
      </c>
      <c r="M374" t="s">
        <v>340</v>
      </c>
      <c r="N374" t="s">
        <v>465</v>
      </c>
      <c r="O374" t="s">
        <v>339</v>
      </c>
      <c r="P374" t="s">
        <v>1686</v>
      </c>
      <c r="Q374" t="s">
        <v>413</v>
      </c>
      <c r="R374" t="s">
        <v>407</v>
      </c>
      <c r="S374" t="s">
        <v>1212</v>
      </c>
      <c r="T374" s="132">
        <v>2694</v>
      </c>
      <c r="U374" t="s">
        <v>1781</v>
      </c>
      <c r="V374" s="133">
        <v>3.2800000000000003E-2</v>
      </c>
      <c r="W374" s="133">
        <v>4.47746418344971E-2</v>
      </c>
      <c r="X374" s="15" t="s">
        <v>412</v>
      </c>
      <c r="Y374" s="15" t="s">
        <v>339</v>
      </c>
      <c r="Z374" s="144">
        <v>103529.41</v>
      </c>
      <c r="AB374" t="s">
        <v>2802</v>
      </c>
      <c r="AD374" s="144">
        <v>114.57599999999999</v>
      </c>
      <c r="AG374" s="15" t="s">
        <v>15</v>
      </c>
      <c r="AH374" s="133">
        <v>7.4591421718157646E-5</v>
      </c>
      <c r="AI374" s="133">
        <v>1.1414686531643035E-3</v>
      </c>
      <c r="AJ374" s="133">
        <v>1.7876521150245986E-4</v>
      </c>
    </row>
    <row r="375" spans="1:36">
      <c r="A375" t="s">
        <v>1213</v>
      </c>
      <c r="B375">
        <v>13498</v>
      </c>
      <c r="C375" t="s">
        <v>2074</v>
      </c>
      <c r="D375" t="s">
        <v>2075</v>
      </c>
      <c r="E375" t="s">
        <v>309</v>
      </c>
      <c r="F375" t="s">
        <v>2090</v>
      </c>
      <c r="G375" t="s">
        <v>2091</v>
      </c>
      <c r="H375" t="s">
        <v>312</v>
      </c>
      <c r="I375" t="s">
        <v>754</v>
      </c>
      <c r="J375" t="s">
        <v>204</v>
      </c>
      <c r="K375" t="s">
        <v>204</v>
      </c>
      <c r="L375" t="s">
        <v>325</v>
      </c>
      <c r="M375" t="s">
        <v>340</v>
      </c>
      <c r="N375" t="s">
        <v>448</v>
      </c>
      <c r="O375" t="s">
        <v>339</v>
      </c>
      <c r="P375" t="s">
        <v>1211</v>
      </c>
      <c r="Q375" t="s">
        <v>413</v>
      </c>
      <c r="R375" t="s">
        <v>407</v>
      </c>
      <c r="S375" t="s">
        <v>1212</v>
      </c>
      <c r="T375" s="132">
        <v>3423.2</v>
      </c>
      <c r="U375" t="s">
        <v>2092</v>
      </c>
      <c r="V375" s="133">
        <v>1.2200000000000001E-2</v>
      </c>
      <c r="W375" s="133">
        <v>1.7971649538278199E-2</v>
      </c>
      <c r="X375" s="15" t="s">
        <v>412</v>
      </c>
      <c r="Y375" s="15" t="s">
        <v>339</v>
      </c>
      <c r="Z375" s="144">
        <v>100000</v>
      </c>
      <c r="AB375" t="s">
        <v>2093</v>
      </c>
      <c r="AD375" s="144">
        <v>111.35</v>
      </c>
      <c r="AG375" s="15" t="s">
        <v>15</v>
      </c>
      <c r="AH375" s="133">
        <v>3.3160764713762909E-5</v>
      </c>
      <c r="AI375" s="133">
        <v>1.1093294802562946E-3</v>
      </c>
      <c r="AJ375" s="133">
        <v>1.7373190110318832E-4</v>
      </c>
    </row>
    <row r="376" spans="1:36">
      <c r="A376" t="s">
        <v>1213</v>
      </c>
      <c r="B376">
        <v>13498</v>
      </c>
      <c r="C376" t="s">
        <v>2767</v>
      </c>
      <c r="D376" t="s">
        <v>2768</v>
      </c>
      <c r="E376" t="s">
        <v>309</v>
      </c>
      <c r="F376" t="s">
        <v>2803</v>
      </c>
      <c r="G376" t="s">
        <v>2804</v>
      </c>
      <c r="H376" t="s">
        <v>312</v>
      </c>
      <c r="I376" t="s">
        <v>754</v>
      </c>
      <c r="J376" t="s">
        <v>204</v>
      </c>
      <c r="K376" t="s">
        <v>204</v>
      </c>
      <c r="L376" t="s">
        <v>325</v>
      </c>
      <c r="M376" t="s">
        <v>340</v>
      </c>
      <c r="N376" t="s">
        <v>462</v>
      </c>
      <c r="O376" t="s">
        <v>339</v>
      </c>
      <c r="P376" t="s">
        <v>1690</v>
      </c>
      <c r="Q376" t="s">
        <v>413</v>
      </c>
      <c r="R376" t="s">
        <v>407</v>
      </c>
      <c r="S376" t="s">
        <v>1212</v>
      </c>
      <c r="T376" s="132">
        <v>1711.3</v>
      </c>
      <c r="U376" t="s">
        <v>2805</v>
      </c>
      <c r="V376" s="133">
        <v>1.0500000000000001E-2</v>
      </c>
      <c r="W376" s="133">
        <v>2.02690488779541E-2</v>
      </c>
      <c r="X376" s="15" t="s">
        <v>412</v>
      </c>
      <c r="Y376" s="15" t="s">
        <v>339</v>
      </c>
      <c r="Z376" s="144">
        <v>100000</v>
      </c>
      <c r="AB376" t="s">
        <v>2806</v>
      </c>
      <c r="AD376" s="144">
        <v>108.75</v>
      </c>
      <c r="AG376" s="15" t="s">
        <v>15</v>
      </c>
      <c r="AH376" s="133">
        <v>3.9292695025912587E-4</v>
      </c>
      <c r="AI376" s="133">
        <v>1.0834268610495918E-3</v>
      </c>
      <c r="AJ376" s="133">
        <v>1.6967529631766262E-4</v>
      </c>
    </row>
    <row r="377" spans="1:36">
      <c r="A377" t="s">
        <v>1213</v>
      </c>
      <c r="B377">
        <v>13498</v>
      </c>
      <c r="C377" t="s">
        <v>1979</v>
      </c>
      <c r="D377" t="s">
        <v>1980</v>
      </c>
      <c r="E377" t="s">
        <v>309</v>
      </c>
      <c r="F377" t="s">
        <v>1988</v>
      </c>
      <c r="G377" t="s">
        <v>1989</v>
      </c>
      <c r="H377" t="s">
        <v>312</v>
      </c>
      <c r="I377" t="s">
        <v>754</v>
      </c>
      <c r="J377" t="s">
        <v>204</v>
      </c>
      <c r="K377" t="s">
        <v>204</v>
      </c>
      <c r="L377" t="s">
        <v>325</v>
      </c>
      <c r="M377" t="s">
        <v>340</v>
      </c>
      <c r="N377" t="s">
        <v>465</v>
      </c>
      <c r="O377" t="s">
        <v>339</v>
      </c>
      <c r="P377" t="s">
        <v>1760</v>
      </c>
      <c r="Q377" t="s">
        <v>415</v>
      </c>
      <c r="R377" t="s">
        <v>407</v>
      </c>
      <c r="S377" t="s">
        <v>1212</v>
      </c>
      <c r="T377" s="132">
        <v>1943.5</v>
      </c>
      <c r="U377" t="s">
        <v>1990</v>
      </c>
      <c r="V377" s="133">
        <v>2.5700000000000001E-2</v>
      </c>
      <c r="W377" s="133">
        <v>2.7719861119985201E-2</v>
      </c>
      <c r="X377" s="15" t="s">
        <v>412</v>
      </c>
      <c r="Y377" s="15" t="s">
        <v>339</v>
      </c>
      <c r="Z377" s="144">
        <v>75000</v>
      </c>
      <c r="AB377" t="s">
        <v>1991</v>
      </c>
      <c r="AD377" s="144">
        <v>85.245000000000005</v>
      </c>
      <c r="AG377" s="15" t="s">
        <v>15</v>
      </c>
      <c r="AH377" s="133">
        <v>5.8483458421653105E-5</v>
      </c>
      <c r="AI377" s="133">
        <v>8.4925722087514897E-4</v>
      </c>
      <c r="AJ377" s="133">
        <v>1.3300202882390023E-4</v>
      </c>
    </row>
    <row r="378" spans="1:36">
      <c r="A378" t="s">
        <v>1213</v>
      </c>
      <c r="B378">
        <v>13498</v>
      </c>
      <c r="C378" t="s">
        <v>2074</v>
      </c>
      <c r="D378" t="s">
        <v>2075</v>
      </c>
      <c r="E378" t="s">
        <v>309</v>
      </c>
      <c r="F378" t="s">
        <v>2807</v>
      </c>
      <c r="G378" t="s">
        <v>2808</v>
      </c>
      <c r="H378" t="s">
        <v>312</v>
      </c>
      <c r="I378" t="s">
        <v>754</v>
      </c>
      <c r="J378" t="s">
        <v>204</v>
      </c>
      <c r="K378" t="s">
        <v>204</v>
      </c>
      <c r="L378" t="s">
        <v>325</v>
      </c>
      <c r="M378" t="s">
        <v>340</v>
      </c>
      <c r="N378" t="s">
        <v>448</v>
      </c>
      <c r="O378" t="s">
        <v>339</v>
      </c>
      <c r="P378" t="s">
        <v>1211</v>
      </c>
      <c r="Q378" t="s">
        <v>413</v>
      </c>
      <c r="R378" t="s">
        <v>407</v>
      </c>
      <c r="S378" t="s">
        <v>1212</v>
      </c>
      <c r="T378" s="132">
        <v>6213.6</v>
      </c>
      <c r="U378" t="s">
        <v>2809</v>
      </c>
      <c r="V378" s="133">
        <v>2E-3</v>
      </c>
      <c r="W378" s="133">
        <v>2.05994967281815E-2</v>
      </c>
      <c r="X378" s="15" t="s">
        <v>412</v>
      </c>
      <c r="Y378" s="15" t="s">
        <v>339</v>
      </c>
      <c r="Z378" s="144">
        <v>75000</v>
      </c>
      <c r="AB378" t="s">
        <v>2810</v>
      </c>
      <c r="AD378" s="144">
        <v>74.782499999999999</v>
      </c>
      <c r="AG378" s="15" t="s">
        <v>15</v>
      </c>
      <c r="AH378" s="133">
        <v>7.8254445895919498E-5</v>
      </c>
      <c r="AI378" s="133">
        <v>7.4502408493279165E-4</v>
      </c>
      <c r="AJ378" s="133">
        <v>1.1667809514368371E-4</v>
      </c>
    </row>
    <row r="379" spans="1:36">
      <c r="A379" t="s">
        <v>1213</v>
      </c>
      <c r="B379">
        <v>13498</v>
      </c>
      <c r="C379" t="s">
        <v>2125</v>
      </c>
      <c r="D379" t="s">
        <v>2126</v>
      </c>
      <c r="E379" t="s">
        <v>309</v>
      </c>
      <c r="F379" t="s">
        <v>2811</v>
      </c>
      <c r="G379" t="s">
        <v>2812</v>
      </c>
      <c r="H379" t="s">
        <v>312</v>
      </c>
      <c r="I379" t="s">
        <v>754</v>
      </c>
      <c r="J379" t="s">
        <v>204</v>
      </c>
      <c r="K379" t="s">
        <v>204</v>
      </c>
      <c r="L379" t="s">
        <v>325</v>
      </c>
      <c r="M379" t="s">
        <v>340</v>
      </c>
      <c r="N379" t="s">
        <v>464</v>
      </c>
      <c r="O379" t="s">
        <v>339</v>
      </c>
      <c r="P379" t="s">
        <v>1650</v>
      </c>
      <c r="Q379" t="s">
        <v>413</v>
      </c>
      <c r="R379" t="s">
        <v>407</v>
      </c>
      <c r="S379" t="s">
        <v>1212</v>
      </c>
      <c r="T379" s="132">
        <v>5661.2</v>
      </c>
      <c r="U379" t="s">
        <v>2809</v>
      </c>
      <c r="V379" s="133">
        <v>2.5000000000000001E-3</v>
      </c>
      <c r="W379" s="133">
        <v>2.6744253181218799E-2</v>
      </c>
      <c r="X379" s="15" t="s">
        <v>412</v>
      </c>
      <c r="Y379" s="15" t="s">
        <v>339</v>
      </c>
      <c r="Z379" s="144">
        <v>75205.759999999995</v>
      </c>
      <c r="AB379" t="s">
        <v>2813</v>
      </c>
      <c r="AD379" s="144">
        <v>71.941800000000001</v>
      </c>
      <c r="AG379" s="15" t="s">
        <v>15</v>
      </c>
      <c r="AH379" s="133">
        <v>5.9244760809819364E-5</v>
      </c>
      <c r="AI379" s="133">
        <v>7.1672348094029904E-4</v>
      </c>
      <c r="AJ379" s="133">
        <v>1.1224594236897489E-4</v>
      </c>
    </row>
    <row r="380" spans="1:36">
      <c r="A380" t="s">
        <v>1213</v>
      </c>
      <c r="B380">
        <v>13498</v>
      </c>
      <c r="C380" t="s">
        <v>2125</v>
      </c>
      <c r="D380" t="s">
        <v>2126</v>
      </c>
      <c r="E380" t="s">
        <v>309</v>
      </c>
      <c r="F380" t="s">
        <v>2814</v>
      </c>
      <c r="G380" t="s">
        <v>2815</v>
      </c>
      <c r="H380" t="s">
        <v>312</v>
      </c>
      <c r="I380" t="s">
        <v>754</v>
      </c>
      <c r="J380" t="s">
        <v>204</v>
      </c>
      <c r="K380" t="s">
        <v>204</v>
      </c>
      <c r="L380" t="s">
        <v>325</v>
      </c>
      <c r="M380" t="s">
        <v>340</v>
      </c>
      <c r="N380" t="s">
        <v>464</v>
      </c>
      <c r="O380" t="s">
        <v>339</v>
      </c>
      <c r="P380" t="s">
        <v>1650</v>
      </c>
      <c r="Q380" t="s">
        <v>413</v>
      </c>
      <c r="R380" t="s">
        <v>407</v>
      </c>
      <c r="S380" t="s">
        <v>1212</v>
      </c>
      <c r="T380" s="132">
        <v>3997.5</v>
      </c>
      <c r="U380" t="s">
        <v>2816</v>
      </c>
      <c r="V380" s="133">
        <v>6.4999999999999997E-3</v>
      </c>
      <c r="W380" s="133">
        <v>2.2537599595784798E-2</v>
      </c>
      <c r="X380" s="15" t="s">
        <v>412</v>
      </c>
      <c r="Y380" s="15" t="s">
        <v>339</v>
      </c>
      <c r="Z380" s="144">
        <v>68032.91</v>
      </c>
      <c r="AB380" t="s">
        <v>2817</v>
      </c>
      <c r="AD380" s="144">
        <v>71.114800000000002</v>
      </c>
      <c r="AG380" s="15" t="s">
        <v>15</v>
      </c>
      <c r="AH380" s="133">
        <v>1.3655888497243689E-4</v>
      </c>
      <c r="AI380" s="133">
        <v>7.0848445552339776E-4</v>
      </c>
      <c r="AJ380" s="133">
        <v>1.1095563000065575E-4</v>
      </c>
    </row>
    <row r="381" spans="1:36">
      <c r="A381" t="s">
        <v>1213</v>
      </c>
      <c r="B381">
        <v>13498</v>
      </c>
      <c r="C381" t="s">
        <v>2415</v>
      </c>
      <c r="D381" t="s">
        <v>2416</v>
      </c>
      <c r="E381" t="s">
        <v>309</v>
      </c>
      <c r="F381" t="s">
        <v>2818</v>
      </c>
      <c r="G381" t="s">
        <v>2819</v>
      </c>
      <c r="H381" t="s">
        <v>312</v>
      </c>
      <c r="I381" t="s">
        <v>754</v>
      </c>
      <c r="J381" t="s">
        <v>204</v>
      </c>
      <c r="K381" t="s">
        <v>204</v>
      </c>
      <c r="L381" t="s">
        <v>325</v>
      </c>
      <c r="M381" t="s">
        <v>340</v>
      </c>
      <c r="N381" t="s">
        <v>440</v>
      </c>
      <c r="O381" t="s">
        <v>339</v>
      </c>
      <c r="P381" t="s">
        <v>1622</v>
      </c>
      <c r="Q381" t="s">
        <v>413</v>
      </c>
      <c r="R381" t="s">
        <v>407</v>
      </c>
      <c r="S381" t="s">
        <v>1212</v>
      </c>
      <c r="T381" s="132">
        <v>2580.1</v>
      </c>
      <c r="U381" t="s">
        <v>2820</v>
      </c>
      <c r="V381" s="133">
        <v>1.9400000000000001E-2</v>
      </c>
      <c r="W381" s="133">
        <v>2.0119560564756001E-2</v>
      </c>
      <c r="X381" s="15" t="s">
        <v>412</v>
      </c>
      <c r="Y381" s="15" t="s">
        <v>339</v>
      </c>
      <c r="Z381" s="144">
        <v>60243.3</v>
      </c>
      <c r="AB381" t="s">
        <v>2821</v>
      </c>
      <c r="AD381" s="144">
        <v>68.171300000000002</v>
      </c>
      <c r="AG381" s="15" t="s">
        <v>15</v>
      </c>
      <c r="AH381" s="133">
        <v>1.9997536361464802E-4</v>
      </c>
      <c r="AI381" s="133">
        <v>6.7915970181765546E-4</v>
      </c>
      <c r="AJ381" s="133">
        <v>1.0636308531365768E-4</v>
      </c>
    </row>
    <row r="382" spans="1:36">
      <c r="A382" t="s">
        <v>1213</v>
      </c>
      <c r="B382">
        <v>13498</v>
      </c>
      <c r="C382" t="s">
        <v>1852</v>
      </c>
      <c r="D382" t="s">
        <v>1853</v>
      </c>
      <c r="E382" t="s">
        <v>309</v>
      </c>
      <c r="F382" t="s">
        <v>1937</v>
      </c>
      <c r="G382" t="s">
        <v>1938</v>
      </c>
      <c r="H382" t="s">
        <v>312</v>
      </c>
      <c r="I382" t="s">
        <v>754</v>
      </c>
      <c r="J382" t="s">
        <v>204</v>
      </c>
      <c r="K382" t="s">
        <v>204</v>
      </c>
      <c r="L382" t="s">
        <v>325</v>
      </c>
      <c r="M382" t="s">
        <v>340</v>
      </c>
      <c r="N382" t="s">
        <v>443</v>
      </c>
      <c r="O382" t="s">
        <v>339</v>
      </c>
      <c r="P382" t="s">
        <v>1856</v>
      </c>
      <c r="Q382" t="s">
        <v>415</v>
      </c>
      <c r="R382" t="s">
        <v>407</v>
      </c>
      <c r="S382" t="s">
        <v>1212</v>
      </c>
      <c r="T382" s="132">
        <v>905</v>
      </c>
      <c r="U382" t="s">
        <v>1747</v>
      </c>
      <c r="V382" s="133">
        <v>0.01</v>
      </c>
      <c r="W382" s="133">
        <v>2.5225766631364499E-2</v>
      </c>
      <c r="X382" s="15" t="s">
        <v>412</v>
      </c>
      <c r="Y382" s="15" t="s">
        <v>339</v>
      </c>
      <c r="Z382" s="144">
        <v>52000</v>
      </c>
      <c r="AB382" t="s">
        <v>1939</v>
      </c>
      <c r="AD382" s="144">
        <v>56.820399999999999</v>
      </c>
      <c r="AG382" s="15" t="s">
        <v>15</v>
      </c>
      <c r="AH382" s="133">
        <v>8.8301686597534694E-5</v>
      </c>
      <c r="AI382" s="133">
        <v>5.6607584014328478E-4</v>
      </c>
      <c r="AJ382" s="133">
        <v>8.8653040982879233E-5</v>
      </c>
    </row>
    <row r="383" spans="1:36">
      <c r="A383" t="s">
        <v>1213</v>
      </c>
      <c r="B383">
        <v>13498</v>
      </c>
      <c r="C383" t="s">
        <v>2163</v>
      </c>
      <c r="D383" t="s">
        <v>2164</v>
      </c>
      <c r="E383" t="s">
        <v>309</v>
      </c>
      <c r="F383" t="s">
        <v>2822</v>
      </c>
      <c r="G383" t="s">
        <v>2823</v>
      </c>
      <c r="H383" t="s">
        <v>312</v>
      </c>
      <c r="I383" t="s">
        <v>754</v>
      </c>
      <c r="J383" t="s">
        <v>204</v>
      </c>
      <c r="K383" t="s">
        <v>204</v>
      </c>
      <c r="L383" t="s">
        <v>325</v>
      </c>
      <c r="M383" t="s">
        <v>340</v>
      </c>
      <c r="N383" t="s">
        <v>484</v>
      </c>
      <c r="O383" t="s">
        <v>339</v>
      </c>
      <c r="P383" t="s">
        <v>1690</v>
      </c>
      <c r="Q383" t="s">
        <v>413</v>
      </c>
      <c r="R383" t="s">
        <v>407</v>
      </c>
      <c r="S383" t="s">
        <v>1212</v>
      </c>
      <c r="T383" s="132">
        <v>4034.8</v>
      </c>
      <c r="U383" t="s">
        <v>2267</v>
      </c>
      <c r="V383" s="133">
        <v>1.7000000000000001E-2</v>
      </c>
      <c r="W383" s="133">
        <v>1.83178330004212E-2</v>
      </c>
      <c r="X383" s="15" t="s">
        <v>412</v>
      </c>
      <c r="Y383" s="15" t="s">
        <v>339</v>
      </c>
      <c r="Z383" s="144">
        <v>50000</v>
      </c>
      <c r="AB383" t="s">
        <v>2824</v>
      </c>
      <c r="AD383" s="144">
        <v>54.524999999999999</v>
      </c>
      <c r="AG383" s="15" t="s">
        <v>15</v>
      </c>
      <c r="AH383" s="133">
        <v>3.9393652894645615E-5</v>
      </c>
      <c r="AI383" s="133">
        <v>5.4320781240210564E-4</v>
      </c>
      <c r="AJ383" s="133">
        <v>8.5071683050303939E-5</v>
      </c>
    </row>
    <row r="384" spans="1:36">
      <c r="A384" t="s">
        <v>1213</v>
      </c>
      <c r="B384">
        <v>13498</v>
      </c>
      <c r="C384" t="s">
        <v>2751</v>
      </c>
      <c r="D384" t="s">
        <v>2752</v>
      </c>
      <c r="E384" t="s">
        <v>309</v>
      </c>
      <c r="F384" t="s">
        <v>2825</v>
      </c>
      <c r="G384" t="s">
        <v>2826</v>
      </c>
      <c r="H384" t="s">
        <v>312</v>
      </c>
      <c r="I384" t="s">
        <v>754</v>
      </c>
      <c r="J384" t="s">
        <v>204</v>
      </c>
      <c r="K384" t="s">
        <v>204</v>
      </c>
      <c r="L384" t="s">
        <v>325</v>
      </c>
      <c r="M384" t="s">
        <v>340</v>
      </c>
      <c r="N384" t="s">
        <v>464</v>
      </c>
      <c r="O384" t="s">
        <v>339</v>
      </c>
      <c r="P384" t="s">
        <v>1690</v>
      </c>
      <c r="Q384" t="s">
        <v>413</v>
      </c>
      <c r="R384" t="s">
        <v>407</v>
      </c>
      <c r="S384" t="s">
        <v>1212</v>
      </c>
      <c r="T384" s="132">
        <v>1713.2</v>
      </c>
      <c r="U384" t="s">
        <v>2378</v>
      </c>
      <c r="V384" s="133">
        <v>2.1499999999999998E-2</v>
      </c>
      <c r="W384" s="133">
        <v>1.8094911831616999E-2</v>
      </c>
      <c r="X384" s="15" t="s">
        <v>412</v>
      </c>
      <c r="Y384" s="15" t="s">
        <v>339</v>
      </c>
      <c r="Z384" s="144">
        <v>45680</v>
      </c>
      <c r="AB384" t="s">
        <v>2827</v>
      </c>
      <c r="AD384" s="144">
        <v>51.855899999999998</v>
      </c>
      <c r="AG384" s="15" t="s">
        <v>15</v>
      </c>
      <c r="AH384" s="133">
        <v>2.3290684052693235E-5</v>
      </c>
      <c r="AI384" s="133">
        <v>5.1661678127725536E-4</v>
      </c>
      <c r="AJ384" s="133">
        <v>8.0907266191439811E-5</v>
      </c>
    </row>
    <row r="385" spans="1:36">
      <c r="A385" t="s">
        <v>1213</v>
      </c>
      <c r="B385">
        <v>13498</v>
      </c>
      <c r="C385" t="s">
        <v>2074</v>
      </c>
      <c r="D385" t="s">
        <v>2075</v>
      </c>
      <c r="E385" t="s">
        <v>309</v>
      </c>
      <c r="F385" t="s">
        <v>2828</v>
      </c>
      <c r="G385" t="s">
        <v>2829</v>
      </c>
      <c r="H385" t="s">
        <v>312</v>
      </c>
      <c r="I385" t="s">
        <v>754</v>
      </c>
      <c r="J385" t="s">
        <v>204</v>
      </c>
      <c r="K385" t="s">
        <v>204</v>
      </c>
      <c r="L385" t="s">
        <v>325</v>
      </c>
      <c r="M385" t="s">
        <v>340</v>
      </c>
      <c r="N385" t="s">
        <v>448</v>
      </c>
      <c r="O385" t="s">
        <v>339</v>
      </c>
      <c r="P385" t="s">
        <v>1211</v>
      </c>
      <c r="Q385" t="s">
        <v>413</v>
      </c>
      <c r="R385" t="s">
        <v>407</v>
      </c>
      <c r="S385" t="s">
        <v>1212</v>
      </c>
      <c r="T385" s="132">
        <v>4007.9</v>
      </c>
      <c r="U385" t="s">
        <v>2830</v>
      </c>
      <c r="V385" s="133">
        <v>1.6400000000000001E-2</v>
      </c>
      <c r="W385" s="133">
        <v>1.8202438513040198E-2</v>
      </c>
      <c r="X385" s="15" t="s">
        <v>412</v>
      </c>
      <c r="Y385" s="15" t="s">
        <v>339</v>
      </c>
      <c r="Z385" s="144">
        <v>49385.51</v>
      </c>
      <c r="AB385" t="s">
        <v>2831</v>
      </c>
      <c r="AD385" s="144">
        <v>50.837400000000002</v>
      </c>
      <c r="AG385" s="15" t="s">
        <v>15</v>
      </c>
      <c r="AH385" s="133">
        <v>4.5915706012352533E-5</v>
      </c>
      <c r="AI385" s="133">
        <v>5.0646992833032196E-4</v>
      </c>
      <c r="AJ385" s="133">
        <v>7.9318169278340614E-5</v>
      </c>
    </row>
    <row r="386" spans="1:36">
      <c r="A386" t="s">
        <v>1213</v>
      </c>
      <c r="B386">
        <v>13498</v>
      </c>
      <c r="C386" t="s">
        <v>2125</v>
      </c>
      <c r="D386" t="s">
        <v>2126</v>
      </c>
      <c r="E386" t="s">
        <v>309</v>
      </c>
      <c r="F386" t="s">
        <v>2832</v>
      </c>
      <c r="G386" t="s">
        <v>2833</v>
      </c>
      <c r="H386" t="s">
        <v>312</v>
      </c>
      <c r="I386" t="s">
        <v>754</v>
      </c>
      <c r="J386" t="s">
        <v>204</v>
      </c>
      <c r="K386" t="s">
        <v>204</v>
      </c>
      <c r="L386" t="s">
        <v>325</v>
      </c>
      <c r="M386" t="s">
        <v>340</v>
      </c>
      <c r="N386" t="s">
        <v>464</v>
      </c>
      <c r="O386" t="s">
        <v>339</v>
      </c>
      <c r="P386" t="s">
        <v>1650</v>
      </c>
      <c r="Q386" t="s">
        <v>413</v>
      </c>
      <c r="R386" t="s">
        <v>407</v>
      </c>
      <c r="S386" t="s">
        <v>1212</v>
      </c>
      <c r="T386" s="132">
        <v>1242.5</v>
      </c>
      <c r="U386" t="s">
        <v>2188</v>
      </c>
      <c r="V386" s="133">
        <v>2.3E-2</v>
      </c>
      <c r="W386" s="133">
        <v>1.89944643127915E-2</v>
      </c>
      <c r="X386" s="15" t="s">
        <v>412</v>
      </c>
      <c r="Y386" s="15" t="s">
        <v>339</v>
      </c>
      <c r="Z386" s="144">
        <v>42952.5</v>
      </c>
      <c r="AB386" t="s">
        <v>2834</v>
      </c>
      <c r="AD386" s="144">
        <v>49.236499999999999</v>
      </c>
      <c r="AG386" s="15" t="s">
        <v>15</v>
      </c>
      <c r="AH386" s="133">
        <v>3.4490921380014653E-5</v>
      </c>
      <c r="AI386" s="133">
        <v>4.9052088868108709E-4</v>
      </c>
      <c r="AJ386" s="133">
        <v>7.6820392893283635E-5</v>
      </c>
    </row>
    <row r="387" spans="1:36">
      <c r="A387" t="s">
        <v>1213</v>
      </c>
      <c r="B387">
        <v>13498</v>
      </c>
      <c r="C387" t="s">
        <v>1858</v>
      </c>
      <c r="D387" t="s">
        <v>1859</v>
      </c>
      <c r="E387" t="s">
        <v>309</v>
      </c>
      <c r="F387" t="s">
        <v>2835</v>
      </c>
      <c r="G387" t="s">
        <v>2836</v>
      </c>
      <c r="H387" t="s">
        <v>312</v>
      </c>
      <c r="I387" t="s">
        <v>754</v>
      </c>
      <c r="J387" t="s">
        <v>204</v>
      </c>
      <c r="K387" t="s">
        <v>204</v>
      </c>
      <c r="L387" t="s">
        <v>325</v>
      </c>
      <c r="M387" t="s">
        <v>340</v>
      </c>
      <c r="N387" t="s">
        <v>448</v>
      </c>
      <c r="O387" t="s">
        <v>339</v>
      </c>
      <c r="P387" t="s">
        <v>1211</v>
      </c>
      <c r="Q387" t="s">
        <v>413</v>
      </c>
      <c r="R387" t="s">
        <v>407</v>
      </c>
      <c r="S387" t="s">
        <v>1212</v>
      </c>
      <c r="T387" s="132">
        <v>5642.5</v>
      </c>
      <c r="U387" t="s">
        <v>2837</v>
      </c>
      <c r="V387" s="133">
        <v>1E-3</v>
      </c>
      <c r="W387" s="133">
        <v>2.0489347444772401E-2</v>
      </c>
      <c r="X387" s="15" t="s">
        <v>412</v>
      </c>
      <c r="Y387" s="15" t="s">
        <v>339</v>
      </c>
      <c r="Z387" s="144">
        <v>50000</v>
      </c>
      <c r="AB387" t="s">
        <v>2838</v>
      </c>
      <c r="AD387" s="144">
        <v>48.85</v>
      </c>
      <c r="AG387" s="15" t="s">
        <v>15</v>
      </c>
      <c r="AH387" s="133">
        <v>2.0105909890941524E-5</v>
      </c>
      <c r="AI387" s="133">
        <v>4.8667036471055226E-4</v>
      </c>
      <c r="AJ387" s="133">
        <v>7.621736298958913E-5</v>
      </c>
    </row>
    <row r="388" spans="1:36">
      <c r="A388" t="s">
        <v>1213</v>
      </c>
      <c r="B388">
        <v>13498</v>
      </c>
      <c r="C388" t="s">
        <v>2119</v>
      </c>
      <c r="D388" t="s">
        <v>2120</v>
      </c>
      <c r="E388" t="s">
        <v>309</v>
      </c>
      <c r="F388" t="s">
        <v>2839</v>
      </c>
      <c r="G388" t="s">
        <v>2840</v>
      </c>
      <c r="H388" t="s">
        <v>312</v>
      </c>
      <c r="I388" t="s">
        <v>754</v>
      </c>
      <c r="J388" t="s">
        <v>204</v>
      </c>
      <c r="K388" t="s">
        <v>204</v>
      </c>
      <c r="L388" t="s">
        <v>325</v>
      </c>
      <c r="M388" t="s">
        <v>340</v>
      </c>
      <c r="N388" t="s">
        <v>464</v>
      </c>
      <c r="O388" t="s">
        <v>339</v>
      </c>
      <c r="P388" t="s">
        <v>1690</v>
      </c>
      <c r="Q388" t="s">
        <v>413</v>
      </c>
      <c r="R388" t="s">
        <v>407</v>
      </c>
      <c r="S388" t="s">
        <v>1212</v>
      </c>
      <c r="T388" s="132">
        <v>3213.5</v>
      </c>
      <c r="U388" t="s">
        <v>2841</v>
      </c>
      <c r="V388" s="133">
        <v>3.3500000000000002E-2</v>
      </c>
      <c r="W388" s="133">
        <v>2.5640137745141602E-2</v>
      </c>
      <c r="X388" s="15" t="s">
        <v>412</v>
      </c>
      <c r="Y388" s="15" t="s">
        <v>339</v>
      </c>
      <c r="Z388" s="144">
        <v>36363.64</v>
      </c>
      <c r="AB388" t="s">
        <v>2842</v>
      </c>
      <c r="AD388" s="144">
        <v>41.68</v>
      </c>
      <c r="AG388" s="15" t="s">
        <v>15</v>
      </c>
      <c r="AH388" s="133">
        <v>5.7293103011329564E-5</v>
      </c>
      <c r="AI388" s="133">
        <v>4.1523891097514467E-4</v>
      </c>
      <c r="AJ388" s="133">
        <v>6.5030495177197036E-5</v>
      </c>
    </row>
    <row r="389" spans="1:36">
      <c r="A389" t="s">
        <v>1213</v>
      </c>
      <c r="B389">
        <v>13498</v>
      </c>
      <c r="C389" t="s">
        <v>2505</v>
      </c>
      <c r="D389" t="s">
        <v>2506</v>
      </c>
      <c r="E389" t="s">
        <v>309</v>
      </c>
      <c r="F389" t="s">
        <v>2843</v>
      </c>
      <c r="G389" t="s">
        <v>2844</v>
      </c>
      <c r="H389" t="s">
        <v>312</v>
      </c>
      <c r="I389" t="s">
        <v>754</v>
      </c>
      <c r="J389" t="s">
        <v>204</v>
      </c>
      <c r="K389" t="s">
        <v>204</v>
      </c>
      <c r="L389" t="s">
        <v>325</v>
      </c>
      <c r="M389" t="s">
        <v>340</v>
      </c>
      <c r="N389" t="s">
        <v>451</v>
      </c>
      <c r="O389" t="s">
        <v>339</v>
      </c>
      <c r="P389" t="s">
        <v>2509</v>
      </c>
      <c r="Q389" t="s">
        <v>413</v>
      </c>
      <c r="R389" t="s">
        <v>407</v>
      </c>
      <c r="S389" t="s">
        <v>1212</v>
      </c>
      <c r="T389" s="132">
        <v>1232.5</v>
      </c>
      <c r="U389" t="s">
        <v>1793</v>
      </c>
      <c r="V389" s="133">
        <v>4.9500000000000002E-2</v>
      </c>
      <c r="W389" s="133">
        <v>3.82653437054154E-2</v>
      </c>
      <c r="X389" s="15" t="s">
        <v>412</v>
      </c>
      <c r="Y389" s="15" t="s">
        <v>339</v>
      </c>
      <c r="Z389" s="144">
        <v>26666.67</v>
      </c>
      <c r="AB389" t="s">
        <v>2845</v>
      </c>
      <c r="AD389" s="144">
        <v>36.911999999999999</v>
      </c>
      <c r="AG389" s="15" t="s">
        <v>15</v>
      </c>
      <c r="AH389" s="133">
        <v>7.2679305085669144E-5</v>
      </c>
      <c r="AI389" s="133">
        <v>3.677374923683911E-4</v>
      </c>
      <c r="AJ389" s="133">
        <v>5.7591306093586775E-5</v>
      </c>
    </row>
    <row r="390" spans="1:36">
      <c r="A390" t="s">
        <v>1213</v>
      </c>
      <c r="B390">
        <v>13498</v>
      </c>
      <c r="C390" t="s">
        <v>2125</v>
      </c>
      <c r="D390" t="s">
        <v>2126</v>
      </c>
      <c r="E390" t="s">
        <v>309</v>
      </c>
      <c r="F390" t="s">
        <v>2174</v>
      </c>
      <c r="G390" t="s">
        <v>2175</v>
      </c>
      <c r="H390" t="s">
        <v>312</v>
      </c>
      <c r="I390" t="s">
        <v>754</v>
      </c>
      <c r="J390" t="s">
        <v>204</v>
      </c>
      <c r="K390" t="s">
        <v>204</v>
      </c>
      <c r="L390" t="s">
        <v>325</v>
      </c>
      <c r="M390" t="s">
        <v>340</v>
      </c>
      <c r="N390" t="s">
        <v>464</v>
      </c>
      <c r="O390" t="s">
        <v>339</v>
      </c>
      <c r="P390" t="s">
        <v>1650</v>
      </c>
      <c r="Q390" t="s">
        <v>413</v>
      </c>
      <c r="R390" t="s">
        <v>407</v>
      </c>
      <c r="S390" t="s">
        <v>1212</v>
      </c>
      <c r="T390" s="132">
        <v>1964.8</v>
      </c>
      <c r="U390" t="s">
        <v>2176</v>
      </c>
      <c r="V390" s="133">
        <v>2.1499999999999998E-2</v>
      </c>
      <c r="W390" s="133">
        <v>1.9588483662604898E-2</v>
      </c>
      <c r="X390" s="15" t="s">
        <v>412</v>
      </c>
      <c r="Y390" s="15" t="s">
        <v>339</v>
      </c>
      <c r="Z390" s="144">
        <v>26700</v>
      </c>
      <c r="AB390" t="s">
        <v>2177</v>
      </c>
      <c r="AD390" s="144">
        <v>30.771799999999999</v>
      </c>
      <c r="AG390" s="15" t="s">
        <v>15</v>
      </c>
      <c r="AH390" s="133">
        <v>2.2119269275408702E-5</v>
      </c>
      <c r="AI390" s="133">
        <v>3.0656546834800758E-4</v>
      </c>
      <c r="AJ390" s="133">
        <v>4.801116582278483E-5</v>
      </c>
    </row>
    <row r="391" spans="1:36">
      <c r="A391" t="s">
        <v>1213</v>
      </c>
      <c r="B391">
        <v>13498</v>
      </c>
      <c r="C391" t="s">
        <v>1618</v>
      </c>
      <c r="D391" t="s">
        <v>1619</v>
      </c>
      <c r="E391" t="s">
        <v>309</v>
      </c>
      <c r="F391" t="s">
        <v>2846</v>
      </c>
      <c r="G391" t="s">
        <v>2847</v>
      </c>
      <c r="H391" t="s">
        <v>312</v>
      </c>
      <c r="I391" t="s">
        <v>754</v>
      </c>
      <c r="J391" t="s">
        <v>204</v>
      </c>
      <c r="K391" t="s">
        <v>204</v>
      </c>
      <c r="L391" t="s">
        <v>325</v>
      </c>
      <c r="M391" t="s">
        <v>340</v>
      </c>
      <c r="N391" t="s">
        <v>464</v>
      </c>
      <c r="O391" t="s">
        <v>339</v>
      </c>
      <c r="P391" t="s">
        <v>2848</v>
      </c>
      <c r="Q391" t="s">
        <v>433</v>
      </c>
      <c r="R391" t="s">
        <v>407</v>
      </c>
      <c r="S391" t="s">
        <v>1212</v>
      </c>
      <c r="T391" s="132">
        <v>2104.4</v>
      </c>
      <c r="U391" t="s">
        <v>2849</v>
      </c>
      <c r="V391" s="133">
        <v>2.0500000000000001E-2</v>
      </c>
      <c r="W391" s="133">
        <v>1.7132416902780199E-2</v>
      </c>
      <c r="X391" s="15" t="s">
        <v>412</v>
      </c>
      <c r="Y391" s="15" t="s">
        <v>339</v>
      </c>
      <c r="Z391" s="144">
        <v>18690.78</v>
      </c>
      <c r="AB391" t="s">
        <v>2850</v>
      </c>
      <c r="AD391" s="144">
        <v>21.010300000000001</v>
      </c>
      <c r="AG391" s="15" t="s">
        <v>15</v>
      </c>
      <c r="AH391" s="133">
        <v>2.121110281423534E-5</v>
      </c>
      <c r="AI391" s="133">
        <v>2.093160770456114E-4</v>
      </c>
      <c r="AJ391" s="133">
        <v>3.2780955202050453E-5</v>
      </c>
    </row>
    <row r="392" spans="1:36">
      <c r="A392" t="s">
        <v>1213</v>
      </c>
      <c r="B392">
        <v>13498</v>
      </c>
      <c r="C392" t="s">
        <v>2360</v>
      </c>
      <c r="D392" t="s">
        <v>2361</v>
      </c>
      <c r="E392" t="s">
        <v>309</v>
      </c>
      <c r="F392" t="s">
        <v>2851</v>
      </c>
      <c r="G392" t="s">
        <v>2852</v>
      </c>
      <c r="H392" t="s">
        <v>312</v>
      </c>
      <c r="I392" t="s">
        <v>754</v>
      </c>
      <c r="J392" t="s">
        <v>204</v>
      </c>
      <c r="K392" t="s">
        <v>204</v>
      </c>
      <c r="L392" t="s">
        <v>325</v>
      </c>
      <c r="M392" t="s">
        <v>340</v>
      </c>
      <c r="N392" t="s">
        <v>445</v>
      </c>
      <c r="O392" t="s">
        <v>339</v>
      </c>
      <c r="P392" t="s">
        <v>1690</v>
      </c>
      <c r="Q392" t="s">
        <v>413</v>
      </c>
      <c r="R392" t="s">
        <v>407</v>
      </c>
      <c r="S392" t="s">
        <v>1212</v>
      </c>
      <c r="T392" s="132">
        <v>1316.3</v>
      </c>
      <c r="U392" t="s">
        <v>2422</v>
      </c>
      <c r="V392" s="133">
        <v>2.4799999999999999E-2</v>
      </c>
      <c r="W392" s="133">
        <v>2.0653260068893099E-2</v>
      </c>
      <c r="X392" s="15" t="s">
        <v>412</v>
      </c>
      <c r="Y392" s="15" t="s">
        <v>339</v>
      </c>
      <c r="Z392" s="144">
        <v>2691</v>
      </c>
      <c r="AB392" t="s">
        <v>2853</v>
      </c>
      <c r="AD392" s="144">
        <v>3.0398000000000001</v>
      </c>
      <c r="AG392" s="15" t="s">
        <v>15</v>
      </c>
      <c r="AH392" s="133">
        <v>6.3543981600855476E-6</v>
      </c>
      <c r="AI392" s="133">
        <v>3.0284146870975163E-5</v>
      </c>
      <c r="AJ392" s="133">
        <v>4.7427950873235016E-6</v>
      </c>
    </row>
    <row r="393" spans="1:36">
      <c r="A393" t="s">
        <v>1213</v>
      </c>
      <c r="B393">
        <v>13498</v>
      </c>
      <c r="C393" t="s">
        <v>2854</v>
      </c>
      <c r="D393" t="s">
        <v>2855</v>
      </c>
      <c r="E393" t="s">
        <v>309</v>
      </c>
      <c r="F393" t="s">
        <v>2856</v>
      </c>
      <c r="G393" t="s">
        <v>2857</v>
      </c>
      <c r="H393" t="s">
        <v>312</v>
      </c>
      <c r="I393" t="s">
        <v>755</v>
      </c>
      <c r="J393" t="s">
        <v>204</v>
      </c>
      <c r="K393" t="s">
        <v>204</v>
      </c>
      <c r="L393" t="s">
        <v>325</v>
      </c>
      <c r="M393" t="s">
        <v>340</v>
      </c>
      <c r="N393" t="s">
        <v>454</v>
      </c>
      <c r="O393" t="s">
        <v>339</v>
      </c>
      <c r="P393" t="s">
        <v>1856</v>
      </c>
      <c r="Q393" t="s">
        <v>415</v>
      </c>
      <c r="R393" t="s">
        <v>407</v>
      </c>
      <c r="S393" t="s">
        <v>1212</v>
      </c>
      <c r="T393" s="132">
        <v>3407</v>
      </c>
      <c r="U393" t="s">
        <v>2858</v>
      </c>
      <c r="V393" s="133">
        <v>4.6899999999999997E-2</v>
      </c>
      <c r="W393" s="133">
        <v>5.0780400382280003E-2</v>
      </c>
      <c r="X393" s="15" t="s">
        <v>412</v>
      </c>
      <c r="Y393" s="15" t="s">
        <v>339</v>
      </c>
      <c r="Z393" s="144">
        <v>277102.01</v>
      </c>
      <c r="AB393" t="s">
        <v>2492</v>
      </c>
      <c r="AD393" s="144">
        <v>272.30809999999997</v>
      </c>
      <c r="AG393" s="15" t="s">
        <v>15</v>
      </c>
      <c r="AH393" s="133">
        <v>1.9710227529303999E-4</v>
      </c>
      <c r="AI393" s="133">
        <v>2.7128819312310648E-3</v>
      </c>
      <c r="AJ393" s="133">
        <v>4.2486397753746844E-4</v>
      </c>
    </row>
    <row r="394" spans="1:36">
      <c r="A394" t="s">
        <v>1213</v>
      </c>
      <c r="B394">
        <v>13498</v>
      </c>
      <c r="C394" t="s">
        <v>2499</v>
      </c>
      <c r="D394" t="s">
        <v>2500</v>
      </c>
      <c r="E394" t="s">
        <v>309</v>
      </c>
      <c r="F394" t="s">
        <v>2859</v>
      </c>
      <c r="G394" t="s">
        <v>2860</v>
      </c>
      <c r="H394" t="s">
        <v>312</v>
      </c>
      <c r="I394" t="s">
        <v>755</v>
      </c>
      <c r="J394" t="s">
        <v>204</v>
      </c>
      <c r="K394" t="s">
        <v>204</v>
      </c>
      <c r="L394" t="s">
        <v>325</v>
      </c>
      <c r="M394" t="s">
        <v>340</v>
      </c>
      <c r="N394" t="s">
        <v>454</v>
      </c>
      <c r="O394" t="s">
        <v>339</v>
      </c>
      <c r="P394" t="s">
        <v>1650</v>
      </c>
      <c r="Q394" t="s">
        <v>413</v>
      </c>
      <c r="R394" t="s">
        <v>407</v>
      </c>
      <c r="S394" t="s">
        <v>1212</v>
      </c>
      <c r="T394" s="132">
        <v>748.4</v>
      </c>
      <c r="U394" t="s">
        <v>2861</v>
      </c>
      <c r="V394" s="133">
        <v>3.49E-2</v>
      </c>
      <c r="W394" s="133">
        <v>6.3541981645822199E-2</v>
      </c>
      <c r="X394" s="15" t="s">
        <v>412</v>
      </c>
      <c r="Y394" s="15" t="s">
        <v>339</v>
      </c>
      <c r="Z394" s="144">
        <v>232761.9</v>
      </c>
      <c r="AB394" t="s">
        <v>2862</v>
      </c>
      <c r="AD394" s="144">
        <v>236.393</v>
      </c>
      <c r="AG394" s="15" t="s">
        <v>15</v>
      </c>
      <c r="AH394" s="133">
        <v>3.465477939023603E-4</v>
      </c>
      <c r="AI394" s="133">
        <v>2.355076100819275E-3</v>
      </c>
      <c r="AJ394" s="133">
        <v>3.6882806733260886E-4</v>
      </c>
    </row>
    <row r="395" spans="1:36">
      <c r="A395" t="s">
        <v>1213</v>
      </c>
      <c r="B395">
        <v>13498</v>
      </c>
      <c r="C395" t="s">
        <v>2388</v>
      </c>
      <c r="D395" t="s">
        <v>2389</v>
      </c>
      <c r="E395" t="s">
        <v>309</v>
      </c>
      <c r="F395" t="s">
        <v>2863</v>
      </c>
      <c r="G395" t="s">
        <v>2864</v>
      </c>
      <c r="H395" t="s">
        <v>312</v>
      </c>
      <c r="I395" t="s">
        <v>755</v>
      </c>
      <c r="J395" t="s">
        <v>204</v>
      </c>
      <c r="K395" t="s">
        <v>204</v>
      </c>
      <c r="L395" t="s">
        <v>325</v>
      </c>
      <c r="M395" t="s">
        <v>340</v>
      </c>
      <c r="N395" t="s">
        <v>446</v>
      </c>
      <c r="O395" t="s">
        <v>339</v>
      </c>
      <c r="P395" t="s">
        <v>1650</v>
      </c>
      <c r="Q395" t="s">
        <v>413</v>
      </c>
      <c r="R395" t="s">
        <v>407</v>
      </c>
      <c r="S395" t="s">
        <v>1212</v>
      </c>
      <c r="T395" s="132">
        <v>2563.5</v>
      </c>
      <c r="U395" t="s">
        <v>1927</v>
      </c>
      <c r="V395" s="133">
        <v>2.12E-2</v>
      </c>
      <c r="W395" s="133">
        <v>4.8833118407725903E-2</v>
      </c>
      <c r="X395" s="15" t="s">
        <v>412</v>
      </c>
      <c r="Y395" s="15" t="s">
        <v>339</v>
      </c>
      <c r="Z395" s="144">
        <v>65634.86</v>
      </c>
      <c r="AB395" t="s">
        <v>2865</v>
      </c>
      <c r="AD395" s="144">
        <v>69.133200000000002</v>
      </c>
      <c r="AG395" s="15" t="s">
        <v>15</v>
      </c>
      <c r="AH395" s="133">
        <v>4.3756573333333335E-4</v>
      </c>
      <c r="AI395" s="133">
        <v>6.887426746695507E-4</v>
      </c>
      <c r="AJ395" s="133">
        <v>1.0786387306104122E-4</v>
      </c>
    </row>
    <row r="396" spans="1:36">
      <c r="A396" t="s">
        <v>1213</v>
      </c>
      <c r="B396">
        <v>13498</v>
      </c>
      <c r="C396" t="s">
        <v>2535</v>
      </c>
      <c r="D396" t="s">
        <v>2536</v>
      </c>
      <c r="E396" t="s">
        <v>309</v>
      </c>
      <c r="F396" t="s">
        <v>2866</v>
      </c>
      <c r="G396" t="s">
        <v>2867</v>
      </c>
      <c r="H396" t="s">
        <v>312</v>
      </c>
      <c r="I396" t="s">
        <v>755</v>
      </c>
      <c r="J396" t="s">
        <v>204</v>
      </c>
      <c r="K396" t="s">
        <v>204</v>
      </c>
      <c r="L396" t="s">
        <v>325</v>
      </c>
      <c r="M396" t="s">
        <v>340</v>
      </c>
      <c r="N396" t="s">
        <v>451</v>
      </c>
      <c r="O396" t="s">
        <v>339</v>
      </c>
      <c r="P396" t="s">
        <v>1622</v>
      </c>
      <c r="Q396" t="s">
        <v>413</v>
      </c>
      <c r="R396" t="s">
        <v>407</v>
      </c>
      <c r="S396" t="s">
        <v>1212</v>
      </c>
      <c r="T396" s="132">
        <v>1484.4</v>
      </c>
      <c r="U396" t="s">
        <v>1726</v>
      </c>
      <c r="V396" s="133">
        <v>5.6000000000000001E-2</v>
      </c>
      <c r="W396" s="133">
        <v>5.8962918578386002E-2</v>
      </c>
      <c r="X396" s="15" t="s">
        <v>412</v>
      </c>
      <c r="Y396" s="15" t="s">
        <v>339</v>
      </c>
      <c r="Z396" s="144">
        <v>26353.56</v>
      </c>
      <c r="AB396" t="s">
        <v>2868</v>
      </c>
      <c r="AD396" s="144">
        <v>27.700200000000002</v>
      </c>
      <c r="AG396" s="15" t="s">
        <v>15</v>
      </c>
      <c r="AH396" s="133">
        <v>1.6679684768061863E-4</v>
      </c>
      <c r="AI396" s="133">
        <v>2.7596451251904279E-4</v>
      </c>
      <c r="AJ396" s="133">
        <v>4.3218755338469132E-5</v>
      </c>
    </row>
    <row r="397" spans="1:36">
      <c r="A397" t="s">
        <v>1213</v>
      </c>
      <c r="B397">
        <v>13498</v>
      </c>
      <c r="C397" t="s">
        <v>2869</v>
      </c>
      <c r="D397" t="s">
        <v>2870</v>
      </c>
      <c r="E397" t="s">
        <v>80</v>
      </c>
      <c r="F397" t="s">
        <v>2871</v>
      </c>
      <c r="G397" t="s">
        <v>2872</v>
      </c>
      <c r="H397" t="s">
        <v>321</v>
      </c>
      <c r="I397" t="s">
        <v>755</v>
      </c>
      <c r="J397" t="s">
        <v>205</v>
      </c>
      <c r="K397" t="s">
        <v>224</v>
      </c>
      <c r="L397" t="s">
        <v>325</v>
      </c>
      <c r="M397" t="s">
        <v>314</v>
      </c>
      <c r="N397" t="s">
        <v>521</v>
      </c>
      <c r="O397" t="s">
        <v>339</v>
      </c>
      <c r="P397" t="s">
        <v>2873</v>
      </c>
      <c r="Q397" t="s">
        <v>433</v>
      </c>
      <c r="R397" t="s">
        <v>407</v>
      </c>
      <c r="S397" t="s">
        <v>1215</v>
      </c>
      <c r="T397" s="132">
        <v>5719.4</v>
      </c>
      <c r="U397" t="s">
        <v>2874</v>
      </c>
      <c r="V397" s="133">
        <v>1.6E-2</v>
      </c>
      <c r="W397" s="133">
        <v>4.69120624530312E-2</v>
      </c>
      <c r="X397" s="15" t="s">
        <v>412</v>
      </c>
      <c r="Y397" s="15" t="s">
        <v>339</v>
      </c>
      <c r="Z397" s="144">
        <v>290000</v>
      </c>
      <c r="AA397" t="s">
        <v>1216</v>
      </c>
      <c r="AB397" t="s">
        <v>2875</v>
      </c>
      <c r="AD397" s="144">
        <v>905.49959999999999</v>
      </c>
      <c r="AG397" s="15" t="s">
        <v>15</v>
      </c>
      <c r="AH397" s="133">
        <v>1.6571428571428572E-4</v>
      </c>
      <c r="AI397" s="133">
        <v>9.0210812810083765E-3</v>
      </c>
      <c r="AJ397" s="133">
        <v>1.4127900040967812E-3</v>
      </c>
    </row>
    <row r="398" spans="1:36">
      <c r="A398" t="s">
        <v>1213</v>
      </c>
      <c r="B398">
        <v>13498</v>
      </c>
      <c r="C398" t="s">
        <v>2876</v>
      </c>
      <c r="D398" t="s">
        <v>2877</v>
      </c>
      <c r="E398" t="s">
        <v>80</v>
      </c>
      <c r="F398" t="s">
        <v>2878</v>
      </c>
      <c r="G398" t="s">
        <v>2879</v>
      </c>
      <c r="H398" t="s">
        <v>321</v>
      </c>
      <c r="I398" t="s">
        <v>755</v>
      </c>
      <c r="J398" t="s">
        <v>205</v>
      </c>
      <c r="K398" t="s">
        <v>224</v>
      </c>
      <c r="L398" t="s">
        <v>325</v>
      </c>
      <c r="M398" t="s">
        <v>314</v>
      </c>
      <c r="N398" t="s">
        <v>537</v>
      </c>
      <c r="O398" t="s">
        <v>339</v>
      </c>
      <c r="P398" t="s">
        <v>2880</v>
      </c>
      <c r="Q398" t="s">
        <v>433</v>
      </c>
      <c r="R398" t="s">
        <v>407</v>
      </c>
      <c r="S398" t="s">
        <v>1215</v>
      </c>
      <c r="T398" s="132">
        <v>3315.3</v>
      </c>
      <c r="U398" t="s">
        <v>2032</v>
      </c>
      <c r="V398" s="133">
        <v>2.75E-2</v>
      </c>
      <c r="W398" s="133">
        <v>4.7512638307809503E-2</v>
      </c>
      <c r="X398" s="15" t="s">
        <v>412</v>
      </c>
      <c r="Y398" s="15" t="s">
        <v>339</v>
      </c>
      <c r="Z398" s="144">
        <v>260000</v>
      </c>
      <c r="AA398" t="s">
        <v>1216</v>
      </c>
      <c r="AB398" t="s">
        <v>2881</v>
      </c>
      <c r="AD398" s="144">
        <v>899.24959999999999</v>
      </c>
      <c r="AG398" s="15" t="s">
        <v>15</v>
      </c>
      <c r="AH398" s="133">
        <v>3.4666666666666667E-4</v>
      </c>
      <c r="AI398" s="133">
        <v>8.9588153694538011E-3</v>
      </c>
      <c r="AJ398" s="133">
        <v>1.4030385502854213E-3</v>
      </c>
    </row>
    <row r="399" spans="1:36">
      <c r="A399" t="s">
        <v>1213</v>
      </c>
      <c r="B399">
        <v>13498</v>
      </c>
      <c r="C399" t="s">
        <v>2882</v>
      </c>
      <c r="D399" t="s">
        <v>2883</v>
      </c>
      <c r="E399" t="s">
        <v>80</v>
      </c>
      <c r="F399" t="s">
        <v>2884</v>
      </c>
      <c r="G399" t="s">
        <v>2885</v>
      </c>
      <c r="H399" t="s">
        <v>321</v>
      </c>
      <c r="I399" t="s">
        <v>755</v>
      </c>
      <c r="J399" t="s">
        <v>205</v>
      </c>
      <c r="K399" t="s">
        <v>224</v>
      </c>
      <c r="L399" t="s">
        <v>325</v>
      </c>
      <c r="M399" t="s">
        <v>314</v>
      </c>
      <c r="N399" t="s">
        <v>534</v>
      </c>
      <c r="O399" t="s">
        <v>339</v>
      </c>
      <c r="P399" t="s">
        <v>2848</v>
      </c>
      <c r="Q399" t="s">
        <v>433</v>
      </c>
      <c r="R399" t="s">
        <v>407</v>
      </c>
      <c r="S399" t="s">
        <v>1215</v>
      </c>
      <c r="T399" s="132">
        <v>4581.5</v>
      </c>
      <c r="U399" t="s">
        <v>2886</v>
      </c>
      <c r="V399" s="133">
        <v>3.4500000000000003E-2</v>
      </c>
      <c r="W399" s="133">
        <v>4.7300207546948997E-2</v>
      </c>
      <c r="X399" s="15" t="s">
        <v>412</v>
      </c>
      <c r="Y399" s="15" t="s">
        <v>339</v>
      </c>
      <c r="Z399" s="144">
        <v>255000</v>
      </c>
      <c r="AA399" t="s">
        <v>1216</v>
      </c>
      <c r="AB399" t="s">
        <v>2887</v>
      </c>
      <c r="AD399" s="144">
        <v>889.57980000000009</v>
      </c>
      <c r="AG399" s="15" t="s">
        <v>15</v>
      </c>
      <c r="AH399" s="133">
        <v>1.4571428571428572E-4</v>
      </c>
      <c r="AI399" s="133">
        <v>8.8624795436057346E-3</v>
      </c>
      <c r="AJ399" s="133">
        <v>1.3879514129950074E-3</v>
      </c>
    </row>
    <row r="400" spans="1:36">
      <c r="A400" t="s">
        <v>1213</v>
      </c>
      <c r="B400">
        <v>13498</v>
      </c>
      <c r="C400" t="s">
        <v>2169</v>
      </c>
      <c r="D400" t="s">
        <v>2170</v>
      </c>
      <c r="E400" t="s">
        <v>309</v>
      </c>
      <c r="F400" t="s">
        <v>2888</v>
      </c>
      <c r="G400" t="s">
        <v>2889</v>
      </c>
      <c r="H400" t="s">
        <v>312</v>
      </c>
      <c r="I400" t="s">
        <v>952</v>
      </c>
      <c r="J400" t="s">
        <v>204</v>
      </c>
      <c r="K400" t="s">
        <v>204</v>
      </c>
      <c r="L400" t="s">
        <v>325</v>
      </c>
      <c r="M400" t="s">
        <v>340</v>
      </c>
      <c r="N400" t="s">
        <v>441</v>
      </c>
      <c r="O400" t="s">
        <v>339</v>
      </c>
      <c r="Q400" t="s">
        <v>410</v>
      </c>
      <c r="R400" t="s">
        <v>410</v>
      </c>
      <c r="S400" t="s">
        <v>1212</v>
      </c>
      <c r="T400" s="132">
        <v>4243.5</v>
      </c>
      <c r="U400" t="s">
        <v>1927</v>
      </c>
      <c r="V400" s="133">
        <v>0.05</v>
      </c>
      <c r="W400" s="133">
        <v>3.7827369173764801E-2</v>
      </c>
      <c r="X400" s="15" t="s">
        <v>412</v>
      </c>
      <c r="Y400" s="15" t="s">
        <v>339</v>
      </c>
      <c r="Z400" s="144">
        <v>719000</v>
      </c>
      <c r="AB400" t="s">
        <v>2890</v>
      </c>
      <c r="AD400" s="144">
        <v>759.26400000000001</v>
      </c>
      <c r="AG400" s="15" t="s">
        <v>15</v>
      </c>
      <c r="AH400" s="133">
        <v>1.7642007115691327E-3</v>
      </c>
      <c r="AI400" s="133">
        <v>7.5642024112915606E-3</v>
      </c>
      <c r="AJ400" s="133">
        <v>1.1846284522605405E-3</v>
      </c>
    </row>
    <row r="401" spans="1:36">
      <c r="A401" t="s">
        <v>1213</v>
      </c>
      <c r="B401">
        <v>13498</v>
      </c>
      <c r="C401" t="s">
        <v>1756</v>
      </c>
      <c r="D401" t="s">
        <v>1757</v>
      </c>
      <c r="E401" t="s">
        <v>309</v>
      </c>
      <c r="F401" t="s">
        <v>2891</v>
      </c>
      <c r="G401" t="s">
        <v>2892</v>
      </c>
      <c r="H401" t="s">
        <v>312</v>
      </c>
      <c r="I401" t="s">
        <v>952</v>
      </c>
      <c r="J401" t="s">
        <v>204</v>
      </c>
      <c r="K401" t="s">
        <v>204</v>
      </c>
      <c r="L401" t="s">
        <v>325</v>
      </c>
      <c r="M401" t="s">
        <v>340</v>
      </c>
      <c r="N401" t="s">
        <v>441</v>
      </c>
      <c r="O401" t="s">
        <v>339</v>
      </c>
      <c r="P401" t="s">
        <v>1760</v>
      </c>
      <c r="Q401" t="s">
        <v>415</v>
      </c>
      <c r="R401" t="s">
        <v>407</v>
      </c>
      <c r="S401" t="s">
        <v>1212</v>
      </c>
      <c r="T401" s="132">
        <v>4363.5</v>
      </c>
      <c r="U401" t="s">
        <v>2893</v>
      </c>
      <c r="V401" s="133">
        <v>7.4999999999999997E-3</v>
      </c>
      <c r="W401" s="133">
        <v>5.5377821663617703E-2</v>
      </c>
      <c r="X401" s="15" t="s">
        <v>412</v>
      </c>
      <c r="Y401" s="15" t="s">
        <v>339</v>
      </c>
      <c r="Z401" s="144">
        <v>200000</v>
      </c>
      <c r="AB401" t="s">
        <v>2894</v>
      </c>
      <c r="AD401" s="144">
        <v>162.80000000000001</v>
      </c>
      <c r="AG401" s="15" t="s">
        <v>15</v>
      </c>
      <c r="AH401" s="133">
        <v>3.7629178854365724E-4</v>
      </c>
      <c r="AI401" s="133">
        <v>1.6219024641735498E-3</v>
      </c>
      <c r="AJ401" s="133">
        <v>2.540058688783032E-4</v>
      </c>
    </row>
    <row r="402" spans="1:36">
      <c r="A402" t="s">
        <v>1213</v>
      </c>
      <c r="B402">
        <v>13499</v>
      </c>
      <c r="C402" t="s">
        <v>2259</v>
      </c>
      <c r="D402" t="s">
        <v>2260</v>
      </c>
      <c r="E402" t="s">
        <v>311</v>
      </c>
      <c r="F402" t="s">
        <v>2261</v>
      </c>
      <c r="G402" t="s">
        <v>2262</v>
      </c>
      <c r="H402" t="s">
        <v>321</v>
      </c>
      <c r="I402" t="s">
        <v>951</v>
      </c>
      <c r="J402" t="s">
        <v>204</v>
      </c>
      <c r="K402" t="s">
        <v>224</v>
      </c>
      <c r="L402" t="s">
        <v>325</v>
      </c>
      <c r="M402" t="s">
        <v>340</v>
      </c>
      <c r="N402" t="s">
        <v>465</v>
      </c>
      <c r="O402" t="s">
        <v>339</v>
      </c>
      <c r="P402" t="s">
        <v>1686</v>
      </c>
      <c r="Q402" t="s">
        <v>413</v>
      </c>
      <c r="R402" t="s">
        <v>407</v>
      </c>
      <c r="S402" t="s">
        <v>1212</v>
      </c>
      <c r="T402" s="132">
        <v>2943.8</v>
      </c>
      <c r="U402" t="s">
        <v>2263</v>
      </c>
      <c r="V402" s="133">
        <v>8.5000000000000006E-2</v>
      </c>
      <c r="W402" s="133">
        <v>0.14404799480795799</v>
      </c>
      <c r="X402" s="3" t="s">
        <v>412</v>
      </c>
      <c r="Y402" s="3" t="s">
        <v>338</v>
      </c>
      <c r="Z402" s="144">
        <v>12269.16</v>
      </c>
      <c r="AB402" t="s">
        <v>2264</v>
      </c>
      <c r="AD402" s="144">
        <v>9.8067000000000011</v>
      </c>
      <c r="AG402" s="15" t="s">
        <v>15</v>
      </c>
      <c r="AH402" s="133">
        <v>1.3089400306655611E-5</v>
      </c>
      <c r="AI402" s="133">
        <v>2.9777277550904774E-3</v>
      </c>
      <c r="AJ402" s="133">
        <v>3.3469443194461947E-4</v>
      </c>
    </row>
    <row r="403" spans="1:36">
      <c r="A403" t="s">
        <v>1213</v>
      </c>
      <c r="B403">
        <v>13499</v>
      </c>
      <c r="C403" t="s">
        <v>2312</v>
      </c>
      <c r="D403" t="s">
        <v>2313</v>
      </c>
      <c r="E403" t="s">
        <v>309</v>
      </c>
      <c r="F403" t="s">
        <v>2314</v>
      </c>
      <c r="G403" t="s">
        <v>2315</v>
      </c>
      <c r="H403" t="s">
        <v>312</v>
      </c>
      <c r="I403" t="s">
        <v>951</v>
      </c>
      <c r="J403" t="s">
        <v>204</v>
      </c>
      <c r="K403" t="s">
        <v>204</v>
      </c>
      <c r="L403" t="s">
        <v>325</v>
      </c>
      <c r="M403" t="s">
        <v>340</v>
      </c>
      <c r="N403" t="s">
        <v>464</v>
      </c>
      <c r="O403" t="s">
        <v>339</v>
      </c>
      <c r="P403" t="s">
        <v>1690</v>
      </c>
      <c r="Q403" t="s">
        <v>413</v>
      </c>
      <c r="R403" t="s">
        <v>407</v>
      </c>
      <c r="S403" t="s">
        <v>1212</v>
      </c>
      <c r="T403" s="132">
        <v>7096.3</v>
      </c>
      <c r="U403" t="s">
        <v>2316</v>
      </c>
      <c r="V403" s="133">
        <v>4.9399999999999999E-2</v>
      </c>
      <c r="W403" s="133">
        <v>5.4465156172513601E-2</v>
      </c>
      <c r="X403" s="15" t="s">
        <v>412</v>
      </c>
      <c r="Y403" s="15" t="s">
        <v>339</v>
      </c>
      <c r="Z403" s="144">
        <v>207019</v>
      </c>
      <c r="AB403" t="s">
        <v>2317</v>
      </c>
      <c r="AD403" s="144">
        <v>191.28560000000002</v>
      </c>
      <c r="AG403" s="15" t="s">
        <v>15</v>
      </c>
      <c r="AH403" s="133">
        <v>2.3063588387267839E-4</v>
      </c>
      <c r="AI403" s="133">
        <v>5.8082376361990783E-2</v>
      </c>
      <c r="AJ403" s="133">
        <v>6.5284168202540812E-3</v>
      </c>
    </row>
    <row r="404" spans="1:36">
      <c r="A404" t="s">
        <v>1213</v>
      </c>
      <c r="B404">
        <v>13499</v>
      </c>
      <c r="C404" t="s">
        <v>1756</v>
      </c>
      <c r="D404" t="s">
        <v>1757</v>
      </c>
      <c r="E404" t="s">
        <v>309</v>
      </c>
      <c r="F404" t="s">
        <v>1758</v>
      </c>
      <c r="G404" t="s">
        <v>1759</v>
      </c>
      <c r="H404" t="s">
        <v>312</v>
      </c>
      <c r="I404" t="s">
        <v>951</v>
      </c>
      <c r="J404" t="s">
        <v>204</v>
      </c>
      <c r="K404" t="s">
        <v>204</v>
      </c>
      <c r="L404" t="s">
        <v>325</v>
      </c>
      <c r="M404" t="s">
        <v>340</v>
      </c>
      <c r="N404" t="s">
        <v>441</v>
      </c>
      <c r="O404" t="s">
        <v>339</v>
      </c>
      <c r="P404" t="s">
        <v>1760</v>
      </c>
      <c r="Q404" t="s">
        <v>415</v>
      </c>
      <c r="R404" t="s">
        <v>407</v>
      </c>
      <c r="S404" t="s">
        <v>1212</v>
      </c>
      <c r="T404" s="132">
        <v>2014.2</v>
      </c>
      <c r="U404" t="s">
        <v>1761</v>
      </c>
      <c r="V404" s="133">
        <v>3.4500000000000003E-2</v>
      </c>
      <c r="W404" s="133">
        <v>4.2700163663625397E-2</v>
      </c>
      <c r="X404" s="15" t="s">
        <v>412</v>
      </c>
      <c r="Y404" s="15" t="s">
        <v>339</v>
      </c>
      <c r="Z404" s="144">
        <v>157000</v>
      </c>
      <c r="AB404" t="s">
        <v>1762</v>
      </c>
      <c r="AD404" s="144">
        <v>152.77670000000001</v>
      </c>
      <c r="AG404" s="15" t="s">
        <v>15</v>
      </c>
      <c r="AH404" s="133">
        <v>2.1553468552262757E-4</v>
      </c>
      <c r="AI404" s="133">
        <v>4.6389450061807877E-2</v>
      </c>
      <c r="AJ404" s="133">
        <v>5.2141404163351121E-3</v>
      </c>
    </row>
    <row r="405" spans="1:36">
      <c r="A405" t="s">
        <v>1213</v>
      </c>
      <c r="B405">
        <v>13499</v>
      </c>
      <c r="C405" t="s">
        <v>2335</v>
      </c>
      <c r="D405" t="s">
        <v>2336</v>
      </c>
      <c r="E405" t="s">
        <v>309</v>
      </c>
      <c r="F405" t="s">
        <v>2337</v>
      </c>
      <c r="G405" t="s">
        <v>2338</v>
      </c>
      <c r="H405" t="s">
        <v>312</v>
      </c>
      <c r="I405" t="s">
        <v>951</v>
      </c>
      <c r="J405" t="s">
        <v>204</v>
      </c>
      <c r="K405" t="s">
        <v>204</v>
      </c>
      <c r="L405" t="s">
        <v>325</v>
      </c>
      <c r="M405" t="s">
        <v>340</v>
      </c>
      <c r="N405" t="s">
        <v>464</v>
      </c>
      <c r="O405" t="s">
        <v>339</v>
      </c>
      <c r="P405" t="s">
        <v>1650</v>
      </c>
      <c r="Q405" t="s">
        <v>413</v>
      </c>
      <c r="R405" t="s">
        <v>407</v>
      </c>
      <c r="S405" t="s">
        <v>1212</v>
      </c>
      <c r="T405" s="132">
        <v>4992.8999999999996</v>
      </c>
      <c r="U405" t="s">
        <v>2339</v>
      </c>
      <c r="V405" s="133">
        <v>4.8899999999999999E-2</v>
      </c>
      <c r="W405" s="133">
        <v>4.7971593655347498E-2</v>
      </c>
      <c r="X405" s="15" t="s">
        <v>412</v>
      </c>
      <c r="Y405" s="15" t="s">
        <v>339</v>
      </c>
      <c r="Z405" s="144">
        <v>150000</v>
      </c>
      <c r="AB405" t="s">
        <v>2340</v>
      </c>
      <c r="AD405" s="144">
        <v>151.185</v>
      </c>
      <c r="AG405" s="15" t="s">
        <v>15</v>
      </c>
      <c r="AH405" s="133">
        <v>5.0000333335555567E-4</v>
      </c>
      <c r="AI405" s="133">
        <v>4.5906142805770933E-2</v>
      </c>
      <c r="AJ405" s="133">
        <v>5.1598170325947859E-3</v>
      </c>
    </row>
    <row r="406" spans="1:36">
      <c r="A406" t="s">
        <v>1213</v>
      </c>
      <c r="B406">
        <v>13499</v>
      </c>
      <c r="C406" t="s">
        <v>2306</v>
      </c>
      <c r="D406" t="s">
        <v>2307</v>
      </c>
      <c r="E406" t="s">
        <v>309</v>
      </c>
      <c r="F406" t="s">
        <v>2308</v>
      </c>
      <c r="G406" t="s">
        <v>2309</v>
      </c>
      <c r="H406" t="s">
        <v>312</v>
      </c>
      <c r="I406" t="s">
        <v>951</v>
      </c>
      <c r="J406" t="s">
        <v>204</v>
      </c>
      <c r="K406" t="s">
        <v>204</v>
      </c>
      <c r="L406" t="s">
        <v>325</v>
      </c>
      <c r="M406" t="s">
        <v>340</v>
      </c>
      <c r="N406" t="s">
        <v>445</v>
      </c>
      <c r="O406" t="s">
        <v>339</v>
      </c>
      <c r="P406" t="s">
        <v>1725</v>
      </c>
      <c r="Q406" t="s">
        <v>415</v>
      </c>
      <c r="R406" t="s">
        <v>407</v>
      </c>
      <c r="S406" t="s">
        <v>1212</v>
      </c>
      <c r="T406" s="132">
        <v>5470.4</v>
      </c>
      <c r="U406" t="s">
        <v>2310</v>
      </c>
      <c r="V406" s="133">
        <v>4.6899999999999997E-2</v>
      </c>
      <c r="W406" s="133">
        <v>4.4462552198171301E-2</v>
      </c>
      <c r="X406" s="15" t="s">
        <v>412</v>
      </c>
      <c r="Y406" s="15" t="s">
        <v>339</v>
      </c>
      <c r="Z406" s="144">
        <v>150000</v>
      </c>
      <c r="AB406" t="s">
        <v>2311</v>
      </c>
      <c r="AD406" s="144">
        <v>148.35</v>
      </c>
      <c r="AG406" s="15" t="s">
        <v>15</v>
      </c>
      <c r="AH406" s="133">
        <v>2.9999999999999997E-4</v>
      </c>
      <c r="AI406" s="133">
        <v>4.5045317228799932E-2</v>
      </c>
      <c r="AJ406" s="133">
        <v>5.0630608644074244E-3</v>
      </c>
    </row>
    <row r="407" spans="1:36">
      <c r="A407" t="s">
        <v>1213</v>
      </c>
      <c r="B407">
        <v>13499</v>
      </c>
      <c r="C407" t="s">
        <v>2274</v>
      </c>
      <c r="D407" t="s">
        <v>2275</v>
      </c>
      <c r="E407" t="s">
        <v>309</v>
      </c>
      <c r="F407" t="s">
        <v>2276</v>
      </c>
      <c r="G407" t="s">
        <v>2277</v>
      </c>
      <c r="H407" t="s">
        <v>312</v>
      </c>
      <c r="I407" t="s">
        <v>951</v>
      </c>
      <c r="J407" t="s">
        <v>204</v>
      </c>
      <c r="K407" t="s">
        <v>204</v>
      </c>
      <c r="L407" t="s">
        <v>325</v>
      </c>
      <c r="M407" t="s">
        <v>340</v>
      </c>
      <c r="N407" t="s">
        <v>445</v>
      </c>
      <c r="O407" t="s">
        <v>339</v>
      </c>
      <c r="P407" t="s">
        <v>1690</v>
      </c>
      <c r="Q407" t="s">
        <v>413</v>
      </c>
      <c r="R407" t="s">
        <v>407</v>
      </c>
      <c r="S407" t="s">
        <v>1212</v>
      </c>
      <c r="T407" s="132">
        <v>3736.2</v>
      </c>
      <c r="U407" t="s">
        <v>2278</v>
      </c>
      <c r="V407" s="133">
        <v>4.7E-2</v>
      </c>
      <c r="W407" s="133">
        <v>3.5335897287129998E-2</v>
      </c>
      <c r="X407" s="15" t="s">
        <v>412</v>
      </c>
      <c r="Y407" s="15" t="s">
        <v>339</v>
      </c>
      <c r="Z407" s="144">
        <v>120000</v>
      </c>
      <c r="AB407" t="s">
        <v>2279</v>
      </c>
      <c r="AD407" s="144">
        <v>120.22799999999999</v>
      </c>
      <c r="AG407" s="15" t="s">
        <v>15</v>
      </c>
      <c r="AH407" s="133">
        <v>1.3346680013346681E-4</v>
      </c>
      <c r="AI407" s="133">
        <v>3.6506291875862205E-2</v>
      </c>
      <c r="AJ407" s="133">
        <v>4.1032806309806262E-3</v>
      </c>
    </row>
    <row r="408" spans="1:36">
      <c r="A408" t="s">
        <v>1213</v>
      </c>
      <c r="B408">
        <v>13499</v>
      </c>
      <c r="C408" t="s">
        <v>2269</v>
      </c>
      <c r="D408" t="s">
        <v>2270</v>
      </c>
      <c r="E408" t="s">
        <v>309</v>
      </c>
      <c r="F408" t="s">
        <v>2271</v>
      </c>
      <c r="G408" t="s">
        <v>2272</v>
      </c>
      <c r="H408" t="s">
        <v>312</v>
      </c>
      <c r="I408" t="s">
        <v>951</v>
      </c>
      <c r="J408" t="s">
        <v>204</v>
      </c>
      <c r="K408" t="s">
        <v>204</v>
      </c>
      <c r="L408" t="s">
        <v>325</v>
      </c>
      <c r="M408" t="s">
        <v>340</v>
      </c>
      <c r="N408" t="s">
        <v>475</v>
      </c>
      <c r="O408" t="s">
        <v>339</v>
      </c>
      <c r="P408" t="s">
        <v>1690</v>
      </c>
      <c r="Q408" t="s">
        <v>413</v>
      </c>
      <c r="R408" t="s">
        <v>407</v>
      </c>
      <c r="S408" t="s">
        <v>1212</v>
      </c>
      <c r="T408" s="132">
        <v>3275.5</v>
      </c>
      <c r="U408" t="s">
        <v>2108</v>
      </c>
      <c r="V408" s="133">
        <v>2.1000000000000001E-2</v>
      </c>
      <c r="W408" s="133">
        <v>5.1370485829114597E-2</v>
      </c>
      <c r="X408" s="15" t="s">
        <v>412</v>
      </c>
      <c r="Y408" s="15" t="s">
        <v>339</v>
      </c>
      <c r="Z408" s="144">
        <v>111000</v>
      </c>
      <c r="AB408" t="s">
        <v>2273</v>
      </c>
      <c r="AD408" s="144">
        <v>101.0433</v>
      </c>
      <c r="AG408" s="15" t="s">
        <v>15</v>
      </c>
      <c r="AH408" s="133">
        <v>1.9336618961688889E-4</v>
      </c>
      <c r="AI408" s="133">
        <v>3.0681007767743851E-2</v>
      </c>
      <c r="AJ408" s="133">
        <v>3.4485229379209894E-3</v>
      </c>
    </row>
    <row r="409" spans="1:36">
      <c r="A409" t="s">
        <v>1213</v>
      </c>
      <c r="B409">
        <v>13499</v>
      </c>
      <c r="C409" t="s">
        <v>2294</v>
      </c>
      <c r="D409" t="s">
        <v>2295</v>
      </c>
      <c r="E409" t="s">
        <v>309</v>
      </c>
      <c r="F409" t="s">
        <v>2296</v>
      </c>
      <c r="G409" t="s">
        <v>2297</v>
      </c>
      <c r="H409" t="s">
        <v>312</v>
      </c>
      <c r="I409" t="s">
        <v>951</v>
      </c>
      <c r="J409" t="s">
        <v>204</v>
      </c>
      <c r="K409" t="s">
        <v>204</v>
      </c>
      <c r="L409" t="s">
        <v>325</v>
      </c>
      <c r="M409" t="s">
        <v>340</v>
      </c>
      <c r="N409" t="s">
        <v>477</v>
      </c>
      <c r="O409" t="s">
        <v>339</v>
      </c>
      <c r="P409" t="s">
        <v>1650</v>
      </c>
      <c r="Q409" t="s">
        <v>413</v>
      </c>
      <c r="R409" t="s">
        <v>407</v>
      </c>
      <c r="S409" t="s">
        <v>1212</v>
      </c>
      <c r="T409" s="132">
        <v>3620.3</v>
      </c>
      <c r="U409" t="s">
        <v>2298</v>
      </c>
      <c r="V409" s="133">
        <v>4.5600000000000002E-2</v>
      </c>
      <c r="W409" s="133">
        <v>4.1580312615632699E-2</v>
      </c>
      <c r="X409" s="15" t="s">
        <v>412</v>
      </c>
      <c r="Y409" s="15" t="s">
        <v>339</v>
      </c>
      <c r="Z409" s="144">
        <v>94878.8</v>
      </c>
      <c r="AB409" t="s">
        <v>2299</v>
      </c>
      <c r="AD409" s="144">
        <v>93.607399999999998</v>
      </c>
      <c r="AG409" s="15" t="s">
        <v>15</v>
      </c>
      <c r="AH409" s="133">
        <v>1.8974211324871665E-4</v>
      </c>
      <c r="AI409" s="133">
        <v>2.8423154890213458E-2</v>
      </c>
      <c r="AJ409" s="133">
        <v>3.1947419181592961E-3</v>
      </c>
    </row>
    <row r="410" spans="1:36">
      <c r="A410" t="s">
        <v>1213</v>
      </c>
      <c r="B410">
        <v>13499</v>
      </c>
      <c r="C410" t="s">
        <v>2318</v>
      </c>
      <c r="D410" t="s">
        <v>2319</v>
      </c>
      <c r="E410" t="s">
        <v>309</v>
      </c>
      <c r="F410" t="s">
        <v>2320</v>
      </c>
      <c r="G410" t="s">
        <v>2321</v>
      </c>
      <c r="H410" t="s">
        <v>312</v>
      </c>
      <c r="I410" t="s">
        <v>951</v>
      </c>
      <c r="J410" t="s">
        <v>204</v>
      </c>
      <c r="K410" t="s">
        <v>204</v>
      </c>
      <c r="L410" t="s">
        <v>325</v>
      </c>
      <c r="M410" t="s">
        <v>340</v>
      </c>
      <c r="N410" t="s">
        <v>459</v>
      </c>
      <c r="O410" t="s">
        <v>339</v>
      </c>
      <c r="P410" t="s">
        <v>1957</v>
      </c>
      <c r="Q410" t="s">
        <v>413</v>
      </c>
      <c r="R410" t="s">
        <v>407</v>
      </c>
      <c r="S410" t="s">
        <v>1212</v>
      </c>
      <c r="T410" s="132">
        <v>6321.8</v>
      </c>
      <c r="U410" t="s">
        <v>2322</v>
      </c>
      <c r="V410" s="133">
        <v>1.9E-2</v>
      </c>
      <c r="W410" s="133">
        <v>4.7698843048810599E-2</v>
      </c>
      <c r="X410" s="15" t="s">
        <v>412</v>
      </c>
      <c r="Y410" s="15" t="s">
        <v>339</v>
      </c>
      <c r="Z410" s="144">
        <v>110000</v>
      </c>
      <c r="AB410" t="s">
        <v>2323</v>
      </c>
      <c r="AD410" s="144">
        <v>91.266999999999996</v>
      </c>
      <c r="AG410" s="15" t="s">
        <v>15</v>
      </c>
      <c r="AH410" s="133">
        <v>1.0232558139534884E-4</v>
      </c>
      <c r="AI410" s="133">
        <v>2.7712510734889673E-2</v>
      </c>
      <c r="AJ410" s="133">
        <v>3.114866032435945E-3</v>
      </c>
    </row>
    <row r="411" spans="1:36">
      <c r="A411" t="s">
        <v>1213</v>
      </c>
      <c r="B411">
        <v>13499</v>
      </c>
      <c r="C411" t="s">
        <v>2499</v>
      </c>
      <c r="D411" t="s">
        <v>2500</v>
      </c>
      <c r="E411" t="s">
        <v>309</v>
      </c>
      <c r="F411" t="s">
        <v>2501</v>
      </c>
      <c r="G411" t="s">
        <v>2502</v>
      </c>
      <c r="H411" t="s">
        <v>312</v>
      </c>
      <c r="I411" t="s">
        <v>951</v>
      </c>
      <c r="J411" t="s">
        <v>204</v>
      </c>
      <c r="K411" t="s">
        <v>204</v>
      </c>
      <c r="L411" t="s">
        <v>325</v>
      </c>
      <c r="M411" t="s">
        <v>340</v>
      </c>
      <c r="N411" t="s">
        <v>454</v>
      </c>
      <c r="O411" t="s">
        <v>339</v>
      </c>
      <c r="P411" t="s">
        <v>1650</v>
      </c>
      <c r="Q411" t="s">
        <v>413</v>
      </c>
      <c r="R411" t="s">
        <v>407</v>
      </c>
      <c r="S411" t="s">
        <v>1212</v>
      </c>
      <c r="T411" s="132">
        <v>3564.7</v>
      </c>
      <c r="U411" t="s">
        <v>2503</v>
      </c>
      <c r="V411" s="133">
        <v>2.24E-2</v>
      </c>
      <c r="W411" s="133">
        <v>4.4417967964410401E-2</v>
      </c>
      <c r="X411" s="15" t="s">
        <v>412</v>
      </c>
      <c r="Y411" s="15" t="s">
        <v>339</v>
      </c>
      <c r="Z411" s="144">
        <v>85317.13</v>
      </c>
      <c r="AB411" t="s">
        <v>2504</v>
      </c>
      <c r="AD411" s="144">
        <v>78.6965</v>
      </c>
      <c r="AG411" s="15" t="s">
        <v>15</v>
      </c>
      <c r="AH411" s="133">
        <v>1.3877348283238393E-4</v>
      </c>
      <c r="AI411" s="133">
        <v>2.3895576725960592E-2</v>
      </c>
      <c r="AJ411" s="133">
        <v>2.6858454284856012E-3</v>
      </c>
    </row>
    <row r="412" spans="1:36">
      <c r="A412" t="s">
        <v>1213</v>
      </c>
      <c r="B412">
        <v>13499</v>
      </c>
      <c r="C412" t="s">
        <v>1646</v>
      </c>
      <c r="D412" t="s">
        <v>1647</v>
      </c>
      <c r="E412" t="s">
        <v>311</v>
      </c>
      <c r="F412" t="s">
        <v>1648</v>
      </c>
      <c r="G412" t="s">
        <v>1649</v>
      </c>
      <c r="H412" t="s">
        <v>312</v>
      </c>
      <c r="I412" t="s">
        <v>951</v>
      </c>
      <c r="J412" t="s">
        <v>204</v>
      </c>
      <c r="K412" t="s">
        <v>224</v>
      </c>
      <c r="L412" t="s">
        <v>325</v>
      </c>
      <c r="M412" t="s">
        <v>340</v>
      </c>
      <c r="N412" t="s">
        <v>465</v>
      </c>
      <c r="O412" t="s">
        <v>339</v>
      </c>
      <c r="P412" t="s">
        <v>1650</v>
      </c>
      <c r="Q412" t="s">
        <v>413</v>
      </c>
      <c r="R412" t="s">
        <v>407</v>
      </c>
      <c r="S412" t="s">
        <v>1212</v>
      </c>
      <c r="T412" s="132">
        <v>2869</v>
      </c>
      <c r="U412" t="s">
        <v>1651</v>
      </c>
      <c r="V412" s="133">
        <v>6.3500000000000001E-2</v>
      </c>
      <c r="W412" s="133">
        <v>5.8734752205609898E-2</v>
      </c>
      <c r="X412" s="15" t="s">
        <v>412</v>
      </c>
      <c r="Y412" s="15" t="s">
        <v>339</v>
      </c>
      <c r="Z412" s="144">
        <v>72840</v>
      </c>
      <c r="AB412" t="s">
        <v>1652</v>
      </c>
      <c r="AD412" s="144">
        <v>75.134500000000003</v>
      </c>
      <c r="AG412" s="15" t="s">
        <v>15</v>
      </c>
      <c r="AH412" s="133">
        <v>1.7765853658536585E-4</v>
      </c>
      <c r="AI412" s="133">
        <v>2.2814003284983272E-2</v>
      </c>
      <c r="AJ412" s="133">
        <v>2.5642773610840557E-3</v>
      </c>
    </row>
    <row r="413" spans="1:36">
      <c r="A413" t="s">
        <v>1213</v>
      </c>
      <c r="B413">
        <v>13499</v>
      </c>
      <c r="C413" t="s">
        <v>2355</v>
      </c>
      <c r="D413" t="s">
        <v>2356</v>
      </c>
      <c r="E413" t="s">
        <v>311</v>
      </c>
      <c r="F413" t="s">
        <v>2357</v>
      </c>
      <c r="G413" t="s">
        <v>2358</v>
      </c>
      <c r="H413" t="s">
        <v>312</v>
      </c>
      <c r="I413" t="s">
        <v>951</v>
      </c>
      <c r="J413" t="s">
        <v>204</v>
      </c>
      <c r="K413" t="s">
        <v>224</v>
      </c>
      <c r="L413" t="s">
        <v>325</v>
      </c>
      <c r="M413" t="s">
        <v>340</v>
      </c>
      <c r="N413" t="s">
        <v>465</v>
      </c>
      <c r="O413" t="s">
        <v>339</v>
      </c>
      <c r="P413" t="s">
        <v>1650</v>
      </c>
      <c r="Q413" t="s">
        <v>413</v>
      </c>
      <c r="R413" t="s">
        <v>407</v>
      </c>
      <c r="S413" t="s">
        <v>1212</v>
      </c>
      <c r="T413" s="132">
        <v>2597.1</v>
      </c>
      <c r="U413" t="s">
        <v>1682</v>
      </c>
      <c r="V413" s="133">
        <v>3.49E-2</v>
      </c>
      <c r="W413" s="133">
        <v>6.1892364996671299E-2</v>
      </c>
      <c r="X413" s="15" t="s">
        <v>412</v>
      </c>
      <c r="Y413" s="15" t="s">
        <v>339</v>
      </c>
      <c r="Z413" s="144">
        <v>70000</v>
      </c>
      <c r="AB413" t="s">
        <v>2359</v>
      </c>
      <c r="AD413" s="144">
        <v>66.066000000000003</v>
      </c>
      <c r="AG413" s="15" t="s">
        <v>15</v>
      </c>
      <c r="AH413" s="133">
        <v>7.4034720193876544E-5</v>
      </c>
      <c r="AI413" s="133">
        <v>2.0060424186301964E-2</v>
      </c>
      <c r="AJ413" s="133">
        <v>2.2547770749439902E-3</v>
      </c>
    </row>
    <row r="414" spans="1:36">
      <c r="A414" t="s">
        <v>1213</v>
      </c>
      <c r="B414">
        <v>13499</v>
      </c>
      <c r="C414" t="s">
        <v>2330</v>
      </c>
      <c r="D414" t="s">
        <v>2331</v>
      </c>
      <c r="E414" t="s">
        <v>309</v>
      </c>
      <c r="F414" t="s">
        <v>2332</v>
      </c>
      <c r="G414" t="s">
        <v>2333</v>
      </c>
      <c r="H414" t="s">
        <v>312</v>
      </c>
      <c r="I414" t="s">
        <v>951</v>
      </c>
      <c r="J414" t="s">
        <v>204</v>
      </c>
      <c r="K414" t="s">
        <v>204</v>
      </c>
      <c r="L414" t="s">
        <v>325</v>
      </c>
      <c r="M414" t="s">
        <v>340</v>
      </c>
      <c r="N414" t="s">
        <v>445</v>
      </c>
      <c r="O414" t="s">
        <v>339</v>
      </c>
      <c r="P414" t="s">
        <v>1650</v>
      </c>
      <c r="Q414" t="s">
        <v>413</v>
      </c>
      <c r="R414" t="s">
        <v>407</v>
      </c>
      <c r="S414" t="s">
        <v>1212</v>
      </c>
      <c r="T414" s="132">
        <v>4736.7</v>
      </c>
      <c r="U414" t="s">
        <v>1904</v>
      </c>
      <c r="V414" s="133">
        <v>1.9400000000000001E-2</v>
      </c>
      <c r="W414" s="133">
        <v>4.7391998616456599E-2</v>
      </c>
      <c r="X414" s="15" t="s">
        <v>412</v>
      </c>
      <c r="Y414" s="15" t="s">
        <v>339</v>
      </c>
      <c r="Z414" s="144">
        <v>62068</v>
      </c>
      <c r="AB414" t="s">
        <v>2334</v>
      </c>
      <c r="AD414" s="144">
        <v>54.508099999999999</v>
      </c>
      <c r="AG414" s="15" t="s">
        <v>15</v>
      </c>
      <c r="AH414" s="133">
        <v>1.0118250656054882E-4</v>
      </c>
      <c r="AI414" s="133">
        <v>1.6550958247651834E-2</v>
      </c>
      <c r="AJ414" s="133">
        <v>1.8603156582622604E-3</v>
      </c>
    </row>
    <row r="415" spans="1:36">
      <c r="A415" t="s">
        <v>1213</v>
      </c>
      <c r="B415">
        <v>13499</v>
      </c>
      <c r="C415" t="s">
        <v>2415</v>
      </c>
      <c r="D415" t="s">
        <v>2416</v>
      </c>
      <c r="E415" t="s">
        <v>309</v>
      </c>
      <c r="F415" t="s">
        <v>2417</v>
      </c>
      <c r="G415" t="s">
        <v>2418</v>
      </c>
      <c r="H415" t="s">
        <v>312</v>
      </c>
      <c r="I415" t="s">
        <v>951</v>
      </c>
      <c r="J415" t="s">
        <v>204</v>
      </c>
      <c r="K415" t="s">
        <v>204</v>
      </c>
      <c r="L415" t="s">
        <v>325</v>
      </c>
      <c r="M415" t="s">
        <v>340</v>
      </c>
      <c r="N415" t="s">
        <v>440</v>
      </c>
      <c r="O415" t="s">
        <v>339</v>
      </c>
      <c r="P415" t="s">
        <v>1622</v>
      </c>
      <c r="Q415" t="s">
        <v>413</v>
      </c>
      <c r="R415" t="s">
        <v>407</v>
      </c>
      <c r="S415" t="s">
        <v>1212</v>
      </c>
      <c r="T415" s="132">
        <v>4317.3</v>
      </c>
      <c r="U415" t="s">
        <v>1281</v>
      </c>
      <c r="V415" s="133">
        <v>2.4299999999999999E-2</v>
      </c>
      <c r="W415" s="133">
        <v>4.5202125958203901E-2</v>
      </c>
      <c r="X415" s="15" t="s">
        <v>412</v>
      </c>
      <c r="Y415" s="15" t="s">
        <v>339</v>
      </c>
      <c r="Z415" s="144">
        <v>58000</v>
      </c>
      <c r="AB415" t="s">
        <v>2419</v>
      </c>
      <c r="AD415" s="144">
        <v>52.443599999999996</v>
      </c>
      <c r="AG415" s="15" t="s">
        <v>15</v>
      </c>
      <c r="AH415" s="133">
        <v>3.9600850735517528E-5</v>
      </c>
      <c r="AI415" s="133">
        <v>1.5924088969466073E-2</v>
      </c>
      <c r="AJ415" s="133">
        <v>1.7898560077427516E-3</v>
      </c>
    </row>
    <row r="416" spans="1:36">
      <c r="A416" t="s">
        <v>1213</v>
      </c>
      <c r="B416">
        <v>13499</v>
      </c>
      <c r="C416" t="s">
        <v>2074</v>
      </c>
      <c r="D416" t="s">
        <v>2075</v>
      </c>
      <c r="E416" t="s">
        <v>309</v>
      </c>
      <c r="F416" t="s">
        <v>2341</v>
      </c>
      <c r="G416" t="s">
        <v>2342</v>
      </c>
      <c r="H416" t="s">
        <v>312</v>
      </c>
      <c r="I416" t="s">
        <v>951</v>
      </c>
      <c r="J416" t="s">
        <v>204</v>
      </c>
      <c r="K416" t="s">
        <v>204</v>
      </c>
      <c r="L416" t="s">
        <v>325</v>
      </c>
      <c r="M416" t="s">
        <v>340</v>
      </c>
      <c r="N416" t="s">
        <v>448</v>
      </c>
      <c r="O416" t="s">
        <v>339</v>
      </c>
      <c r="P416" t="s">
        <v>1211</v>
      </c>
      <c r="Q416" t="s">
        <v>413</v>
      </c>
      <c r="R416" t="s">
        <v>407</v>
      </c>
      <c r="S416" t="s">
        <v>1212</v>
      </c>
      <c r="T416" s="132">
        <v>1159.5</v>
      </c>
      <c r="U416" t="s">
        <v>2343</v>
      </c>
      <c r="V416" s="133">
        <v>2.98E-2</v>
      </c>
      <c r="W416" s="133">
        <v>1.87780996489521E-2</v>
      </c>
      <c r="X416" s="15" t="s">
        <v>412</v>
      </c>
      <c r="Y416" s="15" t="s">
        <v>339</v>
      </c>
      <c r="Z416" s="144">
        <v>50000</v>
      </c>
      <c r="AB416" t="s">
        <v>2340</v>
      </c>
      <c r="AD416" s="144">
        <v>50.395000000000003</v>
      </c>
      <c r="AG416" s="15" t="s">
        <v>15</v>
      </c>
      <c r="AH416" s="133">
        <v>1.9668692673136617E-5</v>
      </c>
      <c r="AI416" s="133">
        <v>1.5302047601923644E-2</v>
      </c>
      <c r="AJ416" s="133">
        <v>1.7199390108649287E-3</v>
      </c>
    </row>
    <row r="417" spans="1:36">
      <c r="A417" t="s">
        <v>1213</v>
      </c>
      <c r="B417">
        <v>13499</v>
      </c>
      <c r="C417" t="s">
        <v>2094</v>
      </c>
      <c r="D417" t="s">
        <v>2095</v>
      </c>
      <c r="E417" t="s">
        <v>309</v>
      </c>
      <c r="F417" t="s">
        <v>2366</v>
      </c>
      <c r="G417" t="s">
        <v>2367</v>
      </c>
      <c r="H417" t="s">
        <v>312</v>
      </c>
      <c r="I417" t="s">
        <v>951</v>
      </c>
      <c r="J417" t="s">
        <v>204</v>
      </c>
      <c r="K417" t="s">
        <v>204</v>
      </c>
      <c r="L417" t="s">
        <v>325</v>
      </c>
      <c r="M417" t="s">
        <v>340</v>
      </c>
      <c r="N417" t="s">
        <v>448</v>
      </c>
      <c r="O417" t="s">
        <v>339</v>
      </c>
      <c r="P417" t="s">
        <v>1211</v>
      </c>
      <c r="Q417" t="s">
        <v>413</v>
      </c>
      <c r="R417" t="s">
        <v>407</v>
      </c>
      <c r="S417" t="s">
        <v>1212</v>
      </c>
      <c r="T417" s="132">
        <v>3414.5</v>
      </c>
      <c r="U417" t="s">
        <v>2368</v>
      </c>
      <c r="V417" s="133">
        <v>2.6800000000000001E-2</v>
      </c>
      <c r="W417" s="133">
        <v>4.46566247451302E-2</v>
      </c>
      <c r="X417" s="15" t="s">
        <v>412</v>
      </c>
      <c r="Y417" s="15" t="s">
        <v>339</v>
      </c>
      <c r="Z417" s="144">
        <v>50563.26</v>
      </c>
      <c r="AB417" t="s">
        <v>2369</v>
      </c>
      <c r="AD417" s="144">
        <v>48.045199999999994</v>
      </c>
      <c r="AG417" s="15" t="s">
        <v>15</v>
      </c>
      <c r="AH417" s="133">
        <v>2.214235846768594E-5</v>
      </c>
      <c r="AI417" s="133">
        <v>1.4588549210118896E-2</v>
      </c>
      <c r="AJ417" s="133">
        <v>1.6397423110389455E-3</v>
      </c>
    </row>
    <row r="418" spans="1:36">
      <c r="A418" t="s">
        <v>1213</v>
      </c>
      <c r="B418">
        <v>13499</v>
      </c>
      <c r="C418" t="s">
        <v>2306</v>
      </c>
      <c r="D418" t="s">
        <v>2307</v>
      </c>
      <c r="E418" t="s">
        <v>309</v>
      </c>
      <c r="F418" t="s">
        <v>2379</v>
      </c>
      <c r="G418" t="s">
        <v>2380</v>
      </c>
      <c r="H418" t="s">
        <v>312</v>
      </c>
      <c r="I418" t="s">
        <v>951</v>
      </c>
      <c r="J418" t="s">
        <v>204</v>
      </c>
      <c r="K418" t="s">
        <v>204</v>
      </c>
      <c r="L418" t="s">
        <v>325</v>
      </c>
      <c r="M418" t="s">
        <v>340</v>
      </c>
      <c r="N418" t="s">
        <v>445</v>
      </c>
      <c r="O418" t="s">
        <v>339</v>
      </c>
      <c r="P418" t="s">
        <v>1725</v>
      </c>
      <c r="Q418" t="s">
        <v>415</v>
      </c>
      <c r="R418" t="s">
        <v>407</v>
      </c>
      <c r="S418" t="s">
        <v>1212</v>
      </c>
      <c r="T418" s="132">
        <v>4749.2</v>
      </c>
      <c r="U418" t="s">
        <v>1677</v>
      </c>
      <c r="V418" s="133">
        <v>2.6200000000000001E-2</v>
      </c>
      <c r="W418" s="133">
        <v>4.5839418240785197E-2</v>
      </c>
      <c r="X418" s="15" t="s">
        <v>412</v>
      </c>
      <c r="Y418" s="15" t="s">
        <v>339</v>
      </c>
      <c r="Z418" s="144">
        <v>45000</v>
      </c>
      <c r="AB418" t="s">
        <v>2381</v>
      </c>
      <c r="AD418" s="144">
        <v>41.085000000000001</v>
      </c>
      <c r="AG418" s="15" t="s">
        <v>15</v>
      </c>
      <c r="AH418" s="133">
        <v>3.4793070148241678E-5</v>
      </c>
      <c r="AI418" s="133">
        <v>1.2475138917055916E-2</v>
      </c>
      <c r="AJ418" s="133">
        <v>1.4021965326200139E-3</v>
      </c>
    </row>
    <row r="419" spans="1:36">
      <c r="A419" t="s">
        <v>1213</v>
      </c>
      <c r="B419">
        <v>13499</v>
      </c>
      <c r="C419" t="s">
        <v>2312</v>
      </c>
      <c r="D419" t="s">
        <v>2313</v>
      </c>
      <c r="E419" t="s">
        <v>309</v>
      </c>
      <c r="F419" t="s">
        <v>2351</v>
      </c>
      <c r="G419" t="s">
        <v>2352</v>
      </c>
      <c r="H419" t="s">
        <v>312</v>
      </c>
      <c r="I419" t="s">
        <v>951</v>
      </c>
      <c r="J419" t="s">
        <v>204</v>
      </c>
      <c r="K419" t="s">
        <v>204</v>
      </c>
      <c r="L419" t="s">
        <v>325</v>
      </c>
      <c r="M419" t="s">
        <v>340</v>
      </c>
      <c r="N419" t="s">
        <v>464</v>
      </c>
      <c r="O419" t="s">
        <v>339</v>
      </c>
      <c r="P419" t="s">
        <v>1690</v>
      </c>
      <c r="Q419" t="s">
        <v>413</v>
      </c>
      <c r="R419" t="s">
        <v>407</v>
      </c>
      <c r="S419" t="s">
        <v>1212</v>
      </c>
      <c r="T419" s="132">
        <v>4924.3999999999996</v>
      </c>
      <c r="U419" t="s">
        <v>2353</v>
      </c>
      <c r="V419" s="133">
        <v>2.41E-2</v>
      </c>
      <c r="W419" s="133">
        <v>5.1895006226300798E-2</v>
      </c>
      <c r="X419" s="15" t="s">
        <v>412</v>
      </c>
      <c r="Y419" s="15" t="s">
        <v>339</v>
      </c>
      <c r="Z419" s="144">
        <v>44444.44</v>
      </c>
      <c r="AB419" t="s">
        <v>2354</v>
      </c>
      <c r="AD419" s="144">
        <v>38.1111</v>
      </c>
      <c r="AG419" s="15" t="s">
        <v>15</v>
      </c>
      <c r="AH419" s="133">
        <v>2.5236691163005982E-5</v>
      </c>
      <c r="AI419" s="133">
        <v>1.157213744144602E-2</v>
      </c>
      <c r="AJ419" s="133">
        <v>1.3006998241288697E-3</v>
      </c>
    </row>
    <row r="420" spans="1:36">
      <c r="A420" t="s">
        <v>1213</v>
      </c>
      <c r="B420">
        <v>13499</v>
      </c>
      <c r="C420" t="s">
        <v>2374</v>
      </c>
      <c r="D420" t="s">
        <v>2375</v>
      </c>
      <c r="E420" t="s">
        <v>309</v>
      </c>
      <c r="F420" t="s">
        <v>2376</v>
      </c>
      <c r="G420" t="s">
        <v>2377</v>
      </c>
      <c r="H420" t="s">
        <v>312</v>
      </c>
      <c r="I420" t="s">
        <v>951</v>
      </c>
      <c r="J420" t="s">
        <v>204</v>
      </c>
      <c r="K420" t="s">
        <v>204</v>
      </c>
      <c r="L420" t="s">
        <v>325</v>
      </c>
      <c r="M420" t="s">
        <v>340</v>
      </c>
      <c r="N420" t="s">
        <v>484</v>
      </c>
      <c r="O420" t="s">
        <v>339</v>
      </c>
      <c r="Q420" t="s">
        <v>410</v>
      </c>
      <c r="R420" t="s">
        <v>410</v>
      </c>
      <c r="S420" t="s">
        <v>1212</v>
      </c>
      <c r="T420" s="132">
        <v>2569.4</v>
      </c>
      <c r="U420" t="s">
        <v>2378</v>
      </c>
      <c r="V420" s="133">
        <v>3.6499999999999998E-2</v>
      </c>
      <c r="W420" s="133">
        <v>4.4667115153073901E-2</v>
      </c>
      <c r="X420" s="15" t="s">
        <v>412</v>
      </c>
      <c r="Y420" s="15" t="s">
        <v>339</v>
      </c>
      <c r="Z420" s="144">
        <v>37000</v>
      </c>
      <c r="AB420" t="s">
        <v>1411</v>
      </c>
      <c r="AD420" s="144">
        <v>36.0824</v>
      </c>
      <c r="AG420" s="15" t="s">
        <v>15</v>
      </c>
      <c r="AH420" s="133">
        <v>1.8410097583856704E-5</v>
      </c>
      <c r="AI420" s="133">
        <v>1.0956138553262221E-2</v>
      </c>
      <c r="AJ420" s="133">
        <v>1.2314619975321501E-3</v>
      </c>
    </row>
    <row r="421" spans="1:36">
      <c r="A421" t="s">
        <v>1213</v>
      </c>
      <c r="B421">
        <v>13499</v>
      </c>
      <c r="C421" t="s">
        <v>2195</v>
      </c>
      <c r="D421" t="s">
        <v>2196</v>
      </c>
      <c r="E421" t="s">
        <v>309</v>
      </c>
      <c r="F421" t="s">
        <v>2399</v>
      </c>
      <c r="G421" t="s">
        <v>2400</v>
      </c>
      <c r="H421" t="s">
        <v>312</v>
      </c>
      <c r="I421" t="s">
        <v>951</v>
      </c>
      <c r="J421" t="s">
        <v>204</v>
      </c>
      <c r="K421" t="s">
        <v>204</v>
      </c>
      <c r="L421" t="s">
        <v>325</v>
      </c>
      <c r="M421" t="s">
        <v>340</v>
      </c>
      <c r="N421" t="s">
        <v>464</v>
      </c>
      <c r="O421" t="s">
        <v>339</v>
      </c>
      <c r="P421" t="s">
        <v>1650</v>
      </c>
      <c r="Q421" t="s">
        <v>413</v>
      </c>
      <c r="R421" t="s">
        <v>407</v>
      </c>
      <c r="S421" t="s">
        <v>1212</v>
      </c>
      <c r="T421" s="132">
        <v>5780.9</v>
      </c>
      <c r="U421" t="s">
        <v>2199</v>
      </c>
      <c r="V421" s="133">
        <v>2.4400000000000002E-2</v>
      </c>
      <c r="W421" s="133">
        <v>5.03450484526154E-2</v>
      </c>
      <c r="X421" s="15" t="s">
        <v>412</v>
      </c>
      <c r="Y421" s="15" t="s">
        <v>339</v>
      </c>
      <c r="Z421" s="144">
        <v>30000</v>
      </c>
      <c r="AB421" t="s">
        <v>2401</v>
      </c>
      <c r="AD421" s="144">
        <v>25.670999999999999</v>
      </c>
      <c r="AG421" s="15" t="s">
        <v>15</v>
      </c>
      <c r="AH421" s="133">
        <v>2.468449106339142E-5</v>
      </c>
      <c r="AI421" s="133">
        <v>7.7947983726358141E-3</v>
      </c>
      <c r="AJ421" s="133">
        <v>8.7612966262354567E-4</v>
      </c>
    </row>
    <row r="422" spans="1:36">
      <c r="A422" t="s">
        <v>1213</v>
      </c>
      <c r="B422">
        <v>13499</v>
      </c>
      <c r="C422" t="s">
        <v>2280</v>
      </c>
      <c r="D422" t="s">
        <v>2281</v>
      </c>
      <c r="E422" t="s">
        <v>309</v>
      </c>
      <c r="F422" t="s">
        <v>2895</v>
      </c>
      <c r="G422" t="s">
        <v>2896</v>
      </c>
      <c r="H422" t="s">
        <v>312</v>
      </c>
      <c r="I422" t="s">
        <v>951</v>
      </c>
      <c r="J422" t="s">
        <v>204</v>
      </c>
      <c r="K422" t="s">
        <v>204</v>
      </c>
      <c r="L422" t="s">
        <v>325</v>
      </c>
      <c r="M422" t="s">
        <v>340</v>
      </c>
      <c r="N422" t="s">
        <v>451</v>
      </c>
      <c r="O422" t="s">
        <v>339</v>
      </c>
      <c r="P422" t="s">
        <v>1622</v>
      </c>
      <c r="Q422" t="s">
        <v>413</v>
      </c>
      <c r="R422" t="s">
        <v>407</v>
      </c>
      <c r="S422" t="s">
        <v>1212</v>
      </c>
      <c r="T422" s="132">
        <v>3472.4</v>
      </c>
      <c r="U422" t="s">
        <v>2897</v>
      </c>
      <c r="V422" s="133">
        <v>0.04</v>
      </c>
      <c r="W422" s="133">
        <v>4.2117946022748598E-2</v>
      </c>
      <c r="X422" s="15" t="s">
        <v>412</v>
      </c>
      <c r="Y422" s="15" t="s">
        <v>339</v>
      </c>
      <c r="Z422" s="144">
        <v>26250</v>
      </c>
      <c r="AB422" t="s">
        <v>2838</v>
      </c>
      <c r="AD422" s="144">
        <v>25.6463</v>
      </c>
      <c r="AG422" s="15" t="s">
        <v>15</v>
      </c>
      <c r="AH422" s="133">
        <v>3.8746520453603992E-5</v>
      </c>
      <c r="AI422" s="133">
        <v>7.787298410818818E-3</v>
      </c>
      <c r="AJ422" s="133">
        <v>8.7528667237514078E-4</v>
      </c>
    </row>
    <row r="423" spans="1:36">
      <c r="A423" t="s">
        <v>1213</v>
      </c>
      <c r="B423">
        <v>13499</v>
      </c>
      <c r="C423" t="s">
        <v>2163</v>
      </c>
      <c r="D423" t="s">
        <v>2164</v>
      </c>
      <c r="E423" t="s">
        <v>309</v>
      </c>
      <c r="F423" t="s">
        <v>2898</v>
      </c>
      <c r="G423" t="s">
        <v>2899</v>
      </c>
      <c r="H423" t="s">
        <v>312</v>
      </c>
      <c r="I423" t="s">
        <v>951</v>
      </c>
      <c r="J423" t="s">
        <v>204</v>
      </c>
      <c r="K423" t="s">
        <v>204</v>
      </c>
      <c r="L423" t="s">
        <v>325</v>
      </c>
      <c r="M423" t="s">
        <v>340</v>
      </c>
      <c r="N423" t="s">
        <v>484</v>
      </c>
      <c r="O423" t="s">
        <v>339</v>
      </c>
      <c r="P423" t="s">
        <v>1690</v>
      </c>
      <c r="Q423" t="s">
        <v>413</v>
      </c>
      <c r="R423" t="s">
        <v>407</v>
      </c>
      <c r="S423" t="s">
        <v>1212</v>
      </c>
      <c r="T423" s="132">
        <v>8447</v>
      </c>
      <c r="U423" t="s">
        <v>2900</v>
      </c>
      <c r="V423" s="133">
        <v>2.7900000000000001E-2</v>
      </c>
      <c r="W423" s="133">
        <v>4.8645602365731802E-2</v>
      </c>
      <c r="X423" s="15" t="s">
        <v>412</v>
      </c>
      <c r="Y423" s="15" t="s">
        <v>339</v>
      </c>
      <c r="Z423" s="144">
        <v>30000</v>
      </c>
      <c r="AB423" t="s">
        <v>2901</v>
      </c>
      <c r="AD423" s="144">
        <v>24.867000000000001</v>
      </c>
      <c r="AG423" s="15" t="s">
        <v>15</v>
      </c>
      <c r="AH423" s="133">
        <v>3.4796204430020774E-5</v>
      </c>
      <c r="AI423" s="133">
        <v>7.5506700608599115E-3</v>
      </c>
      <c r="AJ423" s="133">
        <v>8.4868981810056919E-4</v>
      </c>
    </row>
    <row r="424" spans="1:36">
      <c r="A424" t="s">
        <v>1213</v>
      </c>
      <c r="B424">
        <v>13499</v>
      </c>
      <c r="C424" t="s">
        <v>2549</v>
      </c>
      <c r="D424" t="s">
        <v>2550</v>
      </c>
      <c r="E424" t="s">
        <v>309</v>
      </c>
      <c r="F424" t="s">
        <v>2551</v>
      </c>
      <c r="G424" t="s">
        <v>2552</v>
      </c>
      <c r="H424" t="s">
        <v>312</v>
      </c>
      <c r="I424" t="s">
        <v>951</v>
      </c>
      <c r="J424" t="s">
        <v>204</v>
      </c>
      <c r="K424" t="s">
        <v>204</v>
      </c>
      <c r="L424" t="s">
        <v>325</v>
      </c>
      <c r="M424" t="s">
        <v>340</v>
      </c>
      <c r="N424" t="s">
        <v>445</v>
      </c>
      <c r="O424" t="s">
        <v>339</v>
      </c>
      <c r="P424" t="s">
        <v>1725</v>
      </c>
      <c r="Q424" t="s">
        <v>415</v>
      </c>
      <c r="R424" t="s">
        <v>407</v>
      </c>
      <c r="S424" t="s">
        <v>1212</v>
      </c>
      <c r="T424" s="132">
        <v>2454.5</v>
      </c>
      <c r="U424" t="s">
        <v>1726</v>
      </c>
      <c r="V424" s="133">
        <v>1.84E-2</v>
      </c>
      <c r="W424" s="133">
        <v>4.5594204955100699E-2</v>
      </c>
      <c r="X424" s="15" t="s">
        <v>412</v>
      </c>
      <c r="Y424" s="15" t="s">
        <v>339</v>
      </c>
      <c r="Z424" s="144">
        <v>25000</v>
      </c>
      <c r="AB424" t="s">
        <v>2553</v>
      </c>
      <c r="AD424" s="144">
        <v>23.4375</v>
      </c>
      <c r="AG424" s="15" t="s">
        <v>15</v>
      </c>
      <c r="AH424" s="133">
        <v>8.3333333333333331E-5</v>
      </c>
      <c r="AI424" s="133">
        <v>7.1166135662285024E-3</v>
      </c>
      <c r="AJ424" s="133">
        <v>7.9990218408863508E-4</v>
      </c>
    </row>
    <row r="425" spans="1:36">
      <c r="A425" t="s">
        <v>1213</v>
      </c>
      <c r="B425">
        <v>13499</v>
      </c>
      <c r="C425" t="s">
        <v>1809</v>
      </c>
      <c r="D425" t="s">
        <v>1810</v>
      </c>
      <c r="E425" t="s">
        <v>311</v>
      </c>
      <c r="F425" t="s">
        <v>1811</v>
      </c>
      <c r="G425" t="s">
        <v>1812</v>
      </c>
      <c r="H425" t="s">
        <v>312</v>
      </c>
      <c r="I425" t="s">
        <v>951</v>
      </c>
      <c r="J425" t="s">
        <v>204</v>
      </c>
      <c r="K425" t="s">
        <v>224</v>
      </c>
      <c r="L425" t="s">
        <v>325</v>
      </c>
      <c r="M425" t="s">
        <v>340</v>
      </c>
      <c r="N425" t="s">
        <v>465</v>
      </c>
      <c r="O425" t="s">
        <v>339</v>
      </c>
      <c r="P425" t="s">
        <v>1622</v>
      </c>
      <c r="Q425" t="s">
        <v>413</v>
      </c>
      <c r="R425" t="s">
        <v>407</v>
      </c>
      <c r="S425" t="s">
        <v>1212</v>
      </c>
      <c r="T425" s="132">
        <v>1629</v>
      </c>
      <c r="U425" t="s">
        <v>1813</v>
      </c>
      <c r="V425" s="133">
        <v>3.95E-2</v>
      </c>
      <c r="W425" s="133">
        <v>4.6963203191756897E-2</v>
      </c>
      <c r="X425" s="15" t="s">
        <v>412</v>
      </c>
      <c r="Y425" s="15" t="s">
        <v>339</v>
      </c>
      <c r="Z425" s="144">
        <v>22500</v>
      </c>
      <c r="AB425" t="s">
        <v>1814</v>
      </c>
      <c r="AD425" s="144">
        <v>22.115299999999998</v>
      </c>
      <c r="AG425" s="15" t="s">
        <v>15</v>
      </c>
      <c r="AH425" s="133">
        <v>7.168128961789036E-5</v>
      </c>
      <c r="AI425" s="133">
        <v>6.7151378773850964E-3</v>
      </c>
      <c r="AJ425" s="133">
        <v>7.5477660892908334E-4</v>
      </c>
    </row>
    <row r="426" spans="1:36">
      <c r="A426" t="s">
        <v>1213</v>
      </c>
      <c r="B426">
        <v>13499</v>
      </c>
      <c r="C426" t="s">
        <v>2402</v>
      </c>
      <c r="D426" t="s">
        <v>2403</v>
      </c>
      <c r="E426" t="s">
        <v>309</v>
      </c>
      <c r="F426" t="s">
        <v>2404</v>
      </c>
      <c r="G426" t="s">
        <v>2405</v>
      </c>
      <c r="H426" t="s">
        <v>312</v>
      </c>
      <c r="I426" t="s">
        <v>951</v>
      </c>
      <c r="J426" t="s">
        <v>204</v>
      </c>
      <c r="K426" t="s">
        <v>204</v>
      </c>
      <c r="L426" t="s">
        <v>325</v>
      </c>
      <c r="M426" t="s">
        <v>340</v>
      </c>
      <c r="N426" t="s">
        <v>451</v>
      </c>
      <c r="O426" t="s">
        <v>339</v>
      </c>
      <c r="P426" t="s">
        <v>1622</v>
      </c>
      <c r="Q426" t="s">
        <v>413</v>
      </c>
      <c r="R426" t="s">
        <v>407</v>
      </c>
      <c r="S426" t="s">
        <v>1212</v>
      </c>
      <c r="T426" s="132">
        <v>1574.8</v>
      </c>
      <c r="U426" t="s">
        <v>1726</v>
      </c>
      <c r="V426" s="133">
        <v>3.9E-2</v>
      </c>
      <c r="W426" s="133">
        <v>4.9067841285466797E-2</v>
      </c>
      <c r="X426" s="15" t="s">
        <v>412</v>
      </c>
      <c r="Y426" s="15" t="s">
        <v>339</v>
      </c>
      <c r="Z426" s="144">
        <v>20000</v>
      </c>
      <c r="AB426" t="s">
        <v>2406</v>
      </c>
      <c r="AD426" s="144">
        <v>19.707999999999998</v>
      </c>
      <c r="AG426" s="15" t="s">
        <v>15</v>
      </c>
      <c r="AH426" s="133">
        <v>2.6021059884607009E-5</v>
      </c>
      <c r="AI426" s="133">
        <v>5.9841800602978695E-3</v>
      </c>
      <c r="AJ426" s="133">
        <v>6.7261748241146963E-4</v>
      </c>
    </row>
    <row r="427" spans="1:36">
      <c r="A427" t="s">
        <v>1213</v>
      </c>
      <c r="B427">
        <v>13499</v>
      </c>
      <c r="C427" t="s">
        <v>2300</v>
      </c>
      <c r="D427" t="s">
        <v>2301</v>
      </c>
      <c r="E427" t="s">
        <v>309</v>
      </c>
      <c r="F427" t="s">
        <v>2302</v>
      </c>
      <c r="G427" t="s">
        <v>2303</v>
      </c>
      <c r="H427" t="s">
        <v>312</v>
      </c>
      <c r="I427" t="s">
        <v>951</v>
      </c>
      <c r="J427" t="s">
        <v>204</v>
      </c>
      <c r="K427" t="s">
        <v>204</v>
      </c>
      <c r="L427" t="s">
        <v>325</v>
      </c>
      <c r="M427" t="s">
        <v>340</v>
      </c>
      <c r="N427" t="s">
        <v>445</v>
      </c>
      <c r="O427" t="s">
        <v>339</v>
      </c>
      <c r="P427" t="s">
        <v>1964</v>
      </c>
      <c r="Q427" t="s">
        <v>415</v>
      </c>
      <c r="R427" t="s">
        <v>407</v>
      </c>
      <c r="S427" t="s">
        <v>1212</v>
      </c>
      <c r="T427" s="132">
        <v>5225.2</v>
      </c>
      <c r="U427" t="s">
        <v>2304</v>
      </c>
      <c r="V427" s="133">
        <v>1.95E-2</v>
      </c>
      <c r="W427" s="133">
        <v>4.8594461627006202E-2</v>
      </c>
      <c r="X427" s="15" t="s">
        <v>412</v>
      </c>
      <c r="Y427" s="15" t="s">
        <v>339</v>
      </c>
      <c r="Z427" s="144">
        <v>22223.38</v>
      </c>
      <c r="AB427" t="s">
        <v>2305</v>
      </c>
      <c r="AD427" s="144">
        <v>19.054299999999998</v>
      </c>
      <c r="AG427" s="15" t="s">
        <v>15</v>
      </c>
      <c r="AH427" s="133">
        <v>2.0304591772888573E-5</v>
      </c>
      <c r="AI427" s="133">
        <v>5.7856891679994773E-3</v>
      </c>
      <c r="AJ427" s="133">
        <v>6.5030725061461666E-4</v>
      </c>
    </row>
    <row r="428" spans="1:36">
      <c r="A428" t="s">
        <v>1213</v>
      </c>
      <c r="B428">
        <v>13499</v>
      </c>
      <c r="C428" t="s">
        <v>2382</v>
      </c>
      <c r="D428" t="s">
        <v>2383</v>
      </c>
      <c r="E428" t="s">
        <v>309</v>
      </c>
      <c r="F428" t="s">
        <v>2420</v>
      </c>
      <c r="G428" t="s">
        <v>2421</v>
      </c>
      <c r="H428" t="s">
        <v>312</v>
      </c>
      <c r="I428" t="s">
        <v>951</v>
      </c>
      <c r="J428" t="s">
        <v>204</v>
      </c>
      <c r="K428" t="s">
        <v>204</v>
      </c>
      <c r="L428" t="s">
        <v>325</v>
      </c>
      <c r="M428" t="s">
        <v>340</v>
      </c>
      <c r="N428" t="s">
        <v>465</v>
      </c>
      <c r="O428" t="s">
        <v>339</v>
      </c>
      <c r="P428" t="s">
        <v>1964</v>
      </c>
      <c r="Q428" t="s">
        <v>415</v>
      </c>
      <c r="R428" t="s">
        <v>407</v>
      </c>
      <c r="S428" t="s">
        <v>1212</v>
      </c>
      <c r="T428" s="132">
        <v>1223</v>
      </c>
      <c r="U428" t="s">
        <v>2422</v>
      </c>
      <c r="V428" s="133">
        <v>5.0999999999999997E-2</v>
      </c>
      <c r="W428" s="133">
        <v>4.6897638142108601E-2</v>
      </c>
      <c r="X428" s="15" t="s">
        <v>412</v>
      </c>
      <c r="Y428" s="15" t="s">
        <v>339</v>
      </c>
      <c r="Z428" s="144">
        <v>17297.3</v>
      </c>
      <c r="AB428" t="s">
        <v>2423</v>
      </c>
      <c r="AD428" s="144">
        <v>17.520400000000002</v>
      </c>
      <c r="AG428" s="15" t="s">
        <v>15</v>
      </c>
      <c r="AH428" s="133">
        <v>8.4416822375757498E-5</v>
      </c>
      <c r="AI428" s="133">
        <v>5.3199324298986612E-3</v>
      </c>
      <c r="AJ428" s="133">
        <v>5.9795653231387838E-4</v>
      </c>
    </row>
    <row r="429" spans="1:36">
      <c r="A429" t="s">
        <v>1213</v>
      </c>
      <c r="B429">
        <v>13499</v>
      </c>
      <c r="C429" t="s">
        <v>2410</v>
      </c>
      <c r="D429" t="s">
        <v>2411</v>
      </c>
      <c r="E429" t="s">
        <v>309</v>
      </c>
      <c r="F429" t="s">
        <v>2412</v>
      </c>
      <c r="G429" t="s">
        <v>2413</v>
      </c>
      <c r="H429" t="s">
        <v>312</v>
      </c>
      <c r="I429" t="s">
        <v>951</v>
      </c>
      <c r="J429" t="s">
        <v>204</v>
      </c>
      <c r="K429" t="s">
        <v>204</v>
      </c>
      <c r="L429" t="s">
        <v>325</v>
      </c>
      <c r="M429" t="s">
        <v>340</v>
      </c>
      <c r="N429" t="s">
        <v>440</v>
      </c>
      <c r="O429" t="s">
        <v>339</v>
      </c>
      <c r="P429" t="s">
        <v>1760</v>
      </c>
      <c r="Q429" t="s">
        <v>415</v>
      </c>
      <c r="R429" t="s">
        <v>407</v>
      </c>
      <c r="S429" t="s">
        <v>1212</v>
      </c>
      <c r="T429" s="132">
        <v>1912.4</v>
      </c>
      <c r="U429" t="s">
        <v>1390</v>
      </c>
      <c r="V429" s="133">
        <v>3.2899999999999999E-2</v>
      </c>
      <c r="W429" s="133">
        <v>5.1548822764157898E-2</v>
      </c>
      <c r="X429" s="15" t="s">
        <v>412</v>
      </c>
      <c r="Y429" s="15" t="s">
        <v>339</v>
      </c>
      <c r="Z429" s="144">
        <v>16666.66</v>
      </c>
      <c r="AB429" t="s">
        <v>2414</v>
      </c>
      <c r="AD429" s="144">
        <v>16.11</v>
      </c>
      <c r="AG429" s="15" t="s">
        <v>15</v>
      </c>
      <c r="AH429" s="133">
        <v>3.420540738451258E-5</v>
      </c>
      <c r="AI429" s="133">
        <v>4.8916755008828238E-3</v>
      </c>
      <c r="AJ429" s="133">
        <v>5.4982076525516427E-4</v>
      </c>
    </row>
    <row r="430" spans="1:36">
      <c r="A430" t="s">
        <v>1213</v>
      </c>
      <c r="B430">
        <v>13499</v>
      </c>
      <c r="C430" t="s">
        <v>2388</v>
      </c>
      <c r="D430" t="s">
        <v>2389</v>
      </c>
      <c r="E430" t="s">
        <v>309</v>
      </c>
      <c r="F430" t="s">
        <v>2390</v>
      </c>
      <c r="G430" t="s">
        <v>2391</v>
      </c>
      <c r="H430" t="s">
        <v>312</v>
      </c>
      <c r="I430" t="s">
        <v>951</v>
      </c>
      <c r="J430" t="s">
        <v>204</v>
      </c>
      <c r="K430" t="s">
        <v>204</v>
      </c>
      <c r="L430" t="s">
        <v>325</v>
      </c>
      <c r="M430" t="s">
        <v>340</v>
      </c>
      <c r="N430" t="s">
        <v>446</v>
      </c>
      <c r="O430" t="s">
        <v>339</v>
      </c>
      <c r="P430" t="s">
        <v>1650</v>
      </c>
      <c r="Q430" t="s">
        <v>413</v>
      </c>
      <c r="R430" t="s">
        <v>407</v>
      </c>
      <c r="S430" t="s">
        <v>1212</v>
      </c>
      <c r="T430" s="132">
        <v>2600.5</v>
      </c>
      <c r="U430" t="s">
        <v>1927</v>
      </c>
      <c r="V430" s="133">
        <v>1.0800000000000001E-2</v>
      </c>
      <c r="W430" s="133">
        <v>4.3721667137145599E-2</v>
      </c>
      <c r="X430" s="15" t="s">
        <v>412</v>
      </c>
      <c r="Y430" s="15" t="s">
        <v>339</v>
      </c>
      <c r="Z430" s="144">
        <v>11250</v>
      </c>
      <c r="AB430" t="s">
        <v>2392</v>
      </c>
      <c r="AD430" s="144">
        <v>10.3545</v>
      </c>
      <c r="AG430" s="15" t="s">
        <v>15</v>
      </c>
      <c r="AH430" s="133">
        <v>9.9999999911111117E-6</v>
      </c>
      <c r="AI430" s="133">
        <v>3.1440629406512227E-3</v>
      </c>
      <c r="AJ430" s="133">
        <v>3.533903857128863E-4</v>
      </c>
    </row>
    <row r="431" spans="1:36">
      <c r="A431" t="s">
        <v>1213</v>
      </c>
      <c r="B431">
        <v>13499</v>
      </c>
      <c r="C431" t="s">
        <v>2330</v>
      </c>
      <c r="D431" t="s">
        <v>2331</v>
      </c>
      <c r="E431" t="s">
        <v>309</v>
      </c>
      <c r="F431" t="s">
        <v>2437</v>
      </c>
      <c r="G431" t="s">
        <v>2438</v>
      </c>
      <c r="H431" t="s">
        <v>312</v>
      </c>
      <c r="I431" t="s">
        <v>951</v>
      </c>
      <c r="J431" t="s">
        <v>204</v>
      </c>
      <c r="K431" t="s">
        <v>204</v>
      </c>
      <c r="L431" t="s">
        <v>325</v>
      </c>
      <c r="M431" t="s">
        <v>340</v>
      </c>
      <c r="N431" t="s">
        <v>445</v>
      </c>
      <c r="O431" t="s">
        <v>339</v>
      </c>
      <c r="P431" t="s">
        <v>1964</v>
      </c>
      <c r="Q431" t="s">
        <v>415</v>
      </c>
      <c r="R431" t="s">
        <v>407</v>
      </c>
      <c r="S431" t="s">
        <v>1212</v>
      </c>
      <c r="T431" s="132">
        <v>2722.7</v>
      </c>
      <c r="U431" t="s">
        <v>2439</v>
      </c>
      <c r="V431" s="133">
        <v>5.7799999999999997E-2</v>
      </c>
      <c r="W431" s="133">
        <v>1.18452512991425E-2</v>
      </c>
      <c r="X431" s="15" t="s">
        <v>412</v>
      </c>
      <c r="Y431" s="15" t="s">
        <v>339</v>
      </c>
      <c r="Z431" s="144">
        <v>10000</v>
      </c>
      <c r="AB431" t="s">
        <v>2440</v>
      </c>
      <c r="AD431" s="144">
        <v>10.217000000000001</v>
      </c>
      <c r="AG431" s="15" t="s">
        <v>15</v>
      </c>
      <c r="AH431" s="133">
        <v>2.5113387194316209E-5</v>
      </c>
      <c r="AI431" s="133">
        <v>3.1023121410626822E-3</v>
      </c>
      <c r="AJ431" s="133">
        <v>3.4869762623289966E-4</v>
      </c>
    </row>
    <row r="432" spans="1:36">
      <c r="A432" t="s">
        <v>1213</v>
      </c>
      <c r="B432">
        <v>13499</v>
      </c>
      <c r="C432" t="s">
        <v>1809</v>
      </c>
      <c r="D432" t="s">
        <v>1810</v>
      </c>
      <c r="E432" t="s">
        <v>311</v>
      </c>
      <c r="F432" t="s">
        <v>2468</v>
      </c>
      <c r="G432" t="s">
        <v>2469</v>
      </c>
      <c r="H432" t="s">
        <v>312</v>
      </c>
      <c r="I432" t="s">
        <v>951</v>
      </c>
      <c r="J432" t="s">
        <v>204</v>
      </c>
      <c r="K432" t="s">
        <v>224</v>
      </c>
      <c r="L432" t="s">
        <v>325</v>
      </c>
      <c r="M432" t="s">
        <v>340</v>
      </c>
      <c r="N432" t="s">
        <v>465</v>
      </c>
      <c r="O432" t="s">
        <v>339</v>
      </c>
      <c r="P432" t="s">
        <v>1622</v>
      </c>
      <c r="Q432" t="s">
        <v>413</v>
      </c>
      <c r="R432" t="s">
        <v>407</v>
      </c>
      <c r="S432" t="s">
        <v>1212</v>
      </c>
      <c r="T432" s="132">
        <v>167.1</v>
      </c>
      <c r="U432" t="s">
        <v>1526</v>
      </c>
      <c r="V432" s="133">
        <v>6.0499999999999998E-2</v>
      </c>
      <c r="W432" s="133">
        <v>5.8701969680785802E-2</v>
      </c>
      <c r="X432" s="15" t="s">
        <v>412</v>
      </c>
      <c r="Y432" s="15" t="s">
        <v>339</v>
      </c>
      <c r="Z432" s="144">
        <v>2164.75</v>
      </c>
      <c r="AB432" t="s">
        <v>2470</v>
      </c>
      <c r="AD432" s="144">
        <v>2.2080000000000002</v>
      </c>
      <c r="AG432" s="15" t="s">
        <v>15</v>
      </c>
      <c r="AH432" s="133">
        <v>1.1784391499287888E-5</v>
      </c>
      <c r="AI432" s="133">
        <v>6.7044193084725488E-4</v>
      </c>
      <c r="AJ432" s="133">
        <v>7.5357184958622139E-5</v>
      </c>
    </row>
    <row r="433" spans="1:36">
      <c r="A433" t="s">
        <v>1213</v>
      </c>
      <c r="B433">
        <v>13499</v>
      </c>
      <c r="C433" t="s">
        <v>1834</v>
      </c>
      <c r="D433" t="s">
        <v>1835</v>
      </c>
      <c r="E433" t="s">
        <v>309</v>
      </c>
      <c r="F433" t="s">
        <v>1836</v>
      </c>
      <c r="G433" t="s">
        <v>1837</v>
      </c>
      <c r="H433" t="s">
        <v>321</v>
      </c>
      <c r="I433" t="s">
        <v>754</v>
      </c>
      <c r="J433" t="s">
        <v>204</v>
      </c>
      <c r="K433" t="s">
        <v>204</v>
      </c>
      <c r="L433" t="s">
        <v>325</v>
      </c>
      <c r="M433" t="s">
        <v>340</v>
      </c>
      <c r="N433" t="s">
        <v>456</v>
      </c>
      <c r="O433" t="s">
        <v>339</v>
      </c>
      <c r="P433" t="s">
        <v>1690</v>
      </c>
      <c r="Q433" t="s">
        <v>413</v>
      </c>
      <c r="R433" t="s">
        <v>407</v>
      </c>
      <c r="S433" t="s">
        <v>1212</v>
      </c>
      <c r="T433" s="132">
        <v>5669.5</v>
      </c>
      <c r="U433" t="s">
        <v>1838</v>
      </c>
      <c r="V433" s="133">
        <v>5.1499999999999997E-2</v>
      </c>
      <c r="W433" s="133">
        <v>2.9789094086885098E-2</v>
      </c>
      <c r="X433" s="15" t="s">
        <v>412</v>
      </c>
      <c r="Y433" s="15" t="s">
        <v>339</v>
      </c>
      <c r="Z433" s="144">
        <v>18200</v>
      </c>
      <c r="AB433" t="s">
        <v>1839</v>
      </c>
      <c r="AD433" s="144">
        <v>28.077099999999998</v>
      </c>
      <c r="AG433" s="15" t="s">
        <v>15</v>
      </c>
      <c r="AH433" s="133">
        <v>6.2672461399178751E-6</v>
      </c>
      <c r="AI433" s="133">
        <v>8.5253918191084497E-3</v>
      </c>
      <c r="AJ433" s="133">
        <v>9.5824783414933399E-4</v>
      </c>
    </row>
    <row r="434" spans="1:36">
      <c r="A434" t="s">
        <v>1213</v>
      </c>
      <c r="B434">
        <v>13499</v>
      </c>
      <c r="C434" t="s">
        <v>2557</v>
      </c>
      <c r="D434" t="s">
        <v>2558</v>
      </c>
      <c r="E434" t="s">
        <v>309</v>
      </c>
      <c r="F434" t="s">
        <v>2576</v>
      </c>
      <c r="G434" t="s">
        <v>2577</v>
      </c>
      <c r="H434" t="s">
        <v>321</v>
      </c>
      <c r="I434" t="s">
        <v>754</v>
      </c>
      <c r="J434" t="s">
        <v>204</v>
      </c>
      <c r="K434" t="s">
        <v>204</v>
      </c>
      <c r="L434" t="s">
        <v>325</v>
      </c>
      <c r="M434" t="s">
        <v>340</v>
      </c>
      <c r="N434" t="s">
        <v>475</v>
      </c>
      <c r="O434" t="s">
        <v>339</v>
      </c>
      <c r="P434" t="s">
        <v>1650</v>
      </c>
      <c r="Q434" t="s">
        <v>413</v>
      </c>
      <c r="R434" t="s">
        <v>407</v>
      </c>
      <c r="S434" t="s">
        <v>1212</v>
      </c>
      <c r="T434" s="132">
        <v>2408.9</v>
      </c>
      <c r="U434" t="s">
        <v>2578</v>
      </c>
      <c r="V434" s="133">
        <v>4.2999999999999997E-2</v>
      </c>
      <c r="W434" s="133">
        <v>1.96081531774994E-2</v>
      </c>
      <c r="X434" s="15" t="s">
        <v>412</v>
      </c>
      <c r="Y434" s="15" t="s">
        <v>339</v>
      </c>
      <c r="Z434" s="144">
        <v>21071.43</v>
      </c>
      <c r="AB434" t="s">
        <v>2579</v>
      </c>
      <c r="AD434" s="144">
        <v>25.353099999999998</v>
      </c>
      <c r="AG434" s="15" t="s">
        <v>15</v>
      </c>
      <c r="AH434" s="133">
        <v>4.1323979963297268E-5</v>
      </c>
      <c r="AI434" s="133">
        <v>7.6982705239871073E-3</v>
      </c>
      <c r="AJ434" s="133">
        <v>8.6528000270581643E-4</v>
      </c>
    </row>
    <row r="435" spans="1:36">
      <c r="A435" t="s">
        <v>1213</v>
      </c>
      <c r="B435">
        <v>13499</v>
      </c>
      <c r="C435" t="s">
        <v>2074</v>
      </c>
      <c r="D435" t="s">
        <v>2075</v>
      </c>
      <c r="E435" t="s">
        <v>309</v>
      </c>
      <c r="F435" t="s">
        <v>2592</v>
      </c>
      <c r="G435" t="s">
        <v>2593</v>
      </c>
      <c r="H435" t="s">
        <v>312</v>
      </c>
      <c r="I435" t="s">
        <v>754</v>
      </c>
      <c r="J435" t="s">
        <v>204</v>
      </c>
      <c r="K435" t="s">
        <v>204</v>
      </c>
      <c r="L435" t="s">
        <v>325</v>
      </c>
      <c r="M435" t="s">
        <v>340</v>
      </c>
      <c r="N435" t="s">
        <v>448</v>
      </c>
      <c r="O435" t="s">
        <v>339</v>
      </c>
      <c r="P435" t="s">
        <v>1211</v>
      </c>
      <c r="Q435" t="s">
        <v>413</v>
      </c>
      <c r="R435" t="s">
        <v>407</v>
      </c>
      <c r="S435" t="s">
        <v>1212</v>
      </c>
      <c r="T435" s="132">
        <v>4958.5</v>
      </c>
      <c r="U435" t="s">
        <v>2594</v>
      </c>
      <c r="V435" s="133">
        <v>1.9900000000000001E-2</v>
      </c>
      <c r="W435" s="133">
        <v>1.66944423711296E-2</v>
      </c>
      <c r="X435" s="15" t="s">
        <v>412</v>
      </c>
      <c r="Y435" s="15" t="s">
        <v>339</v>
      </c>
      <c r="Z435" s="144">
        <v>180000</v>
      </c>
      <c r="AB435" t="s">
        <v>2595</v>
      </c>
      <c r="AD435" s="144">
        <v>181.29599999999999</v>
      </c>
      <c r="AG435" s="15" t="s">
        <v>15</v>
      </c>
      <c r="AH435" s="133">
        <v>6.666666666666667E-5</v>
      </c>
      <c r="AI435" s="133">
        <v>5.5049112452393072E-2</v>
      </c>
      <c r="AJ435" s="133">
        <v>6.1874801649720824E-3</v>
      </c>
    </row>
    <row r="436" spans="1:36">
      <c r="A436" t="s">
        <v>1213</v>
      </c>
      <c r="B436">
        <v>13499</v>
      </c>
      <c r="C436" t="s">
        <v>2125</v>
      </c>
      <c r="D436" t="s">
        <v>2126</v>
      </c>
      <c r="E436" t="s">
        <v>309</v>
      </c>
      <c r="F436" t="s">
        <v>2596</v>
      </c>
      <c r="G436" t="s">
        <v>2597</v>
      </c>
      <c r="H436" t="s">
        <v>312</v>
      </c>
      <c r="I436" t="s">
        <v>754</v>
      </c>
      <c r="J436" t="s">
        <v>204</v>
      </c>
      <c r="K436" t="s">
        <v>204</v>
      </c>
      <c r="L436" t="s">
        <v>325</v>
      </c>
      <c r="M436" t="s">
        <v>340</v>
      </c>
      <c r="N436" t="s">
        <v>464</v>
      </c>
      <c r="O436" t="s">
        <v>339</v>
      </c>
      <c r="P436" t="s">
        <v>1650</v>
      </c>
      <c r="Q436" t="s">
        <v>413</v>
      </c>
      <c r="R436" t="s">
        <v>407</v>
      </c>
      <c r="S436" t="s">
        <v>1212</v>
      </c>
      <c r="T436" s="132">
        <v>4070.1</v>
      </c>
      <c r="U436" t="s">
        <v>2598</v>
      </c>
      <c r="V436" s="133">
        <v>2.2499999999999999E-2</v>
      </c>
      <c r="W436" s="133">
        <v>2.6733762773275001E-2</v>
      </c>
      <c r="X436" s="15" t="s">
        <v>412</v>
      </c>
      <c r="Y436" s="15" t="s">
        <v>339</v>
      </c>
      <c r="Z436" s="144">
        <v>108329.13</v>
      </c>
      <c r="AB436" t="s">
        <v>2599</v>
      </c>
      <c r="AD436" s="144">
        <v>122.06530000000001</v>
      </c>
      <c r="AG436" s="15" t="s">
        <v>15</v>
      </c>
      <c r="AH436" s="133">
        <v>8.5687743081154139E-5</v>
      </c>
      <c r="AI436" s="133">
        <v>3.7064173651018759E-2</v>
      </c>
      <c r="AJ436" s="133">
        <v>4.1659861363812041E-3</v>
      </c>
    </row>
    <row r="437" spans="1:36">
      <c r="A437" t="s">
        <v>1213</v>
      </c>
      <c r="B437">
        <v>13499</v>
      </c>
      <c r="C437" t="s">
        <v>2600</v>
      </c>
      <c r="D437" t="s">
        <v>2601</v>
      </c>
      <c r="E437" t="s">
        <v>309</v>
      </c>
      <c r="F437" t="s">
        <v>2602</v>
      </c>
      <c r="G437" t="s">
        <v>2603</v>
      </c>
      <c r="H437" t="s">
        <v>312</v>
      </c>
      <c r="I437" t="s">
        <v>754</v>
      </c>
      <c r="J437" t="s">
        <v>204</v>
      </c>
      <c r="K437" t="s">
        <v>204</v>
      </c>
      <c r="L437" t="s">
        <v>325</v>
      </c>
      <c r="M437" t="s">
        <v>340</v>
      </c>
      <c r="N437" t="s">
        <v>465</v>
      </c>
      <c r="O437" t="s">
        <v>339</v>
      </c>
      <c r="P437" t="s">
        <v>1650</v>
      </c>
      <c r="Q437" t="s">
        <v>413</v>
      </c>
      <c r="R437" t="s">
        <v>407</v>
      </c>
      <c r="S437" t="s">
        <v>1212</v>
      </c>
      <c r="T437" s="132">
        <v>3419.8</v>
      </c>
      <c r="U437" t="s">
        <v>2134</v>
      </c>
      <c r="V437" s="133">
        <v>5.0000000000000001E-3</v>
      </c>
      <c r="W437" s="133">
        <v>2.5131352959871001E-2</v>
      </c>
      <c r="X437" s="15" t="s">
        <v>412</v>
      </c>
      <c r="Y437" s="15" t="s">
        <v>339</v>
      </c>
      <c r="Z437" s="144">
        <v>94588</v>
      </c>
      <c r="AB437" t="s">
        <v>2029</v>
      </c>
      <c r="AC437" s="132">
        <v>257.8</v>
      </c>
      <c r="AD437" s="144">
        <v>96.359200000000001</v>
      </c>
      <c r="AG437" s="15" t="s">
        <v>15</v>
      </c>
      <c r="AH437" s="133">
        <v>1.3808406678510898E-4</v>
      </c>
      <c r="AI437" s="133">
        <v>2.9258717437906156E-2</v>
      </c>
      <c r="AJ437" s="133">
        <v>3.2886585402467673E-3</v>
      </c>
    </row>
    <row r="438" spans="1:36">
      <c r="A438" t="s">
        <v>1213</v>
      </c>
      <c r="B438">
        <v>13499</v>
      </c>
      <c r="C438" t="s">
        <v>2312</v>
      </c>
      <c r="D438" t="s">
        <v>2313</v>
      </c>
      <c r="E438" t="s">
        <v>309</v>
      </c>
      <c r="F438" t="s">
        <v>2628</v>
      </c>
      <c r="G438" t="s">
        <v>2629</v>
      </c>
      <c r="H438" t="s">
        <v>312</v>
      </c>
      <c r="I438" t="s">
        <v>754</v>
      </c>
      <c r="J438" t="s">
        <v>204</v>
      </c>
      <c r="K438" t="s">
        <v>204</v>
      </c>
      <c r="L438" t="s">
        <v>325</v>
      </c>
      <c r="M438" t="s">
        <v>340</v>
      </c>
      <c r="N438" t="s">
        <v>464</v>
      </c>
      <c r="O438" t="s">
        <v>339</v>
      </c>
      <c r="P438" t="s">
        <v>1690</v>
      </c>
      <c r="Q438" t="s">
        <v>413</v>
      </c>
      <c r="R438" t="s">
        <v>407</v>
      </c>
      <c r="S438" t="s">
        <v>1212</v>
      </c>
      <c r="T438" s="132">
        <v>7617.3</v>
      </c>
      <c r="U438" t="s">
        <v>2316</v>
      </c>
      <c r="V438" s="133">
        <v>2.5600000000000001E-2</v>
      </c>
      <c r="W438" s="133">
        <v>3.57135519731041E-2</v>
      </c>
      <c r="X438" s="15" t="s">
        <v>412</v>
      </c>
      <c r="Y438" s="15" t="s">
        <v>339</v>
      </c>
      <c r="Z438" s="144">
        <v>90000</v>
      </c>
      <c r="AB438" t="s">
        <v>2630</v>
      </c>
      <c r="AD438" s="144">
        <v>84.897000000000006</v>
      </c>
      <c r="AG438" s="15" t="s">
        <v>15</v>
      </c>
      <c r="AH438" s="133">
        <v>8.5675119945167929E-5</v>
      </c>
      <c r="AI438" s="133">
        <v>2.5778310055769652E-2</v>
      </c>
      <c r="AJ438" s="133">
        <v>2.8974632841631087E-3</v>
      </c>
    </row>
    <row r="439" spans="1:36">
      <c r="A439" t="s">
        <v>1213</v>
      </c>
      <c r="B439">
        <v>13499</v>
      </c>
      <c r="C439" t="s">
        <v>2110</v>
      </c>
      <c r="D439" t="s">
        <v>2111</v>
      </c>
      <c r="E439" t="s">
        <v>309</v>
      </c>
      <c r="F439" t="s">
        <v>2616</v>
      </c>
      <c r="G439" t="s">
        <v>2617</v>
      </c>
      <c r="H439" t="s">
        <v>312</v>
      </c>
      <c r="I439" t="s">
        <v>754</v>
      </c>
      <c r="J439" t="s">
        <v>204</v>
      </c>
      <c r="K439" t="s">
        <v>204</v>
      </c>
      <c r="L439" t="s">
        <v>325</v>
      </c>
      <c r="M439" t="s">
        <v>340</v>
      </c>
      <c r="N439" t="s">
        <v>464</v>
      </c>
      <c r="O439" t="s">
        <v>339</v>
      </c>
      <c r="P439" t="s">
        <v>1650</v>
      </c>
      <c r="Q439" t="s">
        <v>413</v>
      </c>
      <c r="R439" t="s">
        <v>407</v>
      </c>
      <c r="S439" t="s">
        <v>1212</v>
      </c>
      <c r="T439" s="132">
        <v>6345.8</v>
      </c>
      <c r="U439" t="s">
        <v>2618</v>
      </c>
      <c r="V439" s="133">
        <v>3.5000000000000001E-3</v>
      </c>
      <c r="W439" s="133">
        <v>3.0135277549028099E-2</v>
      </c>
      <c r="X439" s="15" t="s">
        <v>412</v>
      </c>
      <c r="Y439" s="15" t="s">
        <v>339</v>
      </c>
      <c r="Z439" s="144">
        <v>80000.899999999994</v>
      </c>
      <c r="AB439" t="s">
        <v>2619</v>
      </c>
      <c r="AD439" s="144">
        <v>73.656800000000004</v>
      </c>
      <c r="AG439" s="15" t="s">
        <v>15</v>
      </c>
      <c r="AH439" s="133">
        <v>2.2960790471425072E-5</v>
      </c>
      <c r="AI439" s="133">
        <v>2.2365311237332462E-2</v>
      </c>
      <c r="AJ439" s="133">
        <v>2.5138447015671376E-3</v>
      </c>
    </row>
    <row r="440" spans="1:36">
      <c r="A440" t="s">
        <v>1213</v>
      </c>
      <c r="B440">
        <v>13499</v>
      </c>
      <c r="C440" t="s">
        <v>2125</v>
      </c>
      <c r="D440" t="s">
        <v>2126</v>
      </c>
      <c r="E440" t="s">
        <v>309</v>
      </c>
      <c r="F440" t="s">
        <v>2186</v>
      </c>
      <c r="G440" t="s">
        <v>2187</v>
      </c>
      <c r="H440" t="s">
        <v>312</v>
      </c>
      <c r="I440" t="s">
        <v>754</v>
      </c>
      <c r="J440" t="s">
        <v>204</v>
      </c>
      <c r="K440" t="s">
        <v>204</v>
      </c>
      <c r="L440" t="s">
        <v>325</v>
      </c>
      <c r="M440" t="s">
        <v>340</v>
      </c>
      <c r="N440" t="s">
        <v>464</v>
      </c>
      <c r="O440" t="s">
        <v>339</v>
      </c>
      <c r="P440" t="s">
        <v>1650</v>
      </c>
      <c r="Q440" t="s">
        <v>413</v>
      </c>
      <c r="R440" t="s">
        <v>407</v>
      </c>
      <c r="S440" t="s">
        <v>1212</v>
      </c>
      <c r="T440" s="132">
        <v>1250</v>
      </c>
      <c r="U440" t="s">
        <v>2188</v>
      </c>
      <c r="V440" s="133">
        <v>1.7600000000000001E-2</v>
      </c>
      <c r="W440" s="133">
        <v>1.3833183604478499E-2</v>
      </c>
      <c r="X440" s="15" t="s">
        <v>412</v>
      </c>
      <c r="Y440" s="15" t="s">
        <v>339</v>
      </c>
      <c r="Z440" s="144">
        <v>35346.559999999998</v>
      </c>
      <c r="AB440" t="s">
        <v>2189</v>
      </c>
      <c r="AC440" s="132">
        <v>28228.2</v>
      </c>
      <c r="AD440" s="144">
        <v>68.533899999999988</v>
      </c>
      <c r="AG440" s="15" t="s">
        <v>15</v>
      </c>
      <c r="AH440" s="133">
        <v>4.5412299029590672E-5</v>
      </c>
      <c r="AI440" s="133">
        <v>2.0809782719426028E-2</v>
      </c>
      <c r="AJ440" s="133">
        <v>2.3390044285487828E-3</v>
      </c>
    </row>
    <row r="441" spans="1:36">
      <c r="A441" t="s">
        <v>1213</v>
      </c>
      <c r="B441">
        <v>13499</v>
      </c>
      <c r="C441" t="s">
        <v>1953</v>
      </c>
      <c r="D441" t="s">
        <v>1954</v>
      </c>
      <c r="E441" t="s">
        <v>309</v>
      </c>
      <c r="F441" t="s">
        <v>2136</v>
      </c>
      <c r="G441" t="s">
        <v>2137</v>
      </c>
      <c r="H441" t="s">
        <v>312</v>
      </c>
      <c r="I441" t="s">
        <v>754</v>
      </c>
      <c r="J441" t="s">
        <v>204</v>
      </c>
      <c r="K441" t="s">
        <v>204</v>
      </c>
      <c r="L441" t="s">
        <v>325</v>
      </c>
      <c r="M441" t="s">
        <v>340</v>
      </c>
      <c r="N441" t="s">
        <v>464</v>
      </c>
      <c r="O441" t="s">
        <v>339</v>
      </c>
      <c r="P441" t="s">
        <v>1957</v>
      </c>
      <c r="Q441" t="s">
        <v>413</v>
      </c>
      <c r="R441" t="s">
        <v>407</v>
      </c>
      <c r="S441" t="s">
        <v>1212</v>
      </c>
      <c r="T441" s="132">
        <v>1001.1</v>
      </c>
      <c r="U441" t="s">
        <v>1703</v>
      </c>
      <c r="V441" s="133">
        <v>6.4999999999999997E-3</v>
      </c>
      <c r="W441" s="133">
        <v>1.6361371918916401E-2</v>
      </c>
      <c r="X441" s="15" t="s">
        <v>412</v>
      </c>
      <c r="Y441" s="15" t="s">
        <v>339</v>
      </c>
      <c r="Z441" s="144">
        <v>30000</v>
      </c>
      <c r="AB441" t="s">
        <v>2138</v>
      </c>
      <c r="AC441" s="132">
        <v>33733.800000000003</v>
      </c>
      <c r="AD441" s="144">
        <v>66.922800000000009</v>
      </c>
      <c r="AG441" s="15" t="s">
        <v>15</v>
      </c>
      <c r="AH441" s="133">
        <v>5.4956262600440586E-5</v>
      </c>
      <c r="AI441" s="133">
        <v>2.0320584805119869E-2</v>
      </c>
      <c r="AJ441" s="133">
        <v>2.284018939107282E-3</v>
      </c>
    </row>
    <row r="442" spans="1:36">
      <c r="A442" t="s">
        <v>1213</v>
      </c>
      <c r="B442">
        <v>13499</v>
      </c>
      <c r="C442" t="s">
        <v>2663</v>
      </c>
      <c r="D442" t="s">
        <v>2664</v>
      </c>
      <c r="E442" t="s">
        <v>309</v>
      </c>
      <c r="F442" t="s">
        <v>2665</v>
      </c>
      <c r="G442" t="s">
        <v>2666</v>
      </c>
      <c r="H442" t="s">
        <v>312</v>
      </c>
      <c r="I442" t="s">
        <v>754</v>
      </c>
      <c r="J442" t="s">
        <v>204</v>
      </c>
      <c r="K442" t="s">
        <v>204</v>
      </c>
      <c r="L442" t="s">
        <v>325</v>
      </c>
      <c r="M442" t="s">
        <v>340</v>
      </c>
      <c r="N442" t="s">
        <v>436</v>
      </c>
      <c r="O442" t="s">
        <v>339</v>
      </c>
      <c r="P442" t="s">
        <v>1211</v>
      </c>
      <c r="Q442" t="s">
        <v>413</v>
      </c>
      <c r="R442" t="s">
        <v>407</v>
      </c>
      <c r="S442" t="s">
        <v>1212</v>
      </c>
      <c r="T442" s="132">
        <v>3781.4</v>
      </c>
      <c r="U442" t="s">
        <v>2667</v>
      </c>
      <c r="V442" s="133">
        <v>5.0000000000000001E-4</v>
      </c>
      <c r="W442" s="133">
        <v>2.1095168503522499E-2</v>
      </c>
      <c r="X442" s="15" t="s">
        <v>412</v>
      </c>
      <c r="Y442" s="15" t="s">
        <v>339</v>
      </c>
      <c r="Z442" s="144">
        <v>63455</v>
      </c>
      <c r="AB442" t="s">
        <v>2668</v>
      </c>
      <c r="AD442" s="144">
        <v>65.2</v>
      </c>
      <c r="AG442" s="15" t="s">
        <v>15</v>
      </c>
      <c r="AH442" s="133">
        <v>6.1425472237370413E-5</v>
      </c>
      <c r="AI442" s="133">
        <v>1.9797470059438865E-2</v>
      </c>
      <c r="AJ442" s="133">
        <v>2.2252212225100381E-3</v>
      </c>
    </row>
    <row r="443" spans="1:36">
      <c r="A443" t="s">
        <v>1213</v>
      </c>
      <c r="B443">
        <v>13499</v>
      </c>
      <c r="C443" t="s">
        <v>2580</v>
      </c>
      <c r="D443" t="s">
        <v>2581</v>
      </c>
      <c r="E443" t="s">
        <v>309</v>
      </c>
      <c r="F443" t="s">
        <v>2800</v>
      </c>
      <c r="G443" t="s">
        <v>2801</v>
      </c>
      <c r="H443" t="s">
        <v>312</v>
      </c>
      <c r="I443" t="s">
        <v>754</v>
      </c>
      <c r="J443" t="s">
        <v>204</v>
      </c>
      <c r="K443" t="s">
        <v>204</v>
      </c>
      <c r="L443" t="s">
        <v>325</v>
      </c>
      <c r="M443" t="s">
        <v>340</v>
      </c>
      <c r="N443" t="s">
        <v>465</v>
      </c>
      <c r="O443" t="s">
        <v>339</v>
      </c>
      <c r="P443" t="s">
        <v>1686</v>
      </c>
      <c r="Q443" t="s">
        <v>413</v>
      </c>
      <c r="R443" t="s">
        <v>407</v>
      </c>
      <c r="S443" t="s">
        <v>1212</v>
      </c>
      <c r="T443" s="132">
        <v>2694</v>
      </c>
      <c r="U443" t="s">
        <v>1781</v>
      </c>
      <c r="V443" s="133">
        <v>3.2800000000000003E-2</v>
      </c>
      <c r="W443" s="133">
        <v>4.47746418344971E-2</v>
      </c>
      <c r="X443" s="15" t="s">
        <v>412</v>
      </c>
      <c r="Y443" s="15" t="s">
        <v>339</v>
      </c>
      <c r="Z443" s="144">
        <v>57350</v>
      </c>
      <c r="AB443" t="s">
        <v>2802</v>
      </c>
      <c r="AD443" s="144">
        <v>63.469199999999994</v>
      </c>
      <c r="AG443" s="15" t="s">
        <v>15</v>
      </c>
      <c r="AH443" s="133">
        <v>4.1319834002109556E-5</v>
      </c>
      <c r="AI443" s="133">
        <v>1.9271926176327257E-2</v>
      </c>
      <c r="AJ443" s="133">
        <v>2.1661504726339584E-3</v>
      </c>
    </row>
    <row r="444" spans="1:36">
      <c r="A444" t="s">
        <v>1213</v>
      </c>
      <c r="B444">
        <v>13499</v>
      </c>
      <c r="C444" t="s">
        <v>1895</v>
      </c>
      <c r="D444" t="s">
        <v>1896</v>
      </c>
      <c r="E444" t="s">
        <v>309</v>
      </c>
      <c r="F444" t="s">
        <v>2620</v>
      </c>
      <c r="G444" t="s">
        <v>2621</v>
      </c>
      <c r="H444" t="s">
        <v>312</v>
      </c>
      <c r="I444" t="s">
        <v>754</v>
      </c>
      <c r="J444" t="s">
        <v>204</v>
      </c>
      <c r="K444" t="s">
        <v>204</v>
      </c>
      <c r="L444" t="s">
        <v>325</v>
      </c>
      <c r="M444" t="s">
        <v>340</v>
      </c>
      <c r="N444" t="s">
        <v>464</v>
      </c>
      <c r="O444" t="s">
        <v>339</v>
      </c>
      <c r="P444" t="s">
        <v>1650</v>
      </c>
      <c r="Q444" t="s">
        <v>413</v>
      </c>
      <c r="R444" t="s">
        <v>407</v>
      </c>
      <c r="S444" t="s">
        <v>1212</v>
      </c>
      <c r="T444" s="132">
        <v>3832.5</v>
      </c>
      <c r="U444" t="s">
        <v>2622</v>
      </c>
      <c r="V444" s="133">
        <v>5.0000000000000001E-3</v>
      </c>
      <c r="W444" s="133">
        <v>2.6353485485314999E-2</v>
      </c>
      <c r="X444" s="15" t="s">
        <v>412</v>
      </c>
      <c r="Y444" s="15" t="s">
        <v>339</v>
      </c>
      <c r="Z444" s="144">
        <v>43661.97</v>
      </c>
      <c r="AB444" t="s">
        <v>2623</v>
      </c>
      <c r="AD444" s="144">
        <v>45.0242</v>
      </c>
      <c r="AG444" s="15" t="s">
        <v>15</v>
      </c>
      <c r="AH444" s="133">
        <v>2.3190962662923351E-5</v>
      </c>
      <c r="AI444" s="133">
        <v>1.3671246187886309E-2</v>
      </c>
      <c r="AJ444" s="133">
        <v>1.5366381191186571E-3</v>
      </c>
    </row>
    <row r="445" spans="1:36">
      <c r="A445" t="s">
        <v>1213</v>
      </c>
      <c r="B445">
        <v>13499</v>
      </c>
      <c r="C445" t="s">
        <v>2119</v>
      </c>
      <c r="D445" t="s">
        <v>2120</v>
      </c>
      <c r="E445" t="s">
        <v>309</v>
      </c>
      <c r="F445" t="s">
        <v>2696</v>
      </c>
      <c r="G445" t="s">
        <v>2697</v>
      </c>
      <c r="H445" t="s">
        <v>312</v>
      </c>
      <c r="I445" t="s">
        <v>754</v>
      </c>
      <c r="J445" t="s">
        <v>204</v>
      </c>
      <c r="K445" t="s">
        <v>204</v>
      </c>
      <c r="L445" t="s">
        <v>325</v>
      </c>
      <c r="M445" t="s">
        <v>340</v>
      </c>
      <c r="N445" t="s">
        <v>464</v>
      </c>
      <c r="O445" t="s">
        <v>339</v>
      </c>
      <c r="P445" t="s">
        <v>1650</v>
      </c>
      <c r="Q445" t="s">
        <v>413</v>
      </c>
      <c r="R445" t="s">
        <v>407</v>
      </c>
      <c r="S445" t="s">
        <v>1212</v>
      </c>
      <c r="T445" s="132">
        <v>1785.4</v>
      </c>
      <c r="U445" t="s">
        <v>2698</v>
      </c>
      <c r="V445" s="133">
        <v>1.34E-2</v>
      </c>
      <c r="W445" s="133">
        <v>1.49477894484993E-2</v>
      </c>
      <c r="X445" s="15" t="s">
        <v>412</v>
      </c>
      <c r="Y445" s="15" t="s">
        <v>339</v>
      </c>
      <c r="Z445" s="144">
        <v>40000.43</v>
      </c>
      <c r="AB445" t="s">
        <v>2699</v>
      </c>
      <c r="AD445" s="144">
        <v>44.700499999999998</v>
      </c>
      <c r="AG445" s="15" t="s">
        <v>15</v>
      </c>
      <c r="AH445" s="133">
        <v>7.5021968118545764E-5</v>
      </c>
      <c r="AI445" s="133">
        <v>1.3572957214600412E-2</v>
      </c>
      <c r="AJ445" s="133">
        <v>1.5255905100737721E-3</v>
      </c>
    </row>
    <row r="446" spans="1:36">
      <c r="A446" t="s">
        <v>1213</v>
      </c>
      <c r="B446">
        <v>13499</v>
      </c>
      <c r="C446" t="s">
        <v>2195</v>
      </c>
      <c r="D446" t="s">
        <v>2196</v>
      </c>
      <c r="E446" t="s">
        <v>309</v>
      </c>
      <c r="F446" t="s">
        <v>2693</v>
      </c>
      <c r="G446" t="s">
        <v>2694</v>
      </c>
      <c r="H446" t="s">
        <v>312</v>
      </c>
      <c r="I446" t="s">
        <v>754</v>
      </c>
      <c r="J446" t="s">
        <v>204</v>
      </c>
      <c r="K446" t="s">
        <v>204</v>
      </c>
      <c r="L446" t="s">
        <v>325</v>
      </c>
      <c r="M446" t="s">
        <v>340</v>
      </c>
      <c r="N446" t="s">
        <v>464</v>
      </c>
      <c r="O446" t="s">
        <v>339</v>
      </c>
      <c r="P446" t="s">
        <v>1650</v>
      </c>
      <c r="Q446" t="s">
        <v>413</v>
      </c>
      <c r="R446" t="s">
        <v>407</v>
      </c>
      <c r="S446" t="s">
        <v>1212</v>
      </c>
      <c r="T446" s="132">
        <v>3859.8</v>
      </c>
      <c r="U446" t="s">
        <v>2695</v>
      </c>
      <c r="V446" s="133">
        <v>1.14E-2</v>
      </c>
      <c r="W446" s="133">
        <v>1.9621266187429098E-2</v>
      </c>
      <c r="X446" s="15" t="s">
        <v>412</v>
      </c>
      <c r="Y446" s="15" t="s">
        <v>339</v>
      </c>
      <c r="Z446" s="144">
        <v>40000</v>
      </c>
      <c r="AB446" t="s">
        <v>2641</v>
      </c>
      <c r="AD446" s="144">
        <v>42.003999999999998</v>
      </c>
      <c r="AG446" s="15" t="s">
        <v>15</v>
      </c>
      <c r="AH446" s="133">
        <v>1.692775614551607E-5</v>
      </c>
      <c r="AI446" s="133">
        <v>1.275418607939678E-2</v>
      </c>
      <c r="AJ446" s="133">
        <v>1.4335612305262518E-3</v>
      </c>
    </row>
    <row r="447" spans="1:36">
      <c r="A447" t="s">
        <v>1213</v>
      </c>
      <c r="B447">
        <v>13499</v>
      </c>
      <c r="C447" t="s">
        <v>1895</v>
      </c>
      <c r="D447" t="s">
        <v>1896</v>
      </c>
      <c r="E447" t="s">
        <v>309</v>
      </c>
      <c r="F447" t="s">
        <v>1897</v>
      </c>
      <c r="G447" t="s">
        <v>1898</v>
      </c>
      <c r="H447" t="s">
        <v>312</v>
      </c>
      <c r="I447" t="s">
        <v>754</v>
      </c>
      <c r="J447" t="s">
        <v>204</v>
      </c>
      <c r="K447" t="s">
        <v>204</v>
      </c>
      <c r="L447" t="s">
        <v>325</v>
      </c>
      <c r="M447" t="s">
        <v>340</v>
      </c>
      <c r="N447" t="s">
        <v>464</v>
      </c>
      <c r="O447" t="s">
        <v>339</v>
      </c>
      <c r="P447" t="s">
        <v>1650</v>
      </c>
      <c r="Q447" t="s">
        <v>413</v>
      </c>
      <c r="R447" t="s">
        <v>407</v>
      </c>
      <c r="S447" t="s">
        <v>1212</v>
      </c>
      <c r="T447" s="132">
        <v>1467.6</v>
      </c>
      <c r="U447" t="s">
        <v>1730</v>
      </c>
      <c r="V447" s="133">
        <v>4.7500000000000001E-2</v>
      </c>
      <c r="W447" s="133">
        <v>1.79664043343064E-2</v>
      </c>
      <c r="X447" s="15" t="s">
        <v>412</v>
      </c>
      <c r="Y447" s="15" t="s">
        <v>339</v>
      </c>
      <c r="Z447" s="144">
        <v>26666.69</v>
      </c>
      <c r="AB447" t="s">
        <v>1899</v>
      </c>
      <c r="AD447" s="144">
        <v>37.728000000000002</v>
      </c>
      <c r="AG447" s="15" t="s">
        <v>15</v>
      </c>
      <c r="AH447" s="133">
        <v>2.7906692018297453E-5</v>
      </c>
      <c r="AI447" s="133">
        <v>1.1455812122737876E-2</v>
      </c>
      <c r="AJ447" s="133">
        <v>1.2876249429886306E-3</v>
      </c>
    </row>
    <row r="448" spans="1:36">
      <c r="A448" t="s">
        <v>1213</v>
      </c>
      <c r="B448">
        <v>13499</v>
      </c>
      <c r="C448" t="s">
        <v>1953</v>
      </c>
      <c r="D448" t="s">
        <v>1954</v>
      </c>
      <c r="E448" t="s">
        <v>309</v>
      </c>
      <c r="F448" t="s">
        <v>2674</v>
      </c>
      <c r="G448" t="s">
        <v>2675</v>
      </c>
      <c r="H448" t="s">
        <v>312</v>
      </c>
      <c r="I448" t="s">
        <v>754</v>
      </c>
      <c r="J448" t="s">
        <v>204</v>
      </c>
      <c r="K448" t="s">
        <v>204</v>
      </c>
      <c r="L448" t="s">
        <v>325</v>
      </c>
      <c r="M448" t="s">
        <v>340</v>
      </c>
      <c r="N448" t="s">
        <v>464</v>
      </c>
      <c r="O448" t="s">
        <v>339</v>
      </c>
      <c r="P448" t="s">
        <v>2102</v>
      </c>
      <c r="Q448" t="s">
        <v>415</v>
      </c>
      <c r="R448" t="s">
        <v>407</v>
      </c>
      <c r="S448" t="s">
        <v>1212</v>
      </c>
      <c r="T448" s="132">
        <v>5939.3</v>
      </c>
      <c r="U448" t="s">
        <v>1904</v>
      </c>
      <c r="V448" s="133">
        <v>2.4799999999999999E-2</v>
      </c>
      <c r="W448" s="133">
        <v>2.5684721978902501E-2</v>
      </c>
      <c r="X448" s="15" t="s">
        <v>412</v>
      </c>
      <c r="Y448" s="15" t="s">
        <v>339</v>
      </c>
      <c r="Z448" s="144">
        <v>30000</v>
      </c>
      <c r="AB448" t="s">
        <v>2676</v>
      </c>
      <c r="AD448" s="144">
        <v>33.237000000000002</v>
      </c>
      <c r="AG448" s="15" t="s">
        <v>15</v>
      </c>
      <c r="AH448" s="133">
        <v>9.106113541094372E-6</v>
      </c>
      <c r="AI448" s="133">
        <v>1.0092155097631434E-2</v>
      </c>
      <c r="AJ448" s="133">
        <v>1.1343508860823027E-3</v>
      </c>
    </row>
    <row r="449" spans="1:36">
      <c r="A449" t="s">
        <v>1213</v>
      </c>
      <c r="B449">
        <v>13499</v>
      </c>
      <c r="C449" t="s">
        <v>1840</v>
      </c>
      <c r="D449" t="s">
        <v>1841</v>
      </c>
      <c r="E449" t="s">
        <v>309</v>
      </c>
      <c r="F449" t="s">
        <v>2721</v>
      </c>
      <c r="G449" t="s">
        <v>2722</v>
      </c>
      <c r="H449" t="s">
        <v>312</v>
      </c>
      <c r="I449" t="s">
        <v>754</v>
      </c>
      <c r="J449" t="s">
        <v>204</v>
      </c>
      <c r="K449" t="s">
        <v>204</v>
      </c>
      <c r="L449" t="s">
        <v>325</v>
      </c>
      <c r="M449" t="s">
        <v>340</v>
      </c>
      <c r="N449" t="s">
        <v>448</v>
      </c>
      <c r="O449" t="s">
        <v>339</v>
      </c>
      <c r="P449" t="s">
        <v>1690</v>
      </c>
      <c r="Q449" t="s">
        <v>413</v>
      </c>
      <c r="R449" t="s">
        <v>407</v>
      </c>
      <c r="S449" t="s">
        <v>1212</v>
      </c>
      <c r="T449" s="132">
        <v>2714.4</v>
      </c>
      <c r="U449" t="s">
        <v>1781</v>
      </c>
      <c r="V449" s="133">
        <v>2E-3</v>
      </c>
      <c r="W449" s="133">
        <v>2.2529731789827E-2</v>
      </c>
      <c r="X449" s="15" t="s">
        <v>412</v>
      </c>
      <c r="Y449" s="15" t="s">
        <v>339</v>
      </c>
      <c r="Z449" s="144">
        <v>25000</v>
      </c>
      <c r="AB449" t="s">
        <v>2723</v>
      </c>
      <c r="AD449" s="144">
        <v>26.574999999999999</v>
      </c>
      <c r="AG449" s="15" t="s">
        <v>15</v>
      </c>
      <c r="AH449" s="133">
        <v>2.9669857560947821E-5</v>
      </c>
      <c r="AI449" s="133">
        <v>8.0692909022942912E-3</v>
      </c>
      <c r="AJ449" s="133">
        <v>9.0698242313196704E-4</v>
      </c>
    </row>
    <row r="450" spans="1:36">
      <c r="A450" t="s">
        <v>1213</v>
      </c>
      <c r="B450">
        <v>13499</v>
      </c>
      <c r="C450" t="s">
        <v>2540</v>
      </c>
      <c r="D450" t="s">
        <v>2541</v>
      </c>
      <c r="E450" t="s">
        <v>309</v>
      </c>
      <c r="F450" t="s">
        <v>2760</v>
      </c>
      <c r="G450" t="s">
        <v>2761</v>
      </c>
      <c r="H450" t="s">
        <v>312</v>
      </c>
      <c r="I450" t="s">
        <v>754</v>
      </c>
      <c r="J450" t="s">
        <v>204</v>
      </c>
      <c r="K450" t="s">
        <v>204</v>
      </c>
      <c r="L450" t="s">
        <v>325</v>
      </c>
      <c r="M450" t="s">
        <v>340</v>
      </c>
      <c r="N450" t="s">
        <v>440</v>
      </c>
      <c r="O450" t="s">
        <v>339</v>
      </c>
      <c r="P450" t="s">
        <v>1686</v>
      </c>
      <c r="Q450" t="s">
        <v>413</v>
      </c>
      <c r="R450" t="s">
        <v>407</v>
      </c>
      <c r="S450" t="s">
        <v>1212</v>
      </c>
      <c r="T450" s="132">
        <v>3316.6</v>
      </c>
      <c r="U450" t="s">
        <v>1773</v>
      </c>
      <c r="V450" s="133">
        <v>2.75E-2</v>
      </c>
      <c r="W450" s="133">
        <v>2.6361353291272802E-2</v>
      </c>
      <c r="X450" s="15" t="s">
        <v>412</v>
      </c>
      <c r="Y450" s="15" t="s">
        <v>339</v>
      </c>
      <c r="Z450" s="144">
        <v>15876.29</v>
      </c>
      <c r="AB450" t="s">
        <v>2762</v>
      </c>
      <c r="AD450" s="144">
        <v>17.586200000000002</v>
      </c>
      <c r="AG450" s="15" t="s">
        <v>15</v>
      </c>
      <c r="AH450" s="133">
        <v>1.888037699176252E-5</v>
      </c>
      <c r="AI450" s="133">
        <v>5.339912085265395E-3</v>
      </c>
      <c r="AJ450" s="133">
        <v>6.0020223103230102E-4</v>
      </c>
    </row>
    <row r="451" spans="1:36">
      <c r="A451" t="s">
        <v>1213</v>
      </c>
      <c r="B451">
        <v>13499</v>
      </c>
      <c r="C451" t="s">
        <v>2195</v>
      </c>
      <c r="D451" t="s">
        <v>2196</v>
      </c>
      <c r="E451" t="s">
        <v>309</v>
      </c>
      <c r="F451" t="s">
        <v>2197</v>
      </c>
      <c r="G451" t="s">
        <v>2198</v>
      </c>
      <c r="H451" t="s">
        <v>312</v>
      </c>
      <c r="I451" t="s">
        <v>754</v>
      </c>
      <c r="J451" t="s">
        <v>204</v>
      </c>
      <c r="K451" t="s">
        <v>204</v>
      </c>
      <c r="L451" t="s">
        <v>325</v>
      </c>
      <c r="M451" t="s">
        <v>340</v>
      </c>
      <c r="N451" t="s">
        <v>464</v>
      </c>
      <c r="O451" t="s">
        <v>339</v>
      </c>
      <c r="P451" t="s">
        <v>1650</v>
      </c>
      <c r="Q451" t="s">
        <v>413</v>
      </c>
      <c r="R451" t="s">
        <v>407</v>
      </c>
      <c r="S451" t="s">
        <v>1212</v>
      </c>
      <c r="T451" s="132">
        <v>6072.3</v>
      </c>
      <c r="U451" t="s">
        <v>2199</v>
      </c>
      <c r="V451" s="133">
        <v>9.1999999999999998E-3</v>
      </c>
      <c r="W451" s="133">
        <v>2.8184061671495099E-2</v>
      </c>
      <c r="X451" s="15" t="s">
        <v>412</v>
      </c>
      <c r="Y451" s="15" t="s">
        <v>339</v>
      </c>
      <c r="Z451" s="144">
        <v>15000</v>
      </c>
      <c r="AB451" t="s">
        <v>1778</v>
      </c>
      <c r="AD451" s="144">
        <v>14.925000000000001</v>
      </c>
      <c r="AG451" s="15" t="s">
        <v>15</v>
      </c>
      <c r="AH451" s="133">
        <v>5.7988652007393162E-6</v>
      </c>
      <c r="AI451" s="133">
        <v>4.5318595189743106E-3</v>
      </c>
      <c r="AJ451" s="133">
        <v>5.0937771082764283E-4</v>
      </c>
    </row>
    <row r="452" spans="1:36">
      <c r="A452" t="s">
        <v>1213</v>
      </c>
      <c r="B452">
        <v>13499</v>
      </c>
      <c r="C452" t="s">
        <v>1953</v>
      </c>
      <c r="D452" t="s">
        <v>1954</v>
      </c>
      <c r="E452" t="s">
        <v>309</v>
      </c>
      <c r="F452" t="s">
        <v>2631</v>
      </c>
      <c r="G452" t="s">
        <v>2632</v>
      </c>
      <c r="H452" t="s">
        <v>312</v>
      </c>
      <c r="I452" t="s">
        <v>754</v>
      </c>
      <c r="J452" t="s">
        <v>204</v>
      </c>
      <c r="K452" t="s">
        <v>204</v>
      </c>
      <c r="L452" t="s">
        <v>325</v>
      </c>
      <c r="M452" t="s">
        <v>340</v>
      </c>
      <c r="N452" t="s">
        <v>464</v>
      </c>
      <c r="O452" t="s">
        <v>339</v>
      </c>
      <c r="P452" t="s">
        <v>1957</v>
      </c>
      <c r="Q452" t="s">
        <v>413</v>
      </c>
      <c r="R452" t="s">
        <v>407</v>
      </c>
      <c r="S452" t="s">
        <v>1212</v>
      </c>
      <c r="T452" s="132">
        <v>10903.5</v>
      </c>
      <c r="U452" t="s">
        <v>2633</v>
      </c>
      <c r="V452" s="133">
        <v>1.6899999999999998E-2</v>
      </c>
      <c r="W452" s="133">
        <v>3.0093315917253199E-2</v>
      </c>
      <c r="X452" s="15" t="s">
        <v>412</v>
      </c>
      <c r="Y452" s="15" t="s">
        <v>339</v>
      </c>
      <c r="Z452" s="144">
        <v>15000</v>
      </c>
      <c r="AB452" t="s">
        <v>2634</v>
      </c>
      <c r="AD452" s="144">
        <v>14.140499999999999</v>
      </c>
      <c r="AG452" s="15" t="s">
        <v>15</v>
      </c>
      <c r="AH452" s="133">
        <v>3.4380328950987403E-6</v>
      </c>
      <c r="AI452" s="133">
        <v>4.2936522296855096E-3</v>
      </c>
      <c r="AJ452" s="133">
        <v>4.8260338492182804E-4</v>
      </c>
    </row>
    <row r="453" spans="1:36">
      <c r="A453" t="s">
        <v>1213</v>
      </c>
      <c r="B453">
        <v>13499</v>
      </c>
      <c r="C453" t="s">
        <v>1840</v>
      </c>
      <c r="D453" t="s">
        <v>1841</v>
      </c>
      <c r="E453" t="s">
        <v>309</v>
      </c>
      <c r="F453" t="s">
        <v>2737</v>
      </c>
      <c r="G453" t="s">
        <v>2738</v>
      </c>
      <c r="H453" t="s">
        <v>312</v>
      </c>
      <c r="I453" t="s">
        <v>754</v>
      </c>
      <c r="J453" t="s">
        <v>204</v>
      </c>
      <c r="K453" t="s">
        <v>204</v>
      </c>
      <c r="L453" t="s">
        <v>325</v>
      </c>
      <c r="M453" t="s">
        <v>340</v>
      </c>
      <c r="N453" t="s">
        <v>448</v>
      </c>
      <c r="O453" t="s">
        <v>339</v>
      </c>
      <c r="P453" t="s">
        <v>1690</v>
      </c>
      <c r="Q453" t="s">
        <v>413</v>
      </c>
      <c r="R453" t="s">
        <v>407</v>
      </c>
      <c r="S453" t="s">
        <v>1212</v>
      </c>
      <c r="T453" s="132">
        <v>1737.6</v>
      </c>
      <c r="U453" t="s">
        <v>1663</v>
      </c>
      <c r="V453" s="133">
        <v>2E-3</v>
      </c>
      <c r="W453" s="133">
        <v>2.20248809075352E-2</v>
      </c>
      <c r="X453" s="15" t="s">
        <v>412</v>
      </c>
      <c r="Y453" s="15" t="s">
        <v>339</v>
      </c>
      <c r="Z453" s="144">
        <v>12375</v>
      </c>
      <c r="AB453" t="s">
        <v>2739</v>
      </c>
      <c r="AD453" s="144">
        <v>13.284600000000001</v>
      </c>
      <c r="AG453" s="15" t="s">
        <v>15</v>
      </c>
      <c r="AH453" s="133">
        <v>2.9589655251847228E-5</v>
      </c>
      <c r="AI453" s="133">
        <v>4.0337648888285511E-3</v>
      </c>
      <c r="AJ453" s="133">
        <v>4.5339223700240566E-4</v>
      </c>
    </row>
    <row r="454" spans="1:36">
      <c r="A454" t="s">
        <v>1213</v>
      </c>
      <c r="B454">
        <v>13499</v>
      </c>
      <c r="C454" t="s">
        <v>1979</v>
      </c>
      <c r="D454" t="s">
        <v>1980</v>
      </c>
      <c r="E454" t="s">
        <v>309</v>
      </c>
      <c r="F454" t="s">
        <v>1988</v>
      </c>
      <c r="G454" t="s">
        <v>1989</v>
      </c>
      <c r="H454" t="s">
        <v>312</v>
      </c>
      <c r="I454" t="s">
        <v>754</v>
      </c>
      <c r="J454" t="s">
        <v>204</v>
      </c>
      <c r="K454" t="s">
        <v>204</v>
      </c>
      <c r="L454" t="s">
        <v>325</v>
      </c>
      <c r="M454" t="s">
        <v>340</v>
      </c>
      <c r="N454" t="s">
        <v>465</v>
      </c>
      <c r="O454" t="s">
        <v>339</v>
      </c>
      <c r="P454" t="s">
        <v>1760</v>
      </c>
      <c r="Q454" t="s">
        <v>415</v>
      </c>
      <c r="R454" t="s">
        <v>407</v>
      </c>
      <c r="S454" t="s">
        <v>1212</v>
      </c>
      <c r="T454" s="132">
        <v>1943.5</v>
      </c>
      <c r="U454" t="s">
        <v>1990</v>
      </c>
      <c r="V454" s="133">
        <v>2.5700000000000001E-2</v>
      </c>
      <c r="W454" s="133">
        <v>2.7721172420978199E-2</v>
      </c>
      <c r="X454" s="15" t="s">
        <v>412</v>
      </c>
      <c r="Y454" s="15" t="s">
        <v>339</v>
      </c>
      <c r="Z454" s="144">
        <v>10000</v>
      </c>
      <c r="AB454" t="s">
        <v>1991</v>
      </c>
      <c r="AD454" s="144">
        <v>11.366</v>
      </c>
      <c r="AG454" s="15" t="s">
        <v>15</v>
      </c>
      <c r="AH454" s="133">
        <v>7.7977944562204144E-6</v>
      </c>
      <c r="AI454" s="133">
        <v>3.4511970045334683E-3</v>
      </c>
      <c r="AJ454" s="133">
        <v>3.8791203090566087E-4</v>
      </c>
    </row>
    <row r="455" spans="1:36">
      <c r="A455" t="s">
        <v>1213</v>
      </c>
      <c r="B455">
        <v>13499</v>
      </c>
      <c r="C455" t="s">
        <v>2772</v>
      </c>
      <c r="D455" t="s">
        <v>2773</v>
      </c>
      <c r="E455" t="s">
        <v>309</v>
      </c>
      <c r="F455" t="s">
        <v>2774</v>
      </c>
      <c r="G455" t="s">
        <v>2775</v>
      </c>
      <c r="H455" t="s">
        <v>312</v>
      </c>
      <c r="I455" t="s">
        <v>754</v>
      </c>
      <c r="J455" t="s">
        <v>204</v>
      </c>
      <c r="K455" t="s">
        <v>204</v>
      </c>
      <c r="L455" t="s">
        <v>325</v>
      </c>
      <c r="M455" t="s">
        <v>340</v>
      </c>
      <c r="N455" t="s">
        <v>477</v>
      </c>
      <c r="O455" t="s">
        <v>339</v>
      </c>
      <c r="P455" t="s">
        <v>2102</v>
      </c>
      <c r="Q455" t="s">
        <v>415</v>
      </c>
      <c r="R455" t="s">
        <v>407</v>
      </c>
      <c r="S455" t="s">
        <v>1212</v>
      </c>
      <c r="T455" s="132">
        <v>5890.5</v>
      </c>
      <c r="U455" t="s">
        <v>2622</v>
      </c>
      <c r="V455" s="133">
        <v>2.6499999999999999E-2</v>
      </c>
      <c r="W455" s="133">
        <v>2.2419582506417901E-2</v>
      </c>
      <c r="X455" s="15" t="s">
        <v>412</v>
      </c>
      <c r="Y455" s="15" t="s">
        <v>339</v>
      </c>
      <c r="Z455" s="144">
        <v>9708.94</v>
      </c>
      <c r="AB455" t="s">
        <v>2776</v>
      </c>
      <c r="AD455" s="144">
        <v>11.252700000000001</v>
      </c>
      <c r="AG455" s="15" t="s">
        <v>15</v>
      </c>
      <c r="AH455" s="133">
        <v>6.5477806348206505E-6</v>
      </c>
      <c r="AI455" s="133">
        <v>3.4167943456725109E-3</v>
      </c>
      <c r="AJ455" s="133">
        <v>3.8404519709415189E-4</v>
      </c>
    </row>
    <row r="456" spans="1:36">
      <c r="A456" t="s">
        <v>1213</v>
      </c>
      <c r="B456">
        <v>13499</v>
      </c>
      <c r="C456" t="s">
        <v>2074</v>
      </c>
      <c r="D456" t="s">
        <v>2075</v>
      </c>
      <c r="E456" t="s">
        <v>309</v>
      </c>
      <c r="F456" t="s">
        <v>2642</v>
      </c>
      <c r="G456" t="s">
        <v>2643</v>
      </c>
      <c r="H456" t="s">
        <v>312</v>
      </c>
      <c r="I456" t="s">
        <v>754</v>
      </c>
      <c r="J456" t="s">
        <v>204</v>
      </c>
      <c r="K456" t="s">
        <v>204</v>
      </c>
      <c r="L456" t="s">
        <v>325</v>
      </c>
      <c r="M456" t="s">
        <v>340</v>
      </c>
      <c r="N456" t="s">
        <v>448</v>
      </c>
      <c r="O456" t="s">
        <v>339</v>
      </c>
      <c r="P456" t="s">
        <v>1211</v>
      </c>
      <c r="Q456" t="s">
        <v>413</v>
      </c>
      <c r="R456" t="s">
        <v>407</v>
      </c>
      <c r="S456" t="s">
        <v>1212</v>
      </c>
      <c r="T456" s="132">
        <v>2218.5</v>
      </c>
      <c r="U456" t="s">
        <v>2644</v>
      </c>
      <c r="V456" s="133">
        <v>3.8E-3</v>
      </c>
      <c r="W456" s="133">
        <v>1.7127171698808299E-2</v>
      </c>
      <c r="X456" s="15" t="s">
        <v>412</v>
      </c>
      <c r="Y456" s="15" t="s">
        <v>339</v>
      </c>
      <c r="Z456" s="144">
        <v>9732</v>
      </c>
      <c r="AB456" t="s">
        <v>2607</v>
      </c>
      <c r="AD456" s="144">
        <v>10.434700000000001</v>
      </c>
      <c r="AG456" s="15" t="s">
        <v>15</v>
      </c>
      <c r="AH456" s="133">
        <v>3.2440000000000002E-6</v>
      </c>
      <c r="AI456" s="133">
        <v>3.1684150433930482E-3</v>
      </c>
      <c r="AJ456" s="133">
        <v>3.5612754433321308E-4</v>
      </c>
    </row>
    <row r="457" spans="1:36">
      <c r="A457" t="s">
        <v>1213</v>
      </c>
      <c r="B457">
        <v>13499</v>
      </c>
      <c r="C457" t="s">
        <v>2195</v>
      </c>
      <c r="D457" t="s">
        <v>2196</v>
      </c>
      <c r="E457" t="s">
        <v>309</v>
      </c>
      <c r="F457" t="s">
        <v>2645</v>
      </c>
      <c r="G457" t="s">
        <v>2646</v>
      </c>
      <c r="H457" t="s">
        <v>312</v>
      </c>
      <c r="I457" t="s">
        <v>754</v>
      </c>
      <c r="J457" t="s">
        <v>204</v>
      </c>
      <c r="K457" t="s">
        <v>204</v>
      </c>
      <c r="L457" t="s">
        <v>325</v>
      </c>
      <c r="M457" t="s">
        <v>340</v>
      </c>
      <c r="N457" t="s">
        <v>464</v>
      </c>
      <c r="O457" t="s">
        <v>339</v>
      </c>
      <c r="P457" t="s">
        <v>1650</v>
      </c>
      <c r="Q457" t="s">
        <v>413</v>
      </c>
      <c r="R457" t="s">
        <v>407</v>
      </c>
      <c r="S457" t="s">
        <v>1212</v>
      </c>
      <c r="T457" s="132">
        <v>2036.5</v>
      </c>
      <c r="U457" t="s">
        <v>2647</v>
      </c>
      <c r="V457" s="133">
        <v>3.2000000000000001E-2</v>
      </c>
      <c r="W457" s="133">
        <v>2.21415866959092E-2</v>
      </c>
      <c r="X457" s="15" t="s">
        <v>412</v>
      </c>
      <c r="Y457" s="15" t="s">
        <v>339</v>
      </c>
      <c r="Z457" s="144">
        <v>8000</v>
      </c>
      <c r="AB457" t="s">
        <v>2648</v>
      </c>
      <c r="AD457" s="144">
        <v>9.3112000000000013</v>
      </c>
      <c r="AG457" s="15" t="s">
        <v>15</v>
      </c>
      <c r="AH457" s="133">
        <v>5.7026945802160983E-6</v>
      </c>
      <c r="AI457" s="133">
        <v>2.8272730554823188E-3</v>
      </c>
      <c r="AJ457" s="133">
        <v>3.177834332367403E-4</v>
      </c>
    </row>
    <row r="458" spans="1:36">
      <c r="A458" t="s">
        <v>1213</v>
      </c>
      <c r="B458">
        <v>13499</v>
      </c>
      <c r="C458" t="s">
        <v>2745</v>
      </c>
      <c r="D458" t="s">
        <v>2746</v>
      </c>
      <c r="E458" t="s">
        <v>309</v>
      </c>
      <c r="F458" t="s">
        <v>2902</v>
      </c>
      <c r="G458" t="s">
        <v>2903</v>
      </c>
      <c r="H458" t="s">
        <v>312</v>
      </c>
      <c r="I458" t="s">
        <v>754</v>
      </c>
      <c r="J458" t="s">
        <v>204</v>
      </c>
      <c r="K458" t="s">
        <v>204</v>
      </c>
      <c r="L458" t="s">
        <v>325</v>
      </c>
      <c r="M458" t="s">
        <v>340</v>
      </c>
      <c r="N458" t="s">
        <v>464</v>
      </c>
      <c r="O458" t="s">
        <v>339</v>
      </c>
      <c r="P458" t="s">
        <v>1725</v>
      </c>
      <c r="Q458" t="s">
        <v>415</v>
      </c>
      <c r="R458" t="s">
        <v>407</v>
      </c>
      <c r="S458" t="s">
        <v>1212</v>
      </c>
      <c r="T458" s="132">
        <v>789</v>
      </c>
      <c r="U458" t="s">
        <v>2904</v>
      </c>
      <c r="V458" s="133">
        <v>2.75E-2</v>
      </c>
      <c r="W458" s="133">
        <v>4.0731703138348003E-3</v>
      </c>
      <c r="X458" s="15" t="s">
        <v>412</v>
      </c>
      <c r="Y458" s="15" t="s">
        <v>339</v>
      </c>
      <c r="Z458" s="144">
        <v>5000</v>
      </c>
      <c r="AB458" t="s">
        <v>2905</v>
      </c>
      <c r="AD458" s="144">
        <v>5.6304999999999996</v>
      </c>
      <c r="AG458" s="15" t="s">
        <v>15</v>
      </c>
      <c r="AH458" s="133">
        <v>3.6168657575245384E-5</v>
      </c>
      <c r="AI458" s="133">
        <v>1.7096572878783822E-3</v>
      </c>
      <c r="AJ458" s="133">
        <v>1.9216423456047189E-4</v>
      </c>
    </row>
    <row r="459" spans="1:36">
      <c r="A459" t="s">
        <v>1213</v>
      </c>
      <c r="B459">
        <v>13499</v>
      </c>
      <c r="C459" t="s">
        <v>2388</v>
      </c>
      <c r="D459" t="s">
        <v>2389</v>
      </c>
      <c r="E459" t="s">
        <v>309</v>
      </c>
      <c r="F459" t="s">
        <v>2863</v>
      </c>
      <c r="G459" t="s">
        <v>2864</v>
      </c>
      <c r="H459" t="s">
        <v>312</v>
      </c>
      <c r="I459" t="s">
        <v>755</v>
      </c>
      <c r="J459" t="s">
        <v>204</v>
      </c>
      <c r="K459" t="s">
        <v>204</v>
      </c>
      <c r="L459" t="s">
        <v>325</v>
      </c>
      <c r="M459" t="s">
        <v>340</v>
      </c>
      <c r="N459" t="s">
        <v>446</v>
      </c>
      <c r="O459" t="s">
        <v>339</v>
      </c>
      <c r="P459" t="s">
        <v>1650</v>
      </c>
      <c r="Q459" t="s">
        <v>413</v>
      </c>
      <c r="R459" t="s">
        <v>407</v>
      </c>
      <c r="S459" t="s">
        <v>1212</v>
      </c>
      <c r="T459" s="132">
        <v>2563.5</v>
      </c>
      <c r="U459" t="s">
        <v>1927</v>
      </c>
      <c r="V459" s="133">
        <v>2.12E-2</v>
      </c>
      <c r="W459" s="133">
        <v>4.8834429708718902E-2</v>
      </c>
      <c r="X459" s="15" t="s">
        <v>412</v>
      </c>
      <c r="Y459" s="15" t="s">
        <v>339</v>
      </c>
      <c r="Z459" s="144">
        <v>111834.86</v>
      </c>
      <c r="AB459" t="s">
        <v>2865</v>
      </c>
      <c r="AD459" s="144">
        <v>117.7957</v>
      </c>
      <c r="AG459" s="15" t="s">
        <v>15</v>
      </c>
      <c r="AH459" s="133">
        <v>7.455657333333333E-4</v>
      </c>
      <c r="AI459" s="133">
        <v>3.5767743004304332E-2</v>
      </c>
      <c r="AJ459" s="133">
        <v>4.0202682754666508E-3</v>
      </c>
    </row>
    <row r="460" spans="1:36">
      <c r="A460" t="s">
        <v>1213</v>
      </c>
      <c r="B460">
        <v>13499</v>
      </c>
      <c r="C460" t="s">
        <v>2499</v>
      </c>
      <c r="D460" t="s">
        <v>2500</v>
      </c>
      <c r="E460" t="s">
        <v>309</v>
      </c>
      <c r="F460" t="s">
        <v>2859</v>
      </c>
      <c r="G460" t="s">
        <v>2860</v>
      </c>
      <c r="H460" t="s">
        <v>312</v>
      </c>
      <c r="I460" t="s">
        <v>755</v>
      </c>
      <c r="J460" t="s">
        <v>204</v>
      </c>
      <c r="K460" t="s">
        <v>204</v>
      </c>
      <c r="L460" t="s">
        <v>325</v>
      </c>
      <c r="M460" t="s">
        <v>340</v>
      </c>
      <c r="N460" t="s">
        <v>454</v>
      </c>
      <c r="O460" t="s">
        <v>339</v>
      </c>
      <c r="P460" t="s">
        <v>1650</v>
      </c>
      <c r="Q460" t="s">
        <v>413</v>
      </c>
      <c r="R460" t="s">
        <v>407</v>
      </c>
      <c r="S460" t="s">
        <v>1212</v>
      </c>
      <c r="T460" s="132">
        <v>748.4</v>
      </c>
      <c r="U460" t="s">
        <v>2861</v>
      </c>
      <c r="V460" s="133">
        <v>3.49E-2</v>
      </c>
      <c r="W460" s="133">
        <v>6.3541981645822199E-2</v>
      </c>
      <c r="X460" s="15" t="s">
        <v>412</v>
      </c>
      <c r="Y460" s="15" t="s">
        <v>339</v>
      </c>
      <c r="Z460" s="144">
        <v>114917.9</v>
      </c>
      <c r="AB460" t="s">
        <v>2862</v>
      </c>
      <c r="AD460" s="144">
        <v>116.7106</v>
      </c>
      <c r="AG460" s="15" t="s">
        <v>15</v>
      </c>
      <c r="AH460" s="133">
        <v>1.7109563345587078E-4</v>
      </c>
      <c r="AI460" s="133">
        <v>3.5438260876060515E-2</v>
      </c>
      <c r="AJ460" s="133">
        <v>3.9832347241085895E-3</v>
      </c>
    </row>
    <row r="461" spans="1:36">
      <c r="A461" t="s">
        <v>1213</v>
      </c>
      <c r="B461">
        <v>13499</v>
      </c>
      <c r="C461" t="s">
        <v>2854</v>
      </c>
      <c r="D461" t="s">
        <v>2855</v>
      </c>
      <c r="E461" t="s">
        <v>309</v>
      </c>
      <c r="F461" t="s">
        <v>2906</v>
      </c>
      <c r="G461" t="s">
        <v>2907</v>
      </c>
      <c r="H461" t="s">
        <v>312</v>
      </c>
      <c r="I461" t="s">
        <v>755</v>
      </c>
      <c r="J461" t="s">
        <v>204</v>
      </c>
      <c r="K461" t="s">
        <v>204</v>
      </c>
      <c r="L461" t="s">
        <v>325</v>
      </c>
      <c r="M461" t="s">
        <v>340</v>
      </c>
      <c r="N461" t="s">
        <v>454</v>
      </c>
      <c r="O461" t="s">
        <v>339</v>
      </c>
      <c r="P461" t="s">
        <v>1856</v>
      </c>
      <c r="Q461" t="s">
        <v>415</v>
      </c>
      <c r="R461" t="s">
        <v>407</v>
      </c>
      <c r="S461" t="s">
        <v>1212</v>
      </c>
      <c r="T461" s="132">
        <v>3554.4</v>
      </c>
      <c r="U461" t="s">
        <v>2858</v>
      </c>
      <c r="V461" s="133">
        <v>4.6899999999999997E-2</v>
      </c>
      <c r="W461" s="133">
        <v>5.1771743932962098E-2</v>
      </c>
      <c r="X461" s="15" t="s">
        <v>412</v>
      </c>
      <c r="Y461" s="15" t="s">
        <v>339</v>
      </c>
      <c r="Z461" s="144">
        <v>29001.49</v>
      </c>
      <c r="AB461" t="s">
        <v>1339</v>
      </c>
      <c r="AD461" s="144">
        <v>28.786900000000003</v>
      </c>
      <c r="AG461" s="15" t="s">
        <v>15</v>
      </c>
      <c r="AH461" s="133">
        <v>2.4236536064517127E-5</v>
      </c>
      <c r="AI461" s="133">
        <v>8.7409170376389674E-3</v>
      </c>
      <c r="AJ461" s="133">
        <v>9.8247271181402165E-4</v>
      </c>
    </row>
    <row r="462" spans="1:36">
      <c r="A462" t="s">
        <v>1213</v>
      </c>
      <c r="B462">
        <v>13500</v>
      </c>
      <c r="C462" t="s">
        <v>2580</v>
      </c>
      <c r="D462" t="s">
        <v>2581</v>
      </c>
      <c r="E462" t="s">
        <v>309</v>
      </c>
      <c r="F462" t="s">
        <v>2791</v>
      </c>
      <c r="G462" t="s">
        <v>2792</v>
      </c>
      <c r="H462" t="s">
        <v>312</v>
      </c>
      <c r="I462" t="s">
        <v>754</v>
      </c>
      <c r="J462" t="s">
        <v>204</v>
      </c>
      <c r="K462" t="s">
        <v>204</v>
      </c>
      <c r="L462" t="s">
        <v>325</v>
      </c>
      <c r="M462" t="s">
        <v>340</v>
      </c>
      <c r="N462" t="s">
        <v>465</v>
      </c>
      <c r="O462" t="s">
        <v>339</v>
      </c>
      <c r="P462" t="s">
        <v>1686</v>
      </c>
      <c r="Q462" t="s">
        <v>413</v>
      </c>
      <c r="R462" t="s">
        <v>407</v>
      </c>
      <c r="S462" t="s">
        <v>1212</v>
      </c>
      <c r="T462" s="132">
        <v>4038.8</v>
      </c>
      <c r="U462" t="s">
        <v>1893</v>
      </c>
      <c r="V462" s="133">
        <v>1.7500000000000002E-2</v>
      </c>
      <c r="W462" s="133">
        <v>4.2055003575086201E-2</v>
      </c>
      <c r="X462" s="15" t="s">
        <v>412</v>
      </c>
      <c r="Y462" s="15" t="s">
        <v>339</v>
      </c>
      <c r="Z462" s="144">
        <v>52500</v>
      </c>
      <c r="AB462" t="s">
        <v>2793</v>
      </c>
      <c r="AD462" s="144">
        <v>51.765000000000001</v>
      </c>
      <c r="AG462" s="15" t="s">
        <v>15</v>
      </c>
      <c r="AH462" s="133">
        <v>6.442910457143482E-5</v>
      </c>
      <c r="AI462" s="133">
        <v>1</v>
      </c>
      <c r="AJ462" s="133">
        <v>2.3629741591154571E-4</v>
      </c>
    </row>
    <row r="463" spans="1:36">
      <c r="A463" t="s">
        <v>1213</v>
      </c>
      <c r="B463">
        <v>141</v>
      </c>
      <c r="C463" t="s">
        <v>1858</v>
      </c>
      <c r="D463" t="s">
        <v>1859</v>
      </c>
      <c r="E463" t="s">
        <v>309</v>
      </c>
      <c r="F463" t="s">
        <v>2733</v>
      </c>
      <c r="G463" t="s">
        <v>2734</v>
      </c>
      <c r="H463" t="s">
        <v>312</v>
      </c>
      <c r="I463" t="s">
        <v>754</v>
      </c>
      <c r="J463" t="s">
        <v>204</v>
      </c>
      <c r="K463" t="s">
        <v>204</v>
      </c>
      <c r="L463" t="s">
        <v>325</v>
      </c>
      <c r="M463" t="s">
        <v>340</v>
      </c>
      <c r="N463" t="s">
        <v>448</v>
      </c>
      <c r="O463" t="s">
        <v>339</v>
      </c>
      <c r="P463" t="s">
        <v>1211</v>
      </c>
      <c r="Q463" t="s">
        <v>413</v>
      </c>
      <c r="R463" t="s">
        <v>407</v>
      </c>
      <c r="S463" t="s">
        <v>1212</v>
      </c>
      <c r="T463" s="132">
        <v>3648.6</v>
      </c>
      <c r="U463" t="s">
        <v>2735</v>
      </c>
      <c r="V463" s="133">
        <v>1E-3</v>
      </c>
      <c r="W463" s="133">
        <v>1.7976894742250098E-2</v>
      </c>
      <c r="X463" s="15" t="s">
        <v>412</v>
      </c>
      <c r="Y463" s="15" t="s">
        <v>339</v>
      </c>
      <c r="Z463" s="144">
        <v>7465000</v>
      </c>
      <c r="AB463" t="s">
        <v>2736</v>
      </c>
      <c r="AD463" s="144">
        <v>7655.3575000000001</v>
      </c>
      <c r="AG463" s="15" t="s">
        <v>15</v>
      </c>
      <c r="AH463" s="133">
        <v>2.3794686756416039E-3</v>
      </c>
      <c r="AI463" s="133">
        <v>0.12034355125878209</v>
      </c>
      <c r="AJ463" s="133">
        <v>1.948354364173405E-2</v>
      </c>
    </row>
    <row r="464" spans="1:36">
      <c r="A464" t="s">
        <v>1213</v>
      </c>
      <c r="B464">
        <v>141</v>
      </c>
      <c r="C464" t="s">
        <v>455</v>
      </c>
      <c r="D464" t="s">
        <v>2571</v>
      </c>
      <c r="E464" t="s">
        <v>309</v>
      </c>
      <c r="F464" t="s">
        <v>2677</v>
      </c>
      <c r="G464" t="s">
        <v>2678</v>
      </c>
      <c r="H464" t="s">
        <v>312</v>
      </c>
      <c r="I464" t="s">
        <v>754</v>
      </c>
      <c r="J464" t="s">
        <v>204</v>
      </c>
      <c r="K464" t="s">
        <v>204</v>
      </c>
      <c r="L464" t="s">
        <v>325</v>
      </c>
      <c r="M464" t="s">
        <v>340</v>
      </c>
      <c r="N464" t="s">
        <v>440</v>
      </c>
      <c r="O464" t="s">
        <v>339</v>
      </c>
      <c r="P464" t="s">
        <v>2102</v>
      </c>
      <c r="Q464" t="s">
        <v>415</v>
      </c>
      <c r="R464" t="s">
        <v>407</v>
      </c>
      <c r="S464" t="s">
        <v>1212</v>
      </c>
      <c r="T464" s="132">
        <v>3888.3</v>
      </c>
      <c r="U464" t="s">
        <v>2679</v>
      </c>
      <c r="V464" s="133">
        <v>3.85E-2</v>
      </c>
      <c r="W464" s="133">
        <v>1.97550188887116E-2</v>
      </c>
      <c r="X464" s="15" t="s">
        <v>412</v>
      </c>
      <c r="Y464" s="15" t="s">
        <v>339</v>
      </c>
      <c r="Z464" s="144">
        <v>5156421.7</v>
      </c>
      <c r="AB464" t="s">
        <v>2680</v>
      </c>
      <c r="AC464" s="132">
        <v>175943.2</v>
      </c>
      <c r="AD464" s="144">
        <v>6388.9157000000005</v>
      </c>
      <c r="AG464" s="15" t="s">
        <v>15</v>
      </c>
      <c r="AH464" s="133">
        <v>2.018278632366202E-3</v>
      </c>
      <c r="AI464" s="133">
        <v>0.10043486591331466</v>
      </c>
      <c r="AJ464" s="133">
        <v>1.6260340273371931E-2</v>
      </c>
    </row>
    <row r="465" spans="1:36">
      <c r="A465" t="s">
        <v>1213</v>
      </c>
      <c r="B465">
        <v>141</v>
      </c>
      <c r="C465" t="s">
        <v>2094</v>
      </c>
      <c r="D465" t="s">
        <v>2095</v>
      </c>
      <c r="E465" t="s">
        <v>309</v>
      </c>
      <c r="F465" t="s">
        <v>2096</v>
      </c>
      <c r="G465" t="s">
        <v>2097</v>
      </c>
      <c r="H465" t="s">
        <v>312</v>
      </c>
      <c r="I465" t="s">
        <v>754</v>
      </c>
      <c r="J465" t="s">
        <v>204</v>
      </c>
      <c r="K465" t="s">
        <v>204</v>
      </c>
      <c r="L465" t="s">
        <v>325</v>
      </c>
      <c r="M465" t="s">
        <v>340</v>
      </c>
      <c r="N465" t="s">
        <v>448</v>
      </c>
      <c r="O465" t="s">
        <v>339</v>
      </c>
      <c r="P465" t="s">
        <v>1211</v>
      </c>
      <c r="Q465" t="s">
        <v>413</v>
      </c>
      <c r="R465" t="s">
        <v>407</v>
      </c>
      <c r="S465" t="s">
        <v>1212</v>
      </c>
      <c r="T465" s="132">
        <v>4259.6000000000004</v>
      </c>
      <c r="U465" t="s">
        <v>2098</v>
      </c>
      <c r="V465" s="133">
        <v>2E-3</v>
      </c>
      <c r="W465" s="133">
        <v>1.8855466407537099E-2</v>
      </c>
      <c r="X465" s="15" t="s">
        <v>412</v>
      </c>
      <c r="Y465" s="15" t="s">
        <v>339</v>
      </c>
      <c r="Z465" s="144">
        <v>5015000.01</v>
      </c>
      <c r="AB465" t="s">
        <v>2099</v>
      </c>
      <c r="AD465" s="144">
        <v>5078.6904999999997</v>
      </c>
      <c r="AG465" s="15" t="s">
        <v>15</v>
      </c>
      <c r="AH465" s="133">
        <v>1.2981392389870752E-3</v>
      </c>
      <c r="AI465" s="133">
        <v>7.9837897905387117E-2</v>
      </c>
      <c r="AJ465" s="133">
        <v>1.2925704384100954E-2</v>
      </c>
    </row>
    <row r="466" spans="1:36">
      <c r="A466" t="s">
        <v>1213</v>
      </c>
      <c r="B466">
        <v>141</v>
      </c>
      <c r="C466" t="s">
        <v>2157</v>
      </c>
      <c r="D466" t="s">
        <v>2158</v>
      </c>
      <c r="E466" t="s">
        <v>309</v>
      </c>
      <c r="F466" t="s">
        <v>2908</v>
      </c>
      <c r="G466" t="s">
        <v>2909</v>
      </c>
      <c r="H466" t="s">
        <v>312</v>
      </c>
      <c r="I466" t="s">
        <v>754</v>
      </c>
      <c r="J466" t="s">
        <v>204</v>
      </c>
      <c r="K466" t="s">
        <v>204</v>
      </c>
      <c r="L466" t="s">
        <v>325</v>
      </c>
      <c r="M466" t="s">
        <v>340</v>
      </c>
      <c r="N466" t="s">
        <v>448</v>
      </c>
      <c r="O466" t="s">
        <v>339</v>
      </c>
      <c r="P466" t="s">
        <v>1211</v>
      </c>
      <c r="Q466" t="s">
        <v>413</v>
      </c>
      <c r="R466" t="s">
        <v>407</v>
      </c>
      <c r="S466" t="s">
        <v>1212</v>
      </c>
      <c r="T466" s="132">
        <v>2675.6</v>
      </c>
      <c r="U466" t="s">
        <v>2910</v>
      </c>
      <c r="V466" s="133">
        <v>1E-3</v>
      </c>
      <c r="W466" s="133">
        <v>1.7305508633851701E-2</v>
      </c>
      <c r="X466" s="15" t="s">
        <v>412</v>
      </c>
      <c r="Y466" s="15" t="s">
        <v>339</v>
      </c>
      <c r="Z466" s="144">
        <v>4418000</v>
      </c>
      <c r="AB466" t="s">
        <v>2911</v>
      </c>
      <c r="AD466" s="144">
        <v>4608.4157999999998</v>
      </c>
      <c r="AG466" s="15" t="s">
        <v>15</v>
      </c>
      <c r="AH466" s="133">
        <v>9.463364270980372E-3</v>
      </c>
      <c r="AI466" s="133">
        <v>7.2445097834958228E-2</v>
      </c>
      <c r="AJ466" s="133">
        <v>1.1728814801732868E-2</v>
      </c>
    </row>
    <row r="467" spans="1:36">
      <c r="A467" t="s">
        <v>1213</v>
      </c>
      <c r="B467">
        <v>141</v>
      </c>
      <c r="C467" t="s">
        <v>2074</v>
      </c>
      <c r="D467" t="s">
        <v>2075</v>
      </c>
      <c r="E467" t="s">
        <v>309</v>
      </c>
      <c r="F467" t="s">
        <v>2912</v>
      </c>
      <c r="G467" t="s">
        <v>2913</v>
      </c>
      <c r="H467" t="s">
        <v>312</v>
      </c>
      <c r="I467" t="s">
        <v>754</v>
      </c>
      <c r="J467" t="s">
        <v>204</v>
      </c>
      <c r="K467" t="s">
        <v>204</v>
      </c>
      <c r="L467" t="s">
        <v>325</v>
      </c>
      <c r="M467" t="s">
        <v>340</v>
      </c>
      <c r="N467" t="s">
        <v>448</v>
      </c>
      <c r="O467" t="s">
        <v>339</v>
      </c>
      <c r="P467" t="s">
        <v>2914</v>
      </c>
      <c r="Q467" t="s">
        <v>415</v>
      </c>
      <c r="R467" t="s">
        <v>407</v>
      </c>
      <c r="S467" t="s">
        <v>1212</v>
      </c>
      <c r="T467" s="132">
        <v>2664.2</v>
      </c>
      <c r="U467" t="s">
        <v>2915</v>
      </c>
      <c r="V467" s="133">
        <v>5.0000000000000001E-3</v>
      </c>
      <c r="W467" s="133">
        <v>1.8690242482423399E-2</v>
      </c>
      <c r="X467" s="15" t="s">
        <v>412</v>
      </c>
      <c r="Y467" s="15" t="s">
        <v>339</v>
      </c>
      <c r="Z467" s="144">
        <v>3913899</v>
      </c>
      <c r="AB467" t="s">
        <v>1287</v>
      </c>
      <c r="AD467" s="144">
        <v>4195.6997000000001</v>
      </c>
      <c r="AG467" s="15" t="s">
        <v>15</v>
      </c>
      <c r="AH467" s="133">
        <v>5.1280044587695061E-3</v>
      </c>
      <c r="AI467" s="133">
        <v>6.5957128966662448E-2</v>
      </c>
      <c r="AJ467" s="133">
        <v>1.0678416809738861E-2</v>
      </c>
    </row>
    <row r="468" spans="1:36">
      <c r="A468" t="s">
        <v>1213</v>
      </c>
      <c r="B468">
        <v>141</v>
      </c>
      <c r="C468" t="s">
        <v>1953</v>
      </c>
      <c r="D468" t="s">
        <v>1954</v>
      </c>
      <c r="E468" t="s">
        <v>309</v>
      </c>
      <c r="F468" t="s">
        <v>2100</v>
      </c>
      <c r="G468" t="s">
        <v>2101</v>
      </c>
      <c r="H468" t="s">
        <v>312</v>
      </c>
      <c r="I468" t="s">
        <v>754</v>
      </c>
      <c r="J468" t="s">
        <v>204</v>
      </c>
      <c r="K468" t="s">
        <v>204</v>
      </c>
      <c r="L468" t="s">
        <v>325</v>
      </c>
      <c r="M468" t="s">
        <v>340</v>
      </c>
      <c r="N468" t="s">
        <v>464</v>
      </c>
      <c r="O468" t="s">
        <v>339</v>
      </c>
      <c r="P468" t="s">
        <v>2102</v>
      </c>
      <c r="Q468" t="s">
        <v>415</v>
      </c>
      <c r="R468" t="s">
        <v>407</v>
      </c>
      <c r="S468" t="s">
        <v>1212</v>
      </c>
      <c r="T468" s="132">
        <v>2866.8</v>
      </c>
      <c r="U468" t="s">
        <v>1781</v>
      </c>
      <c r="V468" s="133">
        <v>1.77E-2</v>
      </c>
      <c r="W468" s="133">
        <v>2.1042716463803901E-2</v>
      </c>
      <c r="X468" s="15" t="s">
        <v>412</v>
      </c>
      <c r="Y468" s="15" t="s">
        <v>339</v>
      </c>
      <c r="Z468" s="144">
        <v>3032432.89</v>
      </c>
      <c r="AB468" t="s">
        <v>2103</v>
      </c>
      <c r="AD468" s="144">
        <v>3369.3362000000002</v>
      </c>
      <c r="AG468" s="15" t="s">
        <v>15</v>
      </c>
      <c r="AH468" s="133">
        <v>1.0999500540891779E-3</v>
      </c>
      <c r="AI468" s="133">
        <v>5.296655103210661E-2</v>
      </c>
      <c r="AJ468" s="133">
        <v>8.5752505871050915E-3</v>
      </c>
    </row>
    <row r="469" spans="1:36">
      <c r="A469" t="s">
        <v>1213</v>
      </c>
      <c r="B469">
        <v>141</v>
      </c>
      <c r="C469" t="s">
        <v>2074</v>
      </c>
      <c r="D469" t="s">
        <v>2075</v>
      </c>
      <c r="E469" t="s">
        <v>309</v>
      </c>
      <c r="F469" t="s">
        <v>2642</v>
      </c>
      <c r="G469" t="s">
        <v>2643</v>
      </c>
      <c r="H469" t="s">
        <v>312</v>
      </c>
      <c r="I469" t="s">
        <v>754</v>
      </c>
      <c r="J469" t="s">
        <v>204</v>
      </c>
      <c r="K469" t="s">
        <v>204</v>
      </c>
      <c r="L469" t="s">
        <v>325</v>
      </c>
      <c r="M469" t="s">
        <v>340</v>
      </c>
      <c r="N469" t="s">
        <v>448</v>
      </c>
      <c r="O469" t="s">
        <v>339</v>
      </c>
      <c r="P469" t="s">
        <v>1211</v>
      </c>
      <c r="Q469" t="s">
        <v>413</v>
      </c>
      <c r="R469" t="s">
        <v>407</v>
      </c>
      <c r="S469" t="s">
        <v>1212</v>
      </c>
      <c r="T469" s="132">
        <v>2218.5</v>
      </c>
      <c r="U469" t="s">
        <v>2644</v>
      </c>
      <c r="V469" s="133">
        <v>3.8E-3</v>
      </c>
      <c r="W469" s="133">
        <v>1.7127171698808299E-2</v>
      </c>
      <c r="X469" s="15" t="s">
        <v>412</v>
      </c>
      <c r="Y469" s="15" t="s">
        <v>339</v>
      </c>
      <c r="Z469" s="144">
        <v>3050000</v>
      </c>
      <c r="AB469" t="s">
        <v>2607</v>
      </c>
      <c r="AD469" s="144">
        <v>3270.21</v>
      </c>
      <c r="AG469" s="15" t="s">
        <v>15</v>
      </c>
      <c r="AH469" s="133">
        <v>1.0166666666666666E-3</v>
      </c>
      <c r="AI469" s="133">
        <v>5.1408269928867698E-2</v>
      </c>
      <c r="AJ469" s="133">
        <v>8.3229658775093272E-3</v>
      </c>
    </row>
    <row r="470" spans="1:36">
      <c r="A470" t="s">
        <v>1213</v>
      </c>
      <c r="B470">
        <v>141</v>
      </c>
      <c r="C470" t="s">
        <v>1874</v>
      </c>
      <c r="D470" t="s">
        <v>1875</v>
      </c>
      <c r="E470" t="s">
        <v>309</v>
      </c>
      <c r="F470" t="s">
        <v>2115</v>
      </c>
      <c r="G470" t="s">
        <v>2116</v>
      </c>
      <c r="H470" t="s">
        <v>312</v>
      </c>
      <c r="I470" t="s">
        <v>754</v>
      </c>
      <c r="J470" t="s">
        <v>204</v>
      </c>
      <c r="K470" t="s">
        <v>204</v>
      </c>
      <c r="L470" t="s">
        <v>325</v>
      </c>
      <c r="M470" t="s">
        <v>340</v>
      </c>
      <c r="N470" t="s">
        <v>448</v>
      </c>
      <c r="O470" t="s">
        <v>339</v>
      </c>
      <c r="P470" t="s">
        <v>1211</v>
      </c>
      <c r="Q470" t="s">
        <v>413</v>
      </c>
      <c r="R470" t="s">
        <v>407</v>
      </c>
      <c r="S470" t="s">
        <v>1212</v>
      </c>
      <c r="T470" s="132">
        <v>3534.9</v>
      </c>
      <c r="U470" t="s">
        <v>2117</v>
      </c>
      <c r="V470" s="133">
        <v>1.7500000000000002E-2</v>
      </c>
      <c r="W470" s="133">
        <v>1.8900050641297999E-2</v>
      </c>
      <c r="X470" s="15" t="s">
        <v>412</v>
      </c>
      <c r="Y470" s="15" t="s">
        <v>339</v>
      </c>
      <c r="Z470" s="144">
        <v>2333689.2000000002</v>
      </c>
      <c r="AB470" t="s">
        <v>2118</v>
      </c>
      <c r="AD470" s="144">
        <v>2594.1288999999997</v>
      </c>
      <c r="AG470" s="15" t="s">
        <v>15</v>
      </c>
      <c r="AH470" s="133">
        <v>8.6314312468818829E-4</v>
      </c>
      <c r="AI470" s="133">
        <v>4.0780157458229473E-2</v>
      </c>
      <c r="AJ470" s="133">
        <v>6.6022812958680946E-3</v>
      </c>
    </row>
    <row r="471" spans="1:36">
      <c r="A471" t="s">
        <v>1213</v>
      </c>
      <c r="B471">
        <v>141</v>
      </c>
      <c r="C471" t="s">
        <v>2195</v>
      </c>
      <c r="D471" t="s">
        <v>2196</v>
      </c>
      <c r="E471" t="s">
        <v>309</v>
      </c>
      <c r="F471" t="s">
        <v>2693</v>
      </c>
      <c r="G471" t="s">
        <v>2694</v>
      </c>
      <c r="H471" t="s">
        <v>312</v>
      </c>
      <c r="I471" t="s">
        <v>754</v>
      </c>
      <c r="J471" t="s">
        <v>204</v>
      </c>
      <c r="K471" t="s">
        <v>204</v>
      </c>
      <c r="L471" t="s">
        <v>325</v>
      </c>
      <c r="M471" t="s">
        <v>340</v>
      </c>
      <c r="N471" t="s">
        <v>464</v>
      </c>
      <c r="O471" t="s">
        <v>339</v>
      </c>
      <c r="P471" t="s">
        <v>1650</v>
      </c>
      <c r="Q471" t="s">
        <v>413</v>
      </c>
      <c r="R471" t="s">
        <v>407</v>
      </c>
      <c r="S471" t="s">
        <v>1212</v>
      </c>
      <c r="T471" s="132">
        <v>3859.8</v>
      </c>
      <c r="U471" t="s">
        <v>2695</v>
      </c>
      <c r="V471" s="133">
        <v>1.14E-2</v>
      </c>
      <c r="W471" s="133">
        <v>1.9621266187429098E-2</v>
      </c>
      <c r="X471" s="15" t="s">
        <v>412</v>
      </c>
      <c r="Y471" s="15" t="s">
        <v>339</v>
      </c>
      <c r="Z471" s="144">
        <v>1542000</v>
      </c>
      <c r="AB471" t="s">
        <v>2641</v>
      </c>
      <c r="AD471" s="144">
        <v>1619.2541999999999</v>
      </c>
      <c r="AG471" s="15" t="s">
        <v>15</v>
      </c>
      <c r="AH471" s="133">
        <v>6.5256499940964446E-4</v>
      </c>
      <c r="AI471" s="133">
        <v>2.5454957631789E-2</v>
      </c>
      <c r="AJ471" s="133">
        <v>4.1211412886675968E-3</v>
      </c>
    </row>
    <row r="472" spans="1:36">
      <c r="A472" t="s">
        <v>1213</v>
      </c>
      <c r="B472">
        <v>141</v>
      </c>
      <c r="C472" t="s">
        <v>1858</v>
      </c>
      <c r="D472" t="s">
        <v>1859</v>
      </c>
      <c r="E472" t="s">
        <v>309</v>
      </c>
      <c r="F472" t="s">
        <v>2635</v>
      </c>
      <c r="G472" t="s">
        <v>2636</v>
      </c>
      <c r="H472" t="s">
        <v>312</v>
      </c>
      <c r="I472" t="s">
        <v>754</v>
      </c>
      <c r="J472" t="s">
        <v>204</v>
      </c>
      <c r="K472" t="s">
        <v>204</v>
      </c>
      <c r="L472" t="s">
        <v>325</v>
      </c>
      <c r="M472" t="s">
        <v>340</v>
      </c>
      <c r="N472" t="s">
        <v>448</v>
      </c>
      <c r="O472" t="s">
        <v>339</v>
      </c>
      <c r="P472" t="s">
        <v>1211</v>
      </c>
      <c r="Q472" t="s">
        <v>413</v>
      </c>
      <c r="R472" t="s">
        <v>407</v>
      </c>
      <c r="S472" t="s">
        <v>1212</v>
      </c>
      <c r="T472" s="132">
        <v>1231.5</v>
      </c>
      <c r="U472" t="s">
        <v>1802</v>
      </c>
      <c r="V472" s="133">
        <v>8.3000000000000001E-3</v>
      </c>
      <c r="W472" s="133">
        <v>1.3911861664056399E-2</v>
      </c>
      <c r="X472" s="15" t="s">
        <v>412</v>
      </c>
      <c r="Y472" s="15" t="s">
        <v>339</v>
      </c>
      <c r="Z472" s="144">
        <v>1408087</v>
      </c>
      <c r="AB472" t="s">
        <v>2637</v>
      </c>
      <c r="AD472" s="144">
        <v>1572.2699</v>
      </c>
      <c r="AG472" s="15" t="s">
        <v>15</v>
      </c>
      <c r="AH472" s="133">
        <v>4.628978111020232E-4</v>
      </c>
      <c r="AI472" s="133">
        <v>2.4716356264653894E-2</v>
      </c>
      <c r="AJ472" s="133">
        <v>4.00156220179591E-3</v>
      </c>
    </row>
    <row r="473" spans="1:36">
      <c r="A473" t="s">
        <v>1213</v>
      </c>
      <c r="B473">
        <v>141</v>
      </c>
      <c r="C473" t="s">
        <v>2125</v>
      </c>
      <c r="D473" t="s">
        <v>2126</v>
      </c>
      <c r="E473" t="s">
        <v>309</v>
      </c>
      <c r="F473" t="s">
        <v>2151</v>
      </c>
      <c r="G473" t="s">
        <v>2152</v>
      </c>
      <c r="H473" t="s">
        <v>312</v>
      </c>
      <c r="I473" t="s">
        <v>754</v>
      </c>
      <c r="J473" t="s">
        <v>204</v>
      </c>
      <c r="K473" t="s">
        <v>204</v>
      </c>
      <c r="L473" t="s">
        <v>325</v>
      </c>
      <c r="M473" t="s">
        <v>340</v>
      </c>
      <c r="N473" t="s">
        <v>464</v>
      </c>
      <c r="O473" t="s">
        <v>339</v>
      </c>
      <c r="P473" t="s">
        <v>1650</v>
      </c>
      <c r="Q473" t="s">
        <v>413</v>
      </c>
      <c r="R473" t="s">
        <v>407</v>
      </c>
      <c r="S473" t="s">
        <v>1212</v>
      </c>
      <c r="T473" s="132">
        <v>2849.2</v>
      </c>
      <c r="U473" t="s">
        <v>2134</v>
      </c>
      <c r="V473" s="133">
        <v>2.35E-2</v>
      </c>
      <c r="W473" s="133">
        <v>1.7174378534555099E-2</v>
      </c>
      <c r="X473" s="15" t="s">
        <v>412</v>
      </c>
      <c r="Y473" s="15" t="s">
        <v>339</v>
      </c>
      <c r="Z473" s="144">
        <v>1195819.52</v>
      </c>
      <c r="AB473" t="s">
        <v>2153</v>
      </c>
      <c r="AC473" s="132">
        <v>31982.3</v>
      </c>
      <c r="AD473" s="144">
        <v>1393.3032000000001</v>
      </c>
      <c r="AG473" s="15" t="s">
        <v>15</v>
      </c>
      <c r="AH473" s="133">
        <v>1.273337308065716E-3</v>
      </c>
      <c r="AI473" s="133">
        <v>2.1902968616191357E-2</v>
      </c>
      <c r="AJ473" s="133">
        <v>3.5460765487918371E-3</v>
      </c>
    </row>
    <row r="474" spans="1:36">
      <c r="A474" t="s">
        <v>1213</v>
      </c>
      <c r="B474">
        <v>141</v>
      </c>
      <c r="C474" t="s">
        <v>2493</v>
      </c>
      <c r="D474" t="s">
        <v>2494</v>
      </c>
      <c r="E474" t="s">
        <v>309</v>
      </c>
      <c r="F474" t="s">
        <v>2794</v>
      </c>
      <c r="G474" t="s">
        <v>2795</v>
      </c>
      <c r="H474" t="s">
        <v>312</v>
      </c>
      <c r="I474" t="s">
        <v>754</v>
      </c>
      <c r="J474" t="s">
        <v>204</v>
      </c>
      <c r="K474" t="s">
        <v>204</v>
      </c>
      <c r="L474" t="s">
        <v>325</v>
      </c>
      <c r="M474" t="s">
        <v>340</v>
      </c>
      <c r="N474" t="s">
        <v>464</v>
      </c>
      <c r="O474" t="s">
        <v>339</v>
      </c>
      <c r="P474" t="s">
        <v>1211</v>
      </c>
      <c r="Q474" t="s">
        <v>413</v>
      </c>
      <c r="R474" t="s">
        <v>407</v>
      </c>
      <c r="S474" t="s">
        <v>1212</v>
      </c>
      <c r="T474" s="132">
        <v>1956.1</v>
      </c>
      <c r="U474" t="s">
        <v>1663</v>
      </c>
      <c r="V474" s="133">
        <v>8.3000000000000001E-3</v>
      </c>
      <c r="W474" s="133">
        <v>1.7158642922639501E-2</v>
      </c>
      <c r="X474" s="15" t="s">
        <v>412</v>
      </c>
      <c r="Y474" s="15" t="s">
        <v>339</v>
      </c>
      <c r="Z474" s="144">
        <v>1201250</v>
      </c>
      <c r="AB474" t="s">
        <v>2796</v>
      </c>
      <c r="AD474" s="144">
        <v>1333.9881</v>
      </c>
      <c r="AG474" s="15" t="s">
        <v>15</v>
      </c>
      <c r="AH474" s="133">
        <v>1.0121312079191915E-3</v>
      </c>
      <c r="AI474" s="133">
        <v>2.0970524928581757E-2</v>
      </c>
      <c r="AJ474" s="133">
        <v>3.3951145147570034E-3</v>
      </c>
    </row>
    <row r="475" spans="1:36">
      <c r="A475" t="s">
        <v>1213</v>
      </c>
      <c r="B475">
        <v>141</v>
      </c>
      <c r="C475" t="s">
        <v>2157</v>
      </c>
      <c r="D475" t="s">
        <v>2158</v>
      </c>
      <c r="E475" t="s">
        <v>309</v>
      </c>
      <c r="F475" t="s">
        <v>2685</v>
      </c>
      <c r="G475" t="s">
        <v>2686</v>
      </c>
      <c r="H475" t="s">
        <v>312</v>
      </c>
      <c r="I475" t="s">
        <v>754</v>
      </c>
      <c r="J475" t="s">
        <v>204</v>
      </c>
      <c r="K475" t="s">
        <v>204</v>
      </c>
      <c r="L475" t="s">
        <v>325</v>
      </c>
      <c r="M475" t="s">
        <v>340</v>
      </c>
      <c r="N475" t="s">
        <v>448</v>
      </c>
      <c r="O475" t="s">
        <v>339</v>
      </c>
      <c r="P475" t="s">
        <v>1211</v>
      </c>
      <c r="Q475" t="s">
        <v>413</v>
      </c>
      <c r="R475" t="s">
        <v>407</v>
      </c>
      <c r="S475" t="s">
        <v>1212</v>
      </c>
      <c r="T475" s="132">
        <v>1445.6</v>
      </c>
      <c r="U475" t="s">
        <v>2687</v>
      </c>
      <c r="V475" s="133">
        <v>1E-3</v>
      </c>
      <c r="W475" s="133">
        <v>1.8024101577996901E-2</v>
      </c>
      <c r="X475" s="15" t="s">
        <v>412</v>
      </c>
      <c r="Y475" s="15" t="s">
        <v>339</v>
      </c>
      <c r="Z475" s="144">
        <v>1171087</v>
      </c>
      <c r="AB475" t="s">
        <v>2688</v>
      </c>
      <c r="AD475" s="144">
        <v>1270.0438999999999</v>
      </c>
      <c r="AG475" s="15" t="s">
        <v>15</v>
      </c>
      <c r="AH475" s="133">
        <v>7.8072466666666664E-4</v>
      </c>
      <c r="AI475" s="133">
        <v>1.996531098391597E-2</v>
      </c>
      <c r="AJ475" s="133">
        <v>3.2323710228513969E-3</v>
      </c>
    </row>
    <row r="476" spans="1:36">
      <c r="A476" t="s">
        <v>1213</v>
      </c>
      <c r="B476">
        <v>141</v>
      </c>
      <c r="C476" t="s">
        <v>1874</v>
      </c>
      <c r="D476" t="s">
        <v>1875</v>
      </c>
      <c r="E476" t="s">
        <v>309</v>
      </c>
      <c r="F476" t="s">
        <v>2713</v>
      </c>
      <c r="G476" t="s">
        <v>2714</v>
      </c>
      <c r="H476" t="s">
        <v>312</v>
      </c>
      <c r="I476" t="s">
        <v>754</v>
      </c>
      <c r="J476" t="s">
        <v>204</v>
      </c>
      <c r="K476" t="s">
        <v>204</v>
      </c>
      <c r="L476" t="s">
        <v>325</v>
      </c>
      <c r="M476" t="s">
        <v>340</v>
      </c>
      <c r="N476" t="s">
        <v>448</v>
      </c>
      <c r="O476" t="s">
        <v>339</v>
      </c>
      <c r="P476" t="s">
        <v>1211</v>
      </c>
      <c r="Q476" t="s">
        <v>413</v>
      </c>
      <c r="R476" t="s">
        <v>407</v>
      </c>
      <c r="S476" t="s">
        <v>1212</v>
      </c>
      <c r="T476" s="132">
        <v>4087.9</v>
      </c>
      <c r="U476" t="s">
        <v>2715</v>
      </c>
      <c r="V476" s="133">
        <v>1E-3</v>
      </c>
      <c r="W476" s="133">
        <v>1.9503249098062201E-2</v>
      </c>
      <c r="X476" s="15" t="s">
        <v>412</v>
      </c>
      <c r="Y476" s="15" t="s">
        <v>339</v>
      </c>
      <c r="Z476" s="144">
        <v>1062400</v>
      </c>
      <c r="AB476" t="s">
        <v>2716</v>
      </c>
      <c r="AD476" s="144">
        <v>1073.3426999999999</v>
      </c>
      <c r="AG476" s="15" t="s">
        <v>15</v>
      </c>
      <c r="AH476" s="133">
        <v>5.739515893897775E-4</v>
      </c>
      <c r="AI476" s="133">
        <v>1.6873133911210491E-2</v>
      </c>
      <c r="AJ476" s="133">
        <v>2.7317495411529318E-3</v>
      </c>
    </row>
    <row r="477" spans="1:36">
      <c r="A477" t="s">
        <v>1213</v>
      </c>
      <c r="B477">
        <v>141</v>
      </c>
      <c r="C477" t="s">
        <v>2916</v>
      </c>
      <c r="D477" t="s">
        <v>2917</v>
      </c>
      <c r="E477" t="s">
        <v>311</v>
      </c>
      <c r="F477" t="s">
        <v>2918</v>
      </c>
      <c r="G477" t="s">
        <v>2919</v>
      </c>
      <c r="H477" t="s">
        <v>312</v>
      </c>
      <c r="I477" t="s">
        <v>755</v>
      </c>
      <c r="J477" t="s">
        <v>204</v>
      </c>
      <c r="K477" t="s">
        <v>204</v>
      </c>
      <c r="L477" t="s">
        <v>325</v>
      </c>
      <c r="M477" t="s">
        <v>340</v>
      </c>
      <c r="N477" t="s">
        <v>465</v>
      </c>
      <c r="O477" t="s">
        <v>339</v>
      </c>
      <c r="P477" t="s">
        <v>1725</v>
      </c>
      <c r="Q477" t="s">
        <v>415</v>
      </c>
      <c r="R477" t="s">
        <v>407</v>
      </c>
      <c r="S477" t="s">
        <v>1212</v>
      </c>
      <c r="T477" s="132">
        <v>3286.4</v>
      </c>
      <c r="U477" t="s">
        <v>1971</v>
      </c>
      <c r="V477" s="133">
        <v>4.2999999999999997E-2</v>
      </c>
      <c r="W477" s="133">
        <v>8.3628490256070803E-2</v>
      </c>
      <c r="X477" s="15" t="s">
        <v>412</v>
      </c>
      <c r="Y477" s="15" t="s">
        <v>339</v>
      </c>
      <c r="Z477" s="144">
        <v>3502425.85</v>
      </c>
      <c r="AB477" t="s">
        <v>2920</v>
      </c>
      <c r="AD477" s="144">
        <v>3039.4052000000001</v>
      </c>
      <c r="AG477" s="15" t="s">
        <v>15</v>
      </c>
      <c r="AH477" s="133">
        <v>3.0624530854934506E-3</v>
      </c>
      <c r="AI477" s="133">
        <v>4.7779978333135825E-2</v>
      </c>
      <c r="AJ477" s="133">
        <v>7.7355477989255773E-3</v>
      </c>
    </row>
    <row r="478" spans="1:36">
      <c r="A478" t="s">
        <v>1213</v>
      </c>
      <c r="B478">
        <v>141</v>
      </c>
      <c r="C478" t="s">
        <v>2854</v>
      </c>
      <c r="D478" t="s">
        <v>2855</v>
      </c>
      <c r="E478" t="s">
        <v>309</v>
      </c>
      <c r="F478" t="s">
        <v>2856</v>
      </c>
      <c r="G478" t="s">
        <v>2857</v>
      </c>
      <c r="H478" t="s">
        <v>312</v>
      </c>
      <c r="I478" t="s">
        <v>755</v>
      </c>
      <c r="J478" t="s">
        <v>204</v>
      </c>
      <c r="K478" t="s">
        <v>204</v>
      </c>
      <c r="L478" t="s">
        <v>325</v>
      </c>
      <c r="M478" t="s">
        <v>340</v>
      </c>
      <c r="N478" t="s">
        <v>454</v>
      </c>
      <c r="O478" t="s">
        <v>339</v>
      </c>
      <c r="P478" t="s">
        <v>1856</v>
      </c>
      <c r="Q478" t="s">
        <v>415</v>
      </c>
      <c r="R478" t="s">
        <v>407</v>
      </c>
      <c r="S478" t="s">
        <v>1212</v>
      </c>
      <c r="T478" s="132">
        <v>3407</v>
      </c>
      <c r="U478" t="s">
        <v>2858</v>
      </c>
      <c r="V478" s="133">
        <v>4.6899999999999997E-2</v>
      </c>
      <c r="W478" s="133">
        <v>5.0780400382280003E-2</v>
      </c>
      <c r="X478" s="15" t="s">
        <v>412</v>
      </c>
      <c r="Y478" s="15" t="s">
        <v>339</v>
      </c>
      <c r="Z478" s="144">
        <v>1250524.47</v>
      </c>
      <c r="AB478" t="s">
        <v>2492</v>
      </c>
      <c r="AD478" s="144">
        <v>1228.8904</v>
      </c>
      <c r="AG478" s="15" t="s">
        <v>15</v>
      </c>
      <c r="AH478" s="133">
        <v>8.8949632067491288E-4</v>
      </c>
      <c r="AI478" s="133">
        <v>1.9318370806827145E-2</v>
      </c>
      <c r="AJ478" s="133">
        <v>3.1276318237662987E-3</v>
      </c>
    </row>
    <row r="479" spans="1:36">
      <c r="A479" t="s">
        <v>1213</v>
      </c>
      <c r="B479">
        <v>141</v>
      </c>
      <c r="C479" t="s">
        <v>2253</v>
      </c>
      <c r="D479" t="s">
        <v>2254</v>
      </c>
      <c r="E479" t="s">
        <v>309</v>
      </c>
      <c r="F479" t="s">
        <v>2921</v>
      </c>
      <c r="G479" t="s">
        <v>2922</v>
      </c>
      <c r="H479" t="s">
        <v>321</v>
      </c>
      <c r="I479" t="s">
        <v>755</v>
      </c>
      <c r="J479" t="s">
        <v>205</v>
      </c>
      <c r="K479" t="s">
        <v>204</v>
      </c>
      <c r="L479" t="s">
        <v>325</v>
      </c>
      <c r="M479" t="s">
        <v>344</v>
      </c>
      <c r="N479" t="s">
        <v>534</v>
      </c>
      <c r="O479" t="s">
        <v>339</v>
      </c>
      <c r="P479" t="s">
        <v>2020</v>
      </c>
      <c r="Q479" t="s">
        <v>433</v>
      </c>
      <c r="R479" t="s">
        <v>407</v>
      </c>
      <c r="S479" t="s">
        <v>1215</v>
      </c>
      <c r="T479" s="132">
        <v>12596.5</v>
      </c>
      <c r="U479" t="s">
        <v>2923</v>
      </c>
      <c r="V479" s="133">
        <v>4.1000000000000002E-2</v>
      </c>
      <c r="W479" s="133">
        <v>7.2555864671468406E-2</v>
      </c>
      <c r="X479" s="15" t="s">
        <v>412</v>
      </c>
      <c r="Y479" s="15" t="s">
        <v>339</v>
      </c>
      <c r="Z479" s="144">
        <v>1225000</v>
      </c>
      <c r="AA479" t="s">
        <v>1216</v>
      </c>
      <c r="AB479" t="s">
        <v>2924</v>
      </c>
      <c r="AC479" s="132">
        <v>25112.5</v>
      </c>
      <c r="AD479" s="144">
        <v>3172.1947</v>
      </c>
      <c r="AG479" s="15" t="s">
        <v>15</v>
      </c>
      <c r="AH479" s="133">
        <v>6.1249999999999998E-4</v>
      </c>
      <c r="AI479" s="133">
        <v>4.9867452366827658E-2</v>
      </c>
      <c r="AJ479" s="133">
        <v>8.0735085040153191E-3</v>
      </c>
    </row>
    <row r="480" spans="1:36">
      <c r="A480" t="s">
        <v>1213</v>
      </c>
      <c r="B480">
        <v>141</v>
      </c>
      <c r="C480" t="s">
        <v>2925</v>
      </c>
      <c r="D480" t="s">
        <v>2926</v>
      </c>
      <c r="E480" t="s">
        <v>80</v>
      </c>
      <c r="F480" t="s">
        <v>2927</v>
      </c>
      <c r="G480" t="s">
        <v>2928</v>
      </c>
      <c r="H480" t="s">
        <v>321</v>
      </c>
      <c r="I480" t="s">
        <v>755</v>
      </c>
      <c r="J480" t="s">
        <v>205</v>
      </c>
      <c r="K480" t="s">
        <v>299</v>
      </c>
      <c r="L480" t="s">
        <v>325</v>
      </c>
      <c r="M480" t="s">
        <v>314</v>
      </c>
      <c r="N480" t="s">
        <v>486</v>
      </c>
      <c r="O480" t="s">
        <v>339</v>
      </c>
      <c r="P480" t="s">
        <v>2929</v>
      </c>
      <c r="Q480" t="s">
        <v>431</v>
      </c>
      <c r="R480" t="s">
        <v>407</v>
      </c>
      <c r="S480" t="s">
        <v>1215</v>
      </c>
      <c r="T480" s="132">
        <v>1098.7</v>
      </c>
      <c r="U480" t="s">
        <v>2930</v>
      </c>
      <c r="V480" s="133">
        <v>5.5E-2</v>
      </c>
      <c r="W480" s="133">
        <v>0.73895116149067797</v>
      </c>
      <c r="X480" s="15" t="s">
        <v>412</v>
      </c>
      <c r="Y480" s="15" t="s">
        <v>339</v>
      </c>
      <c r="Z480" s="144">
        <v>825000</v>
      </c>
      <c r="AA480" t="s">
        <v>1216</v>
      </c>
      <c r="AB480" t="s">
        <v>2931</v>
      </c>
      <c r="AD480" s="144">
        <v>1604.3083999999999</v>
      </c>
      <c r="AG480" s="15" t="s">
        <v>15</v>
      </c>
      <c r="AH480" s="133">
        <v>3.6593642021033584E-3</v>
      </c>
      <c r="AI480" s="133">
        <v>2.5220007056534547E-2</v>
      </c>
      <c r="AJ480" s="133">
        <v>4.0831029414629587E-3</v>
      </c>
    </row>
    <row r="481" spans="1:36">
      <c r="A481" t="s">
        <v>1213</v>
      </c>
      <c r="B481">
        <v>141</v>
      </c>
      <c r="C481" t="s">
        <v>2932</v>
      </c>
      <c r="D481" t="s">
        <v>2933</v>
      </c>
      <c r="E481" t="s">
        <v>80</v>
      </c>
      <c r="F481" t="s">
        <v>2934</v>
      </c>
      <c r="G481" t="s">
        <v>2935</v>
      </c>
      <c r="H481" t="s">
        <v>321</v>
      </c>
      <c r="I481" t="s">
        <v>755</v>
      </c>
      <c r="J481" t="s">
        <v>205</v>
      </c>
      <c r="K481" t="s">
        <v>297</v>
      </c>
      <c r="L481" t="s">
        <v>325</v>
      </c>
      <c r="M481" t="s">
        <v>314</v>
      </c>
      <c r="N481" t="s">
        <v>486</v>
      </c>
      <c r="O481" t="s">
        <v>339</v>
      </c>
      <c r="P481" t="s">
        <v>2224</v>
      </c>
      <c r="Q481" t="s">
        <v>431</v>
      </c>
      <c r="R481" t="s">
        <v>407</v>
      </c>
      <c r="S481" t="s">
        <v>1215</v>
      </c>
      <c r="T481" s="132">
        <v>1748.5</v>
      </c>
      <c r="U481" t="s">
        <v>2936</v>
      </c>
      <c r="V481" s="133">
        <v>4.4999999999999998E-2</v>
      </c>
      <c r="W481" s="133">
        <v>8.4958149462938004E-2</v>
      </c>
      <c r="X481" s="15" t="s">
        <v>412</v>
      </c>
      <c r="Y481" s="15" t="s">
        <v>339</v>
      </c>
      <c r="Z481" s="144">
        <v>449000</v>
      </c>
      <c r="AA481" t="s">
        <v>1216</v>
      </c>
      <c r="AB481" t="s">
        <v>2937</v>
      </c>
      <c r="AD481" s="144">
        <v>1561.7592999999999</v>
      </c>
      <c r="AG481" s="15" t="s">
        <v>15</v>
      </c>
      <c r="AH481" s="133">
        <v>3.9932301852627571E-4</v>
      </c>
      <c r="AI481" s="133">
        <v>2.4551127804734087E-2</v>
      </c>
      <c r="AJ481" s="133">
        <v>3.9748118202754109E-3</v>
      </c>
    </row>
    <row r="482" spans="1:36">
      <c r="A482" t="s">
        <v>1213</v>
      </c>
      <c r="B482">
        <v>141</v>
      </c>
      <c r="C482" t="s">
        <v>2938</v>
      </c>
      <c r="D482" t="s">
        <v>2939</v>
      </c>
      <c r="E482" t="s">
        <v>80</v>
      </c>
      <c r="F482" t="s">
        <v>2940</v>
      </c>
      <c r="G482" t="s">
        <v>2941</v>
      </c>
      <c r="H482" t="s">
        <v>321</v>
      </c>
      <c r="I482" t="s">
        <v>755</v>
      </c>
      <c r="J482" t="s">
        <v>205</v>
      </c>
      <c r="K482" t="s">
        <v>293</v>
      </c>
      <c r="L482" t="s">
        <v>325</v>
      </c>
      <c r="M482" t="s">
        <v>364</v>
      </c>
      <c r="N482" t="s">
        <v>568</v>
      </c>
      <c r="O482" t="s">
        <v>339</v>
      </c>
      <c r="P482" t="s">
        <v>2002</v>
      </c>
      <c r="Q482" t="s">
        <v>433</v>
      </c>
      <c r="R482" t="s">
        <v>407</v>
      </c>
      <c r="S482" t="s">
        <v>1217</v>
      </c>
      <c r="T482" s="132">
        <v>11386.3</v>
      </c>
      <c r="U482" t="s">
        <v>2942</v>
      </c>
      <c r="V482" s="133">
        <v>5.901E-2</v>
      </c>
      <c r="W482" s="133">
        <v>8.5608554755448998E-2</v>
      </c>
      <c r="X482" s="3" t="s">
        <v>412</v>
      </c>
      <c r="Y482" s="3" t="s">
        <v>339</v>
      </c>
      <c r="Z482" s="144">
        <v>400000</v>
      </c>
      <c r="AA482" t="s">
        <v>1218</v>
      </c>
      <c r="AB482" t="s">
        <v>2943</v>
      </c>
      <c r="AD482" s="144">
        <v>1201.8979999999999</v>
      </c>
      <c r="AG482" s="15" t="s">
        <v>15</v>
      </c>
      <c r="AH482" s="133">
        <v>1.1428571428571429E-3</v>
      </c>
      <c r="AI482" s="133">
        <v>1.8894045584523997E-2</v>
      </c>
      <c r="AJ482" s="133">
        <v>3.0589338428561787E-3</v>
      </c>
    </row>
    <row r="483" spans="1:36">
      <c r="A483" t="s">
        <v>1213</v>
      </c>
      <c r="B483">
        <v>141</v>
      </c>
      <c r="C483" t="s">
        <v>2227</v>
      </c>
      <c r="D483" t="s">
        <v>2228</v>
      </c>
      <c r="E483" t="s">
        <v>80</v>
      </c>
      <c r="F483" t="s">
        <v>2944</v>
      </c>
      <c r="G483" t="s">
        <v>2945</v>
      </c>
      <c r="H483" t="s">
        <v>321</v>
      </c>
      <c r="I483" t="s">
        <v>755</v>
      </c>
      <c r="J483" t="s">
        <v>205</v>
      </c>
      <c r="K483" t="s">
        <v>224</v>
      </c>
      <c r="L483" t="s">
        <v>325</v>
      </c>
      <c r="M483" t="s">
        <v>344</v>
      </c>
      <c r="N483" t="s">
        <v>537</v>
      </c>
      <c r="O483" t="s">
        <v>339</v>
      </c>
      <c r="P483" t="s">
        <v>2231</v>
      </c>
      <c r="Q483" t="s">
        <v>431</v>
      </c>
      <c r="R483" t="s">
        <v>407</v>
      </c>
      <c r="S483" t="s">
        <v>1215</v>
      </c>
      <c r="T483" s="132">
        <v>290.39999999999998</v>
      </c>
      <c r="U483" t="s">
        <v>2946</v>
      </c>
      <c r="V483" s="133">
        <v>4.6249999999999999E-2</v>
      </c>
      <c r="W483" s="133">
        <v>6.6418976024388898E-2</v>
      </c>
      <c r="X483" s="15" t="s">
        <v>412</v>
      </c>
      <c r="Y483" s="15" t="s">
        <v>339</v>
      </c>
      <c r="Z483" s="144">
        <v>325000</v>
      </c>
      <c r="AA483" t="s">
        <v>1216</v>
      </c>
      <c r="AB483" t="s">
        <v>2947</v>
      </c>
      <c r="AD483" s="144">
        <v>1201.3441</v>
      </c>
      <c r="AG483" s="15" t="s">
        <v>15</v>
      </c>
      <c r="AH483" s="133">
        <v>8.1249999999999996E-4</v>
      </c>
      <c r="AI483" s="133">
        <v>1.8885338180194125E-2</v>
      </c>
      <c r="AJ483" s="133">
        <v>3.0575241196886906E-3</v>
      </c>
    </row>
    <row r="484" spans="1:36">
      <c r="A484" t="s">
        <v>1213</v>
      </c>
      <c r="B484">
        <v>141</v>
      </c>
      <c r="C484" t="s">
        <v>2948</v>
      </c>
      <c r="D484" t="s">
        <v>2949</v>
      </c>
      <c r="E484" t="s">
        <v>80</v>
      </c>
      <c r="F484" t="s">
        <v>2950</v>
      </c>
      <c r="G484" t="s">
        <v>2951</v>
      </c>
      <c r="H484" t="s">
        <v>321</v>
      </c>
      <c r="I484" t="s">
        <v>755</v>
      </c>
      <c r="J484" t="s">
        <v>205</v>
      </c>
      <c r="K484" t="s">
        <v>224</v>
      </c>
      <c r="L484" t="s">
        <v>325</v>
      </c>
      <c r="M484" t="s">
        <v>314</v>
      </c>
      <c r="N484" t="s">
        <v>537</v>
      </c>
      <c r="O484" t="s">
        <v>339</v>
      </c>
      <c r="P484" t="s">
        <v>2002</v>
      </c>
      <c r="Q484" t="s">
        <v>433</v>
      </c>
      <c r="R484" t="s">
        <v>407</v>
      </c>
      <c r="S484" t="s">
        <v>1215</v>
      </c>
      <c r="T484" s="132">
        <v>1266.0999999999999</v>
      </c>
      <c r="U484" t="s">
        <v>2952</v>
      </c>
      <c r="V484" s="133">
        <v>3.2500000000000001E-2</v>
      </c>
      <c r="W484" s="133">
        <v>6.12131110823151E-2</v>
      </c>
      <c r="X484" s="15" t="s">
        <v>412</v>
      </c>
      <c r="Y484" s="15" t="s">
        <v>339</v>
      </c>
      <c r="Z484" s="144">
        <v>335000</v>
      </c>
      <c r="AA484" t="s">
        <v>1216</v>
      </c>
      <c r="AB484" t="s">
        <v>2953</v>
      </c>
      <c r="AD484" s="144">
        <v>1199.4961000000001</v>
      </c>
      <c r="AG484" s="15" t="s">
        <v>15</v>
      </c>
      <c r="AH484" s="133">
        <v>2.6800000000000001E-4</v>
      </c>
      <c r="AI484" s="133">
        <v>1.8856287298804689E-2</v>
      </c>
      <c r="AJ484" s="133">
        <v>3.0528208006536327E-3</v>
      </c>
    </row>
    <row r="485" spans="1:36">
      <c r="A485" t="s">
        <v>1213</v>
      </c>
      <c r="B485">
        <v>141</v>
      </c>
      <c r="C485" t="s">
        <v>2932</v>
      </c>
      <c r="D485" t="s">
        <v>2933</v>
      </c>
      <c r="E485" t="s">
        <v>80</v>
      </c>
      <c r="F485" t="s">
        <v>2954</v>
      </c>
      <c r="G485" t="s">
        <v>2955</v>
      </c>
      <c r="H485" t="s">
        <v>321</v>
      </c>
      <c r="I485" t="s">
        <v>755</v>
      </c>
      <c r="J485" t="s">
        <v>205</v>
      </c>
      <c r="K485" t="s">
        <v>297</v>
      </c>
      <c r="L485" t="s">
        <v>325</v>
      </c>
      <c r="M485" t="s">
        <v>314</v>
      </c>
      <c r="N485" t="s">
        <v>486</v>
      </c>
      <c r="O485" t="s">
        <v>339</v>
      </c>
      <c r="P485" t="s">
        <v>2224</v>
      </c>
      <c r="Q485" t="s">
        <v>431</v>
      </c>
      <c r="R485" t="s">
        <v>407</v>
      </c>
      <c r="S485" t="s">
        <v>1215</v>
      </c>
      <c r="T485" s="132">
        <v>4755.6000000000004</v>
      </c>
      <c r="U485" t="s">
        <v>2956</v>
      </c>
      <c r="V485" s="133">
        <v>6.8400000000000002E-2</v>
      </c>
      <c r="W485" s="133">
        <v>9.9177897430657996E-2</v>
      </c>
      <c r="X485" s="15" t="s">
        <v>412</v>
      </c>
      <c r="Y485" s="15" t="s">
        <v>339</v>
      </c>
      <c r="Z485" s="144">
        <v>325000</v>
      </c>
      <c r="AA485" t="s">
        <v>1216</v>
      </c>
      <c r="AB485" t="s">
        <v>2957</v>
      </c>
      <c r="AD485" s="144">
        <v>1062.3724999999999</v>
      </c>
      <c r="AG485" s="15" t="s">
        <v>15</v>
      </c>
      <c r="AH485" s="133">
        <v>1.3856096128052499E-4</v>
      </c>
      <c r="AI485" s="133">
        <v>1.6700680459360712E-2</v>
      </c>
      <c r="AJ485" s="133">
        <v>2.703829438080208E-3</v>
      </c>
    </row>
    <row r="486" spans="1:36">
      <c r="A486" t="s">
        <v>1213</v>
      </c>
      <c r="B486">
        <v>141</v>
      </c>
      <c r="C486" t="s">
        <v>2958</v>
      </c>
      <c r="D486" t="s">
        <v>2959</v>
      </c>
      <c r="E486" t="s">
        <v>80</v>
      </c>
      <c r="F486" t="s">
        <v>2960</v>
      </c>
      <c r="G486" t="s">
        <v>2961</v>
      </c>
      <c r="H486" t="s">
        <v>321</v>
      </c>
      <c r="I486" t="s">
        <v>755</v>
      </c>
      <c r="J486" t="s">
        <v>205</v>
      </c>
      <c r="K486" t="s">
        <v>224</v>
      </c>
      <c r="L486" t="s">
        <v>325</v>
      </c>
      <c r="M486" t="s">
        <v>314</v>
      </c>
      <c r="N486" t="s">
        <v>564</v>
      </c>
      <c r="O486" t="s">
        <v>339</v>
      </c>
      <c r="P486" t="s">
        <v>2929</v>
      </c>
      <c r="Q486" t="s">
        <v>431</v>
      </c>
      <c r="R486" t="s">
        <v>407</v>
      </c>
      <c r="S486" t="s">
        <v>1215</v>
      </c>
      <c r="T486" s="132">
        <v>4909.5</v>
      </c>
      <c r="U486" t="s">
        <v>2962</v>
      </c>
      <c r="V486" s="133">
        <v>3.9E-2</v>
      </c>
      <c r="W486" s="133">
        <v>6.1365221997499102E-2</v>
      </c>
      <c r="X486" s="15" t="s">
        <v>412</v>
      </c>
      <c r="Y486" s="15" t="s">
        <v>339</v>
      </c>
      <c r="Z486" s="144">
        <v>285000</v>
      </c>
      <c r="AA486" t="s">
        <v>1216</v>
      </c>
      <c r="AB486" t="s">
        <v>2963</v>
      </c>
      <c r="AD486" s="144">
        <v>962.99180000000001</v>
      </c>
      <c r="AG486" s="15" t="s">
        <v>15</v>
      </c>
      <c r="AH486" s="133">
        <v>8.1428571428571433E-4</v>
      </c>
      <c r="AI486" s="133">
        <v>1.5138398571861188E-2</v>
      </c>
      <c r="AJ486" s="133">
        <v>2.4508970040826999E-3</v>
      </c>
    </row>
    <row r="487" spans="1:36">
      <c r="A487" t="s">
        <v>1213</v>
      </c>
      <c r="B487">
        <v>141</v>
      </c>
      <c r="C487" t="s">
        <v>2964</v>
      </c>
      <c r="D487" t="s">
        <v>2965</v>
      </c>
      <c r="E487" t="s">
        <v>80</v>
      </c>
      <c r="F487" t="s">
        <v>2966</v>
      </c>
      <c r="G487" t="s">
        <v>2967</v>
      </c>
      <c r="H487" t="s">
        <v>321</v>
      </c>
      <c r="I487" t="s">
        <v>755</v>
      </c>
      <c r="J487" t="s">
        <v>205</v>
      </c>
      <c r="K487" t="s">
        <v>224</v>
      </c>
      <c r="L487" t="s">
        <v>325</v>
      </c>
      <c r="M487" t="s">
        <v>314</v>
      </c>
      <c r="N487" t="s">
        <v>537</v>
      </c>
      <c r="O487" t="s">
        <v>339</v>
      </c>
      <c r="P487" t="s">
        <v>2002</v>
      </c>
      <c r="Q487" t="s">
        <v>423</v>
      </c>
      <c r="R487" t="s">
        <v>407</v>
      </c>
      <c r="S487" t="s">
        <v>1215</v>
      </c>
      <c r="T487" s="132">
        <v>856.4</v>
      </c>
      <c r="U487" t="s">
        <v>2968</v>
      </c>
      <c r="V487" s="133">
        <v>3.7499999999999999E-2</v>
      </c>
      <c r="W487" s="133">
        <v>6.1447833960056E-2</v>
      </c>
      <c r="X487" s="15" t="s">
        <v>412</v>
      </c>
      <c r="Y487" s="15" t="s">
        <v>339</v>
      </c>
      <c r="Z487" s="144">
        <v>235000</v>
      </c>
      <c r="AA487" t="s">
        <v>1216</v>
      </c>
      <c r="AB487" t="s">
        <v>2969</v>
      </c>
      <c r="AD487" s="144">
        <v>852.78469999999993</v>
      </c>
      <c r="AG487" s="15" t="s">
        <v>15</v>
      </c>
      <c r="AH487" s="133">
        <v>6.5277777777777773E-4</v>
      </c>
      <c r="AI487" s="133">
        <v>1.3405923793520432E-2</v>
      </c>
      <c r="AJ487" s="133">
        <v>2.1704104503875981E-3</v>
      </c>
    </row>
    <row r="488" spans="1:36">
      <c r="A488" t="s">
        <v>1213</v>
      </c>
      <c r="B488">
        <v>141</v>
      </c>
      <c r="C488" t="s">
        <v>2970</v>
      </c>
      <c r="D488" t="s">
        <v>2971</v>
      </c>
      <c r="E488" t="s">
        <v>80</v>
      </c>
      <c r="F488" t="s">
        <v>2972</v>
      </c>
      <c r="G488" t="s">
        <v>2973</v>
      </c>
      <c r="H488" t="s">
        <v>321</v>
      </c>
      <c r="I488" t="s">
        <v>755</v>
      </c>
      <c r="J488" t="s">
        <v>205</v>
      </c>
      <c r="K488" t="s">
        <v>224</v>
      </c>
      <c r="L488" t="s">
        <v>325</v>
      </c>
      <c r="M488" t="s">
        <v>314</v>
      </c>
      <c r="N488" t="s">
        <v>537</v>
      </c>
      <c r="O488" t="s">
        <v>339</v>
      </c>
      <c r="P488" t="s">
        <v>2002</v>
      </c>
      <c r="Q488" t="s">
        <v>433</v>
      </c>
      <c r="R488" t="s">
        <v>407</v>
      </c>
      <c r="S488" t="s">
        <v>1215</v>
      </c>
      <c r="T488" s="132">
        <v>1281.7</v>
      </c>
      <c r="U488" t="s">
        <v>2974</v>
      </c>
      <c r="V488" s="133">
        <v>3.7499999999999999E-2</v>
      </c>
      <c r="W488" s="133">
        <v>6.2500808657407397E-2</v>
      </c>
      <c r="X488" s="15" t="s">
        <v>412</v>
      </c>
      <c r="Y488" s="15" t="s">
        <v>339</v>
      </c>
      <c r="Z488" s="144">
        <v>200000</v>
      </c>
      <c r="AA488" t="s">
        <v>1216</v>
      </c>
      <c r="AB488" t="s">
        <v>2975</v>
      </c>
      <c r="AD488" s="144">
        <v>719.44650000000001</v>
      </c>
      <c r="AG488" s="15" t="s">
        <v>15</v>
      </c>
      <c r="AH488" s="133">
        <v>4.0000000000000002E-4</v>
      </c>
      <c r="AI488" s="133">
        <v>1.1309824100403066E-2</v>
      </c>
      <c r="AJ488" s="133">
        <v>1.8310532565778694E-3</v>
      </c>
    </row>
    <row r="489" spans="1:36">
      <c r="A489" t="s">
        <v>1213</v>
      </c>
      <c r="B489">
        <v>141</v>
      </c>
      <c r="C489" t="s">
        <v>2932</v>
      </c>
      <c r="D489" t="s">
        <v>2933</v>
      </c>
      <c r="E489" t="s">
        <v>80</v>
      </c>
      <c r="F489" t="s">
        <v>2976</v>
      </c>
      <c r="G489" t="s">
        <v>2977</v>
      </c>
      <c r="H489" t="s">
        <v>321</v>
      </c>
      <c r="I489" t="s">
        <v>755</v>
      </c>
      <c r="J489" t="s">
        <v>205</v>
      </c>
      <c r="K489" t="s">
        <v>297</v>
      </c>
      <c r="L489" t="s">
        <v>325</v>
      </c>
      <c r="M489" t="s">
        <v>314</v>
      </c>
      <c r="N489" t="s">
        <v>486</v>
      </c>
      <c r="O489" t="s">
        <v>339</v>
      </c>
      <c r="P489" t="s">
        <v>2224</v>
      </c>
      <c r="Q489" t="s">
        <v>431</v>
      </c>
      <c r="R489" t="s">
        <v>407</v>
      </c>
      <c r="S489" t="s">
        <v>1215</v>
      </c>
      <c r="T489" s="132">
        <v>5484.5</v>
      </c>
      <c r="U489" t="s">
        <v>2978</v>
      </c>
      <c r="V489" s="133">
        <v>5.9499999999999997E-2</v>
      </c>
      <c r="W489" s="133">
        <v>0.103636320806741</v>
      </c>
      <c r="X489" s="15" t="s">
        <v>412</v>
      </c>
      <c r="Y489" s="15" t="s">
        <v>339</v>
      </c>
      <c r="Z489" s="144">
        <v>128628.22</v>
      </c>
      <c r="AA489" t="s">
        <v>1216</v>
      </c>
      <c r="AB489" t="s">
        <v>2979</v>
      </c>
      <c r="AD489" s="144">
        <v>382.6798</v>
      </c>
      <c r="AG489" s="15" t="s">
        <v>15</v>
      </c>
      <c r="AH489" s="133">
        <v>3.4052222955534533E-5</v>
      </c>
      <c r="AI489" s="133">
        <v>6.0157930086218022E-3</v>
      </c>
      <c r="AJ489" s="133">
        <v>9.7395302363215011E-4</v>
      </c>
    </row>
    <row r="490" spans="1:36">
      <c r="A490" t="s">
        <v>1213</v>
      </c>
      <c r="B490">
        <v>143</v>
      </c>
      <c r="C490" t="s">
        <v>2094</v>
      </c>
      <c r="D490" t="s">
        <v>2095</v>
      </c>
      <c r="E490" t="s">
        <v>309</v>
      </c>
      <c r="F490" t="s">
        <v>2366</v>
      </c>
      <c r="G490" t="s">
        <v>2367</v>
      </c>
      <c r="H490" t="s">
        <v>312</v>
      </c>
      <c r="I490" t="s">
        <v>951</v>
      </c>
      <c r="J490" t="s">
        <v>204</v>
      </c>
      <c r="K490" t="s">
        <v>204</v>
      </c>
      <c r="L490" t="s">
        <v>325</v>
      </c>
      <c r="M490" t="s">
        <v>340</v>
      </c>
      <c r="N490" t="s">
        <v>448</v>
      </c>
      <c r="O490" t="s">
        <v>339</v>
      </c>
      <c r="P490" t="s">
        <v>1211</v>
      </c>
      <c r="Q490" t="s">
        <v>413</v>
      </c>
      <c r="R490" t="s">
        <v>407</v>
      </c>
      <c r="S490" t="s">
        <v>1212</v>
      </c>
      <c r="T490" s="132">
        <v>3414.5</v>
      </c>
      <c r="U490" t="s">
        <v>2368</v>
      </c>
      <c r="V490" s="133">
        <v>2.6800000000000001E-2</v>
      </c>
      <c r="W490" s="133">
        <v>4.46566247451302E-2</v>
      </c>
      <c r="X490" s="15" t="s">
        <v>412</v>
      </c>
      <c r="Y490" s="15" t="s">
        <v>339</v>
      </c>
      <c r="Z490" s="144">
        <v>6125525.25</v>
      </c>
      <c r="AB490" t="s">
        <v>2369</v>
      </c>
      <c r="AD490" s="144">
        <v>5820.4740999999995</v>
      </c>
      <c r="AG490" s="15" t="s">
        <v>15</v>
      </c>
      <c r="AH490" s="133">
        <v>2.6824531465803737E-3</v>
      </c>
      <c r="AI490" s="133">
        <v>1.4925397074102247E-2</v>
      </c>
      <c r="AJ490" s="133">
        <v>2.3310884378477206E-3</v>
      </c>
    </row>
    <row r="491" spans="1:36">
      <c r="A491" t="s">
        <v>1213</v>
      </c>
      <c r="B491">
        <v>143</v>
      </c>
      <c r="C491" t="s">
        <v>2557</v>
      </c>
      <c r="D491" t="s">
        <v>2558</v>
      </c>
      <c r="E491" t="s">
        <v>309</v>
      </c>
      <c r="F491" t="s">
        <v>2980</v>
      </c>
      <c r="G491" t="s">
        <v>2981</v>
      </c>
      <c r="H491" t="s">
        <v>312</v>
      </c>
      <c r="I491" t="s">
        <v>951</v>
      </c>
      <c r="J491" t="s">
        <v>204</v>
      </c>
      <c r="K491" t="s">
        <v>204</v>
      </c>
      <c r="L491" t="s">
        <v>325</v>
      </c>
      <c r="M491" t="s">
        <v>340</v>
      </c>
      <c r="N491" t="s">
        <v>475</v>
      </c>
      <c r="O491" t="s">
        <v>339</v>
      </c>
      <c r="P491" t="s">
        <v>1650</v>
      </c>
      <c r="Q491" t="s">
        <v>413</v>
      </c>
      <c r="R491" t="s">
        <v>407</v>
      </c>
      <c r="S491" t="s">
        <v>1212</v>
      </c>
      <c r="T491" s="132">
        <v>3750.4</v>
      </c>
      <c r="U491" t="s">
        <v>2982</v>
      </c>
      <c r="V491" s="133">
        <v>3.5200000000000002E-2</v>
      </c>
      <c r="W491" s="133">
        <v>4.7030079542398101E-2</v>
      </c>
      <c r="X491" s="15" t="s">
        <v>412</v>
      </c>
      <c r="Y491" s="15" t="s">
        <v>339</v>
      </c>
      <c r="Z491" s="144">
        <v>4787234.04</v>
      </c>
      <c r="AB491" t="s">
        <v>2983</v>
      </c>
      <c r="AD491" s="144">
        <v>4600.0532000000003</v>
      </c>
      <c r="AG491" s="15" t="s">
        <v>15</v>
      </c>
      <c r="AH491" s="133">
        <v>6.2216634305721262E-3</v>
      </c>
      <c r="AI491" s="133">
        <v>1.1795881124528101E-2</v>
      </c>
      <c r="AJ491" s="133">
        <v>1.8423122659379947E-3</v>
      </c>
    </row>
    <row r="492" spans="1:36">
      <c r="A492" t="s">
        <v>1213</v>
      </c>
      <c r="B492">
        <v>143</v>
      </c>
      <c r="C492" t="s">
        <v>2074</v>
      </c>
      <c r="D492" t="s">
        <v>2075</v>
      </c>
      <c r="E492" t="s">
        <v>309</v>
      </c>
      <c r="F492" t="s">
        <v>2642</v>
      </c>
      <c r="G492" t="s">
        <v>2643</v>
      </c>
      <c r="H492" t="s">
        <v>312</v>
      </c>
      <c r="I492" t="s">
        <v>754</v>
      </c>
      <c r="J492" t="s">
        <v>204</v>
      </c>
      <c r="K492" t="s">
        <v>204</v>
      </c>
      <c r="L492" t="s">
        <v>325</v>
      </c>
      <c r="M492" t="s">
        <v>340</v>
      </c>
      <c r="N492" t="s">
        <v>448</v>
      </c>
      <c r="O492" t="s">
        <v>339</v>
      </c>
      <c r="P492" t="s">
        <v>1211</v>
      </c>
      <c r="Q492" t="s">
        <v>413</v>
      </c>
      <c r="R492" t="s">
        <v>407</v>
      </c>
      <c r="S492" t="s">
        <v>1212</v>
      </c>
      <c r="T492" s="132">
        <v>2218.5</v>
      </c>
      <c r="U492" t="s">
        <v>2644</v>
      </c>
      <c r="V492" s="133">
        <v>3.8E-3</v>
      </c>
      <c r="W492" s="133">
        <v>1.7127171698808299E-2</v>
      </c>
      <c r="X492" s="15" t="s">
        <v>412</v>
      </c>
      <c r="Y492" s="15" t="s">
        <v>339</v>
      </c>
      <c r="Z492" s="144">
        <v>33200000</v>
      </c>
      <c r="AB492" t="s">
        <v>2607</v>
      </c>
      <c r="AD492" s="144">
        <v>35597.040000000001</v>
      </c>
      <c r="AG492" s="15" t="s">
        <v>15</v>
      </c>
      <c r="AH492" s="133">
        <v>1.1066666666666667E-2</v>
      </c>
      <c r="AI492" s="133">
        <v>9.128121653572871E-2</v>
      </c>
      <c r="AJ492" s="133">
        <v>1.4256544559764099E-2</v>
      </c>
    </row>
    <row r="493" spans="1:36">
      <c r="A493" t="s">
        <v>1213</v>
      </c>
      <c r="B493">
        <v>143</v>
      </c>
      <c r="C493" t="s">
        <v>1874</v>
      </c>
      <c r="D493" t="s">
        <v>1875</v>
      </c>
      <c r="E493" t="s">
        <v>309</v>
      </c>
      <c r="F493" t="s">
        <v>2115</v>
      </c>
      <c r="G493" t="s">
        <v>2116</v>
      </c>
      <c r="H493" t="s">
        <v>312</v>
      </c>
      <c r="I493" t="s">
        <v>754</v>
      </c>
      <c r="J493" t="s">
        <v>204</v>
      </c>
      <c r="K493" t="s">
        <v>204</v>
      </c>
      <c r="L493" t="s">
        <v>325</v>
      </c>
      <c r="M493" t="s">
        <v>340</v>
      </c>
      <c r="N493" t="s">
        <v>448</v>
      </c>
      <c r="O493" t="s">
        <v>339</v>
      </c>
      <c r="P493" t="s">
        <v>1211</v>
      </c>
      <c r="Q493" t="s">
        <v>413</v>
      </c>
      <c r="R493" t="s">
        <v>407</v>
      </c>
      <c r="S493" t="s">
        <v>1212</v>
      </c>
      <c r="T493" s="132">
        <v>3534.9</v>
      </c>
      <c r="U493" t="s">
        <v>2117</v>
      </c>
      <c r="V493" s="133">
        <v>1.7500000000000002E-2</v>
      </c>
      <c r="W493" s="133">
        <v>1.8900050641297999E-2</v>
      </c>
      <c r="X493" s="15" t="s">
        <v>412</v>
      </c>
      <c r="Y493" s="15" t="s">
        <v>339</v>
      </c>
      <c r="Z493" s="144">
        <v>30627624.510000002</v>
      </c>
      <c r="AB493" t="s">
        <v>2118</v>
      </c>
      <c r="AD493" s="144">
        <v>34045.667399999998</v>
      </c>
      <c r="AG493" s="15" t="s">
        <v>15</v>
      </c>
      <c r="AH493" s="133">
        <v>1.1327996684964708E-2</v>
      </c>
      <c r="AI493" s="133">
        <v>8.730304368123866E-2</v>
      </c>
      <c r="AJ493" s="133">
        <v>1.3635222882436515E-2</v>
      </c>
    </row>
    <row r="494" spans="1:36">
      <c r="A494" t="s">
        <v>1213</v>
      </c>
      <c r="B494">
        <v>143</v>
      </c>
      <c r="C494" t="s">
        <v>455</v>
      </c>
      <c r="D494" t="s">
        <v>2571</v>
      </c>
      <c r="E494" t="s">
        <v>309</v>
      </c>
      <c r="F494" t="s">
        <v>2677</v>
      </c>
      <c r="G494" t="s">
        <v>2678</v>
      </c>
      <c r="H494" t="s">
        <v>312</v>
      </c>
      <c r="I494" t="s">
        <v>754</v>
      </c>
      <c r="J494" t="s">
        <v>204</v>
      </c>
      <c r="K494" t="s">
        <v>204</v>
      </c>
      <c r="L494" t="s">
        <v>325</v>
      </c>
      <c r="M494" t="s">
        <v>340</v>
      </c>
      <c r="N494" t="s">
        <v>440</v>
      </c>
      <c r="O494" t="s">
        <v>339</v>
      </c>
      <c r="P494" t="s">
        <v>2102</v>
      </c>
      <c r="Q494" t="s">
        <v>415</v>
      </c>
      <c r="R494" t="s">
        <v>407</v>
      </c>
      <c r="S494" t="s">
        <v>1212</v>
      </c>
      <c r="T494" s="132">
        <v>3888.3</v>
      </c>
      <c r="U494" t="s">
        <v>2679</v>
      </c>
      <c r="V494" s="133">
        <v>3.85E-2</v>
      </c>
      <c r="W494" s="133">
        <v>1.97550188887116E-2</v>
      </c>
      <c r="X494" s="15" t="s">
        <v>412</v>
      </c>
      <c r="Y494" s="15" t="s">
        <v>339</v>
      </c>
      <c r="Z494" s="144">
        <v>27441353.73</v>
      </c>
      <c r="AB494" t="s">
        <v>2680</v>
      </c>
      <c r="AC494" s="132">
        <v>936331.4</v>
      </c>
      <c r="AD494" s="144">
        <v>34000.4185</v>
      </c>
      <c r="AG494" s="15" t="s">
        <v>15</v>
      </c>
      <c r="AH494" s="133">
        <v>1.0740839500474055E-2</v>
      </c>
      <c r="AI494" s="133">
        <v>8.71870122741637E-2</v>
      </c>
      <c r="AJ494" s="133">
        <v>1.3617100786915923E-2</v>
      </c>
    </row>
    <row r="495" spans="1:36">
      <c r="A495" t="s">
        <v>1213</v>
      </c>
      <c r="B495">
        <v>143</v>
      </c>
      <c r="C495" t="s">
        <v>2157</v>
      </c>
      <c r="D495" t="s">
        <v>2158</v>
      </c>
      <c r="E495" t="s">
        <v>309</v>
      </c>
      <c r="F495" t="s">
        <v>2908</v>
      </c>
      <c r="G495" t="s">
        <v>2909</v>
      </c>
      <c r="H495" t="s">
        <v>312</v>
      </c>
      <c r="I495" t="s">
        <v>754</v>
      </c>
      <c r="J495" t="s">
        <v>204</v>
      </c>
      <c r="K495" t="s">
        <v>204</v>
      </c>
      <c r="L495" t="s">
        <v>325</v>
      </c>
      <c r="M495" t="s">
        <v>340</v>
      </c>
      <c r="N495" t="s">
        <v>448</v>
      </c>
      <c r="O495" t="s">
        <v>339</v>
      </c>
      <c r="P495" t="s">
        <v>1211</v>
      </c>
      <c r="Q495" t="s">
        <v>413</v>
      </c>
      <c r="R495" t="s">
        <v>407</v>
      </c>
      <c r="S495" t="s">
        <v>1212</v>
      </c>
      <c r="T495" s="132">
        <v>2675.6</v>
      </c>
      <c r="U495" t="s">
        <v>2910</v>
      </c>
      <c r="V495" s="133">
        <v>1E-3</v>
      </c>
      <c r="W495" s="133">
        <v>1.7305508633851701E-2</v>
      </c>
      <c r="X495" s="15" t="s">
        <v>412</v>
      </c>
      <c r="Y495" s="15" t="s">
        <v>339</v>
      </c>
      <c r="Z495" s="144">
        <v>26208000</v>
      </c>
      <c r="AB495" t="s">
        <v>2911</v>
      </c>
      <c r="AD495" s="144">
        <v>27337.5648</v>
      </c>
      <c r="AG495" s="15" t="s">
        <v>15</v>
      </c>
      <c r="AH495" s="133">
        <v>5.6137585064249346E-2</v>
      </c>
      <c r="AI495" s="133">
        <v>7.0101507655364464E-2</v>
      </c>
      <c r="AJ495" s="133">
        <v>1.0948640974829326E-2</v>
      </c>
    </row>
    <row r="496" spans="1:36">
      <c r="A496" t="s">
        <v>1213</v>
      </c>
      <c r="B496">
        <v>143</v>
      </c>
      <c r="C496" t="s">
        <v>1858</v>
      </c>
      <c r="D496" t="s">
        <v>1859</v>
      </c>
      <c r="E496" t="s">
        <v>309</v>
      </c>
      <c r="F496" t="s">
        <v>2733</v>
      </c>
      <c r="G496" t="s">
        <v>2734</v>
      </c>
      <c r="H496" t="s">
        <v>312</v>
      </c>
      <c r="I496" t="s">
        <v>754</v>
      </c>
      <c r="J496" t="s">
        <v>204</v>
      </c>
      <c r="K496" t="s">
        <v>204</v>
      </c>
      <c r="L496" t="s">
        <v>325</v>
      </c>
      <c r="M496" t="s">
        <v>340</v>
      </c>
      <c r="N496" t="s">
        <v>448</v>
      </c>
      <c r="O496" t="s">
        <v>339</v>
      </c>
      <c r="P496" t="s">
        <v>1211</v>
      </c>
      <c r="Q496" t="s">
        <v>413</v>
      </c>
      <c r="R496" t="s">
        <v>407</v>
      </c>
      <c r="S496" t="s">
        <v>1212</v>
      </c>
      <c r="T496" s="132">
        <v>3648.6</v>
      </c>
      <c r="U496" t="s">
        <v>2735</v>
      </c>
      <c r="V496" s="133">
        <v>1E-3</v>
      </c>
      <c r="W496" s="133">
        <v>1.7976894742250098E-2</v>
      </c>
      <c r="X496" s="15" t="s">
        <v>412</v>
      </c>
      <c r="Y496" s="15" t="s">
        <v>339</v>
      </c>
      <c r="Z496" s="144">
        <v>26000000</v>
      </c>
      <c r="AB496" t="s">
        <v>2736</v>
      </c>
      <c r="AD496" s="144">
        <v>26663</v>
      </c>
      <c r="AG496" s="15" t="s">
        <v>15</v>
      </c>
      <c r="AH496" s="133">
        <v>8.2874997410156328E-3</v>
      </c>
      <c r="AI496" s="133">
        <v>6.837172631466365E-2</v>
      </c>
      <c r="AJ496" s="133">
        <v>1.0678479098177549E-2</v>
      </c>
    </row>
    <row r="497" spans="1:36">
      <c r="A497" t="s">
        <v>1213</v>
      </c>
      <c r="B497">
        <v>143</v>
      </c>
      <c r="C497" t="s">
        <v>2094</v>
      </c>
      <c r="D497" t="s">
        <v>2095</v>
      </c>
      <c r="E497" t="s">
        <v>309</v>
      </c>
      <c r="F497" t="s">
        <v>2096</v>
      </c>
      <c r="G497" t="s">
        <v>2097</v>
      </c>
      <c r="H497" t="s">
        <v>312</v>
      </c>
      <c r="I497" t="s">
        <v>754</v>
      </c>
      <c r="J497" t="s">
        <v>204</v>
      </c>
      <c r="K497" t="s">
        <v>204</v>
      </c>
      <c r="L497" t="s">
        <v>325</v>
      </c>
      <c r="M497" t="s">
        <v>340</v>
      </c>
      <c r="N497" t="s">
        <v>448</v>
      </c>
      <c r="O497" t="s">
        <v>339</v>
      </c>
      <c r="P497" t="s">
        <v>1211</v>
      </c>
      <c r="Q497" t="s">
        <v>413</v>
      </c>
      <c r="R497" t="s">
        <v>407</v>
      </c>
      <c r="S497" t="s">
        <v>1212</v>
      </c>
      <c r="T497" s="132">
        <v>4259.6000000000004</v>
      </c>
      <c r="U497" t="s">
        <v>2098</v>
      </c>
      <c r="V497" s="133">
        <v>2E-3</v>
      </c>
      <c r="W497" s="133">
        <v>1.8855466407537099E-2</v>
      </c>
      <c r="X497" s="15" t="s">
        <v>412</v>
      </c>
      <c r="Y497" s="15" t="s">
        <v>339</v>
      </c>
      <c r="Z497" s="144">
        <v>24358450.039999999</v>
      </c>
      <c r="AB497" t="s">
        <v>2099</v>
      </c>
      <c r="AD497" s="144">
        <v>24667.802399999997</v>
      </c>
      <c r="AG497" s="15" t="s">
        <v>15</v>
      </c>
      <c r="AH497" s="133">
        <v>6.3052162980614416E-3</v>
      </c>
      <c r="AI497" s="133">
        <v>6.3255456418145103E-2</v>
      </c>
      <c r="AJ497" s="133">
        <v>9.8794063806163582E-3</v>
      </c>
    </row>
    <row r="498" spans="1:36">
      <c r="A498" t="s">
        <v>1213</v>
      </c>
      <c r="B498">
        <v>143</v>
      </c>
      <c r="C498" t="s">
        <v>2074</v>
      </c>
      <c r="D498" t="s">
        <v>2075</v>
      </c>
      <c r="E498" t="s">
        <v>309</v>
      </c>
      <c r="F498" t="s">
        <v>2912</v>
      </c>
      <c r="G498" t="s">
        <v>2913</v>
      </c>
      <c r="H498" t="s">
        <v>312</v>
      </c>
      <c r="I498" t="s">
        <v>754</v>
      </c>
      <c r="J498" t="s">
        <v>204</v>
      </c>
      <c r="K498" t="s">
        <v>204</v>
      </c>
      <c r="L498" t="s">
        <v>325</v>
      </c>
      <c r="M498" t="s">
        <v>340</v>
      </c>
      <c r="N498" t="s">
        <v>448</v>
      </c>
      <c r="O498" t="s">
        <v>339</v>
      </c>
      <c r="P498" t="s">
        <v>2914</v>
      </c>
      <c r="Q498" t="s">
        <v>415</v>
      </c>
      <c r="R498" t="s">
        <v>407</v>
      </c>
      <c r="S498" t="s">
        <v>1212</v>
      </c>
      <c r="T498" s="132">
        <v>2664.2</v>
      </c>
      <c r="U498" t="s">
        <v>2915</v>
      </c>
      <c r="V498" s="133">
        <v>5.0000000000000001E-3</v>
      </c>
      <c r="W498" s="133">
        <v>1.8690242482423399E-2</v>
      </c>
      <c r="X498" s="15" t="s">
        <v>412</v>
      </c>
      <c r="Y498" s="15" t="s">
        <v>339</v>
      </c>
      <c r="Z498" s="144">
        <v>20595337</v>
      </c>
      <c r="AB498" t="s">
        <v>1287</v>
      </c>
      <c r="AD498" s="144">
        <v>22078.201300000001</v>
      </c>
      <c r="AG498" s="15" t="s">
        <v>15</v>
      </c>
      <c r="AH498" s="133">
        <v>2.6984084148788862E-2</v>
      </c>
      <c r="AI498" s="133">
        <v>5.6614962187437695E-2</v>
      </c>
      <c r="AJ498" s="133">
        <v>8.8422762295092983E-3</v>
      </c>
    </row>
    <row r="499" spans="1:36">
      <c r="A499" t="s">
        <v>1213</v>
      </c>
      <c r="B499">
        <v>143</v>
      </c>
      <c r="C499" t="s">
        <v>1953</v>
      </c>
      <c r="D499" t="s">
        <v>1954</v>
      </c>
      <c r="E499" t="s">
        <v>309</v>
      </c>
      <c r="F499" t="s">
        <v>2100</v>
      </c>
      <c r="G499" t="s">
        <v>2101</v>
      </c>
      <c r="H499" t="s">
        <v>312</v>
      </c>
      <c r="I499" t="s">
        <v>754</v>
      </c>
      <c r="J499" t="s">
        <v>204</v>
      </c>
      <c r="K499" t="s">
        <v>204</v>
      </c>
      <c r="L499" t="s">
        <v>325</v>
      </c>
      <c r="M499" t="s">
        <v>340</v>
      </c>
      <c r="N499" t="s">
        <v>464</v>
      </c>
      <c r="O499" t="s">
        <v>339</v>
      </c>
      <c r="P499" t="s">
        <v>2102</v>
      </c>
      <c r="Q499" t="s">
        <v>415</v>
      </c>
      <c r="R499" t="s">
        <v>407</v>
      </c>
      <c r="S499" t="s">
        <v>1212</v>
      </c>
      <c r="T499" s="132">
        <v>2866.8</v>
      </c>
      <c r="U499" t="s">
        <v>1781</v>
      </c>
      <c r="V499" s="133">
        <v>1.77E-2</v>
      </c>
      <c r="W499" s="133">
        <v>2.1042716463803901E-2</v>
      </c>
      <c r="X499" s="15" t="s">
        <v>412</v>
      </c>
      <c r="Y499" s="15" t="s">
        <v>339</v>
      </c>
      <c r="Z499" s="144">
        <v>19550000</v>
      </c>
      <c r="AB499" t="s">
        <v>2103</v>
      </c>
      <c r="AD499" s="144">
        <v>21722.005000000001</v>
      </c>
      <c r="AG499" s="15" t="s">
        <v>15</v>
      </c>
      <c r="AH499" s="133">
        <v>7.0913435968712989E-3</v>
      </c>
      <c r="AI499" s="133">
        <v>5.5701570748443743E-2</v>
      </c>
      <c r="AJ499" s="133">
        <v>8.6996203114056269E-3</v>
      </c>
    </row>
    <row r="500" spans="1:36">
      <c r="A500" t="s">
        <v>1213</v>
      </c>
      <c r="B500">
        <v>143</v>
      </c>
      <c r="C500" t="s">
        <v>2125</v>
      </c>
      <c r="D500" t="s">
        <v>2126</v>
      </c>
      <c r="E500" t="s">
        <v>309</v>
      </c>
      <c r="F500" t="s">
        <v>2151</v>
      </c>
      <c r="G500" t="s">
        <v>2152</v>
      </c>
      <c r="H500" t="s">
        <v>312</v>
      </c>
      <c r="I500" t="s">
        <v>754</v>
      </c>
      <c r="J500" t="s">
        <v>204</v>
      </c>
      <c r="K500" t="s">
        <v>204</v>
      </c>
      <c r="L500" t="s">
        <v>325</v>
      </c>
      <c r="M500" t="s">
        <v>340</v>
      </c>
      <c r="N500" t="s">
        <v>464</v>
      </c>
      <c r="O500" t="s">
        <v>339</v>
      </c>
      <c r="P500" t="s">
        <v>1650</v>
      </c>
      <c r="Q500" t="s">
        <v>413</v>
      </c>
      <c r="R500" t="s">
        <v>407</v>
      </c>
      <c r="S500" t="s">
        <v>1212</v>
      </c>
      <c r="T500" s="132">
        <v>2849.2</v>
      </c>
      <c r="U500" t="s">
        <v>2134</v>
      </c>
      <c r="V500" s="133">
        <v>2.35E-2</v>
      </c>
      <c r="W500" s="133">
        <v>1.7174378534555099E-2</v>
      </c>
      <c r="X500" s="15" t="s">
        <v>412</v>
      </c>
      <c r="Y500" s="15" t="s">
        <v>339</v>
      </c>
      <c r="Z500" s="144">
        <v>17470040.870000001</v>
      </c>
      <c r="AB500" t="s">
        <v>2153</v>
      </c>
      <c r="AC500" s="132">
        <v>467237.8</v>
      </c>
      <c r="AD500" s="144">
        <v>20355.132300000001</v>
      </c>
      <c r="AG500" s="15" t="s">
        <v>15</v>
      </c>
      <c r="AH500" s="133">
        <v>1.8602518558322113E-2</v>
      </c>
      <c r="AI500" s="133">
        <v>5.219650957185501E-2</v>
      </c>
      <c r="AJ500" s="133">
        <v>8.1521904814232729E-3</v>
      </c>
    </row>
    <row r="501" spans="1:36">
      <c r="A501" t="s">
        <v>1213</v>
      </c>
      <c r="B501">
        <v>143</v>
      </c>
      <c r="C501" t="s">
        <v>2157</v>
      </c>
      <c r="D501" t="s">
        <v>2158</v>
      </c>
      <c r="E501" t="s">
        <v>309</v>
      </c>
      <c r="F501" t="s">
        <v>2685</v>
      </c>
      <c r="G501" t="s">
        <v>2686</v>
      </c>
      <c r="H501" t="s">
        <v>312</v>
      </c>
      <c r="I501" t="s">
        <v>754</v>
      </c>
      <c r="J501" t="s">
        <v>204</v>
      </c>
      <c r="K501" t="s">
        <v>204</v>
      </c>
      <c r="L501" t="s">
        <v>325</v>
      </c>
      <c r="M501" t="s">
        <v>340</v>
      </c>
      <c r="N501" t="s">
        <v>448</v>
      </c>
      <c r="O501" t="s">
        <v>339</v>
      </c>
      <c r="P501" t="s">
        <v>1211</v>
      </c>
      <c r="Q501" t="s">
        <v>413</v>
      </c>
      <c r="R501" t="s">
        <v>407</v>
      </c>
      <c r="S501" t="s">
        <v>1212</v>
      </c>
      <c r="T501" s="132">
        <v>1445.6</v>
      </c>
      <c r="U501" t="s">
        <v>2687</v>
      </c>
      <c r="V501" s="133">
        <v>1E-3</v>
      </c>
      <c r="W501" s="133">
        <v>1.8024101577996901E-2</v>
      </c>
      <c r="X501" s="15" t="s">
        <v>412</v>
      </c>
      <c r="Y501" s="15" t="s">
        <v>339</v>
      </c>
      <c r="Z501" s="144">
        <v>14891344</v>
      </c>
      <c r="AB501" t="s">
        <v>2688</v>
      </c>
      <c r="AD501" s="144">
        <v>16149.6626</v>
      </c>
      <c r="AG501" s="15" t="s">
        <v>15</v>
      </c>
      <c r="AH501" s="133">
        <v>9.9275626666666672E-3</v>
      </c>
      <c r="AI501" s="133">
        <v>4.1412455888735676E-2</v>
      </c>
      <c r="AJ501" s="133">
        <v>6.4679081317451032E-3</v>
      </c>
    </row>
    <row r="502" spans="1:36">
      <c r="A502" t="s">
        <v>1213</v>
      </c>
      <c r="B502">
        <v>143</v>
      </c>
      <c r="C502" t="s">
        <v>2493</v>
      </c>
      <c r="D502" t="s">
        <v>2494</v>
      </c>
      <c r="E502" t="s">
        <v>309</v>
      </c>
      <c r="F502" t="s">
        <v>2794</v>
      </c>
      <c r="G502" t="s">
        <v>2795</v>
      </c>
      <c r="H502" t="s">
        <v>312</v>
      </c>
      <c r="I502" t="s">
        <v>754</v>
      </c>
      <c r="J502" t="s">
        <v>204</v>
      </c>
      <c r="K502" t="s">
        <v>204</v>
      </c>
      <c r="L502" t="s">
        <v>325</v>
      </c>
      <c r="M502" t="s">
        <v>340</v>
      </c>
      <c r="N502" t="s">
        <v>464</v>
      </c>
      <c r="O502" t="s">
        <v>339</v>
      </c>
      <c r="P502" t="s">
        <v>1211</v>
      </c>
      <c r="Q502" t="s">
        <v>413</v>
      </c>
      <c r="R502" t="s">
        <v>407</v>
      </c>
      <c r="S502" t="s">
        <v>1212</v>
      </c>
      <c r="T502" s="132">
        <v>1956.1</v>
      </c>
      <c r="U502" t="s">
        <v>1663</v>
      </c>
      <c r="V502" s="133">
        <v>8.3000000000000001E-3</v>
      </c>
      <c r="W502" s="133">
        <v>1.7158642922639501E-2</v>
      </c>
      <c r="X502" s="15" t="s">
        <v>412</v>
      </c>
      <c r="Y502" s="15" t="s">
        <v>339</v>
      </c>
      <c r="Z502" s="144">
        <v>13866650.310000001</v>
      </c>
      <c r="AB502" t="s">
        <v>2796</v>
      </c>
      <c r="AD502" s="144">
        <v>15398.915199999999</v>
      </c>
      <c r="AG502" s="15" t="s">
        <v>15</v>
      </c>
      <c r="AH502" s="133">
        <v>1.1683554237713492E-2</v>
      </c>
      <c r="AI502" s="133">
        <v>3.9487320091404342E-2</v>
      </c>
      <c r="AJ502" s="133">
        <v>6.1672352735179297E-3</v>
      </c>
    </row>
    <row r="503" spans="1:36">
      <c r="A503" t="s">
        <v>1213</v>
      </c>
      <c r="B503">
        <v>143</v>
      </c>
      <c r="C503" t="s">
        <v>1874</v>
      </c>
      <c r="D503" t="s">
        <v>1875</v>
      </c>
      <c r="E503" t="s">
        <v>309</v>
      </c>
      <c r="F503" t="s">
        <v>2713</v>
      </c>
      <c r="G503" t="s">
        <v>2714</v>
      </c>
      <c r="H503" t="s">
        <v>312</v>
      </c>
      <c r="I503" t="s">
        <v>754</v>
      </c>
      <c r="J503" t="s">
        <v>204</v>
      </c>
      <c r="K503" t="s">
        <v>204</v>
      </c>
      <c r="L503" t="s">
        <v>325</v>
      </c>
      <c r="M503" t="s">
        <v>340</v>
      </c>
      <c r="N503" t="s">
        <v>448</v>
      </c>
      <c r="O503" t="s">
        <v>339</v>
      </c>
      <c r="P503" t="s">
        <v>1211</v>
      </c>
      <c r="Q503" t="s">
        <v>413</v>
      </c>
      <c r="R503" t="s">
        <v>407</v>
      </c>
      <c r="S503" t="s">
        <v>1212</v>
      </c>
      <c r="T503" s="132">
        <v>4087.9</v>
      </c>
      <c r="U503" t="s">
        <v>2715</v>
      </c>
      <c r="V503" s="133">
        <v>1E-3</v>
      </c>
      <c r="W503" s="133">
        <v>1.9503249098062201E-2</v>
      </c>
      <c r="X503" s="15" t="s">
        <v>412</v>
      </c>
      <c r="Y503" s="15" t="s">
        <v>339</v>
      </c>
      <c r="Z503" s="144">
        <v>11314400</v>
      </c>
      <c r="AB503" t="s">
        <v>2716</v>
      </c>
      <c r="AD503" s="144">
        <v>11430.938300000002</v>
      </c>
      <c r="AG503" s="15" t="s">
        <v>15</v>
      </c>
      <c r="AH503" s="133">
        <v>6.112497988508752E-3</v>
      </c>
      <c r="AI503" s="133">
        <v>2.9312267373041545E-2</v>
      </c>
      <c r="AJ503" s="133">
        <v>4.5780683234860004E-3</v>
      </c>
    </row>
    <row r="504" spans="1:36">
      <c r="A504" t="s">
        <v>1213</v>
      </c>
      <c r="B504">
        <v>143</v>
      </c>
      <c r="C504" t="s">
        <v>2074</v>
      </c>
      <c r="D504" t="s">
        <v>2075</v>
      </c>
      <c r="E504" t="s">
        <v>309</v>
      </c>
      <c r="F504" t="s">
        <v>2689</v>
      </c>
      <c r="G504" t="s">
        <v>2690</v>
      </c>
      <c r="H504" t="s">
        <v>312</v>
      </c>
      <c r="I504" t="s">
        <v>754</v>
      </c>
      <c r="J504" t="s">
        <v>204</v>
      </c>
      <c r="K504" t="s">
        <v>204</v>
      </c>
      <c r="L504" t="s">
        <v>325</v>
      </c>
      <c r="M504" t="s">
        <v>340</v>
      </c>
      <c r="N504" t="s">
        <v>448</v>
      </c>
      <c r="O504" t="s">
        <v>339</v>
      </c>
      <c r="P504" t="s">
        <v>1211</v>
      </c>
      <c r="Q504" t="s">
        <v>413</v>
      </c>
      <c r="R504" t="s">
        <v>407</v>
      </c>
      <c r="S504" t="s">
        <v>1212</v>
      </c>
      <c r="T504" s="132">
        <v>495.9</v>
      </c>
      <c r="U504" t="s">
        <v>2691</v>
      </c>
      <c r="V504" s="133">
        <v>8.6E-3</v>
      </c>
      <c r="W504" s="133">
        <v>1.30201769888398E-2</v>
      </c>
      <c r="X504" s="15" t="s">
        <v>412</v>
      </c>
      <c r="Y504" s="15" t="s">
        <v>339</v>
      </c>
      <c r="Z504" s="144">
        <v>7150000</v>
      </c>
      <c r="AB504" t="s">
        <v>2692</v>
      </c>
      <c r="AD504" s="144">
        <v>8085.9350000000004</v>
      </c>
      <c r="AG504" s="15" t="s">
        <v>15</v>
      </c>
      <c r="AH504" s="133">
        <v>2.858455290760873E-3</v>
      </c>
      <c r="AI504" s="133">
        <v>2.0734701077079094E-2</v>
      </c>
      <c r="AJ504" s="133">
        <v>3.2384010759000221E-3</v>
      </c>
    </row>
    <row r="505" spans="1:36">
      <c r="A505" t="s">
        <v>1213</v>
      </c>
      <c r="B505">
        <v>143</v>
      </c>
      <c r="C505" t="s">
        <v>2195</v>
      </c>
      <c r="D505" t="s">
        <v>2196</v>
      </c>
      <c r="E505" t="s">
        <v>309</v>
      </c>
      <c r="F505" t="s">
        <v>2693</v>
      </c>
      <c r="G505" t="s">
        <v>2694</v>
      </c>
      <c r="H505" t="s">
        <v>312</v>
      </c>
      <c r="I505" t="s">
        <v>754</v>
      </c>
      <c r="J505" t="s">
        <v>204</v>
      </c>
      <c r="K505" t="s">
        <v>204</v>
      </c>
      <c r="L505" t="s">
        <v>325</v>
      </c>
      <c r="M505" t="s">
        <v>340</v>
      </c>
      <c r="N505" t="s">
        <v>464</v>
      </c>
      <c r="O505" t="s">
        <v>339</v>
      </c>
      <c r="P505" t="s">
        <v>1650</v>
      </c>
      <c r="Q505" t="s">
        <v>413</v>
      </c>
      <c r="R505" t="s">
        <v>407</v>
      </c>
      <c r="S505" t="s">
        <v>1212</v>
      </c>
      <c r="T505" s="132">
        <v>3859.8</v>
      </c>
      <c r="U505" t="s">
        <v>2695</v>
      </c>
      <c r="V505" s="133">
        <v>1.14E-2</v>
      </c>
      <c r="W505" s="133">
        <v>1.9621266187429098E-2</v>
      </c>
      <c r="X505" s="15" t="s">
        <v>412</v>
      </c>
      <c r="Y505" s="15" t="s">
        <v>339</v>
      </c>
      <c r="Z505" s="144">
        <v>4240000</v>
      </c>
      <c r="AB505" t="s">
        <v>2641</v>
      </c>
      <c r="AD505" s="144">
        <v>4452.424</v>
      </c>
      <c r="AG505" s="15" t="s">
        <v>15</v>
      </c>
      <c r="AH505" s="133">
        <v>1.7943421514247035E-3</v>
      </c>
      <c r="AI505" s="133">
        <v>1.1417316699727712E-2</v>
      </c>
      <c r="AJ505" s="133">
        <v>1.7831870614793564E-3</v>
      </c>
    </row>
    <row r="506" spans="1:36">
      <c r="A506" t="s">
        <v>1213</v>
      </c>
      <c r="B506">
        <v>143</v>
      </c>
      <c r="C506" t="s">
        <v>2916</v>
      </c>
      <c r="D506" t="s">
        <v>2917</v>
      </c>
      <c r="E506" t="s">
        <v>311</v>
      </c>
      <c r="F506" t="s">
        <v>2918</v>
      </c>
      <c r="G506" t="s">
        <v>2919</v>
      </c>
      <c r="H506" t="s">
        <v>312</v>
      </c>
      <c r="I506" t="s">
        <v>755</v>
      </c>
      <c r="J506" t="s">
        <v>204</v>
      </c>
      <c r="K506" t="s">
        <v>204</v>
      </c>
      <c r="L506" t="s">
        <v>325</v>
      </c>
      <c r="M506" t="s">
        <v>340</v>
      </c>
      <c r="N506" t="s">
        <v>465</v>
      </c>
      <c r="O506" t="s">
        <v>339</v>
      </c>
      <c r="P506" t="s">
        <v>1725</v>
      </c>
      <c r="Q506" t="s">
        <v>415</v>
      </c>
      <c r="R506" t="s">
        <v>407</v>
      </c>
      <c r="S506" t="s">
        <v>1212</v>
      </c>
      <c r="T506" s="132">
        <v>3286.4</v>
      </c>
      <c r="U506" t="s">
        <v>1971</v>
      </c>
      <c r="V506" s="133">
        <v>4.2999999999999997E-2</v>
      </c>
      <c r="W506" s="133">
        <v>8.3628490256070803E-2</v>
      </c>
      <c r="X506" s="15" t="s">
        <v>412</v>
      </c>
      <c r="Y506" s="15" t="s">
        <v>339</v>
      </c>
      <c r="Z506" s="144">
        <v>10854817.16</v>
      </c>
      <c r="AB506" t="s">
        <v>2920</v>
      </c>
      <c r="AD506" s="144">
        <v>9419.810300000001</v>
      </c>
      <c r="AG506" s="15" t="s">
        <v>15</v>
      </c>
      <c r="AH506" s="133">
        <v>9.4912411362282675E-3</v>
      </c>
      <c r="AI506" s="133">
        <v>2.4155147274037045E-2</v>
      </c>
      <c r="AJ506" s="133">
        <v>3.7726155120334395E-3</v>
      </c>
    </row>
    <row r="507" spans="1:36">
      <c r="A507" t="s">
        <v>1213</v>
      </c>
      <c r="B507">
        <v>143</v>
      </c>
      <c r="C507" t="s">
        <v>2854</v>
      </c>
      <c r="D507" t="s">
        <v>2855</v>
      </c>
      <c r="E507" t="s">
        <v>309</v>
      </c>
      <c r="F507" t="s">
        <v>2856</v>
      </c>
      <c r="G507" t="s">
        <v>2857</v>
      </c>
      <c r="H507" t="s">
        <v>312</v>
      </c>
      <c r="I507" t="s">
        <v>755</v>
      </c>
      <c r="J507" t="s">
        <v>204</v>
      </c>
      <c r="K507" t="s">
        <v>204</v>
      </c>
      <c r="L507" t="s">
        <v>325</v>
      </c>
      <c r="M507" t="s">
        <v>340</v>
      </c>
      <c r="N507" t="s">
        <v>454</v>
      </c>
      <c r="O507" t="s">
        <v>339</v>
      </c>
      <c r="P507" t="s">
        <v>1856</v>
      </c>
      <c r="Q507" t="s">
        <v>415</v>
      </c>
      <c r="R507" t="s">
        <v>407</v>
      </c>
      <c r="S507" t="s">
        <v>1212</v>
      </c>
      <c r="T507" s="132">
        <v>3407</v>
      </c>
      <c r="U507" t="s">
        <v>2858</v>
      </c>
      <c r="V507" s="133">
        <v>4.6899999999999997E-2</v>
      </c>
      <c r="W507" s="133">
        <v>5.0780400382280003E-2</v>
      </c>
      <c r="X507" s="15" t="s">
        <v>412</v>
      </c>
      <c r="Y507" s="15" t="s">
        <v>339</v>
      </c>
      <c r="Z507" s="144">
        <v>5656801.75</v>
      </c>
      <c r="AB507" t="s">
        <v>2492</v>
      </c>
      <c r="AD507" s="144">
        <v>5558.9390999999996</v>
      </c>
      <c r="AG507" s="15" t="s">
        <v>15</v>
      </c>
      <c r="AH507" s="133">
        <v>4.0236752371686163E-3</v>
      </c>
      <c r="AI507" s="133">
        <v>1.425474488036165E-2</v>
      </c>
      <c r="AJ507" s="133">
        <v>2.2263441843525453E-3</v>
      </c>
    </row>
    <row r="508" spans="1:36">
      <c r="A508" t="s">
        <v>1213</v>
      </c>
      <c r="B508">
        <v>143</v>
      </c>
      <c r="C508" t="s">
        <v>2253</v>
      </c>
      <c r="D508" t="s">
        <v>2254</v>
      </c>
      <c r="E508" t="s">
        <v>309</v>
      </c>
      <c r="F508" t="s">
        <v>2921</v>
      </c>
      <c r="G508" t="s">
        <v>2922</v>
      </c>
      <c r="H508" t="s">
        <v>321</v>
      </c>
      <c r="I508" t="s">
        <v>755</v>
      </c>
      <c r="J508" t="s">
        <v>205</v>
      </c>
      <c r="K508" t="s">
        <v>204</v>
      </c>
      <c r="L508" t="s">
        <v>325</v>
      </c>
      <c r="M508" t="s">
        <v>344</v>
      </c>
      <c r="N508" t="s">
        <v>534</v>
      </c>
      <c r="O508" t="s">
        <v>339</v>
      </c>
      <c r="P508" t="s">
        <v>2020</v>
      </c>
      <c r="Q508" t="s">
        <v>433</v>
      </c>
      <c r="R508" t="s">
        <v>407</v>
      </c>
      <c r="S508" t="s">
        <v>1215</v>
      </c>
      <c r="T508" s="132">
        <v>12596.5</v>
      </c>
      <c r="U508" t="s">
        <v>2923</v>
      </c>
      <c r="V508" s="133">
        <v>4.1000000000000002E-2</v>
      </c>
      <c r="W508" s="133">
        <v>7.2555864671468406E-2</v>
      </c>
      <c r="X508" s="15" t="s">
        <v>412</v>
      </c>
      <c r="Y508" s="15" t="s">
        <v>339</v>
      </c>
      <c r="Z508" s="144">
        <v>3700000</v>
      </c>
      <c r="AA508" t="s">
        <v>1216</v>
      </c>
      <c r="AB508" t="s">
        <v>2924</v>
      </c>
      <c r="AC508" s="132">
        <v>75850</v>
      </c>
      <c r="AD508" s="144">
        <v>9581.3227999999999</v>
      </c>
      <c r="AG508" s="15" t="s">
        <v>15</v>
      </c>
      <c r="AH508" s="133">
        <v>1.8500000000000001E-3</v>
      </c>
      <c r="AI508" s="133">
        <v>2.4569312538500799E-2</v>
      </c>
      <c r="AJ508" s="133">
        <v>3.8373009508566925E-3</v>
      </c>
    </row>
    <row r="509" spans="1:36">
      <c r="A509" t="s">
        <v>1213</v>
      </c>
      <c r="B509">
        <v>143</v>
      </c>
      <c r="C509" t="s">
        <v>2932</v>
      </c>
      <c r="D509" t="s">
        <v>2933</v>
      </c>
      <c r="E509" t="s">
        <v>80</v>
      </c>
      <c r="F509" t="s">
        <v>2954</v>
      </c>
      <c r="G509" t="s">
        <v>2955</v>
      </c>
      <c r="H509" t="s">
        <v>321</v>
      </c>
      <c r="I509" t="s">
        <v>755</v>
      </c>
      <c r="J509" t="s">
        <v>205</v>
      </c>
      <c r="K509" t="s">
        <v>297</v>
      </c>
      <c r="L509" t="s">
        <v>325</v>
      </c>
      <c r="M509" t="s">
        <v>314</v>
      </c>
      <c r="N509" t="s">
        <v>486</v>
      </c>
      <c r="O509" t="s">
        <v>339</v>
      </c>
      <c r="P509" t="s">
        <v>2224</v>
      </c>
      <c r="Q509" t="s">
        <v>431</v>
      </c>
      <c r="R509" t="s">
        <v>407</v>
      </c>
      <c r="S509" t="s">
        <v>1215</v>
      </c>
      <c r="T509" s="132">
        <v>4755.6000000000004</v>
      </c>
      <c r="U509" t="s">
        <v>2956</v>
      </c>
      <c r="V509" s="133">
        <v>6.8400000000000002E-2</v>
      </c>
      <c r="W509" s="133">
        <v>9.9177897430657996E-2</v>
      </c>
      <c r="X509" s="15" t="s">
        <v>412</v>
      </c>
      <c r="Y509" s="15" t="s">
        <v>339</v>
      </c>
      <c r="Z509" s="144">
        <v>2850000</v>
      </c>
      <c r="AA509" t="s">
        <v>1216</v>
      </c>
      <c r="AB509" t="s">
        <v>2957</v>
      </c>
      <c r="AD509" s="144">
        <v>9316.1895000000004</v>
      </c>
      <c r="AG509" s="15" t="s">
        <v>15</v>
      </c>
      <c r="AH509" s="133">
        <v>1.2150730450753728E-3</v>
      </c>
      <c r="AI509" s="133">
        <v>2.3889433251679977E-2</v>
      </c>
      <c r="AJ509" s="133">
        <v>3.7311155852833948E-3</v>
      </c>
    </row>
    <row r="510" spans="1:36">
      <c r="A510" t="s">
        <v>1213</v>
      </c>
      <c r="B510">
        <v>143</v>
      </c>
      <c r="C510" t="s">
        <v>2227</v>
      </c>
      <c r="D510" t="s">
        <v>2228</v>
      </c>
      <c r="E510" t="s">
        <v>80</v>
      </c>
      <c r="F510" t="s">
        <v>2944</v>
      </c>
      <c r="G510" t="s">
        <v>2945</v>
      </c>
      <c r="H510" t="s">
        <v>321</v>
      </c>
      <c r="I510" t="s">
        <v>755</v>
      </c>
      <c r="J510" t="s">
        <v>205</v>
      </c>
      <c r="K510" t="s">
        <v>224</v>
      </c>
      <c r="L510" t="s">
        <v>325</v>
      </c>
      <c r="M510" t="s">
        <v>344</v>
      </c>
      <c r="N510" t="s">
        <v>537</v>
      </c>
      <c r="O510" t="s">
        <v>339</v>
      </c>
      <c r="P510" t="s">
        <v>2231</v>
      </c>
      <c r="Q510" t="s">
        <v>431</v>
      </c>
      <c r="R510" t="s">
        <v>407</v>
      </c>
      <c r="S510" t="s">
        <v>1215</v>
      </c>
      <c r="T510" s="132">
        <v>290.39999999999998</v>
      </c>
      <c r="U510" t="s">
        <v>2946</v>
      </c>
      <c r="V510" s="133">
        <v>4.6249999999999999E-2</v>
      </c>
      <c r="W510" s="133">
        <v>6.6418976024388898E-2</v>
      </c>
      <c r="X510" s="15" t="s">
        <v>412</v>
      </c>
      <c r="Y510" s="15" t="s">
        <v>339</v>
      </c>
      <c r="Z510" s="144">
        <v>1675000</v>
      </c>
      <c r="AA510" t="s">
        <v>1216</v>
      </c>
      <c r="AB510" t="s">
        <v>2947</v>
      </c>
      <c r="AD510" s="144">
        <v>6191.5425999999998</v>
      </c>
      <c r="AG510" s="15" t="s">
        <v>15</v>
      </c>
      <c r="AH510" s="133">
        <v>4.1875000000000002E-3</v>
      </c>
      <c r="AI510" s="133">
        <v>1.5876925181441737E-2</v>
      </c>
      <c r="AJ510" s="133">
        <v>2.4797006428224837E-3</v>
      </c>
    </row>
    <row r="511" spans="1:36">
      <c r="A511" t="s">
        <v>1213</v>
      </c>
      <c r="B511">
        <v>143</v>
      </c>
      <c r="C511" t="s">
        <v>2970</v>
      </c>
      <c r="D511" t="s">
        <v>2971</v>
      </c>
      <c r="E511" t="s">
        <v>80</v>
      </c>
      <c r="F511" t="s">
        <v>2972</v>
      </c>
      <c r="G511" t="s">
        <v>2973</v>
      </c>
      <c r="H511" t="s">
        <v>321</v>
      </c>
      <c r="I511" t="s">
        <v>755</v>
      </c>
      <c r="J511" t="s">
        <v>205</v>
      </c>
      <c r="K511" t="s">
        <v>224</v>
      </c>
      <c r="L511" t="s">
        <v>325</v>
      </c>
      <c r="M511" t="s">
        <v>314</v>
      </c>
      <c r="N511" t="s">
        <v>537</v>
      </c>
      <c r="O511" t="s">
        <v>339</v>
      </c>
      <c r="P511" t="s">
        <v>2002</v>
      </c>
      <c r="Q511" t="s">
        <v>433</v>
      </c>
      <c r="R511" t="s">
        <v>407</v>
      </c>
      <c r="S511" t="s">
        <v>1215</v>
      </c>
      <c r="T511" s="132">
        <v>1281.7</v>
      </c>
      <c r="U511" t="s">
        <v>2974</v>
      </c>
      <c r="V511" s="133">
        <v>3.7499999999999999E-2</v>
      </c>
      <c r="W511" s="133">
        <v>6.2500808657407397E-2</v>
      </c>
      <c r="X511" s="15" t="s">
        <v>412</v>
      </c>
      <c r="Y511" s="15" t="s">
        <v>339</v>
      </c>
      <c r="Z511" s="144">
        <v>1700000</v>
      </c>
      <c r="AA511" t="s">
        <v>1216</v>
      </c>
      <c r="AB511" t="s">
        <v>2975</v>
      </c>
      <c r="AD511" s="144">
        <v>6115.2955999999995</v>
      </c>
      <c r="AG511" s="15" t="s">
        <v>15</v>
      </c>
      <c r="AH511" s="133">
        <v>3.3999999999999998E-3</v>
      </c>
      <c r="AI511" s="133">
        <v>1.5681405584385359E-2</v>
      </c>
      <c r="AJ511" s="133">
        <v>2.4491638691736539E-3</v>
      </c>
    </row>
    <row r="512" spans="1:36">
      <c r="A512" t="s">
        <v>1213</v>
      </c>
      <c r="B512">
        <v>143</v>
      </c>
      <c r="C512" t="s">
        <v>2958</v>
      </c>
      <c r="D512" t="s">
        <v>2959</v>
      </c>
      <c r="E512" t="s">
        <v>80</v>
      </c>
      <c r="F512" t="s">
        <v>2960</v>
      </c>
      <c r="G512" t="s">
        <v>2961</v>
      </c>
      <c r="H512" t="s">
        <v>321</v>
      </c>
      <c r="I512" t="s">
        <v>755</v>
      </c>
      <c r="J512" t="s">
        <v>205</v>
      </c>
      <c r="K512" t="s">
        <v>224</v>
      </c>
      <c r="L512" t="s">
        <v>325</v>
      </c>
      <c r="M512" t="s">
        <v>314</v>
      </c>
      <c r="N512" t="s">
        <v>564</v>
      </c>
      <c r="O512" t="s">
        <v>339</v>
      </c>
      <c r="P512" t="s">
        <v>2929</v>
      </c>
      <c r="Q512" t="s">
        <v>431</v>
      </c>
      <c r="R512" t="s">
        <v>407</v>
      </c>
      <c r="S512" t="s">
        <v>1215</v>
      </c>
      <c r="T512" s="132">
        <v>4909.5</v>
      </c>
      <c r="U512" t="s">
        <v>2962</v>
      </c>
      <c r="V512" s="133">
        <v>3.9E-2</v>
      </c>
      <c r="W512" s="133">
        <v>6.1365221997499102E-2</v>
      </c>
      <c r="X512" s="15" t="s">
        <v>412</v>
      </c>
      <c r="Y512" s="15" t="s">
        <v>339</v>
      </c>
      <c r="Z512" s="144">
        <v>1750000</v>
      </c>
      <c r="AA512" t="s">
        <v>1216</v>
      </c>
      <c r="AB512" t="s">
        <v>2963</v>
      </c>
      <c r="AD512" s="144">
        <v>5913.1077999999998</v>
      </c>
      <c r="AG512" s="15" t="s">
        <v>15</v>
      </c>
      <c r="AH512" s="133">
        <v>5.0000000000000001E-3</v>
      </c>
      <c r="AI512" s="133">
        <v>1.5162936960233389E-2</v>
      </c>
      <c r="AJ512" s="133">
        <v>2.3681880526411369E-3</v>
      </c>
    </row>
    <row r="513" spans="1:36">
      <c r="A513" t="s">
        <v>1213</v>
      </c>
      <c r="B513">
        <v>143</v>
      </c>
      <c r="C513" t="s">
        <v>2925</v>
      </c>
      <c r="D513" t="s">
        <v>2926</v>
      </c>
      <c r="E513" t="s">
        <v>80</v>
      </c>
      <c r="F513" t="s">
        <v>2927</v>
      </c>
      <c r="G513" t="s">
        <v>2928</v>
      </c>
      <c r="H513" t="s">
        <v>321</v>
      </c>
      <c r="I513" t="s">
        <v>755</v>
      </c>
      <c r="J513" t="s">
        <v>205</v>
      </c>
      <c r="K513" t="s">
        <v>299</v>
      </c>
      <c r="L513" t="s">
        <v>325</v>
      </c>
      <c r="M513" t="s">
        <v>314</v>
      </c>
      <c r="N513" t="s">
        <v>486</v>
      </c>
      <c r="O513" t="s">
        <v>339</v>
      </c>
      <c r="P513" t="s">
        <v>2929</v>
      </c>
      <c r="Q513" t="s">
        <v>431</v>
      </c>
      <c r="R513" t="s">
        <v>407</v>
      </c>
      <c r="S513" t="s">
        <v>1215</v>
      </c>
      <c r="T513" s="132">
        <v>1098.7</v>
      </c>
      <c r="U513" t="s">
        <v>2930</v>
      </c>
      <c r="V513" s="133">
        <v>5.5E-2</v>
      </c>
      <c r="W513" s="133">
        <v>0.73895116149067797</v>
      </c>
      <c r="X513" s="15" t="s">
        <v>412</v>
      </c>
      <c r="Y513" s="15" t="s">
        <v>339</v>
      </c>
      <c r="Z513" s="144">
        <v>2500000</v>
      </c>
      <c r="AA513" t="s">
        <v>1216</v>
      </c>
      <c r="AB513" t="s">
        <v>2931</v>
      </c>
      <c r="AD513" s="144">
        <v>4861.5407000000005</v>
      </c>
      <c r="AG513" s="15" t="s">
        <v>15</v>
      </c>
      <c r="AH513" s="133">
        <v>1.1088982430616236E-2</v>
      </c>
      <c r="AI513" s="133">
        <v>1.2466411514383166E-2</v>
      </c>
      <c r="AJ513" s="133">
        <v>1.947037495776524E-3</v>
      </c>
    </row>
    <row r="514" spans="1:36">
      <c r="A514" t="s">
        <v>1213</v>
      </c>
      <c r="B514">
        <v>143</v>
      </c>
      <c r="C514" t="s">
        <v>2938</v>
      </c>
      <c r="D514" t="s">
        <v>2939</v>
      </c>
      <c r="E514" t="s">
        <v>80</v>
      </c>
      <c r="F514" t="s">
        <v>2940</v>
      </c>
      <c r="G514" t="s">
        <v>2941</v>
      </c>
      <c r="H514" t="s">
        <v>321</v>
      </c>
      <c r="I514" t="s">
        <v>755</v>
      </c>
      <c r="J514" t="s">
        <v>205</v>
      </c>
      <c r="K514" t="s">
        <v>293</v>
      </c>
      <c r="L514" t="s">
        <v>325</v>
      </c>
      <c r="M514" t="s">
        <v>364</v>
      </c>
      <c r="N514" t="s">
        <v>568</v>
      </c>
      <c r="O514" t="s">
        <v>339</v>
      </c>
      <c r="P514" t="s">
        <v>2002</v>
      </c>
      <c r="Q514" t="s">
        <v>433</v>
      </c>
      <c r="R514" t="s">
        <v>407</v>
      </c>
      <c r="S514" t="s">
        <v>1217</v>
      </c>
      <c r="T514" s="132">
        <v>11386.3</v>
      </c>
      <c r="U514" t="s">
        <v>2942</v>
      </c>
      <c r="V514" s="133">
        <v>5.901E-2</v>
      </c>
      <c r="W514" s="133">
        <v>8.5608554755448998E-2</v>
      </c>
      <c r="X514" s="3" t="s">
        <v>412</v>
      </c>
      <c r="Y514" s="3" t="s">
        <v>339</v>
      </c>
      <c r="Z514" s="144">
        <v>1600000</v>
      </c>
      <c r="AA514" t="s">
        <v>1218</v>
      </c>
      <c r="AB514" t="s">
        <v>2943</v>
      </c>
      <c r="AD514" s="144">
        <v>4807.5919000000004</v>
      </c>
      <c r="AG514" s="15" t="s">
        <v>15</v>
      </c>
      <c r="AH514" s="133">
        <v>4.5714285714285718E-3</v>
      </c>
      <c r="AI514" s="133">
        <v>1.2328071020492586E-2</v>
      </c>
      <c r="AJ514" s="133">
        <v>1.9254311074041817E-3</v>
      </c>
    </row>
    <row r="515" spans="1:36">
      <c r="A515" t="s">
        <v>1213</v>
      </c>
      <c r="B515">
        <v>143</v>
      </c>
      <c r="C515" t="s">
        <v>2964</v>
      </c>
      <c r="D515" t="s">
        <v>2965</v>
      </c>
      <c r="E515" t="s">
        <v>80</v>
      </c>
      <c r="F515" t="s">
        <v>2966</v>
      </c>
      <c r="G515" t="s">
        <v>2967</v>
      </c>
      <c r="H515" t="s">
        <v>321</v>
      </c>
      <c r="I515" t="s">
        <v>755</v>
      </c>
      <c r="J515" t="s">
        <v>205</v>
      </c>
      <c r="K515" t="s">
        <v>224</v>
      </c>
      <c r="L515" t="s">
        <v>325</v>
      </c>
      <c r="M515" t="s">
        <v>314</v>
      </c>
      <c r="N515" t="s">
        <v>537</v>
      </c>
      <c r="O515" t="s">
        <v>339</v>
      </c>
      <c r="P515" t="s">
        <v>2002</v>
      </c>
      <c r="Q515" t="s">
        <v>423</v>
      </c>
      <c r="R515" t="s">
        <v>407</v>
      </c>
      <c r="S515" t="s">
        <v>1215</v>
      </c>
      <c r="T515" s="132">
        <v>856.4</v>
      </c>
      <c r="U515" t="s">
        <v>2968</v>
      </c>
      <c r="V515" s="133">
        <v>3.7499999999999999E-2</v>
      </c>
      <c r="W515" s="133">
        <v>6.1449145261048901E-2</v>
      </c>
      <c r="X515" s="15" t="s">
        <v>412</v>
      </c>
      <c r="Y515" s="15" t="s">
        <v>339</v>
      </c>
      <c r="Z515" s="144">
        <v>1315000</v>
      </c>
      <c r="AA515" t="s">
        <v>1216</v>
      </c>
      <c r="AB515" t="s">
        <v>2969</v>
      </c>
      <c r="AD515" s="144">
        <v>4771.9652000000006</v>
      </c>
      <c r="AG515" s="15" t="s">
        <v>15</v>
      </c>
      <c r="AH515" s="133">
        <v>3.6527777777777778E-3</v>
      </c>
      <c r="AI515" s="133">
        <v>1.223671374704644E-2</v>
      </c>
      <c r="AJ515" s="133">
        <v>1.9111626840727096E-3</v>
      </c>
    </row>
    <row r="516" spans="1:36">
      <c r="A516" t="s">
        <v>1213</v>
      </c>
      <c r="B516">
        <v>143</v>
      </c>
      <c r="C516" t="s">
        <v>2948</v>
      </c>
      <c r="D516" t="s">
        <v>2949</v>
      </c>
      <c r="E516" t="s">
        <v>80</v>
      </c>
      <c r="F516" t="s">
        <v>2950</v>
      </c>
      <c r="G516" t="s">
        <v>2951</v>
      </c>
      <c r="H516" t="s">
        <v>321</v>
      </c>
      <c r="I516" t="s">
        <v>755</v>
      </c>
      <c r="J516" t="s">
        <v>205</v>
      </c>
      <c r="K516" t="s">
        <v>224</v>
      </c>
      <c r="L516" t="s">
        <v>325</v>
      </c>
      <c r="M516" t="s">
        <v>314</v>
      </c>
      <c r="N516" t="s">
        <v>537</v>
      </c>
      <c r="O516" t="s">
        <v>339</v>
      </c>
      <c r="P516" t="s">
        <v>2002</v>
      </c>
      <c r="Q516" t="s">
        <v>433</v>
      </c>
      <c r="R516" t="s">
        <v>407</v>
      </c>
      <c r="S516" t="s">
        <v>1215</v>
      </c>
      <c r="T516" s="132">
        <v>1266.0999999999999</v>
      </c>
      <c r="U516" t="s">
        <v>2952</v>
      </c>
      <c r="V516" s="133">
        <v>3.2500000000000001E-2</v>
      </c>
      <c r="W516" s="133">
        <v>6.12131110823151E-2</v>
      </c>
      <c r="X516" s="15" t="s">
        <v>412</v>
      </c>
      <c r="Y516" s="15" t="s">
        <v>339</v>
      </c>
      <c r="Z516" s="144">
        <v>1250000</v>
      </c>
      <c r="AA516" t="s">
        <v>1216</v>
      </c>
      <c r="AB516" t="s">
        <v>2953</v>
      </c>
      <c r="AD516" s="144">
        <v>4475.7317000000003</v>
      </c>
      <c r="AG516" s="15" t="s">
        <v>15</v>
      </c>
      <c r="AH516" s="133">
        <v>1E-3</v>
      </c>
      <c r="AI516" s="133">
        <v>1.1477084455997611E-2</v>
      </c>
      <c r="AJ516" s="133">
        <v>1.7925217495218346E-3</v>
      </c>
    </row>
    <row r="517" spans="1:36">
      <c r="A517" t="s">
        <v>1213</v>
      </c>
      <c r="B517">
        <v>143</v>
      </c>
      <c r="C517" t="s">
        <v>2227</v>
      </c>
      <c r="D517" t="s">
        <v>2228</v>
      </c>
      <c r="E517" t="s">
        <v>80</v>
      </c>
      <c r="F517" t="s">
        <v>2984</v>
      </c>
      <c r="G517" t="s">
        <v>2985</v>
      </c>
      <c r="H517" t="s">
        <v>321</v>
      </c>
      <c r="I517" t="s">
        <v>755</v>
      </c>
      <c r="J517" t="s">
        <v>205</v>
      </c>
      <c r="K517" t="s">
        <v>224</v>
      </c>
      <c r="L517" t="s">
        <v>325</v>
      </c>
      <c r="M517" t="s">
        <v>314</v>
      </c>
      <c r="N517" t="s">
        <v>537</v>
      </c>
      <c r="O517" t="s">
        <v>339</v>
      </c>
      <c r="P517" t="s">
        <v>2231</v>
      </c>
      <c r="Q517" t="s">
        <v>431</v>
      </c>
      <c r="R517" t="s">
        <v>407</v>
      </c>
      <c r="S517" t="s">
        <v>1215</v>
      </c>
      <c r="T517" s="132">
        <v>747.6</v>
      </c>
      <c r="U517" t="s">
        <v>2986</v>
      </c>
      <c r="V517" s="133">
        <v>4.1250000000000002E-2</v>
      </c>
      <c r="W517" s="133">
        <v>6.4866395648717504E-2</v>
      </c>
      <c r="X517" s="15" t="s">
        <v>412</v>
      </c>
      <c r="Y517" s="15" t="s">
        <v>339</v>
      </c>
      <c r="Z517" s="144">
        <v>675000</v>
      </c>
      <c r="AA517" t="s">
        <v>1216</v>
      </c>
      <c r="AB517" t="s">
        <v>2987</v>
      </c>
      <c r="AD517" s="144">
        <v>2460.2517000000003</v>
      </c>
      <c r="AG517" s="15" t="s">
        <v>15</v>
      </c>
      <c r="AH517" s="133">
        <v>1.4361702127659575E-3</v>
      </c>
      <c r="AI517" s="133">
        <v>6.3088045567860334E-3</v>
      </c>
      <c r="AJ517" s="133">
        <v>9.8532597062242749E-4</v>
      </c>
    </row>
    <row r="518" spans="1:36">
      <c r="A518" t="s">
        <v>1213</v>
      </c>
      <c r="B518">
        <v>143</v>
      </c>
      <c r="C518" t="s">
        <v>2932</v>
      </c>
      <c r="D518" t="s">
        <v>2933</v>
      </c>
      <c r="E518" t="s">
        <v>80</v>
      </c>
      <c r="F518" t="s">
        <v>2976</v>
      </c>
      <c r="G518" t="s">
        <v>2977</v>
      </c>
      <c r="H518" t="s">
        <v>321</v>
      </c>
      <c r="I518" t="s">
        <v>755</v>
      </c>
      <c r="J518" t="s">
        <v>205</v>
      </c>
      <c r="K518" t="s">
        <v>297</v>
      </c>
      <c r="L518" t="s">
        <v>325</v>
      </c>
      <c r="M518" t="s">
        <v>314</v>
      </c>
      <c r="N518" t="s">
        <v>486</v>
      </c>
      <c r="O518" t="s">
        <v>339</v>
      </c>
      <c r="P518" t="s">
        <v>2224</v>
      </c>
      <c r="Q518" t="s">
        <v>431</v>
      </c>
      <c r="R518" t="s">
        <v>407</v>
      </c>
      <c r="S518" t="s">
        <v>1215</v>
      </c>
      <c r="T518" s="132">
        <v>5484.5</v>
      </c>
      <c r="U518" t="s">
        <v>2978</v>
      </c>
      <c r="V518" s="133">
        <v>5.9499999999999997E-2</v>
      </c>
      <c r="W518" s="133">
        <v>0.103636320806741</v>
      </c>
      <c r="X518" s="15" t="s">
        <v>412</v>
      </c>
      <c r="Y518" s="15" t="s">
        <v>339</v>
      </c>
      <c r="Z518" s="144">
        <v>703371.78</v>
      </c>
      <c r="AA518" t="s">
        <v>1216</v>
      </c>
      <c r="AB518" t="s">
        <v>2979</v>
      </c>
      <c r="AD518" s="144">
        <v>2092.5904</v>
      </c>
      <c r="AG518" s="15" t="s">
        <v>15</v>
      </c>
      <c r="AH518" s="133">
        <v>1.8620620477521329E-4</v>
      </c>
      <c r="AI518" s="133">
        <v>5.3660135062630811E-3</v>
      </c>
      <c r="AJ518" s="133">
        <v>8.3807834255136327E-4</v>
      </c>
    </row>
    <row r="519" spans="1:36">
      <c r="A519" t="s">
        <v>1213</v>
      </c>
      <c r="B519">
        <v>143</v>
      </c>
      <c r="C519" t="s">
        <v>2932</v>
      </c>
      <c r="D519" t="s">
        <v>2933</v>
      </c>
      <c r="E519" t="s">
        <v>80</v>
      </c>
      <c r="F519" t="s">
        <v>2934</v>
      </c>
      <c r="G519" t="s">
        <v>2935</v>
      </c>
      <c r="H519" t="s">
        <v>321</v>
      </c>
      <c r="I519" t="s">
        <v>755</v>
      </c>
      <c r="J519" t="s">
        <v>205</v>
      </c>
      <c r="K519" t="s">
        <v>297</v>
      </c>
      <c r="L519" t="s">
        <v>325</v>
      </c>
      <c r="M519" t="s">
        <v>314</v>
      </c>
      <c r="N519" t="s">
        <v>486</v>
      </c>
      <c r="O519" t="s">
        <v>339</v>
      </c>
      <c r="P519" t="s">
        <v>2224</v>
      </c>
      <c r="Q519" t="s">
        <v>431</v>
      </c>
      <c r="R519" t="s">
        <v>407</v>
      </c>
      <c r="S519" t="s">
        <v>1215</v>
      </c>
      <c r="T519" s="132">
        <v>1748.5</v>
      </c>
      <c r="U519" t="s">
        <v>2936</v>
      </c>
      <c r="V519" s="133">
        <v>4.4999999999999998E-2</v>
      </c>
      <c r="W519" s="133">
        <v>8.4958149462938004E-2</v>
      </c>
      <c r="X519" s="15" t="s">
        <v>412</v>
      </c>
      <c r="Y519" s="15" t="s">
        <v>339</v>
      </c>
      <c r="Z519" s="144">
        <v>575000</v>
      </c>
      <c r="AA519" t="s">
        <v>1216</v>
      </c>
      <c r="AB519" t="s">
        <v>2937</v>
      </c>
      <c r="AD519" s="144">
        <v>2000.0258000000001</v>
      </c>
      <c r="AG519" s="15" t="s">
        <v>15</v>
      </c>
      <c r="AH519" s="133">
        <v>5.1138248474968495E-4</v>
      </c>
      <c r="AI519" s="133">
        <v>5.1286508127317346E-3</v>
      </c>
      <c r="AJ519" s="133">
        <v>8.0100640217214243E-4</v>
      </c>
    </row>
    <row r="520" spans="1:36">
      <c r="A520" t="s">
        <v>1213</v>
      </c>
      <c r="B520">
        <v>14425</v>
      </c>
      <c r="C520" t="s">
        <v>1923</v>
      </c>
      <c r="D520" t="s">
        <v>1924</v>
      </c>
      <c r="E520" t="s">
        <v>309</v>
      </c>
      <c r="F520" t="s">
        <v>2988</v>
      </c>
      <c r="G520" t="s">
        <v>2989</v>
      </c>
      <c r="H520" t="s">
        <v>321</v>
      </c>
      <c r="I520" t="s">
        <v>951</v>
      </c>
      <c r="J520" t="s">
        <v>204</v>
      </c>
      <c r="K520" t="s">
        <v>204</v>
      </c>
      <c r="L520" t="s">
        <v>325</v>
      </c>
      <c r="M520" t="s">
        <v>340</v>
      </c>
      <c r="N520" t="s">
        <v>464</v>
      </c>
      <c r="O520" t="s">
        <v>339</v>
      </c>
      <c r="P520" t="s">
        <v>1662</v>
      </c>
      <c r="Q520" t="s">
        <v>413</v>
      </c>
      <c r="R520" t="s">
        <v>407</v>
      </c>
      <c r="S520" t="s">
        <v>1212</v>
      </c>
      <c r="T520" s="132">
        <v>3207.5</v>
      </c>
      <c r="U520" t="s">
        <v>1927</v>
      </c>
      <c r="V520" s="133">
        <v>3.95E-2</v>
      </c>
      <c r="W520" s="133">
        <v>7.7255567430257396E-2</v>
      </c>
      <c r="X520" s="15" t="s">
        <v>412</v>
      </c>
      <c r="Y520" s="15" t="s">
        <v>339</v>
      </c>
      <c r="Z520" s="144">
        <v>685787</v>
      </c>
      <c r="AB520" t="s">
        <v>2990</v>
      </c>
      <c r="AD520" s="144">
        <v>615.28809999999999</v>
      </c>
      <c r="AG520" s="15" t="s">
        <v>15</v>
      </c>
      <c r="AH520" s="133">
        <v>5.3810291987319405E-4</v>
      </c>
      <c r="AI520" s="133">
        <v>1.484471955356508E-2</v>
      </c>
      <c r="AJ520" s="133">
        <v>1.8580576991494191E-3</v>
      </c>
    </row>
    <row r="521" spans="1:36">
      <c r="A521" t="s">
        <v>1213</v>
      </c>
      <c r="B521">
        <v>14425</v>
      </c>
      <c r="C521" t="s">
        <v>2991</v>
      </c>
      <c r="D521" t="s">
        <v>2992</v>
      </c>
      <c r="E521" t="s">
        <v>309</v>
      </c>
      <c r="F521" t="s">
        <v>2993</v>
      </c>
      <c r="G521" t="s">
        <v>2994</v>
      </c>
      <c r="H521" t="s">
        <v>312</v>
      </c>
      <c r="I521" t="s">
        <v>951</v>
      </c>
      <c r="J521" t="s">
        <v>204</v>
      </c>
      <c r="K521" t="s">
        <v>204</v>
      </c>
      <c r="L521" t="s">
        <v>325</v>
      </c>
      <c r="M521" t="s">
        <v>340</v>
      </c>
      <c r="N521" t="s">
        <v>440</v>
      </c>
      <c r="O521" t="s">
        <v>339</v>
      </c>
      <c r="P521" t="s">
        <v>1622</v>
      </c>
      <c r="Q521" t="s">
        <v>413</v>
      </c>
      <c r="R521" t="s">
        <v>407</v>
      </c>
      <c r="S521" t="s">
        <v>1212</v>
      </c>
      <c r="T521" s="132">
        <v>3628.4</v>
      </c>
      <c r="U521" t="s">
        <v>2995</v>
      </c>
      <c r="V521" s="133">
        <v>0.05</v>
      </c>
      <c r="W521" s="133">
        <v>4.8233853853940599E-2</v>
      </c>
      <c r="X521" s="15" t="s">
        <v>412</v>
      </c>
      <c r="Y521" s="15" t="s">
        <v>339</v>
      </c>
      <c r="Z521" s="144">
        <v>1030121</v>
      </c>
      <c r="AB521" t="s">
        <v>2473</v>
      </c>
      <c r="AD521" s="144">
        <v>1023.1161999999999</v>
      </c>
      <c r="AG521" s="15" t="s">
        <v>15</v>
      </c>
      <c r="AH521" s="133">
        <v>9.9535928340261509E-4</v>
      </c>
      <c r="AI521" s="133">
        <v>2.4684165124775208E-2</v>
      </c>
      <c r="AJ521" s="133">
        <v>3.0896240842858765E-3</v>
      </c>
    </row>
    <row r="522" spans="1:36">
      <c r="A522" t="s">
        <v>1213</v>
      </c>
      <c r="B522">
        <v>14425</v>
      </c>
      <c r="C522" t="s">
        <v>2424</v>
      </c>
      <c r="D522" t="s">
        <v>2425</v>
      </c>
      <c r="E522" t="s">
        <v>309</v>
      </c>
      <c r="F522" t="s">
        <v>2996</v>
      </c>
      <c r="G522" t="s">
        <v>2997</v>
      </c>
      <c r="H522" t="s">
        <v>312</v>
      </c>
      <c r="I522" t="s">
        <v>951</v>
      </c>
      <c r="J522" t="s">
        <v>204</v>
      </c>
      <c r="K522" t="s">
        <v>204</v>
      </c>
      <c r="L522" t="s">
        <v>325</v>
      </c>
      <c r="M522" t="s">
        <v>340</v>
      </c>
      <c r="N522" t="s">
        <v>462</v>
      </c>
      <c r="O522" t="s">
        <v>339</v>
      </c>
      <c r="P522" t="s">
        <v>1690</v>
      </c>
      <c r="Q522" t="s">
        <v>413</v>
      </c>
      <c r="R522" t="s">
        <v>407</v>
      </c>
      <c r="S522" t="s">
        <v>1212</v>
      </c>
      <c r="T522" s="132">
        <v>3362</v>
      </c>
      <c r="U522" t="s">
        <v>2998</v>
      </c>
      <c r="V522" s="133">
        <v>5.2499999999999998E-2</v>
      </c>
      <c r="W522" s="133">
        <v>4.8406945585012101E-2</v>
      </c>
      <c r="X522" s="15" t="s">
        <v>412</v>
      </c>
      <c r="Y522" s="15" t="s">
        <v>339</v>
      </c>
      <c r="Z522" s="144">
        <v>835000</v>
      </c>
      <c r="AB522" t="s">
        <v>2999</v>
      </c>
      <c r="AD522" s="144">
        <v>841.42949999999996</v>
      </c>
      <c r="AG522" s="15" t="s">
        <v>15</v>
      </c>
      <c r="AH522" s="133">
        <v>3.2605851871810193E-3</v>
      </c>
      <c r="AI522" s="133">
        <v>2.0300709458864048E-2</v>
      </c>
      <c r="AJ522" s="133">
        <v>2.5409634295973644E-3</v>
      </c>
    </row>
    <row r="523" spans="1:36">
      <c r="A523" t="s">
        <v>1213</v>
      </c>
      <c r="B523">
        <v>14425</v>
      </c>
      <c r="C523" t="s">
        <v>1900</v>
      </c>
      <c r="D523" t="s">
        <v>1901</v>
      </c>
      <c r="E523" t="s">
        <v>309</v>
      </c>
      <c r="F523" t="s">
        <v>3000</v>
      </c>
      <c r="G523" t="s">
        <v>3001</v>
      </c>
      <c r="H523" t="s">
        <v>312</v>
      </c>
      <c r="I523" t="s">
        <v>951</v>
      </c>
      <c r="J523" t="s">
        <v>204</v>
      </c>
      <c r="K523" t="s">
        <v>204</v>
      </c>
      <c r="L523" t="s">
        <v>325</v>
      </c>
      <c r="M523" t="s">
        <v>340</v>
      </c>
      <c r="N523" t="s">
        <v>461</v>
      </c>
      <c r="O523" t="s">
        <v>339</v>
      </c>
      <c r="P523" t="s">
        <v>1760</v>
      </c>
      <c r="Q523" t="s">
        <v>415</v>
      </c>
      <c r="R523" t="s">
        <v>407</v>
      </c>
      <c r="S523" t="s">
        <v>1212</v>
      </c>
      <c r="T523" s="132">
        <v>3689.5</v>
      </c>
      <c r="U523" t="s">
        <v>3002</v>
      </c>
      <c r="V523" s="133">
        <v>2.1600000000000001E-2</v>
      </c>
      <c r="W523" s="133">
        <v>4.8962937206029601E-2</v>
      </c>
      <c r="X523" s="15" t="s">
        <v>412</v>
      </c>
      <c r="Y523" s="15" t="s">
        <v>339</v>
      </c>
      <c r="Z523" s="144">
        <v>919256.69</v>
      </c>
      <c r="AB523" t="s">
        <v>3003</v>
      </c>
      <c r="AD523" s="144">
        <v>813.08249999999998</v>
      </c>
      <c r="AG523" s="15" t="s">
        <v>15</v>
      </c>
      <c r="AH523" s="133">
        <v>1.2637170712628536E-3</v>
      </c>
      <c r="AI523" s="133">
        <v>1.961679688980102E-2</v>
      </c>
      <c r="AJ523" s="133">
        <v>2.4553606662775659E-3</v>
      </c>
    </row>
    <row r="524" spans="1:36">
      <c r="A524" t="s">
        <v>1213</v>
      </c>
      <c r="B524">
        <v>14425</v>
      </c>
      <c r="C524" t="s">
        <v>2360</v>
      </c>
      <c r="D524" t="s">
        <v>2361</v>
      </c>
      <c r="E524" t="s">
        <v>309</v>
      </c>
      <c r="F524" t="s">
        <v>2478</v>
      </c>
      <c r="G524" t="s">
        <v>2479</v>
      </c>
      <c r="H524" t="s">
        <v>312</v>
      </c>
      <c r="I524" t="s">
        <v>951</v>
      </c>
      <c r="J524" t="s">
        <v>204</v>
      </c>
      <c r="K524" t="s">
        <v>204</v>
      </c>
      <c r="L524" t="s">
        <v>325</v>
      </c>
      <c r="M524" t="s">
        <v>340</v>
      </c>
      <c r="N524" t="s">
        <v>445</v>
      </c>
      <c r="O524" t="s">
        <v>339</v>
      </c>
      <c r="P524" t="s">
        <v>1690</v>
      </c>
      <c r="Q524" t="s">
        <v>413</v>
      </c>
      <c r="R524" t="s">
        <v>407</v>
      </c>
      <c r="S524" t="s">
        <v>1212</v>
      </c>
      <c r="T524" s="132">
        <v>334.2</v>
      </c>
      <c r="U524" t="s">
        <v>2480</v>
      </c>
      <c r="V524" s="133">
        <v>3.9199999999999999E-2</v>
      </c>
      <c r="W524" s="133">
        <v>4.9345837095975502E-2</v>
      </c>
      <c r="X524" s="15" t="s">
        <v>412</v>
      </c>
      <c r="Y524" s="15" t="s">
        <v>339</v>
      </c>
      <c r="Z524" s="144">
        <v>759448</v>
      </c>
      <c r="AB524" t="s">
        <v>2481</v>
      </c>
      <c r="AD524" s="144">
        <v>761.72630000000004</v>
      </c>
      <c r="AG524" s="15" t="s">
        <v>15</v>
      </c>
      <c r="AH524" s="133">
        <v>1.6654275030327822E-3</v>
      </c>
      <c r="AI524" s="133">
        <v>1.837775393360408E-2</v>
      </c>
      <c r="AJ524" s="133">
        <v>2.3002743208581479E-3</v>
      </c>
    </row>
    <row r="525" spans="1:36">
      <c r="A525" t="s">
        <v>1213</v>
      </c>
      <c r="B525">
        <v>14425</v>
      </c>
      <c r="C525" t="s">
        <v>1756</v>
      </c>
      <c r="D525" t="s">
        <v>1757</v>
      </c>
      <c r="E525" t="s">
        <v>309</v>
      </c>
      <c r="F525" t="s">
        <v>2042</v>
      </c>
      <c r="G525" t="s">
        <v>2043</v>
      </c>
      <c r="H525" t="s">
        <v>312</v>
      </c>
      <c r="I525" t="s">
        <v>951</v>
      </c>
      <c r="J525" t="s">
        <v>204</v>
      </c>
      <c r="K525" t="s">
        <v>204</v>
      </c>
      <c r="L525" t="s">
        <v>325</v>
      </c>
      <c r="M525" t="s">
        <v>340</v>
      </c>
      <c r="N525" t="s">
        <v>441</v>
      </c>
      <c r="O525" t="s">
        <v>339</v>
      </c>
      <c r="P525" t="s">
        <v>1760</v>
      </c>
      <c r="Q525" t="s">
        <v>415</v>
      </c>
      <c r="R525" t="s">
        <v>407</v>
      </c>
      <c r="S525" t="s">
        <v>1212</v>
      </c>
      <c r="T525" s="132">
        <v>4265.1000000000004</v>
      </c>
      <c r="U525" t="s">
        <v>2044</v>
      </c>
      <c r="V525" s="133">
        <v>1.4999999999999999E-2</v>
      </c>
      <c r="W525" s="133">
        <v>5.1131829048394799E-2</v>
      </c>
      <c r="X525" s="15" t="s">
        <v>412</v>
      </c>
      <c r="Y525" s="15" t="s">
        <v>339</v>
      </c>
      <c r="Z525" s="144">
        <v>860762</v>
      </c>
      <c r="AB525" t="s">
        <v>2045</v>
      </c>
      <c r="AD525" s="144">
        <v>733.97180000000003</v>
      </c>
      <c r="AG525" s="15" t="s">
        <v>15</v>
      </c>
      <c r="AH525" s="133">
        <v>2.230126693784491E-3</v>
      </c>
      <c r="AI525" s="133">
        <v>1.7708136288066289E-2</v>
      </c>
      <c r="AJ525" s="133">
        <v>2.2164607993370223E-3</v>
      </c>
    </row>
    <row r="526" spans="1:36">
      <c r="A526" t="s">
        <v>1213</v>
      </c>
      <c r="B526">
        <v>14425</v>
      </c>
      <c r="C526" t="s">
        <v>2410</v>
      </c>
      <c r="D526" t="s">
        <v>2411</v>
      </c>
      <c r="E526" t="s">
        <v>309</v>
      </c>
      <c r="F526" t="s">
        <v>2412</v>
      </c>
      <c r="G526" t="s">
        <v>2413</v>
      </c>
      <c r="H526" t="s">
        <v>312</v>
      </c>
      <c r="I526" t="s">
        <v>951</v>
      </c>
      <c r="J526" t="s">
        <v>204</v>
      </c>
      <c r="K526" t="s">
        <v>204</v>
      </c>
      <c r="L526" t="s">
        <v>325</v>
      </c>
      <c r="M526" t="s">
        <v>340</v>
      </c>
      <c r="N526" t="s">
        <v>440</v>
      </c>
      <c r="O526" t="s">
        <v>339</v>
      </c>
      <c r="P526" t="s">
        <v>1760</v>
      </c>
      <c r="Q526" t="s">
        <v>415</v>
      </c>
      <c r="R526" t="s">
        <v>407</v>
      </c>
      <c r="S526" t="s">
        <v>1212</v>
      </c>
      <c r="T526" s="132">
        <v>1912.4</v>
      </c>
      <c r="U526" t="s">
        <v>1390</v>
      </c>
      <c r="V526" s="133">
        <v>3.2899999999999999E-2</v>
      </c>
      <c r="W526" s="133">
        <v>5.1548822764157898E-2</v>
      </c>
      <c r="X526" s="15" t="s">
        <v>412</v>
      </c>
      <c r="Y526" s="15" t="s">
        <v>339</v>
      </c>
      <c r="Z526" s="144">
        <v>722600.4</v>
      </c>
      <c r="AB526" t="s">
        <v>2414</v>
      </c>
      <c r="AD526" s="144">
        <v>698.46550000000002</v>
      </c>
      <c r="AG526" s="15" t="s">
        <v>15</v>
      </c>
      <c r="AH526" s="133">
        <v>1.4830110566971273E-3</v>
      </c>
      <c r="AI526" s="133">
        <v>1.6851495202557323E-2</v>
      </c>
      <c r="AJ526" s="133">
        <v>2.1092382574362297E-3</v>
      </c>
    </row>
    <row r="527" spans="1:36">
      <c r="A527" t="s">
        <v>1213</v>
      </c>
      <c r="B527">
        <v>14425</v>
      </c>
      <c r="C527" t="s">
        <v>1874</v>
      </c>
      <c r="D527" t="s">
        <v>1875</v>
      </c>
      <c r="E527" t="s">
        <v>309</v>
      </c>
      <c r="F527" t="s">
        <v>2441</v>
      </c>
      <c r="G527" t="s">
        <v>2442</v>
      </c>
      <c r="H527" t="s">
        <v>312</v>
      </c>
      <c r="I527" t="s">
        <v>951</v>
      </c>
      <c r="J527" t="s">
        <v>204</v>
      </c>
      <c r="K527" t="s">
        <v>204</v>
      </c>
      <c r="L527" t="s">
        <v>325</v>
      </c>
      <c r="M527" t="s">
        <v>340</v>
      </c>
      <c r="N527" t="s">
        <v>448</v>
      </c>
      <c r="O527" t="s">
        <v>339</v>
      </c>
      <c r="P527" t="s">
        <v>1211</v>
      </c>
      <c r="Q527" t="s">
        <v>413</v>
      </c>
      <c r="R527" t="s">
        <v>407</v>
      </c>
      <c r="S527" t="s">
        <v>1212</v>
      </c>
      <c r="T527" s="132">
        <v>1134.0999999999999</v>
      </c>
      <c r="U527" t="s">
        <v>2443</v>
      </c>
      <c r="V527" s="133">
        <v>3.7600000000000001E-2</v>
      </c>
      <c r="W527" s="133">
        <v>4.3345323752164502E-2</v>
      </c>
      <c r="X527" s="15" t="s">
        <v>412</v>
      </c>
      <c r="Y527" s="15" t="s">
        <v>339</v>
      </c>
      <c r="Z527" s="144">
        <v>571771</v>
      </c>
      <c r="AB527" t="s">
        <v>2444</v>
      </c>
      <c r="AD527" s="144">
        <v>575.54469999999992</v>
      </c>
      <c r="AG527" s="15" t="s">
        <v>15</v>
      </c>
      <c r="AH527" s="133">
        <v>4.7415759781136726E-4</v>
      </c>
      <c r="AI527" s="133">
        <v>1.3885852273172107E-2</v>
      </c>
      <c r="AJ527" s="133">
        <v>1.7380398890205135E-3</v>
      </c>
    </row>
    <row r="528" spans="1:36">
      <c r="A528" t="s">
        <v>1213</v>
      </c>
      <c r="B528">
        <v>14425</v>
      </c>
      <c r="C528" t="s">
        <v>2370</v>
      </c>
      <c r="D528" t="s">
        <v>2371</v>
      </c>
      <c r="E528" t="s">
        <v>309</v>
      </c>
      <c r="F528" t="s">
        <v>3004</v>
      </c>
      <c r="G528" t="s">
        <v>3005</v>
      </c>
      <c r="H528" t="s">
        <v>312</v>
      </c>
      <c r="I528" t="s">
        <v>951</v>
      </c>
      <c r="J528" t="s">
        <v>204</v>
      </c>
      <c r="K528" t="s">
        <v>204</v>
      </c>
      <c r="L528" t="s">
        <v>325</v>
      </c>
      <c r="M528" t="s">
        <v>340</v>
      </c>
      <c r="N528" t="s">
        <v>445</v>
      </c>
      <c r="O528" t="s">
        <v>339</v>
      </c>
      <c r="P528" t="s">
        <v>1856</v>
      </c>
      <c r="Q528" t="s">
        <v>415</v>
      </c>
      <c r="R528" t="s">
        <v>407</v>
      </c>
      <c r="S528" t="s">
        <v>1212</v>
      </c>
      <c r="T528" s="132">
        <v>5050.8</v>
      </c>
      <c r="U528" t="s">
        <v>3006</v>
      </c>
      <c r="V528" s="133">
        <v>5.1700000000000003E-2</v>
      </c>
      <c r="W528" s="133">
        <v>4.14255790984627E-2</v>
      </c>
      <c r="X528" s="15" t="s">
        <v>412</v>
      </c>
      <c r="Y528" s="15" t="s">
        <v>339</v>
      </c>
      <c r="Z528" s="144">
        <v>524344</v>
      </c>
      <c r="AB528" t="s">
        <v>3007</v>
      </c>
      <c r="AD528" s="144">
        <v>536.71849999999995</v>
      </c>
      <c r="AG528" s="15" t="s">
        <v>15</v>
      </c>
      <c r="AH528" s="133">
        <v>8.5927887593532763E-4</v>
      </c>
      <c r="AI528" s="133">
        <v>1.2949113775660734E-2</v>
      </c>
      <c r="AJ528" s="133">
        <v>1.6207918553941274E-3</v>
      </c>
    </row>
    <row r="529" spans="1:36">
      <c r="A529" t="s">
        <v>1213</v>
      </c>
      <c r="B529">
        <v>14425</v>
      </c>
      <c r="C529" t="s">
        <v>2388</v>
      </c>
      <c r="D529" t="s">
        <v>2389</v>
      </c>
      <c r="E529" t="s">
        <v>309</v>
      </c>
      <c r="F529" t="s">
        <v>2390</v>
      </c>
      <c r="G529" t="s">
        <v>2391</v>
      </c>
      <c r="H529" t="s">
        <v>312</v>
      </c>
      <c r="I529" t="s">
        <v>951</v>
      </c>
      <c r="J529" t="s">
        <v>204</v>
      </c>
      <c r="K529" t="s">
        <v>204</v>
      </c>
      <c r="L529" t="s">
        <v>325</v>
      </c>
      <c r="M529" t="s">
        <v>340</v>
      </c>
      <c r="N529" t="s">
        <v>446</v>
      </c>
      <c r="O529" t="s">
        <v>339</v>
      </c>
      <c r="P529" t="s">
        <v>1650</v>
      </c>
      <c r="Q529" t="s">
        <v>413</v>
      </c>
      <c r="R529" t="s">
        <v>407</v>
      </c>
      <c r="S529" t="s">
        <v>1212</v>
      </c>
      <c r="T529" s="132">
        <v>2600.5</v>
      </c>
      <c r="U529" t="s">
        <v>1927</v>
      </c>
      <c r="V529" s="133">
        <v>1.0800000000000001E-2</v>
      </c>
      <c r="W529" s="133">
        <v>4.3720355836152698E-2</v>
      </c>
      <c r="X529" s="15" t="s">
        <v>412</v>
      </c>
      <c r="Y529" s="15" t="s">
        <v>339</v>
      </c>
      <c r="Z529" s="144">
        <v>558347</v>
      </c>
      <c r="AB529" t="s">
        <v>2392</v>
      </c>
      <c r="AD529" s="144">
        <v>513.90260000000001</v>
      </c>
      <c r="AG529" s="15" t="s">
        <v>15</v>
      </c>
      <c r="AH529" s="133">
        <v>4.963084440032814E-4</v>
      </c>
      <c r="AI529" s="133">
        <v>1.2398647031931763E-2</v>
      </c>
      <c r="AJ529" s="133">
        <v>1.551892003994396E-3</v>
      </c>
    </row>
    <row r="530" spans="1:36">
      <c r="A530" t="s">
        <v>1213</v>
      </c>
      <c r="B530">
        <v>14425</v>
      </c>
      <c r="C530" t="s">
        <v>2318</v>
      </c>
      <c r="D530" t="s">
        <v>2319</v>
      </c>
      <c r="E530" t="s">
        <v>309</v>
      </c>
      <c r="F530" t="s">
        <v>3008</v>
      </c>
      <c r="G530" t="s">
        <v>3009</v>
      </c>
      <c r="H530" t="s">
        <v>312</v>
      </c>
      <c r="I530" t="s">
        <v>951</v>
      </c>
      <c r="J530" t="s">
        <v>204</v>
      </c>
      <c r="K530" t="s">
        <v>204</v>
      </c>
      <c r="L530" t="s">
        <v>325</v>
      </c>
      <c r="M530" t="s">
        <v>340</v>
      </c>
      <c r="N530" t="s">
        <v>459</v>
      </c>
      <c r="O530" t="s">
        <v>339</v>
      </c>
      <c r="P530" t="s">
        <v>1957</v>
      </c>
      <c r="Q530" t="s">
        <v>413</v>
      </c>
      <c r="R530" t="s">
        <v>407</v>
      </c>
      <c r="S530" t="s">
        <v>1212</v>
      </c>
      <c r="T530" s="132">
        <v>1675.1</v>
      </c>
      <c r="U530" t="s">
        <v>1651</v>
      </c>
      <c r="V530" s="133">
        <v>2.6100000000000002E-2</v>
      </c>
      <c r="W530" s="133">
        <v>4.3403020995855003E-2</v>
      </c>
      <c r="X530" s="15" t="s">
        <v>412</v>
      </c>
      <c r="Y530" s="15" t="s">
        <v>339</v>
      </c>
      <c r="Z530" s="144">
        <v>521050</v>
      </c>
      <c r="AB530" t="s">
        <v>3010</v>
      </c>
      <c r="AD530" s="144">
        <v>510.00370000000004</v>
      </c>
      <c r="AG530" s="15" t="s">
        <v>15</v>
      </c>
      <c r="AH530" s="133">
        <v>1.0799196500815768E-3</v>
      </c>
      <c r="AI530" s="133">
        <v>1.2304580403522414E-2</v>
      </c>
      <c r="AJ530" s="133">
        <v>1.540118038004783E-3</v>
      </c>
    </row>
    <row r="531" spans="1:36">
      <c r="A531" t="s">
        <v>1213</v>
      </c>
      <c r="B531">
        <v>14425</v>
      </c>
      <c r="C531" t="s">
        <v>2424</v>
      </c>
      <c r="D531" t="s">
        <v>2425</v>
      </c>
      <c r="E531" t="s">
        <v>309</v>
      </c>
      <c r="F531" t="s">
        <v>3011</v>
      </c>
      <c r="G531" t="s">
        <v>3012</v>
      </c>
      <c r="H531" t="s">
        <v>312</v>
      </c>
      <c r="I531" t="s">
        <v>951</v>
      </c>
      <c r="J531" t="s">
        <v>204</v>
      </c>
      <c r="K531" t="s">
        <v>204</v>
      </c>
      <c r="L531" t="s">
        <v>325</v>
      </c>
      <c r="M531" t="s">
        <v>340</v>
      </c>
      <c r="N531" t="s">
        <v>462</v>
      </c>
      <c r="O531" t="s">
        <v>339</v>
      </c>
      <c r="P531" t="s">
        <v>1690</v>
      </c>
      <c r="Q531" t="s">
        <v>413</v>
      </c>
      <c r="R531" t="s">
        <v>407</v>
      </c>
      <c r="S531" t="s">
        <v>1212</v>
      </c>
      <c r="T531" s="132">
        <v>2271</v>
      </c>
      <c r="U531" t="s">
        <v>1773</v>
      </c>
      <c r="V531" s="133">
        <v>2.1499999999999998E-2</v>
      </c>
      <c r="W531" s="133">
        <v>4.8152553192376803E-2</v>
      </c>
      <c r="X531" s="15" t="s">
        <v>412</v>
      </c>
      <c r="Y531" s="15" t="s">
        <v>339</v>
      </c>
      <c r="Z531" s="144">
        <v>510121.39</v>
      </c>
      <c r="AB531" t="s">
        <v>3013</v>
      </c>
      <c r="AC531" s="132">
        <v>31186.9</v>
      </c>
      <c r="AD531" s="144">
        <v>509.8338</v>
      </c>
      <c r="AG531" s="15" t="s">
        <v>15</v>
      </c>
      <c r="AH531" s="133">
        <v>5.2247914725260731E-4</v>
      </c>
      <c r="AI531" s="133">
        <v>1.2300481319122519E-2</v>
      </c>
      <c r="AJ531" s="133">
        <v>1.5396049710316275E-3</v>
      </c>
    </row>
    <row r="532" spans="1:36">
      <c r="A532" t="s">
        <v>1213</v>
      </c>
      <c r="B532">
        <v>14425</v>
      </c>
      <c r="C532" t="s">
        <v>3014</v>
      </c>
      <c r="D532" t="s">
        <v>3015</v>
      </c>
      <c r="E532" t="s">
        <v>309</v>
      </c>
      <c r="F532" t="s">
        <v>3016</v>
      </c>
      <c r="G532" t="s">
        <v>3017</v>
      </c>
      <c r="H532" t="s">
        <v>312</v>
      </c>
      <c r="I532" t="s">
        <v>951</v>
      </c>
      <c r="J532" t="s">
        <v>204</v>
      </c>
      <c r="K532" t="s">
        <v>204</v>
      </c>
      <c r="L532" t="s">
        <v>325</v>
      </c>
      <c r="M532" t="s">
        <v>340</v>
      </c>
      <c r="N532" t="s">
        <v>462</v>
      </c>
      <c r="O532" t="s">
        <v>339</v>
      </c>
      <c r="P532" t="s">
        <v>1690</v>
      </c>
      <c r="Q532" t="s">
        <v>413</v>
      </c>
      <c r="R532" t="s">
        <v>407</v>
      </c>
      <c r="S532" t="s">
        <v>1212</v>
      </c>
      <c r="T532" s="132">
        <v>1878.5</v>
      </c>
      <c r="U532" t="s">
        <v>1781</v>
      </c>
      <c r="V532" s="133">
        <v>1.7500000000000002E-2</v>
      </c>
      <c r="W532" s="133">
        <v>4.7617542387246699E-2</v>
      </c>
      <c r="X532" s="15" t="s">
        <v>412</v>
      </c>
      <c r="Y532" s="15" t="s">
        <v>339</v>
      </c>
      <c r="Z532" s="144">
        <v>515924</v>
      </c>
      <c r="AB532" t="s">
        <v>3018</v>
      </c>
      <c r="AD532" s="144">
        <v>494.04879999999997</v>
      </c>
      <c r="AG532" s="15" t="s">
        <v>15</v>
      </c>
      <c r="AH532" s="133">
        <v>3.8139122147590279E-3</v>
      </c>
      <c r="AI532" s="133">
        <v>1.1919645255247685E-2</v>
      </c>
      <c r="AJ532" s="133">
        <v>1.4919371536610761E-3</v>
      </c>
    </row>
    <row r="533" spans="1:36">
      <c r="A533" t="s">
        <v>1213</v>
      </c>
      <c r="B533">
        <v>14425</v>
      </c>
      <c r="C533" t="s">
        <v>3019</v>
      </c>
      <c r="D533" t="s">
        <v>3020</v>
      </c>
      <c r="E533" t="s">
        <v>309</v>
      </c>
      <c r="F533" t="s">
        <v>3021</v>
      </c>
      <c r="G533" t="s">
        <v>3022</v>
      </c>
      <c r="H533" t="s">
        <v>312</v>
      </c>
      <c r="I533" t="s">
        <v>951</v>
      </c>
      <c r="J533" t="s">
        <v>204</v>
      </c>
      <c r="K533" t="s">
        <v>204</v>
      </c>
      <c r="L533" t="s">
        <v>325</v>
      </c>
      <c r="M533" t="s">
        <v>340</v>
      </c>
      <c r="N533" t="s">
        <v>478</v>
      </c>
      <c r="O533" t="s">
        <v>339</v>
      </c>
      <c r="P533" t="s">
        <v>1856</v>
      </c>
      <c r="Q533" t="s">
        <v>415</v>
      </c>
      <c r="R533" t="s">
        <v>407</v>
      </c>
      <c r="S533" t="s">
        <v>1212</v>
      </c>
      <c r="T533" s="132">
        <v>3584.5</v>
      </c>
      <c r="U533" t="s">
        <v>3023</v>
      </c>
      <c r="V533" s="133">
        <v>2.1100000000000001E-2</v>
      </c>
      <c r="W533" s="133">
        <v>4.8378096963166799E-2</v>
      </c>
      <c r="X533" s="15" t="s">
        <v>412</v>
      </c>
      <c r="Y533" s="15" t="s">
        <v>339</v>
      </c>
      <c r="Z533" s="144">
        <v>431956.71</v>
      </c>
      <c r="AB533" t="s">
        <v>3024</v>
      </c>
      <c r="AD533" s="144">
        <v>393.68529999999998</v>
      </c>
      <c r="AG533" s="15" t="s">
        <v>15</v>
      </c>
      <c r="AH533" s="133">
        <v>7.660097138737391E-4</v>
      </c>
      <c r="AI533" s="133">
        <v>9.498229968792073E-3</v>
      </c>
      <c r="AJ533" s="133">
        <v>1.1888577118701772E-3</v>
      </c>
    </row>
    <row r="534" spans="1:36">
      <c r="A534" t="s">
        <v>1213</v>
      </c>
      <c r="B534">
        <v>14425</v>
      </c>
      <c r="C534" t="s">
        <v>2540</v>
      </c>
      <c r="D534" t="s">
        <v>2541</v>
      </c>
      <c r="E534" t="s">
        <v>309</v>
      </c>
      <c r="F534" t="s">
        <v>2542</v>
      </c>
      <c r="G534" t="s">
        <v>2543</v>
      </c>
      <c r="H534" t="s">
        <v>312</v>
      </c>
      <c r="I534" t="s">
        <v>951</v>
      </c>
      <c r="J534" t="s">
        <v>204</v>
      </c>
      <c r="K534" t="s">
        <v>204</v>
      </c>
      <c r="L534" t="s">
        <v>325</v>
      </c>
      <c r="M534" t="s">
        <v>340</v>
      </c>
      <c r="N534" t="s">
        <v>440</v>
      </c>
      <c r="O534" t="s">
        <v>339</v>
      </c>
      <c r="P534" t="s">
        <v>1686</v>
      </c>
      <c r="Q534" t="s">
        <v>413</v>
      </c>
      <c r="R534" t="s">
        <v>407</v>
      </c>
      <c r="S534" t="s">
        <v>1212</v>
      </c>
      <c r="T534" s="132">
        <v>3618.8</v>
      </c>
      <c r="U534" t="s">
        <v>2544</v>
      </c>
      <c r="V534" s="133">
        <v>2.5000000000000001E-2</v>
      </c>
      <c r="W534" s="133">
        <v>4.6062339409589398E-2</v>
      </c>
      <c r="X534" s="15" t="s">
        <v>412</v>
      </c>
      <c r="Y534" s="15" t="s">
        <v>339</v>
      </c>
      <c r="Z534" s="144">
        <v>321100</v>
      </c>
      <c r="AB534" t="s">
        <v>2545</v>
      </c>
      <c r="AD534" s="144">
        <v>290.14600000000002</v>
      </c>
      <c r="AG534" s="15" t="s">
        <v>15</v>
      </c>
      <c r="AH534" s="133">
        <v>3.9728856431902037E-4</v>
      </c>
      <c r="AI534" s="133">
        <v>7.000193892241202E-3</v>
      </c>
      <c r="AJ534" s="133">
        <v>8.7618793403839183E-4</v>
      </c>
    </row>
    <row r="535" spans="1:36">
      <c r="A535" t="s">
        <v>1213</v>
      </c>
      <c r="B535">
        <v>14425</v>
      </c>
      <c r="C535" t="s">
        <v>2163</v>
      </c>
      <c r="D535" t="s">
        <v>2164</v>
      </c>
      <c r="E535" t="s">
        <v>309</v>
      </c>
      <c r="F535" t="s">
        <v>2458</v>
      </c>
      <c r="G535" t="s">
        <v>2459</v>
      </c>
      <c r="H535" t="s">
        <v>312</v>
      </c>
      <c r="I535" t="s">
        <v>951</v>
      </c>
      <c r="J535" t="s">
        <v>204</v>
      </c>
      <c r="K535" t="s">
        <v>204</v>
      </c>
      <c r="L535" t="s">
        <v>325</v>
      </c>
      <c r="M535" t="s">
        <v>340</v>
      </c>
      <c r="N535" t="s">
        <v>484</v>
      </c>
      <c r="O535" t="s">
        <v>339</v>
      </c>
      <c r="P535" t="s">
        <v>1690</v>
      </c>
      <c r="Q535" t="s">
        <v>413</v>
      </c>
      <c r="R535" t="s">
        <v>407</v>
      </c>
      <c r="S535" t="s">
        <v>1212</v>
      </c>
      <c r="T535" s="132">
        <v>1138.2</v>
      </c>
      <c r="U535" t="s">
        <v>2460</v>
      </c>
      <c r="V535" s="133">
        <v>3.6499999999999998E-2</v>
      </c>
      <c r="W535" s="133">
        <v>4.5954812728166199E-2</v>
      </c>
      <c r="X535" s="15" t="s">
        <v>412</v>
      </c>
      <c r="Y535" s="15" t="s">
        <v>339</v>
      </c>
      <c r="Z535" s="144">
        <v>269650</v>
      </c>
      <c r="AB535" t="s">
        <v>2461</v>
      </c>
      <c r="AD535" s="144">
        <v>269.94659999999999</v>
      </c>
      <c r="AG535" s="15" t="s">
        <v>15</v>
      </c>
      <c r="AH535" s="133">
        <v>2.5319702869188164E-4</v>
      </c>
      <c r="AI535" s="133">
        <v>6.5128540133287333E-3</v>
      </c>
      <c r="AJ535" s="133">
        <v>8.1518943481794718E-4</v>
      </c>
    </row>
    <row r="536" spans="1:36">
      <c r="A536" t="s">
        <v>1213</v>
      </c>
      <c r="B536">
        <v>14425</v>
      </c>
      <c r="C536" t="s">
        <v>1709</v>
      </c>
      <c r="D536" t="s">
        <v>1710</v>
      </c>
      <c r="E536" t="s">
        <v>309</v>
      </c>
      <c r="F536" t="s">
        <v>1711</v>
      </c>
      <c r="G536" t="s">
        <v>1712</v>
      </c>
      <c r="H536" t="s">
        <v>312</v>
      </c>
      <c r="I536" t="s">
        <v>951</v>
      </c>
      <c r="J536" t="s">
        <v>204</v>
      </c>
      <c r="K536" t="s">
        <v>204</v>
      </c>
      <c r="L536" t="s">
        <v>325</v>
      </c>
      <c r="M536" t="s">
        <v>340</v>
      </c>
      <c r="N536" t="s">
        <v>447</v>
      </c>
      <c r="O536" t="s">
        <v>339</v>
      </c>
      <c r="P536" t="s">
        <v>1713</v>
      </c>
      <c r="Q536" t="s">
        <v>415</v>
      </c>
      <c r="R536" t="s">
        <v>407</v>
      </c>
      <c r="S536" t="s">
        <v>1212</v>
      </c>
      <c r="T536" s="132">
        <v>2395.5</v>
      </c>
      <c r="U536" t="s">
        <v>1682</v>
      </c>
      <c r="V536" s="133">
        <v>5.5500000000000001E-2</v>
      </c>
      <c r="W536" s="133">
        <v>5.9922790905236903E-2</v>
      </c>
      <c r="X536" s="15" t="s">
        <v>412</v>
      </c>
      <c r="Y536" s="15" t="s">
        <v>339</v>
      </c>
      <c r="Z536" s="144">
        <v>252296</v>
      </c>
      <c r="AB536" t="s">
        <v>1714</v>
      </c>
      <c r="AD536" s="144">
        <v>253.12860000000001</v>
      </c>
      <c r="AG536" s="15" t="s">
        <v>15</v>
      </c>
      <c r="AH536" s="133">
        <v>1.5768500000000001E-3</v>
      </c>
      <c r="AI536" s="133">
        <v>6.1070953232909165E-3</v>
      </c>
      <c r="AJ536" s="133">
        <v>7.6440214609207243E-4</v>
      </c>
    </row>
    <row r="537" spans="1:36">
      <c r="A537" t="s">
        <v>1213</v>
      </c>
      <c r="B537">
        <v>14425</v>
      </c>
      <c r="C537" t="s">
        <v>2312</v>
      </c>
      <c r="D537" t="s">
        <v>2313</v>
      </c>
      <c r="E537" t="s">
        <v>309</v>
      </c>
      <c r="F537" t="s">
        <v>2314</v>
      </c>
      <c r="G537" t="s">
        <v>2315</v>
      </c>
      <c r="H537" t="s">
        <v>312</v>
      </c>
      <c r="I537" t="s">
        <v>951</v>
      </c>
      <c r="J537" t="s">
        <v>204</v>
      </c>
      <c r="K537" t="s">
        <v>204</v>
      </c>
      <c r="L537" t="s">
        <v>325</v>
      </c>
      <c r="M537" t="s">
        <v>340</v>
      </c>
      <c r="N537" t="s">
        <v>464</v>
      </c>
      <c r="O537" t="s">
        <v>339</v>
      </c>
      <c r="P537" t="s">
        <v>1690</v>
      </c>
      <c r="Q537" t="s">
        <v>413</v>
      </c>
      <c r="R537" t="s">
        <v>407</v>
      </c>
      <c r="S537" t="s">
        <v>1212</v>
      </c>
      <c r="T537" s="132">
        <v>7096.3</v>
      </c>
      <c r="U537" t="s">
        <v>2316</v>
      </c>
      <c r="V537" s="133">
        <v>4.9399999999999999E-2</v>
      </c>
      <c r="W537" s="133">
        <v>5.4465156172513601E-2</v>
      </c>
      <c r="X537" s="15" t="s">
        <v>412</v>
      </c>
      <c r="Y537" s="15" t="s">
        <v>339</v>
      </c>
      <c r="Z537" s="144">
        <v>217960</v>
      </c>
      <c r="AB537" t="s">
        <v>2317</v>
      </c>
      <c r="AD537" s="144">
        <v>201.39500000000001</v>
      </c>
      <c r="AG537" s="15" t="s">
        <v>15</v>
      </c>
      <c r="AH537" s="133">
        <v>2.4282504141595208E-4</v>
      </c>
      <c r="AI537" s="133">
        <v>4.8589470436535978E-3</v>
      </c>
      <c r="AJ537" s="133">
        <v>6.0817612159279094E-4</v>
      </c>
    </row>
    <row r="538" spans="1:36">
      <c r="A538" t="s">
        <v>1213</v>
      </c>
      <c r="B538">
        <v>14425</v>
      </c>
      <c r="C538" t="s">
        <v>2312</v>
      </c>
      <c r="D538" t="s">
        <v>2313</v>
      </c>
      <c r="E538" t="s">
        <v>309</v>
      </c>
      <c r="F538" t="s">
        <v>3025</v>
      </c>
      <c r="G538" t="s">
        <v>3026</v>
      </c>
      <c r="H538" t="s">
        <v>312</v>
      </c>
      <c r="I538" t="s">
        <v>951</v>
      </c>
      <c r="J538" t="s">
        <v>204</v>
      </c>
      <c r="K538" t="s">
        <v>204</v>
      </c>
      <c r="L538" t="s">
        <v>325</v>
      </c>
      <c r="M538" t="s">
        <v>340</v>
      </c>
      <c r="N538" t="s">
        <v>464</v>
      </c>
      <c r="O538" t="s">
        <v>339</v>
      </c>
      <c r="P538" t="s">
        <v>1690</v>
      </c>
      <c r="Q538" t="s">
        <v>413</v>
      </c>
      <c r="R538" t="s">
        <v>407</v>
      </c>
      <c r="S538" t="s">
        <v>1212</v>
      </c>
      <c r="T538" s="132">
        <v>1791.6</v>
      </c>
      <c r="U538" t="s">
        <v>3027</v>
      </c>
      <c r="V538" s="133">
        <v>6.7400000000000002E-2</v>
      </c>
      <c r="W538" s="133">
        <v>5.7607033351659398E-2</v>
      </c>
      <c r="X538" s="15" t="s">
        <v>412</v>
      </c>
      <c r="Y538" s="15" t="s">
        <v>339</v>
      </c>
      <c r="Z538" s="144">
        <v>185343.75</v>
      </c>
      <c r="AB538" t="s">
        <v>3028</v>
      </c>
      <c r="AD538" s="144">
        <v>190.0515</v>
      </c>
      <c r="AG538" s="15" t="s">
        <v>15</v>
      </c>
      <c r="AH538" s="133">
        <v>1.7659569800374152E-4</v>
      </c>
      <c r="AI538" s="133">
        <v>4.5852686216983135E-3</v>
      </c>
      <c r="AJ538" s="133">
        <v>5.7392082312317737E-4</v>
      </c>
    </row>
    <row r="539" spans="1:36">
      <c r="A539" t="s">
        <v>1213</v>
      </c>
      <c r="B539">
        <v>14425</v>
      </c>
      <c r="C539" t="s">
        <v>3029</v>
      </c>
      <c r="D539" t="s">
        <v>3030</v>
      </c>
      <c r="E539" t="s">
        <v>309</v>
      </c>
      <c r="F539" t="s">
        <v>3031</v>
      </c>
      <c r="G539" t="s">
        <v>3032</v>
      </c>
      <c r="H539" t="s">
        <v>312</v>
      </c>
      <c r="I539" t="s">
        <v>951</v>
      </c>
      <c r="J539" t="s">
        <v>204</v>
      </c>
      <c r="K539" t="s">
        <v>204</v>
      </c>
      <c r="L539" t="s">
        <v>325</v>
      </c>
      <c r="M539" t="s">
        <v>340</v>
      </c>
      <c r="N539" t="s">
        <v>440</v>
      </c>
      <c r="O539" t="s">
        <v>339</v>
      </c>
      <c r="P539" t="s">
        <v>1760</v>
      </c>
      <c r="Q539" t="s">
        <v>415</v>
      </c>
      <c r="R539" t="s">
        <v>407</v>
      </c>
      <c r="S539" t="s">
        <v>1212</v>
      </c>
      <c r="T539" s="132">
        <v>4175.5</v>
      </c>
      <c r="U539" t="s">
        <v>2622</v>
      </c>
      <c r="V539" s="133">
        <v>1.9900000000000001E-2</v>
      </c>
      <c r="W539" s="133">
        <v>5.62013186872002E-2</v>
      </c>
      <c r="X539" s="15" t="s">
        <v>412</v>
      </c>
      <c r="Y539" s="15" t="s">
        <v>339</v>
      </c>
      <c r="Z539" s="144">
        <v>207584</v>
      </c>
      <c r="AB539" t="s">
        <v>3033</v>
      </c>
      <c r="AD539" s="144">
        <v>178.64679999999998</v>
      </c>
      <c r="AG539" s="15" t="s">
        <v>15</v>
      </c>
      <c r="AH539" s="133">
        <v>9.4356363636363639E-4</v>
      </c>
      <c r="AI539" s="133">
        <v>4.3101136608067504E-3</v>
      </c>
      <c r="AJ539" s="133">
        <v>5.3948071182980208E-4</v>
      </c>
    </row>
    <row r="540" spans="1:36">
      <c r="A540" t="s">
        <v>1213</v>
      </c>
      <c r="B540">
        <v>14425</v>
      </c>
      <c r="C540" t="s">
        <v>455</v>
      </c>
      <c r="D540" t="s">
        <v>2571</v>
      </c>
      <c r="E540" t="s">
        <v>309</v>
      </c>
      <c r="F540" t="s">
        <v>2572</v>
      </c>
      <c r="G540" t="s">
        <v>2573</v>
      </c>
      <c r="H540" t="s">
        <v>321</v>
      </c>
      <c r="I540" t="s">
        <v>754</v>
      </c>
      <c r="J540" t="s">
        <v>204</v>
      </c>
      <c r="K540" t="s">
        <v>204</v>
      </c>
      <c r="L540" t="s">
        <v>325</v>
      </c>
      <c r="M540" t="s">
        <v>340</v>
      </c>
      <c r="N540" t="s">
        <v>440</v>
      </c>
      <c r="O540" t="s">
        <v>339</v>
      </c>
      <c r="P540" t="s">
        <v>2102</v>
      </c>
      <c r="Q540" t="s">
        <v>415</v>
      </c>
      <c r="R540" t="s">
        <v>407</v>
      </c>
      <c r="S540" t="s">
        <v>1212</v>
      </c>
      <c r="T540" s="132">
        <v>1384.4</v>
      </c>
      <c r="U540" t="s">
        <v>2574</v>
      </c>
      <c r="V540" s="133">
        <v>4.4999999999999998E-2</v>
      </c>
      <c r="W540" s="133">
        <v>1.6350881510972599E-2</v>
      </c>
      <c r="X540" s="15" t="s">
        <v>412</v>
      </c>
      <c r="Y540" s="15" t="s">
        <v>339</v>
      </c>
      <c r="Z540" s="144">
        <v>1250833</v>
      </c>
      <c r="AB540" t="s">
        <v>2575</v>
      </c>
      <c r="AD540" s="144">
        <v>1479.2351000000001</v>
      </c>
      <c r="AG540" s="15" t="s">
        <v>15</v>
      </c>
      <c r="AH540" s="133">
        <v>4.2320720250287503E-4</v>
      </c>
      <c r="AI540" s="133">
        <v>3.5688696422521086E-2</v>
      </c>
      <c r="AJ540" s="133">
        <v>4.4670198666398086E-3</v>
      </c>
    </row>
    <row r="541" spans="1:36">
      <c r="A541" t="s">
        <v>1213</v>
      </c>
      <c r="B541">
        <v>14425</v>
      </c>
      <c r="C541" t="s">
        <v>1874</v>
      </c>
      <c r="D541" t="s">
        <v>1875</v>
      </c>
      <c r="E541" t="s">
        <v>309</v>
      </c>
      <c r="F541" t="s">
        <v>3034</v>
      </c>
      <c r="G541" t="s">
        <v>3035</v>
      </c>
      <c r="H541" t="s">
        <v>321</v>
      </c>
      <c r="I541" t="s">
        <v>754</v>
      </c>
      <c r="J541" t="s">
        <v>204</v>
      </c>
      <c r="K541" t="s">
        <v>204</v>
      </c>
      <c r="L541" t="s">
        <v>325</v>
      </c>
      <c r="M541" t="s">
        <v>340</v>
      </c>
      <c r="N541" t="s">
        <v>448</v>
      </c>
      <c r="O541" t="s">
        <v>339</v>
      </c>
      <c r="P541" t="s">
        <v>1650</v>
      </c>
      <c r="Q541" t="s">
        <v>413</v>
      </c>
      <c r="R541" t="s">
        <v>407</v>
      </c>
      <c r="S541" t="s">
        <v>1212</v>
      </c>
      <c r="T541" s="132">
        <v>5195.8999999999996</v>
      </c>
      <c r="U541" t="s">
        <v>3036</v>
      </c>
      <c r="V541" s="133">
        <v>3.7100000000000001E-2</v>
      </c>
      <c r="W541" s="133">
        <v>2.6445276554822601E-2</v>
      </c>
      <c r="X541" s="3" t="s">
        <v>411</v>
      </c>
      <c r="Y541" s="3" t="s">
        <v>339</v>
      </c>
      <c r="Z541" s="144">
        <v>950000</v>
      </c>
      <c r="AB541" t="s">
        <v>3037</v>
      </c>
      <c r="AD541" s="144">
        <v>1013.46</v>
      </c>
      <c r="AG541" s="15" t="s">
        <v>15</v>
      </c>
      <c r="AH541" s="133">
        <v>2.4729923207080567E-3</v>
      </c>
      <c r="AI541" s="133">
        <v>2.4451195267316345E-2</v>
      </c>
      <c r="AJ541" s="133">
        <v>3.0604641236844504E-3</v>
      </c>
    </row>
    <row r="542" spans="1:36">
      <c r="A542" t="s">
        <v>1213</v>
      </c>
      <c r="B542">
        <v>14425</v>
      </c>
      <c r="C542" t="s">
        <v>2724</v>
      </c>
      <c r="D542" t="s">
        <v>2725</v>
      </c>
      <c r="E542" t="s">
        <v>309</v>
      </c>
      <c r="F542" t="s">
        <v>3038</v>
      </c>
      <c r="G542" t="s">
        <v>3039</v>
      </c>
      <c r="H542" t="s">
        <v>321</v>
      </c>
      <c r="I542" t="s">
        <v>754</v>
      </c>
      <c r="J542" t="s">
        <v>204</v>
      </c>
      <c r="K542" t="s">
        <v>204</v>
      </c>
      <c r="L542" t="s">
        <v>325</v>
      </c>
      <c r="M542" t="s">
        <v>340</v>
      </c>
      <c r="N542" t="s">
        <v>447</v>
      </c>
      <c r="O542" t="s">
        <v>339</v>
      </c>
      <c r="P542" t="s">
        <v>1662</v>
      </c>
      <c r="Q542" t="s">
        <v>413</v>
      </c>
      <c r="R542" t="s">
        <v>407</v>
      </c>
      <c r="S542" t="s">
        <v>1212</v>
      </c>
      <c r="T542" s="132">
        <v>992.3</v>
      </c>
      <c r="U542" t="s">
        <v>1703</v>
      </c>
      <c r="V542" s="133">
        <v>4.3400000000000001E-2</v>
      </c>
      <c r="W542" s="133">
        <v>2.3337493201493899E-2</v>
      </c>
      <c r="X542" s="15" t="s">
        <v>412</v>
      </c>
      <c r="Y542" s="15" t="s">
        <v>339</v>
      </c>
      <c r="Z542" s="144">
        <v>401181.5</v>
      </c>
      <c r="AB542" t="s">
        <v>2782</v>
      </c>
      <c r="AC542" s="132">
        <v>467650.4</v>
      </c>
      <c r="AD542" s="144">
        <v>924.7165</v>
      </c>
      <c r="AG542" s="15" t="s">
        <v>15</v>
      </c>
      <c r="AH542" s="133">
        <v>9.2229925645963978E-4</v>
      </c>
      <c r="AI542" s="133">
        <v>2.2310129367127795E-2</v>
      </c>
      <c r="AJ542" s="133">
        <v>2.7924749598692124E-3</v>
      </c>
    </row>
    <row r="543" spans="1:36">
      <c r="A543" t="s">
        <v>1213</v>
      </c>
      <c r="B543">
        <v>14425</v>
      </c>
      <c r="C543" t="s">
        <v>1834</v>
      </c>
      <c r="D543" t="s">
        <v>1835</v>
      </c>
      <c r="E543" t="s">
        <v>309</v>
      </c>
      <c r="F543" t="s">
        <v>1836</v>
      </c>
      <c r="G543" t="s">
        <v>1837</v>
      </c>
      <c r="H543" t="s">
        <v>321</v>
      </c>
      <c r="I543" t="s">
        <v>754</v>
      </c>
      <c r="J543" t="s">
        <v>204</v>
      </c>
      <c r="K543" t="s">
        <v>204</v>
      </c>
      <c r="L543" t="s">
        <v>325</v>
      </c>
      <c r="M543" t="s">
        <v>340</v>
      </c>
      <c r="N543" t="s">
        <v>456</v>
      </c>
      <c r="O543" t="s">
        <v>339</v>
      </c>
      <c r="P543" t="s">
        <v>1690</v>
      </c>
      <c r="Q543" t="s">
        <v>413</v>
      </c>
      <c r="R543" t="s">
        <v>407</v>
      </c>
      <c r="S543" t="s">
        <v>1212</v>
      </c>
      <c r="T543" s="132">
        <v>5669.5</v>
      </c>
      <c r="U543" t="s">
        <v>1838</v>
      </c>
      <c r="V543" s="133">
        <v>5.1499999999999997E-2</v>
      </c>
      <c r="W543" s="133">
        <v>2.9789094086885098E-2</v>
      </c>
      <c r="X543" s="15" t="s">
        <v>412</v>
      </c>
      <c r="Y543" s="15" t="s">
        <v>339</v>
      </c>
      <c r="Z543" s="144">
        <v>333366.44</v>
      </c>
      <c r="AB543" t="s">
        <v>1839</v>
      </c>
      <c r="AD543" s="144">
        <v>514.28440000000001</v>
      </c>
      <c r="AG543" s="15" t="s">
        <v>15</v>
      </c>
      <c r="AH543" s="133">
        <v>1.1479612825649252E-4</v>
      </c>
      <c r="AI543" s="133">
        <v>1.2407858511766252E-2</v>
      </c>
      <c r="AJ543" s="133">
        <v>1.5530449702707391E-3</v>
      </c>
    </row>
    <row r="544" spans="1:36">
      <c r="A544" t="s">
        <v>1213</v>
      </c>
      <c r="B544">
        <v>14425</v>
      </c>
      <c r="C544" t="s">
        <v>1923</v>
      </c>
      <c r="D544" t="s">
        <v>1924</v>
      </c>
      <c r="E544" t="s">
        <v>309</v>
      </c>
      <c r="F544" t="s">
        <v>3040</v>
      </c>
      <c r="G544" t="s">
        <v>3041</v>
      </c>
      <c r="H544" t="s">
        <v>321</v>
      </c>
      <c r="I544" t="s">
        <v>754</v>
      </c>
      <c r="J544" t="s">
        <v>204</v>
      </c>
      <c r="K544" t="s">
        <v>204</v>
      </c>
      <c r="L544" t="s">
        <v>325</v>
      </c>
      <c r="M544" t="s">
        <v>340</v>
      </c>
      <c r="N544" t="s">
        <v>464</v>
      </c>
      <c r="O544" t="s">
        <v>339</v>
      </c>
      <c r="Q544" t="s">
        <v>410</v>
      </c>
      <c r="R544" t="s">
        <v>410</v>
      </c>
      <c r="S544" t="s">
        <v>1212</v>
      </c>
      <c r="T544" s="132">
        <v>1214.5</v>
      </c>
      <c r="U544" t="s">
        <v>1793</v>
      </c>
      <c r="V544" s="133">
        <v>4.9500000000000002E-2</v>
      </c>
      <c r="W544" s="133">
        <v>3.8771505888700097E-2</v>
      </c>
      <c r="X544" s="15" t="s">
        <v>412</v>
      </c>
      <c r="Y544" s="15" t="s">
        <v>339</v>
      </c>
      <c r="Z544" s="144">
        <v>309568.12</v>
      </c>
      <c r="AB544" t="s">
        <v>3042</v>
      </c>
      <c r="AD544" s="144">
        <v>428.5351</v>
      </c>
      <c r="AG544" s="15" t="s">
        <v>15</v>
      </c>
      <c r="AH544" s="133">
        <v>7.0491725569885521E-4</v>
      </c>
      <c r="AI544" s="133">
        <v>1.0339032037770545E-2</v>
      </c>
      <c r="AJ544" s="133">
        <v>1.2940977436598665E-3</v>
      </c>
    </row>
    <row r="545" spans="1:36">
      <c r="A545" t="s">
        <v>1213</v>
      </c>
      <c r="B545">
        <v>14425</v>
      </c>
      <c r="C545" t="s">
        <v>2557</v>
      </c>
      <c r="D545" t="s">
        <v>2558</v>
      </c>
      <c r="E545" t="s">
        <v>309</v>
      </c>
      <c r="F545" t="s">
        <v>2576</v>
      </c>
      <c r="G545" t="s">
        <v>2577</v>
      </c>
      <c r="H545" t="s">
        <v>321</v>
      </c>
      <c r="I545" t="s">
        <v>754</v>
      </c>
      <c r="J545" t="s">
        <v>204</v>
      </c>
      <c r="K545" t="s">
        <v>204</v>
      </c>
      <c r="L545" t="s">
        <v>325</v>
      </c>
      <c r="M545" t="s">
        <v>340</v>
      </c>
      <c r="N545" t="s">
        <v>475</v>
      </c>
      <c r="O545" t="s">
        <v>339</v>
      </c>
      <c r="P545" t="s">
        <v>1650</v>
      </c>
      <c r="Q545" t="s">
        <v>413</v>
      </c>
      <c r="R545" t="s">
        <v>407</v>
      </c>
      <c r="S545" t="s">
        <v>1212</v>
      </c>
      <c r="T545" s="132">
        <v>2408.9</v>
      </c>
      <c r="U545" t="s">
        <v>2578</v>
      </c>
      <c r="V545" s="133">
        <v>4.2999999999999997E-2</v>
      </c>
      <c r="W545" s="133">
        <v>1.96081531774994E-2</v>
      </c>
      <c r="X545" s="15" t="s">
        <v>412</v>
      </c>
      <c r="Y545" s="15" t="s">
        <v>339</v>
      </c>
      <c r="Z545" s="144">
        <v>207986.67</v>
      </c>
      <c r="AB545" t="s">
        <v>2579</v>
      </c>
      <c r="AD545" s="144">
        <v>250.24960000000002</v>
      </c>
      <c r="AG545" s="15" t="s">
        <v>15</v>
      </c>
      <c r="AH545" s="133">
        <v>4.0789054106498329E-4</v>
      </c>
      <c r="AI545" s="133">
        <v>6.0376352645075369E-3</v>
      </c>
      <c r="AJ545" s="133">
        <v>7.5570809185008213E-4</v>
      </c>
    </row>
    <row r="546" spans="1:36">
      <c r="A546" t="s">
        <v>1213</v>
      </c>
      <c r="B546">
        <v>14425</v>
      </c>
      <c r="C546" t="s">
        <v>1874</v>
      </c>
      <c r="D546" t="s">
        <v>1875</v>
      </c>
      <c r="E546" t="s">
        <v>309</v>
      </c>
      <c r="F546" t="s">
        <v>2115</v>
      </c>
      <c r="G546" t="s">
        <v>2116</v>
      </c>
      <c r="H546" t="s">
        <v>312</v>
      </c>
      <c r="I546" t="s">
        <v>754</v>
      </c>
      <c r="J546" t="s">
        <v>204</v>
      </c>
      <c r="K546" t="s">
        <v>204</v>
      </c>
      <c r="L546" t="s">
        <v>325</v>
      </c>
      <c r="M546" t="s">
        <v>340</v>
      </c>
      <c r="N546" t="s">
        <v>448</v>
      </c>
      <c r="O546" t="s">
        <v>339</v>
      </c>
      <c r="P546" t="s">
        <v>1211</v>
      </c>
      <c r="Q546" t="s">
        <v>413</v>
      </c>
      <c r="R546" t="s">
        <v>407</v>
      </c>
      <c r="S546" t="s">
        <v>1212</v>
      </c>
      <c r="T546" s="132">
        <v>3534.9</v>
      </c>
      <c r="U546" t="s">
        <v>2117</v>
      </c>
      <c r="V546" s="133">
        <v>1.7500000000000002E-2</v>
      </c>
      <c r="W546" s="133">
        <v>1.8900050641297999E-2</v>
      </c>
      <c r="X546" s="15" t="s">
        <v>412</v>
      </c>
      <c r="Y546" s="15" t="s">
        <v>339</v>
      </c>
      <c r="Z546" s="144">
        <v>2090127</v>
      </c>
      <c r="AB546" t="s">
        <v>2118</v>
      </c>
      <c r="AD546" s="144">
        <v>2323.3852000000002</v>
      </c>
      <c r="AG546" s="15" t="s">
        <v>15</v>
      </c>
      <c r="AH546" s="133">
        <v>7.730587045503526E-4</v>
      </c>
      <c r="AI546" s="133">
        <v>5.6055044309980505E-2</v>
      </c>
      <c r="AJ546" s="133">
        <v>7.0161990114058978E-3</v>
      </c>
    </row>
    <row r="547" spans="1:36">
      <c r="A547" t="s">
        <v>1213</v>
      </c>
      <c r="B547">
        <v>14425</v>
      </c>
      <c r="C547" t="s">
        <v>2074</v>
      </c>
      <c r="D547" t="s">
        <v>2075</v>
      </c>
      <c r="E547" t="s">
        <v>309</v>
      </c>
      <c r="F547" t="s">
        <v>2080</v>
      </c>
      <c r="G547" t="s">
        <v>2081</v>
      </c>
      <c r="H547" t="s">
        <v>312</v>
      </c>
      <c r="I547" t="s">
        <v>754</v>
      </c>
      <c r="J547" t="s">
        <v>204</v>
      </c>
      <c r="K547" t="s">
        <v>204</v>
      </c>
      <c r="L547" t="s">
        <v>325</v>
      </c>
      <c r="M547" t="s">
        <v>340</v>
      </c>
      <c r="N547" t="s">
        <v>448</v>
      </c>
      <c r="O547" t="s">
        <v>339</v>
      </c>
      <c r="P547" t="s">
        <v>1211</v>
      </c>
      <c r="Q547" t="s">
        <v>413</v>
      </c>
      <c r="R547" t="s">
        <v>407</v>
      </c>
      <c r="S547" t="s">
        <v>1212</v>
      </c>
      <c r="T547" s="132">
        <v>3436.1</v>
      </c>
      <c r="U547" t="s">
        <v>2082</v>
      </c>
      <c r="V547" s="133">
        <v>1E-3</v>
      </c>
      <c r="W547" s="133">
        <v>1.84594535076615E-2</v>
      </c>
      <c r="X547" s="15" t="s">
        <v>412</v>
      </c>
      <c r="Y547" s="15" t="s">
        <v>339</v>
      </c>
      <c r="Z547" s="144">
        <v>1681503</v>
      </c>
      <c r="AB547" t="s">
        <v>2083</v>
      </c>
      <c r="AD547" s="144">
        <v>1707.3981000000001</v>
      </c>
      <c r="AG547" s="15" t="s">
        <v>15</v>
      </c>
      <c r="AH547" s="133">
        <v>1.6173749890322404E-3</v>
      </c>
      <c r="AI547" s="133">
        <v>4.119346036562363E-2</v>
      </c>
      <c r="AJ547" s="133">
        <v>5.1560304599066525E-3</v>
      </c>
    </row>
    <row r="548" spans="1:36">
      <c r="A548" t="s">
        <v>1213</v>
      </c>
      <c r="B548">
        <v>14425</v>
      </c>
      <c r="C548" t="s">
        <v>1858</v>
      </c>
      <c r="D548" t="s">
        <v>1859</v>
      </c>
      <c r="E548" t="s">
        <v>309</v>
      </c>
      <c r="F548" t="s">
        <v>1919</v>
      </c>
      <c r="G548" t="s">
        <v>1920</v>
      </c>
      <c r="H548" t="s">
        <v>312</v>
      </c>
      <c r="I548" t="s">
        <v>754</v>
      </c>
      <c r="J548" t="s">
        <v>204</v>
      </c>
      <c r="K548" t="s">
        <v>204</v>
      </c>
      <c r="L548" t="s">
        <v>325</v>
      </c>
      <c r="M548" t="s">
        <v>340</v>
      </c>
      <c r="N548" t="s">
        <v>448</v>
      </c>
      <c r="O548" t="s">
        <v>339</v>
      </c>
      <c r="P548" t="s">
        <v>1211</v>
      </c>
      <c r="Q548" t="s">
        <v>413</v>
      </c>
      <c r="R548" t="s">
        <v>407</v>
      </c>
      <c r="S548" t="s">
        <v>1212</v>
      </c>
      <c r="T548" s="132">
        <v>3111.6</v>
      </c>
      <c r="U548" t="s">
        <v>1921</v>
      </c>
      <c r="V548" s="133">
        <v>1.8599999999999998E-2</v>
      </c>
      <c r="W548" s="133">
        <v>1.21232471096512E-2</v>
      </c>
      <c r="X548" s="15" t="s">
        <v>412</v>
      </c>
      <c r="Y548" s="15" t="s">
        <v>339</v>
      </c>
      <c r="Z548" s="144">
        <v>1600000</v>
      </c>
      <c r="AB548" t="s">
        <v>1922</v>
      </c>
      <c r="AD548" s="144">
        <v>1608.8</v>
      </c>
      <c r="AG548" s="15" t="s">
        <v>15</v>
      </c>
      <c r="AH548" s="133">
        <v>1.3028679380486295E-3</v>
      </c>
      <c r="AI548" s="133">
        <v>3.881463791965991E-2</v>
      </c>
      <c r="AJ548" s="133">
        <v>4.8582822037214523E-3</v>
      </c>
    </row>
    <row r="549" spans="1:36">
      <c r="A549" t="s">
        <v>1213</v>
      </c>
      <c r="B549">
        <v>14425</v>
      </c>
      <c r="C549" t="s">
        <v>2157</v>
      </c>
      <c r="D549" t="s">
        <v>2158</v>
      </c>
      <c r="E549" t="s">
        <v>309</v>
      </c>
      <c r="F549" t="s">
        <v>3043</v>
      </c>
      <c r="G549" t="s">
        <v>3044</v>
      </c>
      <c r="H549" t="s">
        <v>312</v>
      </c>
      <c r="I549" t="s">
        <v>754</v>
      </c>
      <c r="J549" t="s">
        <v>204</v>
      </c>
      <c r="K549" t="s">
        <v>204</v>
      </c>
      <c r="L549" t="s">
        <v>325</v>
      </c>
      <c r="M549" t="s">
        <v>340</v>
      </c>
      <c r="N549" t="s">
        <v>448</v>
      </c>
      <c r="O549" t="s">
        <v>339</v>
      </c>
      <c r="P549" t="s">
        <v>1690</v>
      </c>
      <c r="Q549" t="s">
        <v>413</v>
      </c>
      <c r="R549" t="s">
        <v>407</v>
      </c>
      <c r="S549" t="s">
        <v>1212</v>
      </c>
      <c r="T549" s="132">
        <v>3936.7</v>
      </c>
      <c r="U549" t="s">
        <v>2244</v>
      </c>
      <c r="V549" s="133">
        <v>1.09E-2</v>
      </c>
      <c r="W549" s="133">
        <v>2.3012290555238402E-2</v>
      </c>
      <c r="X549" s="3" t="s">
        <v>411</v>
      </c>
      <c r="Y549" s="3" t="s">
        <v>339</v>
      </c>
      <c r="Z549" s="144">
        <v>887326</v>
      </c>
      <c r="AB549" t="s">
        <v>3045</v>
      </c>
      <c r="AD549" s="144">
        <v>913.05849999999998</v>
      </c>
      <c r="AG549" s="15" t="s">
        <v>15</v>
      </c>
      <c r="AH549" s="133">
        <v>9.7728509279145317E-4</v>
      </c>
      <c r="AI549" s="133">
        <v>2.202886317563886E-2</v>
      </c>
      <c r="AJ549" s="133">
        <v>2.7572699288330458E-3</v>
      </c>
    </row>
    <row r="550" spans="1:36">
      <c r="A550" t="s">
        <v>1213</v>
      </c>
      <c r="B550">
        <v>14425</v>
      </c>
      <c r="C550" t="s">
        <v>2094</v>
      </c>
      <c r="D550" t="s">
        <v>2095</v>
      </c>
      <c r="E550" t="s">
        <v>309</v>
      </c>
      <c r="F550" t="s">
        <v>2096</v>
      </c>
      <c r="G550" t="s">
        <v>2097</v>
      </c>
      <c r="H550" t="s">
        <v>312</v>
      </c>
      <c r="I550" t="s">
        <v>754</v>
      </c>
      <c r="J550" t="s">
        <v>204</v>
      </c>
      <c r="K550" t="s">
        <v>204</v>
      </c>
      <c r="L550" t="s">
        <v>325</v>
      </c>
      <c r="M550" t="s">
        <v>340</v>
      </c>
      <c r="N550" t="s">
        <v>448</v>
      </c>
      <c r="O550" t="s">
        <v>339</v>
      </c>
      <c r="P550" t="s">
        <v>1211</v>
      </c>
      <c r="Q550" t="s">
        <v>413</v>
      </c>
      <c r="R550" t="s">
        <v>407</v>
      </c>
      <c r="S550" t="s">
        <v>1212</v>
      </c>
      <c r="T550" s="132">
        <v>4259.6000000000004</v>
      </c>
      <c r="U550" t="s">
        <v>2098</v>
      </c>
      <c r="V550" s="133">
        <v>2E-3</v>
      </c>
      <c r="W550" s="133">
        <v>1.8855466407537099E-2</v>
      </c>
      <c r="X550" s="15" t="s">
        <v>412</v>
      </c>
      <c r="Y550" s="15" t="s">
        <v>339</v>
      </c>
      <c r="Z550" s="144">
        <v>867301.28</v>
      </c>
      <c r="AB550" t="s">
        <v>2099</v>
      </c>
      <c r="AD550" s="144">
        <v>878.31600000000003</v>
      </c>
      <c r="AG550" s="15" t="s">
        <v>15</v>
      </c>
      <c r="AH550" s="133">
        <v>2.2450205809505395E-4</v>
      </c>
      <c r="AI550" s="133">
        <v>2.1190649875089517E-2</v>
      </c>
      <c r="AJ550" s="133">
        <v>2.6523539234484159E-3</v>
      </c>
    </row>
    <row r="551" spans="1:36">
      <c r="A551" t="s">
        <v>1213</v>
      </c>
      <c r="B551">
        <v>14425</v>
      </c>
      <c r="C551" t="s">
        <v>1874</v>
      </c>
      <c r="D551" t="s">
        <v>1875</v>
      </c>
      <c r="E551" t="s">
        <v>309</v>
      </c>
      <c r="F551" t="s">
        <v>1906</v>
      </c>
      <c r="G551" t="s">
        <v>1907</v>
      </c>
      <c r="H551" t="s">
        <v>312</v>
      </c>
      <c r="I551" t="s">
        <v>754</v>
      </c>
      <c r="J551" t="s">
        <v>204</v>
      </c>
      <c r="K551" t="s">
        <v>204</v>
      </c>
      <c r="L551" t="s">
        <v>325</v>
      </c>
      <c r="M551" t="s">
        <v>340</v>
      </c>
      <c r="N551" t="s">
        <v>448</v>
      </c>
      <c r="O551" t="s">
        <v>339</v>
      </c>
      <c r="P551" t="s">
        <v>1650</v>
      </c>
      <c r="Q551" t="s">
        <v>413</v>
      </c>
      <c r="R551" t="s">
        <v>407</v>
      </c>
      <c r="S551" t="s">
        <v>1212</v>
      </c>
      <c r="T551" s="132">
        <v>2054.4</v>
      </c>
      <c r="U551" t="s">
        <v>1908</v>
      </c>
      <c r="V551" s="133">
        <v>2.5899999999999999E-2</v>
      </c>
      <c r="W551" s="133">
        <v>2.07778336632248E-2</v>
      </c>
      <c r="X551" s="3" t="s">
        <v>411</v>
      </c>
      <c r="Y551" s="3" t="s">
        <v>339</v>
      </c>
      <c r="Z551" s="144">
        <v>742181</v>
      </c>
      <c r="AB551" t="s">
        <v>1909</v>
      </c>
      <c r="AD551" s="144">
        <v>854.91830000000004</v>
      </c>
      <c r="AG551" s="15" t="s">
        <v>15</v>
      </c>
      <c r="AH551" s="133">
        <v>7.0272309804478533E-4</v>
      </c>
      <c r="AI551" s="133">
        <v>2.0626146360884629E-2</v>
      </c>
      <c r="AJ551" s="133">
        <v>2.5816971422959962E-3</v>
      </c>
    </row>
    <row r="552" spans="1:36">
      <c r="A552" t="s">
        <v>1213</v>
      </c>
      <c r="B552">
        <v>14425</v>
      </c>
      <c r="C552" t="s">
        <v>1858</v>
      </c>
      <c r="D552" t="s">
        <v>1859</v>
      </c>
      <c r="E552" t="s">
        <v>309</v>
      </c>
      <c r="F552" t="s">
        <v>1860</v>
      </c>
      <c r="G552" t="s">
        <v>1861</v>
      </c>
      <c r="H552" t="s">
        <v>312</v>
      </c>
      <c r="I552" t="s">
        <v>754</v>
      </c>
      <c r="J552" t="s">
        <v>204</v>
      </c>
      <c r="K552" t="s">
        <v>204</v>
      </c>
      <c r="L552" t="s">
        <v>325</v>
      </c>
      <c r="M552" t="s">
        <v>340</v>
      </c>
      <c r="N552" t="s">
        <v>448</v>
      </c>
      <c r="O552" t="s">
        <v>339</v>
      </c>
      <c r="P552" t="s">
        <v>1650</v>
      </c>
      <c r="Q552" t="s">
        <v>413</v>
      </c>
      <c r="R552" t="s">
        <v>407</v>
      </c>
      <c r="S552" t="s">
        <v>1212</v>
      </c>
      <c r="T552" s="132">
        <v>915.1</v>
      </c>
      <c r="U552" t="s">
        <v>1862</v>
      </c>
      <c r="V552" s="133">
        <v>2.4199999999999999E-2</v>
      </c>
      <c r="W552" s="133">
        <v>2.03083879077431E-2</v>
      </c>
      <c r="X552" s="3" t="s">
        <v>411</v>
      </c>
      <c r="Y552" s="3" t="s">
        <v>339</v>
      </c>
      <c r="Z552" s="144">
        <v>750000</v>
      </c>
      <c r="AB552" t="s">
        <v>1863</v>
      </c>
      <c r="AD552" s="144">
        <v>842.625</v>
      </c>
      <c r="AG552" s="15" t="s">
        <v>15</v>
      </c>
      <c r="AH552" s="133">
        <v>5.2041772195815842E-4</v>
      </c>
      <c r="AI552" s="133">
        <v>2.0329552633673195E-2</v>
      </c>
      <c r="AJ552" s="133">
        <v>2.5445736212772185E-3</v>
      </c>
    </row>
    <row r="553" spans="1:36">
      <c r="A553" t="s">
        <v>1213</v>
      </c>
      <c r="B553">
        <v>14425</v>
      </c>
      <c r="C553" t="s">
        <v>2540</v>
      </c>
      <c r="D553" t="s">
        <v>2541</v>
      </c>
      <c r="E553" t="s">
        <v>309</v>
      </c>
      <c r="F553" t="s">
        <v>2760</v>
      </c>
      <c r="G553" t="s">
        <v>2761</v>
      </c>
      <c r="H553" t="s">
        <v>312</v>
      </c>
      <c r="I553" t="s">
        <v>754</v>
      </c>
      <c r="J553" t="s">
        <v>204</v>
      </c>
      <c r="K553" t="s">
        <v>204</v>
      </c>
      <c r="L553" t="s">
        <v>325</v>
      </c>
      <c r="M553" t="s">
        <v>340</v>
      </c>
      <c r="N553" t="s">
        <v>440</v>
      </c>
      <c r="O553" t="s">
        <v>339</v>
      </c>
      <c r="P553" t="s">
        <v>1686</v>
      </c>
      <c r="Q553" t="s">
        <v>413</v>
      </c>
      <c r="R553" t="s">
        <v>407</v>
      </c>
      <c r="S553" t="s">
        <v>1212</v>
      </c>
      <c r="T553" s="132">
        <v>3316.6</v>
      </c>
      <c r="U553" t="s">
        <v>1773</v>
      </c>
      <c r="V553" s="133">
        <v>2.75E-2</v>
      </c>
      <c r="W553" s="133">
        <v>2.6361353291272802E-2</v>
      </c>
      <c r="X553" s="15" t="s">
        <v>412</v>
      </c>
      <c r="Y553" s="15" t="s">
        <v>339</v>
      </c>
      <c r="Z553" s="144">
        <v>710265.74</v>
      </c>
      <c r="AB553" t="s">
        <v>2762</v>
      </c>
      <c r="AD553" s="144">
        <v>786.76139999999998</v>
      </c>
      <c r="AG553" s="15" t="s">
        <v>15</v>
      </c>
      <c r="AH553" s="133">
        <v>8.4466112268881345E-4</v>
      </c>
      <c r="AI553" s="133">
        <v>1.8981762102290353E-2</v>
      </c>
      <c r="AJ553" s="133">
        <v>2.3758757509914066E-3</v>
      </c>
    </row>
    <row r="554" spans="1:36">
      <c r="A554" t="s">
        <v>1213</v>
      </c>
      <c r="B554">
        <v>14425</v>
      </c>
      <c r="C554" t="s">
        <v>2094</v>
      </c>
      <c r="D554" t="s">
        <v>2095</v>
      </c>
      <c r="E554" t="s">
        <v>309</v>
      </c>
      <c r="F554" t="s">
        <v>2249</v>
      </c>
      <c r="G554" t="s">
        <v>2250</v>
      </c>
      <c r="H554" t="s">
        <v>312</v>
      </c>
      <c r="I554" t="s">
        <v>754</v>
      </c>
      <c r="J554" t="s">
        <v>204</v>
      </c>
      <c r="K554" t="s">
        <v>204</v>
      </c>
      <c r="L554" t="s">
        <v>325</v>
      </c>
      <c r="M554" t="s">
        <v>340</v>
      </c>
      <c r="N554" t="s">
        <v>448</v>
      </c>
      <c r="O554" t="s">
        <v>339</v>
      </c>
      <c r="P554" t="s">
        <v>1690</v>
      </c>
      <c r="Q554" t="s">
        <v>413</v>
      </c>
      <c r="R554" t="s">
        <v>407</v>
      </c>
      <c r="S554" t="s">
        <v>1212</v>
      </c>
      <c r="T554" s="132">
        <v>1566.4</v>
      </c>
      <c r="U554" t="s">
        <v>2251</v>
      </c>
      <c r="V554" s="133">
        <v>1.46E-2</v>
      </c>
      <c r="W554" s="133">
        <v>1.9099368392228699E-2</v>
      </c>
      <c r="X554" s="3" t="s">
        <v>411</v>
      </c>
      <c r="Y554" s="3" t="s">
        <v>339</v>
      </c>
      <c r="Z554" s="144">
        <v>700366</v>
      </c>
      <c r="AB554" t="s">
        <v>2252</v>
      </c>
      <c r="AD554" s="144">
        <v>777.19619999999998</v>
      </c>
      <c r="AG554" s="15" t="s">
        <v>15</v>
      </c>
      <c r="AH554" s="133">
        <v>5.2593849735290809E-4</v>
      </c>
      <c r="AI554" s="133">
        <v>1.8750987752073338E-2</v>
      </c>
      <c r="AJ554" s="133">
        <v>2.3469905937717173E-3</v>
      </c>
    </row>
    <row r="555" spans="1:36">
      <c r="A555" t="s">
        <v>1213</v>
      </c>
      <c r="B555">
        <v>14425</v>
      </c>
      <c r="C555" t="s">
        <v>1895</v>
      </c>
      <c r="D555" t="s">
        <v>1896</v>
      </c>
      <c r="E555" t="s">
        <v>309</v>
      </c>
      <c r="F555" t="s">
        <v>2620</v>
      </c>
      <c r="G555" t="s">
        <v>2621</v>
      </c>
      <c r="H555" t="s">
        <v>312</v>
      </c>
      <c r="I555" t="s">
        <v>754</v>
      </c>
      <c r="J555" t="s">
        <v>204</v>
      </c>
      <c r="K555" t="s">
        <v>204</v>
      </c>
      <c r="L555" t="s">
        <v>325</v>
      </c>
      <c r="M555" t="s">
        <v>340</v>
      </c>
      <c r="N555" t="s">
        <v>464</v>
      </c>
      <c r="O555" t="s">
        <v>339</v>
      </c>
      <c r="P555" t="s">
        <v>1650</v>
      </c>
      <c r="Q555" t="s">
        <v>413</v>
      </c>
      <c r="R555" t="s">
        <v>407</v>
      </c>
      <c r="S555" t="s">
        <v>1212</v>
      </c>
      <c r="T555" s="132">
        <v>3832.5</v>
      </c>
      <c r="U555" t="s">
        <v>2622</v>
      </c>
      <c r="V555" s="133">
        <v>5.0000000000000001E-3</v>
      </c>
      <c r="W555" s="133">
        <v>2.6353485485314999E-2</v>
      </c>
      <c r="X555" s="15" t="s">
        <v>412</v>
      </c>
      <c r="Y555" s="15" t="s">
        <v>339</v>
      </c>
      <c r="Z555" s="144">
        <v>684476</v>
      </c>
      <c r="AB555" t="s">
        <v>2623</v>
      </c>
      <c r="AD555" s="144">
        <v>705.83169999999996</v>
      </c>
      <c r="AG555" s="15" t="s">
        <v>15</v>
      </c>
      <c r="AH555" s="133">
        <v>3.635579741286782E-4</v>
      </c>
      <c r="AI555" s="133">
        <v>1.7029215482171817E-2</v>
      </c>
      <c r="AJ555" s="133">
        <v>2.1314828362335027E-3</v>
      </c>
    </row>
    <row r="556" spans="1:36">
      <c r="A556" t="s">
        <v>1213</v>
      </c>
      <c r="B556">
        <v>14425</v>
      </c>
      <c r="C556" t="s">
        <v>1973</v>
      </c>
      <c r="D556" t="s">
        <v>1974</v>
      </c>
      <c r="E556" t="s">
        <v>309</v>
      </c>
      <c r="F556" t="s">
        <v>1975</v>
      </c>
      <c r="G556" t="s">
        <v>1976</v>
      </c>
      <c r="H556" t="s">
        <v>312</v>
      </c>
      <c r="I556" t="s">
        <v>754</v>
      </c>
      <c r="J556" t="s">
        <v>204</v>
      </c>
      <c r="K556" t="s">
        <v>204</v>
      </c>
      <c r="L556" t="s">
        <v>325</v>
      </c>
      <c r="M556" t="s">
        <v>340</v>
      </c>
      <c r="N556" t="s">
        <v>464</v>
      </c>
      <c r="O556" t="s">
        <v>339</v>
      </c>
      <c r="P556" t="s">
        <v>1650</v>
      </c>
      <c r="Q556" t="s">
        <v>413</v>
      </c>
      <c r="R556" t="s">
        <v>407</v>
      </c>
      <c r="S556" t="s">
        <v>1212</v>
      </c>
      <c r="T556" s="132">
        <v>5496.1</v>
      </c>
      <c r="U556" t="s">
        <v>1977</v>
      </c>
      <c r="V556" s="133">
        <v>6.4999999999999997E-3</v>
      </c>
      <c r="W556" s="133">
        <v>2.6497728594541199E-2</v>
      </c>
      <c r="X556" s="15" t="s">
        <v>412</v>
      </c>
      <c r="Y556" s="15" t="s">
        <v>339</v>
      </c>
      <c r="Z556" s="144">
        <v>693705.06</v>
      </c>
      <c r="AB556" t="s">
        <v>1978</v>
      </c>
      <c r="AD556" s="144">
        <v>686.97609999999997</v>
      </c>
      <c r="AG556" s="15" t="s">
        <v>15</v>
      </c>
      <c r="AH556" s="133">
        <v>2.8492527793184068E-4</v>
      </c>
      <c r="AI556" s="133">
        <v>1.6574296731079116E-2</v>
      </c>
      <c r="AJ556" s="133">
        <v>2.074542367610622E-3</v>
      </c>
    </row>
    <row r="557" spans="1:36">
      <c r="A557" t="s">
        <v>1213</v>
      </c>
      <c r="B557">
        <v>14425</v>
      </c>
      <c r="C557" t="s">
        <v>2330</v>
      </c>
      <c r="D557" t="s">
        <v>2331</v>
      </c>
      <c r="E557" t="s">
        <v>309</v>
      </c>
      <c r="F557" t="s">
        <v>2612</v>
      </c>
      <c r="G557" t="s">
        <v>2613</v>
      </c>
      <c r="H557" t="s">
        <v>312</v>
      </c>
      <c r="I557" t="s">
        <v>754</v>
      </c>
      <c r="J557" t="s">
        <v>204</v>
      </c>
      <c r="K557" t="s">
        <v>204</v>
      </c>
      <c r="L557" t="s">
        <v>325</v>
      </c>
      <c r="M557" t="s">
        <v>340</v>
      </c>
      <c r="N557" t="s">
        <v>445</v>
      </c>
      <c r="O557" t="s">
        <v>339</v>
      </c>
      <c r="P557" t="s">
        <v>1650</v>
      </c>
      <c r="Q557" t="s">
        <v>413</v>
      </c>
      <c r="R557" t="s">
        <v>407</v>
      </c>
      <c r="S557" t="s">
        <v>1212</v>
      </c>
      <c r="T557" s="132">
        <v>4811.2</v>
      </c>
      <c r="U557" t="s">
        <v>2614</v>
      </c>
      <c r="V557" s="133">
        <v>4.4000000000000003E-3</v>
      </c>
      <c r="W557" s="133">
        <v>2.23671304666993E-2</v>
      </c>
      <c r="X557" s="15" t="s">
        <v>412</v>
      </c>
      <c r="Y557" s="15" t="s">
        <v>339</v>
      </c>
      <c r="Z557" s="144">
        <v>640547</v>
      </c>
      <c r="AB557" t="s">
        <v>2615</v>
      </c>
      <c r="AD557" s="144">
        <v>656.1123</v>
      </c>
      <c r="AG557" s="15" t="s">
        <v>15</v>
      </c>
      <c r="AH557" s="133">
        <v>7.1828825752040287E-4</v>
      </c>
      <c r="AI557" s="133">
        <v>1.5829662704584337E-2</v>
      </c>
      <c r="AJ557" s="133">
        <v>1.9813393279044947E-3</v>
      </c>
    </row>
    <row r="558" spans="1:36">
      <c r="A558" t="s">
        <v>1213</v>
      </c>
      <c r="B558">
        <v>14425</v>
      </c>
      <c r="C558" t="s">
        <v>1895</v>
      </c>
      <c r="D558" t="s">
        <v>1896</v>
      </c>
      <c r="E558" t="s">
        <v>309</v>
      </c>
      <c r="F558" t="s">
        <v>1897</v>
      </c>
      <c r="G558" t="s">
        <v>1898</v>
      </c>
      <c r="H558" t="s">
        <v>312</v>
      </c>
      <c r="I558" t="s">
        <v>754</v>
      </c>
      <c r="J558" t="s">
        <v>204</v>
      </c>
      <c r="K558" t="s">
        <v>204</v>
      </c>
      <c r="L558" t="s">
        <v>325</v>
      </c>
      <c r="M558" t="s">
        <v>340</v>
      </c>
      <c r="N558" t="s">
        <v>464</v>
      </c>
      <c r="O558" t="s">
        <v>339</v>
      </c>
      <c r="P558" t="s">
        <v>1650</v>
      </c>
      <c r="Q558" t="s">
        <v>413</v>
      </c>
      <c r="R558" t="s">
        <v>407</v>
      </c>
      <c r="S558" t="s">
        <v>1212</v>
      </c>
      <c r="T558" s="132">
        <v>1467.6</v>
      </c>
      <c r="U558" t="s">
        <v>1730</v>
      </c>
      <c r="V558" s="133">
        <v>4.7500000000000001E-2</v>
      </c>
      <c r="W558" s="133">
        <v>1.79664043343064E-2</v>
      </c>
      <c r="X558" s="15" t="s">
        <v>412</v>
      </c>
      <c r="Y558" s="15" t="s">
        <v>339</v>
      </c>
      <c r="Z558" s="144">
        <v>449047.51</v>
      </c>
      <c r="AB558" t="s">
        <v>1899</v>
      </c>
      <c r="AD558" s="144">
        <v>635.31240000000003</v>
      </c>
      <c r="AG558" s="15" t="s">
        <v>15</v>
      </c>
      <c r="AH558" s="133">
        <v>4.6992823493104493E-4</v>
      </c>
      <c r="AI558" s="133">
        <v>1.5327834890520977E-2</v>
      </c>
      <c r="AJ558" s="133">
        <v>1.9185274283463234E-3</v>
      </c>
    </row>
    <row r="559" spans="1:36">
      <c r="A559" t="s">
        <v>1213</v>
      </c>
      <c r="B559">
        <v>14425</v>
      </c>
      <c r="C559" t="s">
        <v>2724</v>
      </c>
      <c r="D559" t="s">
        <v>2725</v>
      </c>
      <c r="E559" t="s">
        <v>309</v>
      </c>
      <c r="F559" t="s">
        <v>2726</v>
      </c>
      <c r="G559" t="s">
        <v>2727</v>
      </c>
      <c r="H559" t="s">
        <v>312</v>
      </c>
      <c r="I559" t="s">
        <v>754</v>
      </c>
      <c r="J559" t="s">
        <v>204</v>
      </c>
      <c r="K559" t="s">
        <v>204</v>
      </c>
      <c r="L559" t="s">
        <v>325</v>
      </c>
      <c r="M559" t="s">
        <v>340</v>
      </c>
      <c r="N559" t="s">
        <v>447</v>
      </c>
      <c r="O559" t="s">
        <v>339</v>
      </c>
      <c r="P559" t="s">
        <v>1662</v>
      </c>
      <c r="Q559" t="s">
        <v>413</v>
      </c>
      <c r="R559" t="s">
        <v>407</v>
      </c>
      <c r="S559" t="s">
        <v>1212</v>
      </c>
      <c r="T559" s="132">
        <v>3193.7</v>
      </c>
      <c r="U559" t="s">
        <v>2728</v>
      </c>
      <c r="V559" s="133">
        <v>3.9E-2</v>
      </c>
      <c r="W559" s="133">
        <v>2.5697834988832099E-2</v>
      </c>
      <c r="X559" s="15" t="s">
        <v>412</v>
      </c>
      <c r="Y559" s="15" t="s">
        <v>339</v>
      </c>
      <c r="Z559" s="144">
        <v>522582</v>
      </c>
      <c r="AB559" t="s">
        <v>2729</v>
      </c>
      <c r="AD559" s="144">
        <v>602.90290000000005</v>
      </c>
      <c r="AG559" s="15" t="s">
        <v>15</v>
      </c>
      <c r="AH559" s="133">
        <v>3.5493549097949655E-4</v>
      </c>
      <c r="AI559" s="133">
        <v>1.4545908605303909E-2</v>
      </c>
      <c r="AJ559" s="133">
        <v>1.8206566569132613E-3</v>
      </c>
    </row>
    <row r="560" spans="1:36">
      <c r="A560" t="s">
        <v>1213</v>
      </c>
      <c r="B560">
        <v>14425</v>
      </c>
      <c r="C560" t="s">
        <v>1858</v>
      </c>
      <c r="D560" t="s">
        <v>1859</v>
      </c>
      <c r="E560" t="s">
        <v>309</v>
      </c>
      <c r="F560" t="s">
        <v>2635</v>
      </c>
      <c r="G560" t="s">
        <v>2636</v>
      </c>
      <c r="H560" t="s">
        <v>312</v>
      </c>
      <c r="I560" t="s">
        <v>754</v>
      </c>
      <c r="J560" t="s">
        <v>204</v>
      </c>
      <c r="K560" t="s">
        <v>204</v>
      </c>
      <c r="L560" t="s">
        <v>325</v>
      </c>
      <c r="M560" t="s">
        <v>340</v>
      </c>
      <c r="N560" t="s">
        <v>448</v>
      </c>
      <c r="O560" t="s">
        <v>339</v>
      </c>
      <c r="P560" t="s">
        <v>1211</v>
      </c>
      <c r="Q560" t="s">
        <v>413</v>
      </c>
      <c r="R560" t="s">
        <v>407</v>
      </c>
      <c r="S560" t="s">
        <v>1212</v>
      </c>
      <c r="T560" s="132">
        <v>1231.5</v>
      </c>
      <c r="U560" t="s">
        <v>1802</v>
      </c>
      <c r="V560" s="133">
        <v>8.3000000000000001E-3</v>
      </c>
      <c r="W560" s="133">
        <v>1.3911861664056399E-2</v>
      </c>
      <c r="X560" s="15" t="s">
        <v>412</v>
      </c>
      <c r="Y560" s="15" t="s">
        <v>339</v>
      </c>
      <c r="Z560" s="144">
        <v>510516</v>
      </c>
      <c r="AB560" t="s">
        <v>2637</v>
      </c>
      <c r="AD560" s="144">
        <v>570.04219999999998</v>
      </c>
      <c r="AG560" s="15" t="s">
        <v>15</v>
      </c>
      <c r="AH560" s="133">
        <v>1.6782822292412363E-4</v>
      </c>
      <c r="AI560" s="133">
        <v>1.3753096464399775E-2</v>
      </c>
      <c r="AJ560" s="133">
        <v>1.7214233438775639E-3</v>
      </c>
    </row>
    <row r="561" spans="1:36">
      <c r="A561" t="s">
        <v>1213</v>
      </c>
      <c r="B561">
        <v>14425</v>
      </c>
      <c r="C561" t="s">
        <v>3046</v>
      </c>
      <c r="D561" t="s">
        <v>3047</v>
      </c>
      <c r="E561" t="s">
        <v>309</v>
      </c>
      <c r="F561" t="s">
        <v>3048</v>
      </c>
      <c r="G561" t="s">
        <v>3049</v>
      </c>
      <c r="H561" t="s">
        <v>312</v>
      </c>
      <c r="I561" t="s">
        <v>754</v>
      </c>
      <c r="J561" t="s">
        <v>204</v>
      </c>
      <c r="K561" t="s">
        <v>204</v>
      </c>
      <c r="L561" t="s">
        <v>325</v>
      </c>
      <c r="M561" t="s">
        <v>340</v>
      </c>
      <c r="N561" t="s">
        <v>447</v>
      </c>
      <c r="O561" t="s">
        <v>339</v>
      </c>
      <c r="P561" t="s">
        <v>1662</v>
      </c>
      <c r="Q561" t="s">
        <v>413</v>
      </c>
      <c r="R561" t="s">
        <v>407</v>
      </c>
      <c r="S561" t="s">
        <v>1212</v>
      </c>
      <c r="T561" s="132">
        <v>5910.6</v>
      </c>
      <c r="U561" t="s">
        <v>1904</v>
      </c>
      <c r="V561" s="133">
        <v>4.0800000000000003E-2</v>
      </c>
      <c r="W561" s="133">
        <v>3.2831312390565498E-2</v>
      </c>
      <c r="X561" s="15" t="s">
        <v>412</v>
      </c>
      <c r="Y561" s="15" t="s">
        <v>339</v>
      </c>
      <c r="Z561" s="144">
        <v>535391</v>
      </c>
      <c r="AB561" t="s">
        <v>3050</v>
      </c>
      <c r="AD561" s="144">
        <v>564.5163</v>
      </c>
      <c r="AG561" s="15" t="s">
        <v>15</v>
      </c>
      <c r="AH561" s="133">
        <v>1.5296885714285715E-3</v>
      </c>
      <c r="AI561" s="133">
        <v>1.3619776096622396E-2</v>
      </c>
      <c r="AJ561" s="133">
        <v>1.7047361350078821E-3</v>
      </c>
    </row>
    <row r="562" spans="1:36">
      <c r="A562" t="s">
        <v>1213</v>
      </c>
      <c r="B562">
        <v>14425</v>
      </c>
      <c r="C562" t="s">
        <v>1923</v>
      </c>
      <c r="D562" t="s">
        <v>1924</v>
      </c>
      <c r="E562" t="s">
        <v>309</v>
      </c>
      <c r="F562" t="s">
        <v>1925</v>
      </c>
      <c r="G562" t="s">
        <v>1926</v>
      </c>
      <c r="H562" t="s">
        <v>312</v>
      </c>
      <c r="I562" t="s">
        <v>754</v>
      </c>
      <c r="J562" t="s">
        <v>204</v>
      </c>
      <c r="K562" t="s">
        <v>204</v>
      </c>
      <c r="L562" t="s">
        <v>325</v>
      </c>
      <c r="M562" t="s">
        <v>340</v>
      </c>
      <c r="N562" t="s">
        <v>464</v>
      </c>
      <c r="O562" t="s">
        <v>339</v>
      </c>
      <c r="P562" t="s">
        <v>1662</v>
      </c>
      <c r="Q562" t="s">
        <v>413</v>
      </c>
      <c r="R562" t="s">
        <v>407</v>
      </c>
      <c r="S562" t="s">
        <v>1212</v>
      </c>
      <c r="T562" s="132">
        <v>4411.2</v>
      </c>
      <c r="U562" t="s">
        <v>1927</v>
      </c>
      <c r="V562" s="133">
        <v>3.6200000000000003E-2</v>
      </c>
      <c r="W562" s="133">
        <v>3.3489585489034301E-2</v>
      </c>
      <c r="X562" s="15" t="s">
        <v>412</v>
      </c>
      <c r="Y562" s="15" t="s">
        <v>339</v>
      </c>
      <c r="Z562" s="144">
        <v>538584.26</v>
      </c>
      <c r="AB562" t="s">
        <v>1928</v>
      </c>
      <c r="AD562" s="144">
        <v>560.01990000000001</v>
      </c>
      <c r="AG562" s="15" t="s">
        <v>15</v>
      </c>
      <c r="AH562" s="133">
        <v>3.0773856168660473E-4</v>
      </c>
      <c r="AI562" s="133">
        <v>1.3511293912421776E-2</v>
      </c>
      <c r="AJ562" s="133">
        <v>1.6911578281326874E-3</v>
      </c>
    </row>
    <row r="563" spans="1:36">
      <c r="A563" t="s">
        <v>1213</v>
      </c>
      <c r="B563">
        <v>14425</v>
      </c>
      <c r="C563" t="s">
        <v>1852</v>
      </c>
      <c r="D563" t="s">
        <v>1853</v>
      </c>
      <c r="E563" t="s">
        <v>309</v>
      </c>
      <c r="F563" t="s">
        <v>2797</v>
      </c>
      <c r="G563" t="s">
        <v>2798</v>
      </c>
      <c r="H563" t="s">
        <v>312</v>
      </c>
      <c r="I563" t="s">
        <v>754</v>
      </c>
      <c r="J563" t="s">
        <v>204</v>
      </c>
      <c r="K563" t="s">
        <v>204</v>
      </c>
      <c r="L563" t="s">
        <v>325</v>
      </c>
      <c r="M563" t="s">
        <v>340</v>
      </c>
      <c r="N563" t="s">
        <v>443</v>
      </c>
      <c r="O563" t="s">
        <v>339</v>
      </c>
      <c r="P563" t="s">
        <v>1856</v>
      </c>
      <c r="Q563" t="s">
        <v>415</v>
      </c>
      <c r="R563" t="s">
        <v>407</v>
      </c>
      <c r="S563" t="s">
        <v>1212</v>
      </c>
      <c r="T563" s="132">
        <v>1045.5999999999999</v>
      </c>
      <c r="U563" t="s">
        <v>1793</v>
      </c>
      <c r="V563" s="133">
        <v>1.8499999999999999E-2</v>
      </c>
      <c r="W563" s="133">
        <v>2.1798025835752102E-2</v>
      </c>
      <c r="X563" s="15" t="s">
        <v>412</v>
      </c>
      <c r="Y563" s="15" t="s">
        <v>339</v>
      </c>
      <c r="Z563" s="144">
        <v>482855.45</v>
      </c>
      <c r="AB563" t="s">
        <v>2799</v>
      </c>
      <c r="AD563" s="144">
        <v>540.17039999999997</v>
      </c>
      <c r="AG563" s="15" t="s">
        <v>15</v>
      </c>
      <c r="AH563" s="133">
        <v>1.0071238319706323E-3</v>
      </c>
      <c r="AI563" s="133">
        <v>1.3032395879486488E-2</v>
      </c>
      <c r="AJ563" s="133">
        <v>1.6312159630141089E-3</v>
      </c>
    </row>
    <row r="564" spans="1:36">
      <c r="A564" t="s">
        <v>1213</v>
      </c>
      <c r="B564">
        <v>14425</v>
      </c>
      <c r="C564" t="s">
        <v>2074</v>
      </c>
      <c r="D564" t="s">
        <v>2075</v>
      </c>
      <c r="E564" t="s">
        <v>309</v>
      </c>
      <c r="F564" t="s">
        <v>2642</v>
      </c>
      <c r="G564" t="s">
        <v>2643</v>
      </c>
      <c r="H564" t="s">
        <v>312</v>
      </c>
      <c r="I564" t="s">
        <v>754</v>
      </c>
      <c r="J564" t="s">
        <v>204</v>
      </c>
      <c r="K564" t="s">
        <v>204</v>
      </c>
      <c r="L564" t="s">
        <v>325</v>
      </c>
      <c r="M564" t="s">
        <v>340</v>
      </c>
      <c r="N564" t="s">
        <v>448</v>
      </c>
      <c r="O564" t="s">
        <v>339</v>
      </c>
      <c r="P564" t="s">
        <v>1211</v>
      </c>
      <c r="Q564" t="s">
        <v>413</v>
      </c>
      <c r="R564" t="s">
        <v>407</v>
      </c>
      <c r="S564" t="s">
        <v>1212</v>
      </c>
      <c r="T564" s="132">
        <v>2218.5</v>
      </c>
      <c r="U564" t="s">
        <v>2644</v>
      </c>
      <c r="V564" s="133">
        <v>3.8E-3</v>
      </c>
      <c r="W564" s="133">
        <v>1.7127171698808299E-2</v>
      </c>
      <c r="X564" s="15" t="s">
        <v>412</v>
      </c>
      <c r="Y564" s="15" t="s">
        <v>339</v>
      </c>
      <c r="Z564" s="144">
        <v>500616</v>
      </c>
      <c r="AB564" t="s">
        <v>2607</v>
      </c>
      <c r="AD564" s="144">
        <v>536.76049999999998</v>
      </c>
      <c r="AG564" s="15" t="s">
        <v>15</v>
      </c>
      <c r="AH564" s="133">
        <v>1.6687200000000001E-4</v>
      </c>
      <c r="AI564" s="133">
        <v>1.2950127086695434E-2</v>
      </c>
      <c r="AJ564" s="133">
        <v>1.62091868772416E-3</v>
      </c>
    </row>
    <row r="565" spans="1:36">
      <c r="A565" t="s">
        <v>1213</v>
      </c>
      <c r="B565">
        <v>14425</v>
      </c>
      <c r="C565" t="s">
        <v>1874</v>
      </c>
      <c r="D565" t="s">
        <v>1875</v>
      </c>
      <c r="E565" t="s">
        <v>309</v>
      </c>
      <c r="F565" t="s">
        <v>2763</v>
      </c>
      <c r="G565" t="s">
        <v>2764</v>
      </c>
      <c r="H565" t="s">
        <v>312</v>
      </c>
      <c r="I565" t="s">
        <v>754</v>
      </c>
      <c r="J565" t="s">
        <v>204</v>
      </c>
      <c r="K565" t="s">
        <v>204</v>
      </c>
      <c r="L565" t="s">
        <v>325</v>
      </c>
      <c r="M565" t="s">
        <v>340</v>
      </c>
      <c r="N565" t="s">
        <v>448</v>
      </c>
      <c r="O565" t="s">
        <v>339</v>
      </c>
      <c r="P565" t="s">
        <v>1211</v>
      </c>
      <c r="Q565" t="s">
        <v>413</v>
      </c>
      <c r="R565" t="s">
        <v>407</v>
      </c>
      <c r="S565" t="s">
        <v>1212</v>
      </c>
      <c r="T565" s="132">
        <v>2042.7</v>
      </c>
      <c r="U565" t="s">
        <v>2765</v>
      </c>
      <c r="V565" s="133">
        <v>6.0000000000000001E-3</v>
      </c>
      <c r="W565" s="133">
        <v>1.2836594849824599E-2</v>
      </c>
      <c r="X565" s="15" t="s">
        <v>412</v>
      </c>
      <c r="Y565" s="15" t="s">
        <v>339</v>
      </c>
      <c r="Z565" s="144">
        <v>464080</v>
      </c>
      <c r="AB565" t="s">
        <v>2766</v>
      </c>
      <c r="AD565" s="144">
        <v>514.20060000000001</v>
      </c>
      <c r="AG565" s="15" t="s">
        <v>15</v>
      </c>
      <c r="AH565" s="133">
        <v>4.1731092134972232E-4</v>
      </c>
      <c r="AI565" s="133">
        <v>1.2405836714987493E-2</v>
      </c>
      <c r="AJ565" s="133">
        <v>1.5527919095741506E-3</v>
      </c>
    </row>
    <row r="566" spans="1:36">
      <c r="A566" t="s">
        <v>1213</v>
      </c>
      <c r="B566">
        <v>14425</v>
      </c>
      <c r="C566" t="s">
        <v>1973</v>
      </c>
      <c r="D566" t="s">
        <v>1974</v>
      </c>
      <c r="E566" t="s">
        <v>309</v>
      </c>
      <c r="F566" t="s">
        <v>1985</v>
      </c>
      <c r="G566" t="s">
        <v>1986</v>
      </c>
      <c r="H566" t="s">
        <v>312</v>
      </c>
      <c r="I566" t="s">
        <v>754</v>
      </c>
      <c r="J566" t="s">
        <v>204</v>
      </c>
      <c r="K566" t="s">
        <v>204</v>
      </c>
      <c r="L566" t="s">
        <v>325</v>
      </c>
      <c r="M566" t="s">
        <v>340</v>
      </c>
      <c r="N566" t="s">
        <v>464</v>
      </c>
      <c r="O566" t="s">
        <v>339</v>
      </c>
      <c r="P566" t="s">
        <v>1650</v>
      </c>
      <c r="Q566" t="s">
        <v>413</v>
      </c>
      <c r="R566" t="s">
        <v>407</v>
      </c>
      <c r="S566" t="s">
        <v>1212</v>
      </c>
      <c r="T566" s="132">
        <v>2697.6</v>
      </c>
      <c r="U566" t="s">
        <v>1386</v>
      </c>
      <c r="V566" s="133">
        <v>2.3400000000000001E-2</v>
      </c>
      <c r="W566" s="133">
        <v>2.2986064535379099E-2</v>
      </c>
      <c r="X566" s="15" t="s">
        <v>412</v>
      </c>
      <c r="Y566" s="15" t="s">
        <v>339</v>
      </c>
      <c r="Z566" s="144">
        <v>441645.93</v>
      </c>
      <c r="AB566" t="s">
        <v>1987</v>
      </c>
      <c r="AD566" s="144">
        <v>493.93680000000001</v>
      </c>
      <c r="AG566" s="15" t="s">
        <v>15</v>
      </c>
      <c r="AH566" s="133">
        <v>2.0935480898779925E-4</v>
      </c>
      <c r="AI566" s="133">
        <v>1.1916943092488485E-2</v>
      </c>
      <c r="AJ566" s="133">
        <v>1.4915989341143228E-3</v>
      </c>
    </row>
    <row r="567" spans="1:36">
      <c r="A567" t="s">
        <v>1213</v>
      </c>
      <c r="B567">
        <v>14425</v>
      </c>
      <c r="C567" t="s">
        <v>1953</v>
      </c>
      <c r="D567" t="s">
        <v>1954</v>
      </c>
      <c r="E567" t="s">
        <v>309</v>
      </c>
      <c r="F567" t="s">
        <v>2681</v>
      </c>
      <c r="G567" t="s">
        <v>2682</v>
      </c>
      <c r="H567" t="s">
        <v>312</v>
      </c>
      <c r="I567" t="s">
        <v>754</v>
      </c>
      <c r="J567" t="s">
        <v>204</v>
      </c>
      <c r="K567" t="s">
        <v>204</v>
      </c>
      <c r="L567" t="s">
        <v>325</v>
      </c>
      <c r="M567" t="s">
        <v>340</v>
      </c>
      <c r="N567" t="s">
        <v>464</v>
      </c>
      <c r="O567" t="s">
        <v>339</v>
      </c>
      <c r="P567" t="s">
        <v>2102</v>
      </c>
      <c r="Q567" t="s">
        <v>415</v>
      </c>
      <c r="R567" t="s">
        <v>407</v>
      </c>
      <c r="S567" t="s">
        <v>1212</v>
      </c>
      <c r="T567" s="132">
        <v>3141.9</v>
      </c>
      <c r="U567" t="s">
        <v>2683</v>
      </c>
      <c r="V567" s="133">
        <v>1.34E-2</v>
      </c>
      <c r="W567" s="133">
        <v>2.28995186698433E-2</v>
      </c>
      <c r="X567" s="15" t="s">
        <v>412</v>
      </c>
      <c r="Y567" s="15" t="s">
        <v>339</v>
      </c>
      <c r="Z567" s="144">
        <v>346094.36</v>
      </c>
      <c r="AB567" t="s">
        <v>2684</v>
      </c>
      <c r="AD567" s="144">
        <v>381.60359999999997</v>
      </c>
      <c r="AG567" s="15" t="s">
        <v>15</v>
      </c>
      <c r="AH567" s="133">
        <v>1.2052513718622071E-4</v>
      </c>
      <c r="AI567" s="133">
        <v>9.2067413990792723E-3</v>
      </c>
      <c r="AJ567" s="133">
        <v>1.1523731842093732E-3</v>
      </c>
    </row>
    <row r="568" spans="1:36">
      <c r="A568" t="s">
        <v>1213</v>
      </c>
      <c r="B568">
        <v>14425</v>
      </c>
      <c r="C568" t="s">
        <v>2119</v>
      </c>
      <c r="D568" t="s">
        <v>2120</v>
      </c>
      <c r="E568" t="s">
        <v>309</v>
      </c>
      <c r="F568" t="s">
        <v>3051</v>
      </c>
      <c r="G568" t="s">
        <v>3052</v>
      </c>
      <c r="H568" t="s">
        <v>312</v>
      </c>
      <c r="I568" t="s">
        <v>754</v>
      </c>
      <c r="J568" t="s">
        <v>204</v>
      </c>
      <c r="K568" t="s">
        <v>204</v>
      </c>
      <c r="L568" t="s">
        <v>325</v>
      </c>
      <c r="M568" t="s">
        <v>340</v>
      </c>
      <c r="N568" t="s">
        <v>464</v>
      </c>
      <c r="O568" t="s">
        <v>339</v>
      </c>
      <c r="P568" t="s">
        <v>1690</v>
      </c>
      <c r="Q568" t="s">
        <v>413</v>
      </c>
      <c r="R568" t="s">
        <v>407</v>
      </c>
      <c r="S568" t="s">
        <v>1212</v>
      </c>
      <c r="T568" s="132">
        <v>5421.7</v>
      </c>
      <c r="U568" t="s">
        <v>3053</v>
      </c>
      <c r="V568" s="133">
        <v>1.8700000000000001E-2</v>
      </c>
      <c r="W568" s="133">
        <v>2.9209499047994299E-2</v>
      </c>
      <c r="X568" s="15" t="s">
        <v>412</v>
      </c>
      <c r="Y568" s="15" t="s">
        <v>339</v>
      </c>
      <c r="Z568" s="144">
        <v>308833</v>
      </c>
      <c r="AB568" t="s">
        <v>3054</v>
      </c>
      <c r="AD568" s="144">
        <v>313.03309999999999</v>
      </c>
      <c r="AG568" s="15" t="s">
        <v>15</v>
      </c>
      <c r="AH568" s="133">
        <v>5.5233088954222782E-4</v>
      </c>
      <c r="AI568" s="133">
        <v>7.5523784394385214E-3</v>
      </c>
      <c r="AJ568" s="133">
        <v>9.453027964357023E-4</v>
      </c>
    </row>
    <row r="569" spans="1:36">
      <c r="A569" t="s">
        <v>1213</v>
      </c>
      <c r="B569">
        <v>14425</v>
      </c>
      <c r="C569" t="s">
        <v>3055</v>
      </c>
      <c r="D569" t="s">
        <v>3056</v>
      </c>
      <c r="E569" t="s">
        <v>309</v>
      </c>
      <c r="F569" t="s">
        <v>3057</v>
      </c>
      <c r="G569" t="s">
        <v>3058</v>
      </c>
      <c r="H569" t="s">
        <v>312</v>
      </c>
      <c r="I569" t="s">
        <v>754</v>
      </c>
      <c r="J569" t="s">
        <v>204</v>
      </c>
      <c r="K569" t="s">
        <v>204</v>
      </c>
      <c r="L569" t="s">
        <v>325</v>
      </c>
      <c r="M569" t="s">
        <v>340</v>
      </c>
      <c r="N569" t="s">
        <v>464</v>
      </c>
      <c r="O569" t="s">
        <v>339</v>
      </c>
      <c r="P569" t="s">
        <v>1856</v>
      </c>
      <c r="Q569" t="s">
        <v>415</v>
      </c>
      <c r="R569" t="s">
        <v>407</v>
      </c>
      <c r="S569" t="s">
        <v>1212</v>
      </c>
      <c r="T569" s="132">
        <v>6935.2</v>
      </c>
      <c r="U569" t="s">
        <v>3059</v>
      </c>
      <c r="V569" s="133">
        <v>3.8999999999999998E-3</v>
      </c>
      <c r="W569" s="133">
        <v>3.3612847782373098E-2</v>
      </c>
      <c r="X569" s="15" t="s">
        <v>412</v>
      </c>
      <c r="Y569" s="15" t="s">
        <v>339</v>
      </c>
      <c r="Z569" s="144">
        <v>331426.71999999997</v>
      </c>
      <c r="AB569" t="s">
        <v>3060</v>
      </c>
      <c r="AD569" s="144">
        <v>292.74920000000003</v>
      </c>
      <c r="AG569" s="15" t="s">
        <v>15</v>
      </c>
      <c r="AH569" s="133">
        <v>1.5064850909090909E-3</v>
      </c>
      <c r="AI569" s="133">
        <v>7.0629998752300503E-3</v>
      </c>
      <c r="AJ569" s="133">
        <v>8.8404912264650204E-4</v>
      </c>
    </row>
    <row r="570" spans="1:36">
      <c r="A570" t="s">
        <v>1213</v>
      </c>
      <c r="B570">
        <v>14425</v>
      </c>
      <c r="C570" t="s">
        <v>3061</v>
      </c>
      <c r="D570" t="s">
        <v>3062</v>
      </c>
      <c r="E570" t="s">
        <v>309</v>
      </c>
      <c r="F570" t="s">
        <v>3063</v>
      </c>
      <c r="G570" t="s">
        <v>3064</v>
      </c>
      <c r="H570" t="s">
        <v>312</v>
      </c>
      <c r="I570" t="s">
        <v>754</v>
      </c>
      <c r="J570" t="s">
        <v>204</v>
      </c>
      <c r="K570" t="s">
        <v>204</v>
      </c>
      <c r="L570" t="s">
        <v>325</v>
      </c>
      <c r="M570" t="s">
        <v>340</v>
      </c>
      <c r="N570" t="s">
        <v>464</v>
      </c>
      <c r="O570" t="s">
        <v>339</v>
      </c>
      <c r="P570" t="s">
        <v>1662</v>
      </c>
      <c r="Q570" t="s">
        <v>413</v>
      </c>
      <c r="R570" t="s">
        <v>407</v>
      </c>
      <c r="S570" t="s">
        <v>1212</v>
      </c>
      <c r="T570" s="132">
        <v>4758.7</v>
      </c>
      <c r="U570" t="s">
        <v>3065</v>
      </c>
      <c r="V570" s="133">
        <v>4.3999999999999997E-2</v>
      </c>
      <c r="W570" s="133">
        <v>2.6778347007035901E-2</v>
      </c>
      <c r="X570" s="15" t="s">
        <v>412</v>
      </c>
      <c r="Y570" s="15" t="s">
        <v>339</v>
      </c>
      <c r="Z570" s="144">
        <v>273704</v>
      </c>
      <c r="AB570" t="s">
        <v>3066</v>
      </c>
      <c r="AD570" s="144">
        <v>290.67359999999996</v>
      </c>
      <c r="AG570" s="15" t="s">
        <v>15</v>
      </c>
      <c r="AH570" s="133">
        <v>6.5445763542675418E-4</v>
      </c>
      <c r="AI570" s="133">
        <v>7.012923008953292E-3</v>
      </c>
      <c r="AJ570" s="133">
        <v>8.7778118968899054E-4</v>
      </c>
    </row>
    <row r="571" spans="1:36">
      <c r="A571" t="s">
        <v>1213</v>
      </c>
      <c r="B571">
        <v>14425</v>
      </c>
      <c r="C571" t="s">
        <v>1874</v>
      </c>
      <c r="D571" t="s">
        <v>1875</v>
      </c>
      <c r="E571" t="s">
        <v>309</v>
      </c>
      <c r="F571" t="s">
        <v>1876</v>
      </c>
      <c r="G571" t="s">
        <v>1877</v>
      </c>
      <c r="H571" t="s">
        <v>312</v>
      </c>
      <c r="I571" t="s">
        <v>754</v>
      </c>
      <c r="J571" t="s">
        <v>204</v>
      </c>
      <c r="K571" t="s">
        <v>204</v>
      </c>
      <c r="L571" t="s">
        <v>325</v>
      </c>
      <c r="M571" t="s">
        <v>340</v>
      </c>
      <c r="N571" t="s">
        <v>448</v>
      </c>
      <c r="O571" t="s">
        <v>339</v>
      </c>
      <c r="P571" t="s">
        <v>1650</v>
      </c>
      <c r="Q571" t="s">
        <v>413</v>
      </c>
      <c r="R571" t="s">
        <v>407</v>
      </c>
      <c r="S571" t="s">
        <v>1212</v>
      </c>
      <c r="T571" s="132">
        <v>988.1</v>
      </c>
      <c r="U571" t="s">
        <v>1878</v>
      </c>
      <c r="V571" s="133">
        <v>2.0199999999999999E-2</v>
      </c>
      <c r="W571" s="133">
        <v>3.7499543925523397E-2</v>
      </c>
      <c r="X571" s="3" t="s">
        <v>411</v>
      </c>
      <c r="Y571" s="3" t="s">
        <v>339</v>
      </c>
      <c r="Z571" s="144">
        <v>250000</v>
      </c>
      <c r="AB571" t="s">
        <v>1879</v>
      </c>
      <c r="AC571" s="132">
        <v>5642.4</v>
      </c>
      <c r="AD571" s="144">
        <v>285.86740000000003</v>
      </c>
      <c r="AG571" s="15" t="s">
        <v>15</v>
      </c>
      <c r="AH571" s="133">
        <v>2.3758612497030174E-4</v>
      </c>
      <c r="AI571" s="133">
        <v>6.8969664495490985E-3</v>
      </c>
      <c r="AJ571" s="133">
        <v>8.6326734338893721E-4</v>
      </c>
    </row>
    <row r="572" spans="1:36">
      <c r="A572" t="s">
        <v>1213</v>
      </c>
      <c r="B572">
        <v>14425</v>
      </c>
      <c r="C572" t="s">
        <v>2125</v>
      </c>
      <c r="D572" t="s">
        <v>2126</v>
      </c>
      <c r="E572" t="s">
        <v>309</v>
      </c>
      <c r="F572" t="s">
        <v>2832</v>
      </c>
      <c r="G572" t="s">
        <v>2833</v>
      </c>
      <c r="H572" t="s">
        <v>312</v>
      </c>
      <c r="I572" t="s">
        <v>754</v>
      </c>
      <c r="J572" t="s">
        <v>204</v>
      </c>
      <c r="K572" t="s">
        <v>204</v>
      </c>
      <c r="L572" t="s">
        <v>325</v>
      </c>
      <c r="M572" t="s">
        <v>340</v>
      </c>
      <c r="N572" t="s">
        <v>464</v>
      </c>
      <c r="O572" t="s">
        <v>339</v>
      </c>
      <c r="P572" t="s">
        <v>1650</v>
      </c>
      <c r="Q572" t="s">
        <v>413</v>
      </c>
      <c r="R572" t="s">
        <v>407</v>
      </c>
      <c r="S572" t="s">
        <v>1212</v>
      </c>
      <c r="T572" s="132">
        <v>1242.5</v>
      </c>
      <c r="U572" t="s">
        <v>2188</v>
      </c>
      <c r="V572" s="133">
        <v>2.3E-2</v>
      </c>
      <c r="W572" s="133">
        <v>1.89944643127915E-2</v>
      </c>
      <c r="X572" s="15" t="s">
        <v>412</v>
      </c>
      <c r="Y572" s="15" t="s">
        <v>339</v>
      </c>
      <c r="Z572" s="144">
        <v>197885</v>
      </c>
      <c r="AB572" t="s">
        <v>2834</v>
      </c>
      <c r="AD572" s="144">
        <v>226.8356</v>
      </c>
      <c r="AG572" s="15" t="s">
        <v>15</v>
      </c>
      <c r="AH572" s="133">
        <v>1.5890194929944006E-4</v>
      </c>
      <c r="AI572" s="133">
        <v>5.4727384891153702E-3</v>
      </c>
      <c r="AJ572" s="133">
        <v>6.8500208767433989E-4</v>
      </c>
    </row>
    <row r="573" spans="1:36">
      <c r="A573" t="s">
        <v>1213</v>
      </c>
      <c r="B573">
        <v>14425</v>
      </c>
      <c r="C573" t="s">
        <v>3046</v>
      </c>
      <c r="D573" t="s">
        <v>3047</v>
      </c>
      <c r="E573" t="s">
        <v>309</v>
      </c>
      <c r="F573" t="s">
        <v>3067</v>
      </c>
      <c r="G573" t="s">
        <v>3068</v>
      </c>
      <c r="H573" t="s">
        <v>312</v>
      </c>
      <c r="I573" t="s">
        <v>754</v>
      </c>
      <c r="J573" t="s">
        <v>204</v>
      </c>
      <c r="K573" t="s">
        <v>204</v>
      </c>
      <c r="L573" t="s">
        <v>325</v>
      </c>
      <c r="M573" t="s">
        <v>340</v>
      </c>
      <c r="N573" t="s">
        <v>447</v>
      </c>
      <c r="O573" t="s">
        <v>339</v>
      </c>
      <c r="P573" t="s">
        <v>1662</v>
      </c>
      <c r="Q573" t="s">
        <v>413</v>
      </c>
      <c r="R573" t="s">
        <v>407</v>
      </c>
      <c r="S573" t="s">
        <v>1212</v>
      </c>
      <c r="T573" s="132">
        <v>3760.2</v>
      </c>
      <c r="U573" t="s">
        <v>2108</v>
      </c>
      <c r="V573" s="133">
        <v>7.4999999999999997E-3</v>
      </c>
      <c r="W573" s="133">
        <v>2.9928091992139499E-2</v>
      </c>
      <c r="X573" s="15" t="s">
        <v>412</v>
      </c>
      <c r="Y573" s="15" t="s">
        <v>339</v>
      </c>
      <c r="Z573" s="144">
        <v>212743</v>
      </c>
      <c r="AB573" t="s">
        <v>3069</v>
      </c>
      <c r="AD573" s="144">
        <v>213.76420000000002</v>
      </c>
      <c r="AG573" s="15" t="s">
        <v>15</v>
      </c>
      <c r="AH573" s="133">
        <v>1.3823825066164856E-4</v>
      </c>
      <c r="AI573" s="133">
        <v>5.157371968663455E-3</v>
      </c>
      <c r="AJ573" s="133">
        <v>6.4552884675084124E-4</v>
      </c>
    </row>
    <row r="574" spans="1:36">
      <c r="A574" t="s">
        <v>1213</v>
      </c>
      <c r="B574">
        <v>14425</v>
      </c>
      <c r="C574" t="s">
        <v>2119</v>
      </c>
      <c r="D574" t="s">
        <v>2120</v>
      </c>
      <c r="E574" t="s">
        <v>309</v>
      </c>
      <c r="F574" t="s">
        <v>2704</v>
      </c>
      <c r="G574" t="s">
        <v>2705</v>
      </c>
      <c r="H574" t="s">
        <v>312</v>
      </c>
      <c r="I574" t="s">
        <v>754</v>
      </c>
      <c r="J574" t="s">
        <v>204</v>
      </c>
      <c r="K574" t="s">
        <v>204</v>
      </c>
      <c r="L574" t="s">
        <v>325</v>
      </c>
      <c r="M574" t="s">
        <v>340</v>
      </c>
      <c r="N574" t="s">
        <v>464</v>
      </c>
      <c r="O574" t="s">
        <v>339</v>
      </c>
      <c r="P574" t="s">
        <v>1725</v>
      </c>
      <c r="Q574" t="s">
        <v>415</v>
      </c>
      <c r="R574" t="s">
        <v>407</v>
      </c>
      <c r="S574" t="s">
        <v>1212</v>
      </c>
      <c r="T574" s="132">
        <v>4737</v>
      </c>
      <c r="U574" t="s">
        <v>1983</v>
      </c>
      <c r="V574" s="133">
        <v>1.3299999999999999E-2</v>
      </c>
      <c r="W574" s="133">
        <v>2.9004936093091599E-2</v>
      </c>
      <c r="X574" s="15" t="s">
        <v>412</v>
      </c>
      <c r="Y574" s="15" t="s">
        <v>339</v>
      </c>
      <c r="Z574" s="144">
        <v>204061</v>
      </c>
      <c r="AB574" t="s">
        <v>2706</v>
      </c>
      <c r="AD574" s="144">
        <v>210.8766</v>
      </c>
      <c r="AG574" s="15" t="s">
        <v>15</v>
      </c>
      <c r="AH574" s="133">
        <v>1.7184084210526316E-4</v>
      </c>
      <c r="AI574" s="133">
        <v>5.0877044223824937E-3</v>
      </c>
      <c r="AJ574" s="133">
        <v>6.36808822079368E-4</v>
      </c>
    </row>
    <row r="575" spans="1:36">
      <c r="A575" t="s">
        <v>1213</v>
      </c>
      <c r="B575">
        <v>14425</v>
      </c>
      <c r="C575" t="s">
        <v>1953</v>
      </c>
      <c r="D575" t="s">
        <v>1954</v>
      </c>
      <c r="E575" t="s">
        <v>309</v>
      </c>
      <c r="F575" t="s">
        <v>1955</v>
      </c>
      <c r="G575" t="s">
        <v>1956</v>
      </c>
      <c r="H575" t="s">
        <v>312</v>
      </c>
      <c r="I575" t="s">
        <v>754</v>
      </c>
      <c r="J575" t="s">
        <v>204</v>
      </c>
      <c r="K575" t="s">
        <v>204</v>
      </c>
      <c r="L575" t="s">
        <v>325</v>
      </c>
      <c r="M575" t="s">
        <v>340</v>
      </c>
      <c r="N575" t="s">
        <v>464</v>
      </c>
      <c r="O575" t="s">
        <v>339</v>
      </c>
      <c r="P575" t="s">
        <v>1957</v>
      </c>
      <c r="Q575" t="s">
        <v>413</v>
      </c>
      <c r="R575" t="s">
        <v>407</v>
      </c>
      <c r="S575" t="s">
        <v>1212</v>
      </c>
      <c r="T575" s="132">
        <v>7274.6</v>
      </c>
      <c r="U575" t="s">
        <v>1958</v>
      </c>
      <c r="V575" s="133">
        <v>8.9999999999999993E-3</v>
      </c>
      <c r="W575" s="133">
        <v>2.8603677989244101E-2</v>
      </c>
      <c r="X575" s="15" t="s">
        <v>412</v>
      </c>
      <c r="Y575" s="15" t="s">
        <v>339</v>
      </c>
      <c r="Z575" s="144">
        <v>214290</v>
      </c>
      <c r="AB575" t="s">
        <v>1959</v>
      </c>
      <c r="AD575" s="144">
        <v>204.36840000000001</v>
      </c>
      <c r="AG575" s="15" t="s">
        <v>15</v>
      </c>
      <c r="AH575" s="133">
        <v>8.3164125443588573E-5</v>
      </c>
      <c r="AI575" s="133">
        <v>4.9306846396197325E-3</v>
      </c>
      <c r="AJ575" s="133">
        <v>6.171552465956162E-4</v>
      </c>
    </row>
    <row r="576" spans="1:36">
      <c r="A576" t="s">
        <v>1213</v>
      </c>
      <c r="B576">
        <v>14425</v>
      </c>
      <c r="C576" t="s">
        <v>2306</v>
      </c>
      <c r="D576" t="s">
        <v>2307</v>
      </c>
      <c r="E576" t="s">
        <v>309</v>
      </c>
      <c r="F576" t="s">
        <v>3070</v>
      </c>
      <c r="G576" t="s">
        <v>3071</v>
      </c>
      <c r="H576" t="s">
        <v>312</v>
      </c>
      <c r="I576" t="s">
        <v>754</v>
      </c>
      <c r="J576" t="s">
        <v>204</v>
      </c>
      <c r="K576" t="s">
        <v>204</v>
      </c>
      <c r="L576" t="s">
        <v>325</v>
      </c>
      <c r="M576" t="s">
        <v>340</v>
      </c>
      <c r="N576" t="s">
        <v>445</v>
      </c>
      <c r="O576" t="s">
        <v>339</v>
      </c>
      <c r="P576" t="s">
        <v>1725</v>
      </c>
      <c r="Q576" t="s">
        <v>415</v>
      </c>
      <c r="R576" t="s">
        <v>407</v>
      </c>
      <c r="S576" t="s">
        <v>1212</v>
      </c>
      <c r="T576" s="132">
        <v>5623.3</v>
      </c>
      <c r="U576" t="s">
        <v>3072</v>
      </c>
      <c r="V576" s="133">
        <v>2.3099999999999999E-2</v>
      </c>
      <c r="W576" s="133">
        <v>2.04945926487442E-2</v>
      </c>
      <c r="X576" s="15" t="s">
        <v>412</v>
      </c>
      <c r="Y576" s="15" t="s">
        <v>339</v>
      </c>
      <c r="Z576" s="144">
        <v>176860</v>
      </c>
      <c r="AB576" t="s">
        <v>3073</v>
      </c>
      <c r="AD576" s="144">
        <v>176.48860000000002</v>
      </c>
      <c r="AG576" s="15" t="s">
        <v>15</v>
      </c>
      <c r="AH576" s="133">
        <v>5.8953333333333332E-4</v>
      </c>
      <c r="AI576" s="133">
        <v>4.2580439494950837E-3</v>
      </c>
      <c r="AJ576" s="133">
        <v>5.3296334195656019E-4</v>
      </c>
    </row>
    <row r="577" spans="1:36">
      <c r="A577" t="s">
        <v>1213</v>
      </c>
      <c r="B577">
        <v>14425</v>
      </c>
      <c r="C577" t="s">
        <v>2493</v>
      </c>
      <c r="D577" t="s">
        <v>2494</v>
      </c>
      <c r="E577" t="s">
        <v>309</v>
      </c>
      <c r="F577" t="s">
        <v>2794</v>
      </c>
      <c r="G577" t="s">
        <v>2795</v>
      </c>
      <c r="H577" t="s">
        <v>312</v>
      </c>
      <c r="I577" t="s">
        <v>754</v>
      </c>
      <c r="J577" t="s">
        <v>204</v>
      </c>
      <c r="K577" t="s">
        <v>204</v>
      </c>
      <c r="L577" t="s">
        <v>325</v>
      </c>
      <c r="M577" t="s">
        <v>340</v>
      </c>
      <c r="N577" t="s">
        <v>464</v>
      </c>
      <c r="O577" t="s">
        <v>339</v>
      </c>
      <c r="P577" t="s">
        <v>1211</v>
      </c>
      <c r="Q577" t="s">
        <v>413</v>
      </c>
      <c r="R577" t="s">
        <v>407</v>
      </c>
      <c r="S577" t="s">
        <v>1212</v>
      </c>
      <c r="T577" s="132">
        <v>1956.1</v>
      </c>
      <c r="U577" t="s">
        <v>1663</v>
      </c>
      <c r="V577" s="133">
        <v>8.3000000000000001E-3</v>
      </c>
      <c r="W577" s="133">
        <v>1.7158642922639501E-2</v>
      </c>
      <c r="X577" s="15" t="s">
        <v>412</v>
      </c>
      <c r="Y577" s="15" t="s">
        <v>339</v>
      </c>
      <c r="Z577" s="144">
        <v>158583.94</v>
      </c>
      <c r="AB577" t="s">
        <v>2796</v>
      </c>
      <c r="AD577" s="144">
        <v>176.10749999999999</v>
      </c>
      <c r="AG577" s="15" t="s">
        <v>15</v>
      </c>
      <c r="AH577" s="133">
        <v>1.336172776264596E-4</v>
      </c>
      <c r="AI577" s="133">
        <v>4.2488493581778388E-3</v>
      </c>
      <c r="AJ577" s="133">
        <v>5.318124895523842E-4</v>
      </c>
    </row>
    <row r="578" spans="1:36">
      <c r="A578" t="s">
        <v>1213</v>
      </c>
      <c r="B578">
        <v>14425</v>
      </c>
      <c r="C578" t="s">
        <v>1858</v>
      </c>
      <c r="D578" t="s">
        <v>1859</v>
      </c>
      <c r="E578" t="s">
        <v>309</v>
      </c>
      <c r="F578" t="s">
        <v>2733</v>
      </c>
      <c r="G578" t="s">
        <v>2734</v>
      </c>
      <c r="H578" t="s">
        <v>312</v>
      </c>
      <c r="I578" t="s">
        <v>754</v>
      </c>
      <c r="J578" t="s">
        <v>204</v>
      </c>
      <c r="K578" t="s">
        <v>204</v>
      </c>
      <c r="L578" t="s">
        <v>325</v>
      </c>
      <c r="M578" t="s">
        <v>340</v>
      </c>
      <c r="N578" t="s">
        <v>448</v>
      </c>
      <c r="O578" t="s">
        <v>339</v>
      </c>
      <c r="P578" t="s">
        <v>1211</v>
      </c>
      <c r="Q578" t="s">
        <v>413</v>
      </c>
      <c r="R578" t="s">
        <v>407</v>
      </c>
      <c r="S578" t="s">
        <v>1212</v>
      </c>
      <c r="T578" s="132">
        <v>3648.6</v>
      </c>
      <c r="U578" t="s">
        <v>2735</v>
      </c>
      <c r="V578" s="133">
        <v>1E-3</v>
      </c>
      <c r="W578" s="133">
        <v>1.7976894742250098E-2</v>
      </c>
      <c r="X578" s="15" t="s">
        <v>412</v>
      </c>
      <c r="Y578" s="15" t="s">
        <v>339</v>
      </c>
      <c r="Z578" s="144">
        <v>150520</v>
      </c>
      <c r="AB578" t="s">
        <v>2736</v>
      </c>
      <c r="AD578" s="144">
        <v>154.35829999999999</v>
      </c>
      <c r="AG578" s="15" t="s">
        <v>15</v>
      </c>
      <c r="AH578" s="133">
        <v>4.7978248500679737E-5</v>
      </c>
      <c r="AI578" s="133">
        <v>3.7241183020849328E-3</v>
      </c>
      <c r="AJ578" s="133">
        <v>4.6613387735374009E-4</v>
      </c>
    </row>
    <row r="579" spans="1:36">
      <c r="A579" t="s">
        <v>1213</v>
      </c>
      <c r="B579">
        <v>14425</v>
      </c>
      <c r="C579" t="s">
        <v>455</v>
      </c>
      <c r="D579" t="s">
        <v>2571</v>
      </c>
      <c r="E579" t="s">
        <v>309</v>
      </c>
      <c r="F579" t="s">
        <v>2677</v>
      </c>
      <c r="G579" t="s">
        <v>2678</v>
      </c>
      <c r="H579" t="s">
        <v>312</v>
      </c>
      <c r="I579" t="s">
        <v>754</v>
      </c>
      <c r="J579" t="s">
        <v>204</v>
      </c>
      <c r="K579" t="s">
        <v>204</v>
      </c>
      <c r="L579" t="s">
        <v>325</v>
      </c>
      <c r="M579" t="s">
        <v>340</v>
      </c>
      <c r="N579" t="s">
        <v>440</v>
      </c>
      <c r="O579" t="s">
        <v>339</v>
      </c>
      <c r="P579" t="s">
        <v>2102</v>
      </c>
      <c r="Q579" t="s">
        <v>415</v>
      </c>
      <c r="R579" t="s">
        <v>407</v>
      </c>
      <c r="S579" t="s">
        <v>1212</v>
      </c>
      <c r="T579" s="132">
        <v>3888.3</v>
      </c>
      <c r="U579" t="s">
        <v>2679</v>
      </c>
      <c r="V579" s="133">
        <v>3.85E-2</v>
      </c>
      <c r="W579" s="133">
        <v>1.97550188887116E-2</v>
      </c>
      <c r="X579" s="15" t="s">
        <v>412</v>
      </c>
      <c r="Y579" s="15" t="s">
        <v>339</v>
      </c>
      <c r="Z579" s="144">
        <v>122634.02</v>
      </c>
      <c r="AB579" t="s">
        <v>2680</v>
      </c>
      <c r="AC579" s="132">
        <v>4184.3999999999996</v>
      </c>
      <c r="AD579" s="144">
        <v>151.9462</v>
      </c>
      <c r="AG579" s="15" t="s">
        <v>15</v>
      </c>
      <c r="AH579" s="133">
        <v>4.8000267737444643E-5</v>
      </c>
      <c r="AI579" s="133">
        <v>3.6659228843039715E-3</v>
      </c>
      <c r="AJ579" s="133">
        <v>4.5884977584727786E-4</v>
      </c>
    </row>
    <row r="580" spans="1:36">
      <c r="A580" t="s">
        <v>1213</v>
      </c>
      <c r="B580">
        <v>14425</v>
      </c>
      <c r="C580" t="s">
        <v>455</v>
      </c>
      <c r="D580" t="s">
        <v>2571</v>
      </c>
      <c r="E580" t="s">
        <v>309</v>
      </c>
      <c r="F580" t="s">
        <v>2656</v>
      </c>
      <c r="G580" t="s">
        <v>2657</v>
      </c>
      <c r="H580" t="s">
        <v>312</v>
      </c>
      <c r="I580" t="s">
        <v>754</v>
      </c>
      <c r="J580" t="s">
        <v>204</v>
      </c>
      <c r="K580" t="s">
        <v>204</v>
      </c>
      <c r="L580" t="s">
        <v>325</v>
      </c>
      <c r="M580" t="s">
        <v>340</v>
      </c>
      <c r="N580" t="s">
        <v>440</v>
      </c>
      <c r="O580" t="s">
        <v>339</v>
      </c>
      <c r="P580" t="s">
        <v>2102</v>
      </c>
      <c r="Q580" t="s">
        <v>415</v>
      </c>
      <c r="R580" t="s">
        <v>407</v>
      </c>
      <c r="S580" t="s">
        <v>1212</v>
      </c>
      <c r="T580" s="132">
        <v>6379.8</v>
      </c>
      <c r="U580" t="s">
        <v>2658</v>
      </c>
      <c r="V580" s="133">
        <v>2.3900000000000001E-2</v>
      </c>
      <c r="W580" s="133">
        <v>3.3191722428795199E-3</v>
      </c>
      <c r="X580" s="15" t="s">
        <v>412</v>
      </c>
      <c r="Y580" s="15" t="s">
        <v>339</v>
      </c>
      <c r="Z580" s="144">
        <v>135956</v>
      </c>
      <c r="AB580" t="s">
        <v>2659</v>
      </c>
      <c r="AD580" s="144">
        <v>150.5849</v>
      </c>
      <c r="AG580" s="15" t="s">
        <v>15</v>
      </c>
      <c r="AH580" s="133">
        <v>3.495778509843287E-5</v>
      </c>
      <c r="AI580" s="133">
        <v>3.6330795435530806E-3</v>
      </c>
      <c r="AJ580" s="133">
        <v>4.5473889844553368E-4</v>
      </c>
    </row>
    <row r="581" spans="1:36">
      <c r="A581" t="s">
        <v>1213</v>
      </c>
      <c r="B581">
        <v>14425</v>
      </c>
      <c r="C581" t="s">
        <v>3074</v>
      </c>
      <c r="D581" t="s">
        <v>3075</v>
      </c>
      <c r="E581" t="s">
        <v>309</v>
      </c>
      <c r="F581" t="s">
        <v>3076</v>
      </c>
      <c r="G581" t="s">
        <v>3077</v>
      </c>
      <c r="H581" t="s">
        <v>312</v>
      </c>
      <c r="I581" t="s">
        <v>754</v>
      </c>
      <c r="J581" t="s">
        <v>204</v>
      </c>
      <c r="K581" t="s">
        <v>204</v>
      </c>
      <c r="L581" t="s">
        <v>325</v>
      </c>
      <c r="M581" t="s">
        <v>340</v>
      </c>
      <c r="N581" t="s">
        <v>447</v>
      </c>
      <c r="O581" t="s">
        <v>339</v>
      </c>
      <c r="P581" t="s">
        <v>1856</v>
      </c>
      <c r="Q581" t="s">
        <v>415</v>
      </c>
      <c r="R581" t="s">
        <v>407</v>
      </c>
      <c r="S581" t="s">
        <v>1212</v>
      </c>
      <c r="T581" s="132">
        <v>4349.7</v>
      </c>
      <c r="U581" t="s">
        <v>1927</v>
      </c>
      <c r="V581" s="133">
        <v>1E-3</v>
      </c>
      <c r="W581" s="133">
        <v>2.5349028924703299E-2</v>
      </c>
      <c r="X581" s="15" t="s">
        <v>412</v>
      </c>
      <c r="Y581" s="15" t="s">
        <v>339</v>
      </c>
      <c r="Z581" s="144">
        <v>146678</v>
      </c>
      <c r="AB581" t="s">
        <v>3078</v>
      </c>
      <c r="AD581" s="144">
        <v>146.0326</v>
      </c>
      <c r="AG581" s="15" t="s">
        <v>15</v>
      </c>
      <c r="AH581" s="133">
        <v>8.4866305395575646E-4</v>
      </c>
      <c r="AI581" s="133">
        <v>3.5232486906181804E-3</v>
      </c>
      <c r="AJ581" s="133">
        <v>4.4099178377870053E-4</v>
      </c>
    </row>
    <row r="582" spans="1:36">
      <c r="A582" t="s">
        <v>1213</v>
      </c>
      <c r="B582">
        <v>14425</v>
      </c>
      <c r="C582" t="s">
        <v>1874</v>
      </c>
      <c r="D582" t="s">
        <v>1875</v>
      </c>
      <c r="E582" t="s">
        <v>309</v>
      </c>
      <c r="F582" t="s">
        <v>2713</v>
      </c>
      <c r="G582" t="s">
        <v>2714</v>
      </c>
      <c r="H582" t="s">
        <v>312</v>
      </c>
      <c r="I582" t="s">
        <v>754</v>
      </c>
      <c r="J582" t="s">
        <v>204</v>
      </c>
      <c r="K582" t="s">
        <v>204</v>
      </c>
      <c r="L582" t="s">
        <v>325</v>
      </c>
      <c r="M582" t="s">
        <v>340</v>
      </c>
      <c r="N582" t="s">
        <v>448</v>
      </c>
      <c r="O582" t="s">
        <v>339</v>
      </c>
      <c r="P582" t="s">
        <v>1211</v>
      </c>
      <c r="Q582" t="s">
        <v>413</v>
      </c>
      <c r="R582" t="s">
        <v>407</v>
      </c>
      <c r="S582" t="s">
        <v>1212</v>
      </c>
      <c r="T582" s="132">
        <v>4087.9</v>
      </c>
      <c r="U582" t="s">
        <v>2715</v>
      </c>
      <c r="V582" s="133">
        <v>1E-3</v>
      </c>
      <c r="W582" s="133">
        <v>1.9503249098062201E-2</v>
      </c>
      <c r="X582" s="15" t="s">
        <v>412</v>
      </c>
      <c r="Y582" s="15" t="s">
        <v>339</v>
      </c>
      <c r="Z582" s="144">
        <v>134219.56</v>
      </c>
      <c r="AB582" t="s">
        <v>2716</v>
      </c>
      <c r="AD582" s="144">
        <v>135.602</v>
      </c>
      <c r="AG582" s="15" t="s">
        <v>15</v>
      </c>
      <c r="AH582" s="133">
        <v>7.2510852587722707E-5</v>
      </c>
      <c r="AI582" s="133">
        <v>3.2715953077957008E-3</v>
      </c>
      <c r="AJ582" s="133">
        <v>4.0949327659686502E-4</v>
      </c>
    </row>
    <row r="583" spans="1:36">
      <c r="A583" t="s">
        <v>1213</v>
      </c>
      <c r="B583">
        <v>14425</v>
      </c>
      <c r="C583" t="s">
        <v>2415</v>
      </c>
      <c r="D583" t="s">
        <v>2416</v>
      </c>
      <c r="E583" t="s">
        <v>309</v>
      </c>
      <c r="F583" t="s">
        <v>3079</v>
      </c>
      <c r="G583" t="s">
        <v>3080</v>
      </c>
      <c r="H583" t="s">
        <v>312</v>
      </c>
      <c r="I583" t="s">
        <v>754</v>
      </c>
      <c r="J583" t="s">
        <v>204</v>
      </c>
      <c r="K583" t="s">
        <v>204</v>
      </c>
      <c r="L583" t="s">
        <v>325</v>
      </c>
      <c r="M583" t="s">
        <v>340</v>
      </c>
      <c r="N583" t="s">
        <v>440</v>
      </c>
      <c r="O583" t="s">
        <v>339</v>
      </c>
      <c r="P583" t="s">
        <v>1622</v>
      </c>
      <c r="Q583" t="s">
        <v>413</v>
      </c>
      <c r="R583" t="s">
        <v>407</v>
      </c>
      <c r="S583" t="s">
        <v>1212</v>
      </c>
      <c r="T583" s="132">
        <v>3589.7</v>
      </c>
      <c r="U583" t="s">
        <v>3081</v>
      </c>
      <c r="V583" s="133">
        <v>1.23E-2</v>
      </c>
      <c r="W583" s="133">
        <v>2.01667674005028E-2</v>
      </c>
      <c r="X583" s="15" t="s">
        <v>412</v>
      </c>
      <c r="Y583" s="15" t="s">
        <v>339</v>
      </c>
      <c r="Z583" s="144">
        <v>123595.4</v>
      </c>
      <c r="AB583" t="s">
        <v>3082</v>
      </c>
      <c r="AD583" s="144">
        <v>134.2988</v>
      </c>
      <c r="AG583" s="15" t="s">
        <v>15</v>
      </c>
      <c r="AH583" s="133">
        <v>1.1085874142075906E-4</v>
      </c>
      <c r="AI583" s="133">
        <v>3.2401537139761455E-3</v>
      </c>
      <c r="AJ583" s="133">
        <v>4.0555785058499916E-4</v>
      </c>
    </row>
    <row r="584" spans="1:36">
      <c r="A584" t="s">
        <v>1213</v>
      </c>
      <c r="B584">
        <v>14425</v>
      </c>
      <c r="C584" t="s">
        <v>1895</v>
      </c>
      <c r="D584" t="s">
        <v>1896</v>
      </c>
      <c r="E584" t="s">
        <v>309</v>
      </c>
      <c r="F584" t="s">
        <v>3083</v>
      </c>
      <c r="G584" t="s">
        <v>3084</v>
      </c>
      <c r="H584" t="s">
        <v>312</v>
      </c>
      <c r="I584" t="s">
        <v>754</v>
      </c>
      <c r="J584" t="s">
        <v>204</v>
      </c>
      <c r="K584" t="s">
        <v>204</v>
      </c>
      <c r="L584" t="s">
        <v>325</v>
      </c>
      <c r="M584" t="s">
        <v>340</v>
      </c>
      <c r="N584" t="s">
        <v>464</v>
      </c>
      <c r="O584" t="s">
        <v>339</v>
      </c>
      <c r="P584" t="s">
        <v>1650</v>
      </c>
      <c r="Q584" t="s">
        <v>413</v>
      </c>
      <c r="R584" t="s">
        <v>407</v>
      </c>
      <c r="S584" t="s">
        <v>1212</v>
      </c>
      <c r="T584" s="132">
        <v>5656.1</v>
      </c>
      <c r="U584" t="s">
        <v>3085</v>
      </c>
      <c r="V584" s="133">
        <v>5.8999999999999999E-3</v>
      </c>
      <c r="W584" s="133">
        <v>2.8582697173356701E-2</v>
      </c>
      <c r="X584" s="15" t="s">
        <v>412</v>
      </c>
      <c r="Y584" s="15" t="s">
        <v>339</v>
      </c>
      <c r="Z584" s="144">
        <v>136552</v>
      </c>
      <c r="AB584" t="s">
        <v>3086</v>
      </c>
      <c r="AD584" s="144">
        <v>130.36619999999999</v>
      </c>
      <c r="AG584" s="15" t="s">
        <v>15</v>
      </c>
      <c r="AH584" s="133">
        <v>9.7500858609046205E-5</v>
      </c>
      <c r="AI584" s="133">
        <v>3.1452740240937144E-3</v>
      </c>
      <c r="AJ584" s="133">
        <v>3.9368211674962181E-4</v>
      </c>
    </row>
    <row r="585" spans="1:36">
      <c r="A585" t="s">
        <v>1213</v>
      </c>
      <c r="B585">
        <v>14425</v>
      </c>
      <c r="C585" t="s">
        <v>2125</v>
      </c>
      <c r="D585" t="s">
        <v>2126</v>
      </c>
      <c r="E585" t="s">
        <v>309</v>
      </c>
      <c r="F585" t="s">
        <v>2811</v>
      </c>
      <c r="G585" t="s">
        <v>2812</v>
      </c>
      <c r="H585" t="s">
        <v>312</v>
      </c>
      <c r="I585" t="s">
        <v>754</v>
      </c>
      <c r="J585" t="s">
        <v>204</v>
      </c>
      <c r="K585" t="s">
        <v>204</v>
      </c>
      <c r="L585" t="s">
        <v>325</v>
      </c>
      <c r="M585" t="s">
        <v>340</v>
      </c>
      <c r="N585" t="s">
        <v>464</v>
      </c>
      <c r="O585" t="s">
        <v>339</v>
      </c>
      <c r="P585" t="s">
        <v>1650</v>
      </c>
      <c r="Q585" t="s">
        <v>413</v>
      </c>
      <c r="R585" t="s">
        <v>407</v>
      </c>
      <c r="S585" t="s">
        <v>1212</v>
      </c>
      <c r="T585" s="132">
        <v>5661.2</v>
      </c>
      <c r="U585" t="s">
        <v>2809</v>
      </c>
      <c r="V585" s="133">
        <v>2.5000000000000001E-3</v>
      </c>
      <c r="W585" s="133">
        <v>2.6744253181218799E-2</v>
      </c>
      <c r="X585" s="15" t="s">
        <v>412</v>
      </c>
      <c r="Y585" s="15" t="s">
        <v>339</v>
      </c>
      <c r="Z585" s="144">
        <v>103028.94</v>
      </c>
      <c r="AB585" t="s">
        <v>2813</v>
      </c>
      <c r="AD585" s="144">
        <v>98.557500000000005</v>
      </c>
      <c r="AG585" s="15" t="s">
        <v>15</v>
      </c>
      <c r="AH585" s="133">
        <v>8.116299744579712E-5</v>
      </c>
      <c r="AI585" s="133">
        <v>2.3778429119635019E-3</v>
      </c>
      <c r="AJ585" s="133">
        <v>2.9762565159950096E-4</v>
      </c>
    </row>
    <row r="586" spans="1:36">
      <c r="A586" t="s">
        <v>1213</v>
      </c>
      <c r="B586">
        <v>14425</v>
      </c>
      <c r="C586" t="s">
        <v>2499</v>
      </c>
      <c r="D586" t="s">
        <v>2500</v>
      </c>
      <c r="E586" t="s">
        <v>309</v>
      </c>
      <c r="F586" t="s">
        <v>2859</v>
      </c>
      <c r="G586" t="s">
        <v>2860</v>
      </c>
      <c r="H586" t="s">
        <v>312</v>
      </c>
      <c r="I586" t="s">
        <v>755</v>
      </c>
      <c r="J586" t="s">
        <v>204</v>
      </c>
      <c r="K586" t="s">
        <v>204</v>
      </c>
      <c r="L586" t="s">
        <v>325</v>
      </c>
      <c r="M586" t="s">
        <v>340</v>
      </c>
      <c r="N586" t="s">
        <v>454</v>
      </c>
      <c r="O586" t="s">
        <v>339</v>
      </c>
      <c r="P586" t="s">
        <v>1650</v>
      </c>
      <c r="Q586" t="s">
        <v>413</v>
      </c>
      <c r="R586" t="s">
        <v>407</v>
      </c>
      <c r="S586" t="s">
        <v>1212</v>
      </c>
      <c r="T586" s="132">
        <v>748.4</v>
      </c>
      <c r="U586" t="s">
        <v>2861</v>
      </c>
      <c r="V586" s="133">
        <v>3.49E-2</v>
      </c>
      <c r="W586" s="133">
        <v>6.3541981645822199E-2</v>
      </c>
      <c r="X586" s="15" t="s">
        <v>412</v>
      </c>
      <c r="Y586" s="15" t="s">
        <v>339</v>
      </c>
      <c r="Z586" s="144">
        <v>911026.2</v>
      </c>
      <c r="AB586" t="s">
        <v>2862</v>
      </c>
      <c r="AD586" s="144">
        <v>925.23820000000001</v>
      </c>
      <c r="AG586" s="15" t="s">
        <v>15</v>
      </c>
      <c r="AH586" s="133">
        <v>1.3563822936539462E-3</v>
      </c>
      <c r="AI586" s="133">
        <v>2.2322716137765965E-2</v>
      </c>
      <c r="AJ586" s="133">
        <v>2.7940503985972591E-3</v>
      </c>
    </row>
    <row r="587" spans="1:36">
      <c r="A587" t="s">
        <v>1213</v>
      </c>
      <c r="B587">
        <v>14425</v>
      </c>
      <c r="C587" t="s">
        <v>2854</v>
      </c>
      <c r="D587" t="s">
        <v>2855</v>
      </c>
      <c r="E587" t="s">
        <v>309</v>
      </c>
      <c r="F587" t="s">
        <v>2856</v>
      </c>
      <c r="G587" t="s">
        <v>2857</v>
      </c>
      <c r="H587" t="s">
        <v>312</v>
      </c>
      <c r="I587" t="s">
        <v>755</v>
      </c>
      <c r="J587" t="s">
        <v>204</v>
      </c>
      <c r="K587" t="s">
        <v>204</v>
      </c>
      <c r="L587" t="s">
        <v>325</v>
      </c>
      <c r="M587" t="s">
        <v>340</v>
      </c>
      <c r="N587" t="s">
        <v>454</v>
      </c>
      <c r="O587" t="s">
        <v>339</v>
      </c>
      <c r="P587" t="s">
        <v>1856</v>
      </c>
      <c r="Q587" t="s">
        <v>415</v>
      </c>
      <c r="R587" t="s">
        <v>407</v>
      </c>
      <c r="S587" t="s">
        <v>1212</v>
      </c>
      <c r="T587" s="132">
        <v>3407</v>
      </c>
      <c r="U587" t="s">
        <v>2858</v>
      </c>
      <c r="V587" s="133">
        <v>4.6899999999999997E-2</v>
      </c>
      <c r="W587" s="133">
        <v>5.0780400382280003E-2</v>
      </c>
      <c r="X587" s="15" t="s">
        <v>412</v>
      </c>
      <c r="Y587" s="15" t="s">
        <v>339</v>
      </c>
      <c r="Z587" s="144">
        <v>748230.91</v>
      </c>
      <c r="AB587" t="s">
        <v>2492</v>
      </c>
      <c r="AD587" s="144">
        <v>735.28650000000005</v>
      </c>
      <c r="AG587" s="15" t="s">
        <v>15</v>
      </c>
      <c r="AH587" s="133">
        <v>5.3221560827213714E-4</v>
      </c>
      <c r="AI587" s="133">
        <v>1.7739855336097725E-2</v>
      </c>
      <c r="AJ587" s="133">
        <v>2.2204309532487779E-3</v>
      </c>
    </row>
    <row r="588" spans="1:36">
      <c r="A588" t="s">
        <v>1213</v>
      </c>
      <c r="B588">
        <v>14425</v>
      </c>
      <c r="C588" t="s">
        <v>2388</v>
      </c>
      <c r="D588" t="s">
        <v>2389</v>
      </c>
      <c r="E588" t="s">
        <v>309</v>
      </c>
      <c r="F588" t="s">
        <v>3087</v>
      </c>
      <c r="G588" t="s">
        <v>3088</v>
      </c>
      <c r="H588" t="s">
        <v>312</v>
      </c>
      <c r="I588" t="s">
        <v>755</v>
      </c>
      <c r="J588" t="s">
        <v>204</v>
      </c>
      <c r="K588" t="s">
        <v>204</v>
      </c>
      <c r="L588" t="s">
        <v>325</v>
      </c>
      <c r="M588" t="s">
        <v>340</v>
      </c>
      <c r="N588" t="s">
        <v>446</v>
      </c>
      <c r="O588" t="s">
        <v>339</v>
      </c>
      <c r="P588" t="s">
        <v>1650</v>
      </c>
      <c r="Q588" t="s">
        <v>413</v>
      </c>
      <c r="R588" t="s">
        <v>407</v>
      </c>
      <c r="S588" t="s">
        <v>1212</v>
      </c>
      <c r="T588" s="132">
        <v>4885.3</v>
      </c>
      <c r="U588" t="s">
        <v>3085</v>
      </c>
      <c r="V588" s="133">
        <v>2.6700000000000002E-2</v>
      </c>
      <c r="W588" s="133">
        <v>5.4328780869245197E-2</v>
      </c>
      <c r="X588" s="15" t="s">
        <v>412</v>
      </c>
      <c r="Y588" s="15" t="s">
        <v>339</v>
      </c>
      <c r="Z588" s="144">
        <v>657701.82999999996</v>
      </c>
      <c r="AB588" t="s">
        <v>3089</v>
      </c>
      <c r="AD588" s="144">
        <v>645.86320000000001</v>
      </c>
      <c r="AG588" s="15" t="s">
        <v>15</v>
      </c>
      <c r="AH588" s="133">
        <v>3.8363382524498365E-3</v>
      </c>
      <c r="AI588" s="133">
        <v>1.5582388273018956E-2</v>
      </c>
      <c r="AJ588" s="133">
        <v>1.9503889175774424E-3</v>
      </c>
    </row>
    <row r="589" spans="1:36">
      <c r="A589" t="s">
        <v>1213</v>
      </c>
      <c r="B589">
        <v>14425</v>
      </c>
      <c r="C589" t="s">
        <v>2854</v>
      </c>
      <c r="D589" t="s">
        <v>2855</v>
      </c>
      <c r="E589" t="s">
        <v>309</v>
      </c>
      <c r="F589" t="s">
        <v>2906</v>
      </c>
      <c r="G589" t="s">
        <v>2907</v>
      </c>
      <c r="H589" t="s">
        <v>312</v>
      </c>
      <c r="I589" t="s">
        <v>755</v>
      </c>
      <c r="J589" t="s">
        <v>204</v>
      </c>
      <c r="K589" t="s">
        <v>204</v>
      </c>
      <c r="L589" t="s">
        <v>325</v>
      </c>
      <c r="M589" t="s">
        <v>340</v>
      </c>
      <c r="N589" t="s">
        <v>454</v>
      </c>
      <c r="O589" t="s">
        <v>339</v>
      </c>
      <c r="P589" t="s">
        <v>1856</v>
      </c>
      <c r="Q589" t="s">
        <v>415</v>
      </c>
      <c r="R589" t="s">
        <v>407</v>
      </c>
      <c r="S589" t="s">
        <v>1212</v>
      </c>
      <c r="T589" s="132">
        <v>3554.4</v>
      </c>
      <c r="U589" t="s">
        <v>2858</v>
      </c>
      <c r="V589" s="133">
        <v>4.6899999999999997E-2</v>
      </c>
      <c r="W589" s="133">
        <v>5.1771743932962098E-2</v>
      </c>
      <c r="X589" s="15" t="s">
        <v>412</v>
      </c>
      <c r="Y589" s="15" t="s">
        <v>339</v>
      </c>
      <c r="Z589" s="144">
        <v>621563.93999999994</v>
      </c>
      <c r="AB589" t="s">
        <v>1339</v>
      </c>
      <c r="AD589" s="144">
        <v>616.96440000000007</v>
      </c>
      <c r="AG589" s="15" t="s">
        <v>15</v>
      </c>
      <c r="AH589" s="133">
        <v>5.1944078901509396E-4</v>
      </c>
      <c r="AI589" s="133">
        <v>1.4885162727076224E-2</v>
      </c>
      <c r="AJ589" s="133">
        <v>1.8631198190264073E-3</v>
      </c>
    </row>
    <row r="590" spans="1:36">
      <c r="A590" t="s">
        <v>1213</v>
      </c>
      <c r="B590">
        <v>14425</v>
      </c>
      <c r="C590" t="s">
        <v>2499</v>
      </c>
      <c r="D590" t="s">
        <v>2500</v>
      </c>
      <c r="E590" t="s">
        <v>309</v>
      </c>
      <c r="F590" t="s">
        <v>3090</v>
      </c>
      <c r="G590" t="s">
        <v>3091</v>
      </c>
      <c r="H590" t="s">
        <v>312</v>
      </c>
      <c r="I590" t="s">
        <v>755</v>
      </c>
      <c r="J590" t="s">
        <v>204</v>
      </c>
      <c r="K590" t="s">
        <v>204</v>
      </c>
      <c r="L590" t="s">
        <v>325</v>
      </c>
      <c r="M590" t="s">
        <v>340</v>
      </c>
      <c r="N590" t="s">
        <v>454</v>
      </c>
      <c r="O590" t="s">
        <v>339</v>
      </c>
      <c r="P590" t="s">
        <v>1650</v>
      </c>
      <c r="Q590" t="s">
        <v>413</v>
      </c>
      <c r="R590" t="s">
        <v>407</v>
      </c>
      <c r="S590" t="s">
        <v>1212</v>
      </c>
      <c r="T590" s="132">
        <v>3461.7</v>
      </c>
      <c r="U590" t="s">
        <v>2503</v>
      </c>
      <c r="V590" s="133">
        <v>3.7699999999999997E-2</v>
      </c>
      <c r="W590" s="133">
        <v>5.2663428608178797E-2</v>
      </c>
      <c r="X590" s="15" t="s">
        <v>412</v>
      </c>
      <c r="Y590" s="15" t="s">
        <v>339</v>
      </c>
      <c r="Z590" s="144">
        <v>345976.91</v>
      </c>
      <c r="AB590" t="s">
        <v>3092</v>
      </c>
      <c r="AD590" s="144">
        <v>353.96899999999999</v>
      </c>
      <c r="AG590" s="15" t="s">
        <v>15</v>
      </c>
      <c r="AH590" s="133">
        <v>1.8907276136572544E-3</v>
      </c>
      <c r="AI590" s="133">
        <v>8.5400165152810167E-3</v>
      </c>
      <c r="AJ590" s="133">
        <v>1.0689217387923166E-3</v>
      </c>
    </row>
    <row r="591" spans="1:36">
      <c r="A591" t="s">
        <v>1213</v>
      </c>
      <c r="B591">
        <v>14425</v>
      </c>
      <c r="C591" t="s">
        <v>2991</v>
      </c>
      <c r="D591" t="s">
        <v>2992</v>
      </c>
      <c r="E591" t="s">
        <v>309</v>
      </c>
      <c r="F591" t="s">
        <v>3093</v>
      </c>
      <c r="G591" t="s">
        <v>3094</v>
      </c>
      <c r="H591" t="s">
        <v>312</v>
      </c>
      <c r="I591" t="s">
        <v>755</v>
      </c>
      <c r="J591" t="s">
        <v>204</v>
      </c>
      <c r="K591" t="s">
        <v>204</v>
      </c>
      <c r="L591" t="s">
        <v>325</v>
      </c>
      <c r="M591" t="s">
        <v>340</v>
      </c>
      <c r="N591" t="s">
        <v>440</v>
      </c>
      <c r="O591" t="s">
        <v>339</v>
      </c>
      <c r="P591" t="s">
        <v>1622</v>
      </c>
      <c r="Q591" t="s">
        <v>413</v>
      </c>
      <c r="R591" t="s">
        <v>407</v>
      </c>
      <c r="S591" t="s">
        <v>1212</v>
      </c>
      <c r="T591" s="132">
        <v>982.8</v>
      </c>
      <c r="U591" t="s">
        <v>3095</v>
      </c>
      <c r="V591" s="133">
        <v>4.7E-2</v>
      </c>
      <c r="W591" s="133">
        <v>6.5674157060384403E-2</v>
      </c>
      <c r="X591" s="15" t="s">
        <v>412</v>
      </c>
      <c r="Y591" s="15" t="s">
        <v>339</v>
      </c>
      <c r="Z591" s="144">
        <v>337703.04</v>
      </c>
      <c r="AB591" t="s">
        <v>3096</v>
      </c>
      <c r="AD591" s="144">
        <v>334.93390000000005</v>
      </c>
      <c r="AG591" s="15" t="s">
        <v>15</v>
      </c>
      <c r="AH591" s="133">
        <v>9.1796515297559928E-4</v>
      </c>
      <c r="AI591" s="133">
        <v>8.0807670658376331E-3</v>
      </c>
      <c r="AJ591" s="133">
        <v>1.0114392129494164E-3</v>
      </c>
    </row>
    <row r="592" spans="1:36">
      <c r="A592" t="s">
        <v>1213</v>
      </c>
      <c r="B592">
        <v>14425</v>
      </c>
      <c r="C592" t="s">
        <v>2916</v>
      </c>
      <c r="D592" t="s">
        <v>2917</v>
      </c>
      <c r="E592" t="s">
        <v>311</v>
      </c>
      <c r="F592" t="s">
        <v>2918</v>
      </c>
      <c r="G592" t="s">
        <v>2919</v>
      </c>
      <c r="H592" t="s">
        <v>312</v>
      </c>
      <c r="I592" t="s">
        <v>755</v>
      </c>
      <c r="J592" t="s">
        <v>204</v>
      </c>
      <c r="K592" t="s">
        <v>204</v>
      </c>
      <c r="L592" t="s">
        <v>325</v>
      </c>
      <c r="M592" t="s">
        <v>340</v>
      </c>
      <c r="N592" t="s">
        <v>465</v>
      </c>
      <c r="O592" t="s">
        <v>339</v>
      </c>
      <c r="P592" t="s">
        <v>1725</v>
      </c>
      <c r="Q592" t="s">
        <v>415</v>
      </c>
      <c r="R592" t="s">
        <v>407</v>
      </c>
      <c r="S592" t="s">
        <v>1212</v>
      </c>
      <c r="T592" s="132">
        <v>3286.4</v>
      </c>
      <c r="U592" t="s">
        <v>1971</v>
      </c>
      <c r="V592" s="133">
        <v>4.2999999999999997E-2</v>
      </c>
      <c r="W592" s="133">
        <v>8.3628490256070803E-2</v>
      </c>
      <c r="X592" s="15" t="s">
        <v>412</v>
      </c>
      <c r="Y592" s="15" t="s">
        <v>339</v>
      </c>
      <c r="Z592" s="144">
        <v>345429.07</v>
      </c>
      <c r="AB592" t="s">
        <v>2920</v>
      </c>
      <c r="AD592" s="144">
        <v>299.76330000000002</v>
      </c>
      <c r="AG592" s="15" t="s">
        <v>15</v>
      </c>
      <c r="AH592" s="133">
        <v>3.0203646459514143E-4</v>
      </c>
      <c r="AI592" s="133">
        <v>7.2322252306703076E-3</v>
      </c>
      <c r="AJ592" s="133">
        <v>9.052304237436692E-4</v>
      </c>
    </row>
    <row r="593" spans="1:36">
      <c r="A593" t="s">
        <v>1213</v>
      </c>
      <c r="B593">
        <v>14425</v>
      </c>
      <c r="C593" t="s">
        <v>3097</v>
      </c>
      <c r="D593" t="s">
        <v>3098</v>
      </c>
      <c r="E593" t="s">
        <v>80</v>
      </c>
      <c r="F593" t="s">
        <v>3099</v>
      </c>
      <c r="G593" t="s">
        <v>3100</v>
      </c>
      <c r="H593" t="s">
        <v>321</v>
      </c>
      <c r="I593" t="s">
        <v>755</v>
      </c>
      <c r="J593" t="s">
        <v>205</v>
      </c>
      <c r="K593" t="s">
        <v>224</v>
      </c>
      <c r="L593" t="s">
        <v>325</v>
      </c>
      <c r="M593" t="s">
        <v>314</v>
      </c>
      <c r="N593" t="s">
        <v>546</v>
      </c>
      <c r="O593" t="s">
        <v>339</v>
      </c>
      <c r="P593" t="s">
        <v>2002</v>
      </c>
      <c r="Q593" t="s">
        <v>433</v>
      </c>
      <c r="R593" t="s">
        <v>407</v>
      </c>
      <c r="S593" t="s">
        <v>1215</v>
      </c>
      <c r="T593" s="132">
        <v>3399.6</v>
      </c>
      <c r="U593" t="s">
        <v>1566</v>
      </c>
      <c r="V593" s="133">
        <v>6.3750000000000001E-2</v>
      </c>
      <c r="W593" s="133">
        <v>5.6395391234159098E-2</v>
      </c>
      <c r="X593" s="15" t="s">
        <v>412</v>
      </c>
      <c r="Y593" s="15" t="s">
        <v>339</v>
      </c>
      <c r="Z593" s="144">
        <v>232000</v>
      </c>
      <c r="AA593" t="s">
        <v>1216</v>
      </c>
      <c r="AB593" t="s">
        <v>3101</v>
      </c>
      <c r="AD593" s="144">
        <v>888.2944</v>
      </c>
      <c r="AG593" s="15" t="s">
        <v>15</v>
      </c>
      <c r="AH593" s="133">
        <v>2.32E-4</v>
      </c>
      <c r="AI593" s="133">
        <v>2.1431393275771725E-2</v>
      </c>
      <c r="AJ593" s="133">
        <v>2.6824868692102346E-3</v>
      </c>
    </row>
    <row r="594" spans="1:36">
      <c r="A594" t="s">
        <v>1213</v>
      </c>
      <c r="B594">
        <v>35011</v>
      </c>
      <c r="C594" t="s">
        <v>1672</v>
      </c>
      <c r="D594" t="s">
        <v>1673</v>
      </c>
      <c r="E594" t="s">
        <v>309</v>
      </c>
      <c r="F594" t="s">
        <v>1674</v>
      </c>
      <c r="G594" t="s">
        <v>1675</v>
      </c>
      <c r="H594" t="s">
        <v>312</v>
      </c>
      <c r="I594" t="s">
        <v>951</v>
      </c>
      <c r="J594" t="s">
        <v>204</v>
      </c>
      <c r="K594" t="s">
        <v>204</v>
      </c>
      <c r="L594" t="s">
        <v>325</v>
      </c>
      <c r="M594" t="s">
        <v>340</v>
      </c>
      <c r="N594" t="s">
        <v>440</v>
      </c>
      <c r="O594" t="s">
        <v>339</v>
      </c>
      <c r="P594" t="s">
        <v>1676</v>
      </c>
      <c r="Q594" t="s">
        <v>415</v>
      </c>
      <c r="R594" t="s">
        <v>407</v>
      </c>
      <c r="S594" t="s">
        <v>1212</v>
      </c>
      <c r="T594" s="132">
        <v>3103.3</v>
      </c>
      <c r="U594" t="s">
        <v>1677</v>
      </c>
      <c r="V594" s="133">
        <v>7.4999999999999997E-2</v>
      </c>
      <c r="W594" s="133">
        <v>5.0672873700856803E-2</v>
      </c>
      <c r="X594" s="15" t="s">
        <v>412</v>
      </c>
      <c r="Y594" s="15" t="s">
        <v>339</v>
      </c>
      <c r="Z594" s="144">
        <v>92000</v>
      </c>
      <c r="AB594" t="s">
        <v>1678</v>
      </c>
      <c r="AD594" s="144">
        <v>99.626800000000003</v>
      </c>
      <c r="AG594" s="15" t="s">
        <v>15</v>
      </c>
      <c r="AH594" s="133">
        <v>1.15E-4</v>
      </c>
      <c r="AI594" s="133">
        <v>4.7666211168528552E-2</v>
      </c>
      <c r="AJ594" s="133">
        <v>1.4212031198628686E-3</v>
      </c>
    </row>
    <row r="595" spans="1:36">
      <c r="A595" t="s">
        <v>1213</v>
      </c>
      <c r="B595">
        <v>35011</v>
      </c>
      <c r="C595" t="s">
        <v>2991</v>
      </c>
      <c r="D595" t="s">
        <v>2992</v>
      </c>
      <c r="E595" t="s">
        <v>309</v>
      </c>
      <c r="F595" t="s">
        <v>3102</v>
      </c>
      <c r="G595" t="s">
        <v>3103</v>
      </c>
      <c r="H595" t="s">
        <v>312</v>
      </c>
      <c r="I595" t="s">
        <v>951</v>
      </c>
      <c r="J595" t="s">
        <v>204</v>
      </c>
      <c r="K595" t="s">
        <v>204</v>
      </c>
      <c r="L595" t="s">
        <v>325</v>
      </c>
      <c r="M595" t="s">
        <v>340</v>
      </c>
      <c r="N595" t="s">
        <v>440</v>
      </c>
      <c r="O595" t="s">
        <v>339</v>
      </c>
      <c r="P595" t="s">
        <v>1622</v>
      </c>
      <c r="Q595" t="s">
        <v>413</v>
      </c>
      <c r="R595" t="s">
        <v>407</v>
      </c>
      <c r="S595" t="s">
        <v>1212</v>
      </c>
      <c r="T595" s="132">
        <v>2727.6</v>
      </c>
      <c r="U595" t="s">
        <v>3104</v>
      </c>
      <c r="V595" s="133">
        <v>2.7E-2</v>
      </c>
      <c r="W595" s="133">
        <v>5.2711946744918498E-2</v>
      </c>
      <c r="X595" s="15" t="s">
        <v>412</v>
      </c>
      <c r="Y595" s="15" t="s">
        <v>339</v>
      </c>
      <c r="Z595" s="144">
        <v>67226.399999999994</v>
      </c>
      <c r="AB595" t="s">
        <v>3105</v>
      </c>
      <c r="AD595" s="144">
        <v>62.823099999999997</v>
      </c>
      <c r="AG595" s="15" t="s">
        <v>15</v>
      </c>
      <c r="AH595" s="133">
        <v>9.5529330660858449E-5</v>
      </c>
      <c r="AI595" s="133">
        <v>3.0057566346219949E-2</v>
      </c>
      <c r="AJ595" s="133">
        <v>8.9618843242437747E-4</v>
      </c>
    </row>
    <row r="596" spans="1:36">
      <c r="A596" t="s">
        <v>1213</v>
      </c>
      <c r="B596">
        <v>35011</v>
      </c>
      <c r="C596" t="s">
        <v>2424</v>
      </c>
      <c r="D596" t="s">
        <v>2425</v>
      </c>
      <c r="E596" t="s">
        <v>309</v>
      </c>
      <c r="F596" t="s">
        <v>2996</v>
      </c>
      <c r="G596" t="s">
        <v>2997</v>
      </c>
      <c r="H596" t="s">
        <v>312</v>
      </c>
      <c r="I596" t="s">
        <v>951</v>
      </c>
      <c r="J596" t="s">
        <v>204</v>
      </c>
      <c r="K596" t="s">
        <v>204</v>
      </c>
      <c r="L596" t="s">
        <v>325</v>
      </c>
      <c r="M596" t="s">
        <v>340</v>
      </c>
      <c r="N596" t="s">
        <v>462</v>
      </c>
      <c r="O596" t="s">
        <v>339</v>
      </c>
      <c r="P596" t="s">
        <v>1690</v>
      </c>
      <c r="Q596" t="s">
        <v>413</v>
      </c>
      <c r="R596" t="s">
        <v>407</v>
      </c>
      <c r="S596" t="s">
        <v>1212</v>
      </c>
      <c r="T596" s="132">
        <v>3362</v>
      </c>
      <c r="U596" t="s">
        <v>2998</v>
      </c>
      <c r="V596" s="133">
        <v>5.2499999999999998E-2</v>
      </c>
      <c r="W596" s="133">
        <v>4.8406945585012101E-2</v>
      </c>
      <c r="X596" s="15" t="s">
        <v>412</v>
      </c>
      <c r="Y596" s="15" t="s">
        <v>339</v>
      </c>
      <c r="Z596" s="144">
        <v>58000</v>
      </c>
      <c r="AB596" t="s">
        <v>2999</v>
      </c>
      <c r="AD596" s="144">
        <v>58.446599999999997</v>
      </c>
      <c r="AG596" s="15" t="s">
        <v>15</v>
      </c>
      <c r="AH596" s="133">
        <v>2.2648376150478935E-4</v>
      </c>
      <c r="AI596" s="133">
        <v>2.7963640081609772E-2</v>
      </c>
      <c r="AJ596" s="133">
        <v>8.337564818440131E-4</v>
      </c>
    </row>
    <row r="597" spans="1:36">
      <c r="A597" t="s">
        <v>1213</v>
      </c>
      <c r="B597">
        <v>35011</v>
      </c>
      <c r="C597" t="s">
        <v>2234</v>
      </c>
      <c r="D597" t="s">
        <v>2235</v>
      </c>
      <c r="E597" t="s">
        <v>309</v>
      </c>
      <c r="F597" t="s">
        <v>3106</v>
      </c>
      <c r="G597" t="s">
        <v>3107</v>
      </c>
      <c r="H597" t="s">
        <v>312</v>
      </c>
      <c r="I597" t="s">
        <v>951</v>
      </c>
      <c r="J597" t="s">
        <v>204</v>
      </c>
      <c r="K597" t="s">
        <v>204</v>
      </c>
      <c r="L597" t="s">
        <v>325</v>
      </c>
      <c r="M597" t="s">
        <v>340</v>
      </c>
      <c r="N597" t="s">
        <v>441</v>
      </c>
      <c r="O597" t="s">
        <v>339</v>
      </c>
      <c r="P597" t="s">
        <v>1662</v>
      </c>
      <c r="Q597" t="s">
        <v>413</v>
      </c>
      <c r="R597" t="s">
        <v>407</v>
      </c>
      <c r="S597" t="s">
        <v>1212</v>
      </c>
      <c r="T597" s="132">
        <v>3145.1</v>
      </c>
      <c r="U597" t="s">
        <v>3108</v>
      </c>
      <c r="V597" s="133">
        <v>2.0500000000000001E-2</v>
      </c>
      <c r="W597" s="133">
        <v>4.5036902033090201E-2</v>
      </c>
      <c r="X597" s="15" t="s">
        <v>412</v>
      </c>
      <c r="Y597" s="15" t="s">
        <v>339</v>
      </c>
      <c r="Z597" s="144">
        <v>55969.35</v>
      </c>
      <c r="AB597" t="s">
        <v>3109</v>
      </c>
      <c r="AD597" s="144">
        <v>51.239899999999999</v>
      </c>
      <c r="AG597" s="15" t="s">
        <v>15</v>
      </c>
      <c r="AH597" s="133">
        <v>1.1559009683758013E-4</v>
      </c>
      <c r="AI597" s="133">
        <v>2.4515611197532049E-2</v>
      </c>
      <c r="AJ597" s="133">
        <v>7.309509664212982E-4</v>
      </c>
    </row>
    <row r="598" spans="1:36">
      <c r="A598" t="s">
        <v>1213</v>
      </c>
      <c r="B598">
        <v>35011</v>
      </c>
      <c r="C598" t="s">
        <v>1794</v>
      </c>
      <c r="D598" t="s">
        <v>1795</v>
      </c>
      <c r="E598" t="s">
        <v>309</v>
      </c>
      <c r="F598" t="s">
        <v>3110</v>
      </c>
      <c r="G598" t="s">
        <v>3111</v>
      </c>
      <c r="H598" t="s">
        <v>312</v>
      </c>
      <c r="I598" t="s">
        <v>951</v>
      </c>
      <c r="J598" t="s">
        <v>204</v>
      </c>
      <c r="K598" t="s">
        <v>204</v>
      </c>
      <c r="L598" t="s">
        <v>325</v>
      </c>
      <c r="M598" t="s">
        <v>340</v>
      </c>
      <c r="N598" t="s">
        <v>441</v>
      </c>
      <c r="O598" t="s">
        <v>339</v>
      </c>
      <c r="Q598" t="s">
        <v>410</v>
      </c>
      <c r="R598" t="s">
        <v>410</v>
      </c>
      <c r="S598" t="s">
        <v>1212</v>
      </c>
      <c r="T598" s="132">
        <v>3171.2</v>
      </c>
      <c r="U598" t="s">
        <v>1893</v>
      </c>
      <c r="V598" s="133">
        <v>6.0499999999999998E-2</v>
      </c>
      <c r="W598" s="133">
        <v>5.3690177285670902E-2</v>
      </c>
      <c r="X598" s="15" t="s">
        <v>412</v>
      </c>
      <c r="Y598" s="15" t="s">
        <v>339</v>
      </c>
      <c r="Z598" s="144">
        <v>49000</v>
      </c>
      <c r="AB598" t="s">
        <v>3112</v>
      </c>
      <c r="AD598" s="144">
        <v>49.249900000000004</v>
      </c>
      <c r="AG598" s="15" t="s">
        <v>15</v>
      </c>
      <c r="AH598" s="133">
        <v>2.2272727272727272E-4</v>
      </c>
      <c r="AI598" s="133">
        <v>2.3563500317473958E-2</v>
      </c>
      <c r="AJ598" s="133">
        <v>7.0256308074668962E-4</v>
      </c>
    </row>
    <row r="599" spans="1:36">
      <c r="A599" t="s">
        <v>1213</v>
      </c>
      <c r="B599">
        <v>35011</v>
      </c>
      <c r="C599" t="s">
        <v>3113</v>
      </c>
      <c r="D599" t="s">
        <v>3114</v>
      </c>
      <c r="E599" t="s">
        <v>309</v>
      </c>
      <c r="F599" t="s">
        <v>3115</v>
      </c>
      <c r="G599" t="s">
        <v>3116</v>
      </c>
      <c r="H599" t="s">
        <v>312</v>
      </c>
      <c r="I599" t="s">
        <v>951</v>
      </c>
      <c r="J599" t="s">
        <v>204</v>
      </c>
      <c r="K599" t="s">
        <v>204</v>
      </c>
      <c r="L599" t="s">
        <v>325</v>
      </c>
      <c r="M599" t="s">
        <v>340</v>
      </c>
      <c r="N599" t="s">
        <v>447</v>
      </c>
      <c r="O599" t="s">
        <v>339</v>
      </c>
      <c r="P599" t="s">
        <v>1856</v>
      </c>
      <c r="Q599" t="s">
        <v>415</v>
      </c>
      <c r="R599" t="s">
        <v>407</v>
      </c>
      <c r="S599" t="s">
        <v>1212</v>
      </c>
      <c r="T599" s="132">
        <v>775.9</v>
      </c>
      <c r="U599" t="s">
        <v>1807</v>
      </c>
      <c r="V599" s="133">
        <v>4.1700000000000001E-2</v>
      </c>
      <c r="W599" s="133">
        <v>5.2252991397380502E-2</v>
      </c>
      <c r="X599" s="15" t="s">
        <v>412</v>
      </c>
      <c r="Y599" s="15" t="s">
        <v>339</v>
      </c>
      <c r="Z599" s="144">
        <v>37274.050000000003</v>
      </c>
      <c r="AB599" t="s">
        <v>3117</v>
      </c>
      <c r="AD599" s="144">
        <v>37.374699999999997</v>
      </c>
      <c r="AG599" s="15" t="s">
        <v>15</v>
      </c>
      <c r="AH599" s="133">
        <v>1.9485735973179835E-4</v>
      </c>
      <c r="AI599" s="133">
        <v>1.7881838446687073E-2</v>
      </c>
      <c r="AJ599" s="133">
        <v>5.3316015614210985E-4</v>
      </c>
    </row>
    <row r="600" spans="1:36">
      <c r="A600" t="s">
        <v>1213</v>
      </c>
      <c r="B600">
        <v>35011</v>
      </c>
      <c r="C600" t="s">
        <v>2360</v>
      </c>
      <c r="D600" t="s">
        <v>2361</v>
      </c>
      <c r="E600" t="s">
        <v>309</v>
      </c>
      <c r="F600" t="s">
        <v>2478</v>
      </c>
      <c r="G600" t="s">
        <v>2479</v>
      </c>
      <c r="H600" t="s">
        <v>312</v>
      </c>
      <c r="I600" t="s">
        <v>951</v>
      </c>
      <c r="J600" t="s">
        <v>204</v>
      </c>
      <c r="K600" t="s">
        <v>204</v>
      </c>
      <c r="L600" t="s">
        <v>325</v>
      </c>
      <c r="M600" t="s">
        <v>340</v>
      </c>
      <c r="N600" t="s">
        <v>445</v>
      </c>
      <c r="O600" t="s">
        <v>339</v>
      </c>
      <c r="P600" t="s">
        <v>1690</v>
      </c>
      <c r="Q600" t="s">
        <v>413</v>
      </c>
      <c r="R600" t="s">
        <v>407</v>
      </c>
      <c r="S600" t="s">
        <v>1212</v>
      </c>
      <c r="T600" s="132">
        <v>334.2</v>
      </c>
      <c r="U600" t="s">
        <v>2480</v>
      </c>
      <c r="V600" s="133">
        <v>3.9199999999999999E-2</v>
      </c>
      <c r="W600" s="133">
        <v>4.9345837095975502E-2</v>
      </c>
      <c r="X600" s="15" t="s">
        <v>412</v>
      </c>
      <c r="Y600" s="15" t="s">
        <v>339</v>
      </c>
      <c r="Z600" s="144">
        <v>28468</v>
      </c>
      <c r="AB600" t="s">
        <v>2481</v>
      </c>
      <c r="AD600" s="144">
        <v>28.5534</v>
      </c>
      <c r="AG600" s="15" t="s">
        <v>15</v>
      </c>
      <c r="AH600" s="133">
        <v>6.242875108807614E-5</v>
      </c>
      <c r="AI600" s="133">
        <v>1.3661307941030557E-2</v>
      </c>
      <c r="AJ600" s="133">
        <v>4.073219370961672E-4</v>
      </c>
    </row>
    <row r="601" spans="1:36">
      <c r="A601" t="s">
        <v>1213</v>
      </c>
      <c r="B601">
        <v>35011</v>
      </c>
      <c r="C601" t="s">
        <v>2312</v>
      </c>
      <c r="D601" t="s">
        <v>2313</v>
      </c>
      <c r="E601" t="s">
        <v>309</v>
      </c>
      <c r="F601" t="s">
        <v>3025</v>
      </c>
      <c r="G601" t="s">
        <v>3026</v>
      </c>
      <c r="H601" t="s">
        <v>312</v>
      </c>
      <c r="I601" t="s">
        <v>951</v>
      </c>
      <c r="J601" t="s">
        <v>204</v>
      </c>
      <c r="K601" t="s">
        <v>204</v>
      </c>
      <c r="L601" t="s">
        <v>325</v>
      </c>
      <c r="M601" t="s">
        <v>340</v>
      </c>
      <c r="N601" t="s">
        <v>464</v>
      </c>
      <c r="O601" t="s">
        <v>339</v>
      </c>
      <c r="P601" t="s">
        <v>1690</v>
      </c>
      <c r="Q601" t="s">
        <v>413</v>
      </c>
      <c r="R601" t="s">
        <v>407</v>
      </c>
      <c r="S601" t="s">
        <v>1212</v>
      </c>
      <c r="T601" s="132">
        <v>1791.6</v>
      </c>
      <c r="U601" t="s">
        <v>3027</v>
      </c>
      <c r="V601" s="133">
        <v>6.7400000000000002E-2</v>
      </c>
      <c r="W601" s="133">
        <v>5.7608344652652403E-2</v>
      </c>
      <c r="X601" s="15" t="s">
        <v>412</v>
      </c>
      <c r="Y601" s="15" t="s">
        <v>339</v>
      </c>
      <c r="Z601" s="144">
        <v>14993.25</v>
      </c>
      <c r="AB601" t="s">
        <v>3028</v>
      </c>
      <c r="AD601" s="144">
        <v>15.3741</v>
      </c>
      <c r="AG601" s="15" t="s">
        <v>15</v>
      </c>
      <c r="AH601" s="133">
        <v>1.4285582595013845E-5</v>
      </c>
      <c r="AI601" s="133">
        <v>7.3557024528146525E-3</v>
      </c>
      <c r="AJ601" s="133">
        <v>2.1931567494974975E-4</v>
      </c>
    </row>
    <row r="602" spans="1:36">
      <c r="A602" t="s">
        <v>1213</v>
      </c>
      <c r="B602">
        <v>35011</v>
      </c>
      <c r="C602" t="s">
        <v>2388</v>
      </c>
      <c r="D602" t="s">
        <v>2389</v>
      </c>
      <c r="E602" t="s">
        <v>309</v>
      </c>
      <c r="F602" t="s">
        <v>2390</v>
      </c>
      <c r="G602" t="s">
        <v>2391</v>
      </c>
      <c r="H602" t="s">
        <v>312</v>
      </c>
      <c r="I602" t="s">
        <v>951</v>
      </c>
      <c r="J602" t="s">
        <v>204</v>
      </c>
      <c r="K602" t="s">
        <v>204</v>
      </c>
      <c r="L602" t="s">
        <v>325</v>
      </c>
      <c r="M602" t="s">
        <v>340</v>
      </c>
      <c r="N602" t="s">
        <v>446</v>
      </c>
      <c r="O602" t="s">
        <v>339</v>
      </c>
      <c r="P602" t="s">
        <v>1650</v>
      </c>
      <c r="Q602" t="s">
        <v>413</v>
      </c>
      <c r="R602" t="s">
        <v>407</v>
      </c>
      <c r="S602" t="s">
        <v>1212</v>
      </c>
      <c r="T602" s="132">
        <v>2600.5</v>
      </c>
      <c r="U602" t="s">
        <v>1927</v>
      </c>
      <c r="V602" s="133">
        <v>1.0800000000000001E-2</v>
      </c>
      <c r="W602" s="133">
        <v>4.3721667137145599E-2</v>
      </c>
      <c r="X602" s="15" t="s">
        <v>412</v>
      </c>
      <c r="Y602" s="15" t="s">
        <v>339</v>
      </c>
      <c r="Z602" s="144">
        <v>10180.290000000001</v>
      </c>
      <c r="AB602" t="s">
        <v>2392</v>
      </c>
      <c r="AD602" s="144">
        <v>9.3698999999999995</v>
      </c>
      <c r="AG602" s="15" t="s">
        <v>15</v>
      </c>
      <c r="AH602" s="133">
        <v>9.0491466586229808E-6</v>
      </c>
      <c r="AI602" s="133">
        <v>4.4830069020383636E-3</v>
      </c>
      <c r="AJ602" s="133">
        <v>1.3366414571985743E-4</v>
      </c>
    </row>
    <row r="603" spans="1:36">
      <c r="A603" t="s">
        <v>1213</v>
      </c>
      <c r="B603">
        <v>35011</v>
      </c>
      <c r="C603" t="s">
        <v>3118</v>
      </c>
      <c r="D603" t="s">
        <v>3119</v>
      </c>
      <c r="E603" t="s">
        <v>309</v>
      </c>
      <c r="F603" t="s">
        <v>3120</v>
      </c>
      <c r="G603" t="s">
        <v>3121</v>
      </c>
      <c r="H603" t="s">
        <v>312</v>
      </c>
      <c r="I603" t="s">
        <v>951</v>
      </c>
      <c r="J603" t="s">
        <v>204</v>
      </c>
      <c r="K603" t="s">
        <v>204</v>
      </c>
      <c r="L603" t="s">
        <v>325</v>
      </c>
      <c r="M603" t="s">
        <v>340</v>
      </c>
      <c r="N603" t="s">
        <v>447</v>
      </c>
      <c r="O603" t="s">
        <v>339</v>
      </c>
      <c r="P603" t="s">
        <v>1662</v>
      </c>
      <c r="Q603" t="s">
        <v>413</v>
      </c>
      <c r="R603" t="s">
        <v>407</v>
      </c>
      <c r="S603" t="s">
        <v>1212</v>
      </c>
      <c r="T603" s="132">
        <v>252.1</v>
      </c>
      <c r="U603" t="s">
        <v>3122</v>
      </c>
      <c r="V603" s="133">
        <v>4.2000000000000003E-2</v>
      </c>
      <c r="W603" s="133">
        <v>5.3760987539290997E-2</v>
      </c>
      <c r="X603" s="15" t="s">
        <v>412</v>
      </c>
      <c r="Y603" s="15" t="s">
        <v>339</v>
      </c>
      <c r="Z603" s="144">
        <v>7654.15</v>
      </c>
      <c r="AB603" t="s">
        <v>1918</v>
      </c>
      <c r="AD603" s="144">
        <v>7.7116000000000007</v>
      </c>
      <c r="AG603" s="15" t="s">
        <v>15</v>
      </c>
      <c r="AH603" s="133">
        <v>1.7228369765609405E-4</v>
      </c>
      <c r="AI603" s="133">
        <v>3.6895971169125658E-3</v>
      </c>
      <c r="AJ603" s="133">
        <v>1.1000804983332294E-4</v>
      </c>
    </row>
    <row r="604" spans="1:36">
      <c r="A604" t="s">
        <v>1213</v>
      </c>
      <c r="B604">
        <v>35011</v>
      </c>
      <c r="C604" t="s">
        <v>3046</v>
      </c>
      <c r="D604" t="s">
        <v>3047</v>
      </c>
      <c r="E604" t="s">
        <v>309</v>
      </c>
      <c r="F604" t="s">
        <v>3123</v>
      </c>
      <c r="G604" t="s">
        <v>3124</v>
      </c>
      <c r="H604" t="s">
        <v>312</v>
      </c>
      <c r="I604" t="s">
        <v>951</v>
      </c>
      <c r="J604" t="s">
        <v>204</v>
      </c>
      <c r="K604" t="s">
        <v>204</v>
      </c>
      <c r="L604" t="s">
        <v>325</v>
      </c>
      <c r="M604" t="s">
        <v>340</v>
      </c>
      <c r="N604" t="s">
        <v>447</v>
      </c>
      <c r="O604" t="s">
        <v>339</v>
      </c>
      <c r="P604" t="s">
        <v>1662</v>
      </c>
      <c r="Q604" t="s">
        <v>413</v>
      </c>
      <c r="R604" t="s">
        <v>407</v>
      </c>
      <c r="S604" t="s">
        <v>1212</v>
      </c>
      <c r="T604" s="132">
        <v>592.4</v>
      </c>
      <c r="U604" t="s">
        <v>3125</v>
      </c>
      <c r="V604" s="133">
        <v>4.2000000000000003E-2</v>
      </c>
      <c r="W604" s="133">
        <v>5.1002010250091198E-2</v>
      </c>
      <c r="X604" s="15" t="s">
        <v>412</v>
      </c>
      <c r="Y604" s="15" t="s">
        <v>339</v>
      </c>
      <c r="Z604" s="144">
        <v>3813.67</v>
      </c>
      <c r="AB604" t="s">
        <v>3126</v>
      </c>
      <c r="AD604" s="144">
        <v>3.8549000000000002</v>
      </c>
      <c r="AG604" s="15" t="s">
        <v>15</v>
      </c>
      <c r="AH604" s="133">
        <v>1.5797193539407758E-5</v>
      </c>
      <c r="AI604" s="133">
        <v>1.8443679555457037E-3</v>
      </c>
      <c r="AJ604" s="133">
        <v>5.4991186174396574E-5</v>
      </c>
    </row>
    <row r="605" spans="1:36">
      <c r="A605" t="s">
        <v>1213</v>
      </c>
      <c r="B605">
        <v>35011</v>
      </c>
      <c r="C605" t="s">
        <v>2565</v>
      </c>
      <c r="D605" t="s">
        <v>2566</v>
      </c>
      <c r="E605" t="s">
        <v>309</v>
      </c>
      <c r="F605" t="s">
        <v>3127</v>
      </c>
      <c r="G605" t="s">
        <v>3128</v>
      </c>
      <c r="H605" t="s">
        <v>312</v>
      </c>
      <c r="I605" t="s">
        <v>951</v>
      </c>
      <c r="J605" t="s">
        <v>204</v>
      </c>
      <c r="K605" t="s">
        <v>204</v>
      </c>
      <c r="L605" t="s">
        <v>325</v>
      </c>
      <c r="M605" t="s">
        <v>340</v>
      </c>
      <c r="N605" t="s">
        <v>484</v>
      </c>
      <c r="O605" t="s">
        <v>339</v>
      </c>
      <c r="P605" t="s">
        <v>1622</v>
      </c>
      <c r="Q605" t="s">
        <v>413</v>
      </c>
      <c r="R605" t="s">
        <v>407</v>
      </c>
      <c r="S605" t="s">
        <v>1212</v>
      </c>
      <c r="T605" s="132">
        <v>235.6</v>
      </c>
      <c r="U605" t="s">
        <v>3129</v>
      </c>
      <c r="V605" s="133">
        <v>2.1600000000000001E-2</v>
      </c>
      <c r="W605" s="133">
        <v>5.4233055896758697E-2</v>
      </c>
      <c r="X605" s="15" t="s">
        <v>412</v>
      </c>
      <c r="Y605" s="15" t="s">
        <v>339</v>
      </c>
      <c r="Z605" s="144">
        <v>2552.69</v>
      </c>
      <c r="AB605" t="s">
        <v>3130</v>
      </c>
      <c r="AD605" s="144">
        <v>2.5484</v>
      </c>
      <c r="AG605" s="15" t="s">
        <v>15</v>
      </c>
      <c r="AH605" s="133">
        <v>1.9958240070851989E-5</v>
      </c>
      <c r="AI605" s="133">
        <v>1.2192760636884669E-3</v>
      </c>
      <c r="AJ605" s="133">
        <v>3.6353611986519033E-5</v>
      </c>
    </row>
    <row r="606" spans="1:36">
      <c r="A606" t="s">
        <v>1213</v>
      </c>
      <c r="B606">
        <v>35011</v>
      </c>
      <c r="C606" t="s">
        <v>2163</v>
      </c>
      <c r="D606" t="s">
        <v>2164</v>
      </c>
      <c r="E606" t="s">
        <v>309</v>
      </c>
      <c r="F606" t="s">
        <v>2458</v>
      </c>
      <c r="G606" t="s">
        <v>2459</v>
      </c>
      <c r="H606" t="s">
        <v>312</v>
      </c>
      <c r="I606" t="s">
        <v>951</v>
      </c>
      <c r="J606" t="s">
        <v>204</v>
      </c>
      <c r="K606" t="s">
        <v>204</v>
      </c>
      <c r="L606" t="s">
        <v>325</v>
      </c>
      <c r="M606" t="s">
        <v>340</v>
      </c>
      <c r="N606" t="s">
        <v>484</v>
      </c>
      <c r="O606" t="s">
        <v>339</v>
      </c>
      <c r="P606" t="s">
        <v>1690</v>
      </c>
      <c r="Q606" t="s">
        <v>413</v>
      </c>
      <c r="R606" t="s">
        <v>407</v>
      </c>
      <c r="S606" t="s">
        <v>1212</v>
      </c>
      <c r="T606" s="132">
        <v>1138.2</v>
      </c>
      <c r="U606" t="s">
        <v>2460</v>
      </c>
      <c r="V606" s="133">
        <v>3.6499999999999998E-2</v>
      </c>
      <c r="W606" s="133">
        <v>4.5945633621215502E-2</v>
      </c>
      <c r="X606" s="15" t="s">
        <v>412</v>
      </c>
      <c r="Y606" s="15" t="s">
        <v>339</v>
      </c>
      <c r="Z606" s="144">
        <v>622.61</v>
      </c>
      <c r="AB606" t="s">
        <v>2461</v>
      </c>
      <c r="AD606" s="144">
        <v>0.62329999999999997</v>
      </c>
      <c r="AG606" s="15" t="s">
        <v>15</v>
      </c>
      <c r="AH606" s="133">
        <v>5.8462081228945835E-7</v>
      </c>
      <c r="AI606" s="133">
        <v>2.982164379599048E-4</v>
      </c>
      <c r="AJ606" s="133">
        <v>8.8915422819013158E-6</v>
      </c>
    </row>
    <row r="607" spans="1:36">
      <c r="A607" t="s">
        <v>1213</v>
      </c>
      <c r="B607">
        <v>35011</v>
      </c>
      <c r="C607" t="s">
        <v>1874</v>
      </c>
      <c r="D607" t="s">
        <v>1875</v>
      </c>
      <c r="E607" t="s">
        <v>309</v>
      </c>
      <c r="F607" t="s">
        <v>3034</v>
      </c>
      <c r="G607" t="s">
        <v>3035</v>
      </c>
      <c r="H607" t="s">
        <v>321</v>
      </c>
      <c r="I607" t="s">
        <v>754</v>
      </c>
      <c r="J607" t="s">
        <v>204</v>
      </c>
      <c r="K607" t="s">
        <v>204</v>
      </c>
      <c r="L607" t="s">
        <v>325</v>
      </c>
      <c r="M607" t="s">
        <v>340</v>
      </c>
      <c r="N607" t="s">
        <v>448</v>
      </c>
      <c r="O607" t="s">
        <v>339</v>
      </c>
      <c r="P607" t="s">
        <v>1650</v>
      </c>
      <c r="Q607" t="s">
        <v>413</v>
      </c>
      <c r="R607" t="s">
        <v>407</v>
      </c>
      <c r="S607" t="s">
        <v>1212</v>
      </c>
      <c r="T607" s="132">
        <v>5195.8999999999996</v>
      </c>
      <c r="U607" t="s">
        <v>3036</v>
      </c>
      <c r="V607" s="133">
        <v>3.7100000000000001E-2</v>
      </c>
      <c r="W607" s="133">
        <v>2.6445276554822601E-2</v>
      </c>
      <c r="X607" s="3" t="s">
        <v>411</v>
      </c>
      <c r="Y607" s="3" t="s">
        <v>339</v>
      </c>
      <c r="Z607" s="144">
        <v>100000</v>
      </c>
      <c r="AB607" t="s">
        <v>3037</v>
      </c>
      <c r="AD607" s="144">
        <v>106.68</v>
      </c>
      <c r="AG607" s="15" t="s">
        <v>15</v>
      </c>
      <c r="AH607" s="133">
        <v>2.6031498112716388E-4</v>
      </c>
      <c r="AI607" s="133">
        <v>5.1040798333968629E-2</v>
      </c>
      <c r="AJ607" s="133">
        <v>1.5218189164659592E-3</v>
      </c>
    </row>
    <row r="608" spans="1:36">
      <c r="A608" t="s">
        <v>1213</v>
      </c>
      <c r="B608">
        <v>35011</v>
      </c>
      <c r="C608" t="s">
        <v>455</v>
      </c>
      <c r="D608" t="s">
        <v>2571</v>
      </c>
      <c r="E608" t="s">
        <v>309</v>
      </c>
      <c r="F608" t="s">
        <v>2572</v>
      </c>
      <c r="G608" t="s">
        <v>2573</v>
      </c>
      <c r="H608" t="s">
        <v>321</v>
      </c>
      <c r="I608" t="s">
        <v>754</v>
      </c>
      <c r="J608" t="s">
        <v>204</v>
      </c>
      <c r="K608" t="s">
        <v>204</v>
      </c>
      <c r="L608" t="s">
        <v>325</v>
      </c>
      <c r="M608" t="s">
        <v>340</v>
      </c>
      <c r="N608" t="s">
        <v>440</v>
      </c>
      <c r="O608" t="s">
        <v>339</v>
      </c>
      <c r="P608" t="s">
        <v>2102</v>
      </c>
      <c r="Q608" t="s">
        <v>415</v>
      </c>
      <c r="R608" t="s">
        <v>407</v>
      </c>
      <c r="S608" t="s">
        <v>1212</v>
      </c>
      <c r="T608" s="132">
        <v>1384.4</v>
      </c>
      <c r="U608" t="s">
        <v>2574</v>
      </c>
      <c r="V608" s="133">
        <v>4.4999999999999998E-2</v>
      </c>
      <c r="W608" s="133">
        <v>1.6350881510972599E-2</v>
      </c>
      <c r="X608" s="15" t="s">
        <v>412</v>
      </c>
      <c r="Y608" s="15" t="s">
        <v>339</v>
      </c>
      <c r="Z608" s="144">
        <v>88306</v>
      </c>
      <c r="AB608" t="s">
        <v>2575</v>
      </c>
      <c r="AD608" s="144">
        <v>104.4307</v>
      </c>
      <c r="AG608" s="15" t="s">
        <v>15</v>
      </c>
      <c r="AH608" s="133">
        <v>2.9877477828150425E-5</v>
      </c>
      <c r="AI608" s="133">
        <v>4.9964625970895932E-2</v>
      </c>
      <c r="AJ608" s="133">
        <v>1.4897320464921414E-3</v>
      </c>
    </row>
    <row r="609" spans="1:36">
      <c r="A609" t="s">
        <v>1213</v>
      </c>
      <c r="B609">
        <v>35011</v>
      </c>
      <c r="C609" t="s">
        <v>1834</v>
      </c>
      <c r="D609" t="s">
        <v>1835</v>
      </c>
      <c r="E609" t="s">
        <v>309</v>
      </c>
      <c r="F609" t="s">
        <v>1836</v>
      </c>
      <c r="G609" t="s">
        <v>1837</v>
      </c>
      <c r="H609" t="s">
        <v>321</v>
      </c>
      <c r="I609" t="s">
        <v>754</v>
      </c>
      <c r="J609" t="s">
        <v>204</v>
      </c>
      <c r="K609" t="s">
        <v>204</v>
      </c>
      <c r="L609" t="s">
        <v>325</v>
      </c>
      <c r="M609" t="s">
        <v>340</v>
      </c>
      <c r="N609" t="s">
        <v>456</v>
      </c>
      <c r="O609" t="s">
        <v>339</v>
      </c>
      <c r="P609" t="s">
        <v>1690</v>
      </c>
      <c r="Q609" t="s">
        <v>413</v>
      </c>
      <c r="R609" t="s">
        <v>407</v>
      </c>
      <c r="S609" t="s">
        <v>1212</v>
      </c>
      <c r="T609" s="132">
        <v>5669.5</v>
      </c>
      <c r="U609" t="s">
        <v>1838</v>
      </c>
      <c r="V609" s="133">
        <v>5.1499999999999997E-2</v>
      </c>
      <c r="W609" s="133">
        <v>2.9789094086885098E-2</v>
      </c>
      <c r="X609" s="15" t="s">
        <v>412</v>
      </c>
      <c r="Y609" s="15" t="s">
        <v>339</v>
      </c>
      <c r="Z609" s="144">
        <v>64171.839999999997</v>
      </c>
      <c r="AB609" t="s">
        <v>1839</v>
      </c>
      <c r="AD609" s="144">
        <v>98.997899999999987</v>
      </c>
      <c r="AG609" s="15" t="s">
        <v>15</v>
      </c>
      <c r="AH609" s="133">
        <v>2.209784156766085E-5</v>
      </c>
      <c r="AI609" s="133">
        <v>4.7365315423569483E-2</v>
      </c>
      <c r="AJ609" s="133">
        <v>1.412231692073541E-3</v>
      </c>
    </row>
    <row r="610" spans="1:36">
      <c r="A610" t="s">
        <v>1213</v>
      </c>
      <c r="B610">
        <v>35011</v>
      </c>
      <c r="C610" t="s">
        <v>2724</v>
      </c>
      <c r="D610" t="s">
        <v>2725</v>
      </c>
      <c r="E610" t="s">
        <v>309</v>
      </c>
      <c r="F610" t="s">
        <v>3038</v>
      </c>
      <c r="G610" t="s">
        <v>3039</v>
      </c>
      <c r="H610" t="s">
        <v>321</v>
      </c>
      <c r="I610" t="s">
        <v>754</v>
      </c>
      <c r="J610" t="s">
        <v>204</v>
      </c>
      <c r="K610" t="s">
        <v>204</v>
      </c>
      <c r="L610" t="s">
        <v>325</v>
      </c>
      <c r="M610" t="s">
        <v>340</v>
      </c>
      <c r="N610" t="s">
        <v>447</v>
      </c>
      <c r="O610" t="s">
        <v>339</v>
      </c>
      <c r="P610" t="s">
        <v>1662</v>
      </c>
      <c r="Q610" t="s">
        <v>413</v>
      </c>
      <c r="R610" t="s">
        <v>407</v>
      </c>
      <c r="S610" t="s">
        <v>1212</v>
      </c>
      <c r="T610" s="132">
        <v>992.3</v>
      </c>
      <c r="U610" t="s">
        <v>1703</v>
      </c>
      <c r="V610" s="133">
        <v>4.3400000000000001E-2</v>
      </c>
      <c r="W610" s="133">
        <v>2.33388045024868E-2</v>
      </c>
      <c r="X610" s="15" t="s">
        <v>412</v>
      </c>
      <c r="Y610" s="15" t="s">
        <v>339</v>
      </c>
      <c r="Z610" s="144">
        <v>16748</v>
      </c>
      <c r="AB610" t="s">
        <v>2782</v>
      </c>
      <c r="AC610" s="132">
        <v>19522.900000000001</v>
      </c>
      <c r="AD610" s="144">
        <v>38.603900000000003</v>
      </c>
      <c r="AG610" s="15" t="s">
        <v>15</v>
      </c>
      <c r="AH610" s="133">
        <v>3.8502941803612696E-5</v>
      </c>
      <c r="AI610" s="133">
        <v>1.8469946333002359E-2</v>
      </c>
      <c r="AJ610" s="133">
        <v>5.5069502502212448E-4</v>
      </c>
    </row>
    <row r="611" spans="1:36">
      <c r="A611" t="s">
        <v>1213</v>
      </c>
      <c r="B611">
        <v>35011</v>
      </c>
      <c r="C611" t="s">
        <v>2139</v>
      </c>
      <c r="D611" t="s">
        <v>2140</v>
      </c>
      <c r="E611" t="s">
        <v>309</v>
      </c>
      <c r="F611" t="s">
        <v>2141</v>
      </c>
      <c r="G611" t="s">
        <v>2142</v>
      </c>
      <c r="H611" t="s">
        <v>312</v>
      </c>
      <c r="I611" t="s">
        <v>754</v>
      </c>
      <c r="J611" t="s">
        <v>204</v>
      </c>
      <c r="K611" t="s">
        <v>204</v>
      </c>
      <c r="L611" t="s">
        <v>325</v>
      </c>
      <c r="M611" t="s">
        <v>340</v>
      </c>
      <c r="N611" t="s">
        <v>440</v>
      </c>
      <c r="O611" t="s">
        <v>339</v>
      </c>
      <c r="P611" t="s">
        <v>1676</v>
      </c>
      <c r="Q611" t="s">
        <v>415</v>
      </c>
      <c r="R611" t="s">
        <v>407</v>
      </c>
      <c r="S611" t="s">
        <v>1212</v>
      </c>
      <c r="T611" s="132">
        <v>3965.2</v>
      </c>
      <c r="U611" t="s">
        <v>2143</v>
      </c>
      <c r="V611" s="133">
        <v>1.7999999999999999E-2</v>
      </c>
      <c r="W611" s="133">
        <v>3.0625704120397199E-2</v>
      </c>
      <c r="X611" s="15" t="s">
        <v>412</v>
      </c>
      <c r="Y611" s="15" t="s">
        <v>339</v>
      </c>
      <c r="Z611" s="144">
        <v>120870</v>
      </c>
      <c r="AB611" t="s">
        <v>2144</v>
      </c>
      <c r="AD611" s="144">
        <v>128.42439999999999</v>
      </c>
      <c r="AG611" s="15" t="s">
        <v>15</v>
      </c>
      <c r="AH611" s="133">
        <v>1.2148284755814778E-4</v>
      </c>
      <c r="AI611" s="133">
        <v>6.144435603262955E-2</v>
      </c>
      <c r="AJ611" s="133">
        <v>1.8320086356935781E-3</v>
      </c>
    </row>
    <row r="612" spans="1:36">
      <c r="A612" t="s">
        <v>1213</v>
      </c>
      <c r="B612">
        <v>35011</v>
      </c>
      <c r="C612" t="s">
        <v>1858</v>
      </c>
      <c r="D612" t="s">
        <v>1859</v>
      </c>
      <c r="E612" t="s">
        <v>309</v>
      </c>
      <c r="F612" t="s">
        <v>2733</v>
      </c>
      <c r="G612" t="s">
        <v>2734</v>
      </c>
      <c r="H612" t="s">
        <v>312</v>
      </c>
      <c r="I612" t="s">
        <v>754</v>
      </c>
      <c r="J612" t="s">
        <v>204</v>
      </c>
      <c r="K612" t="s">
        <v>204</v>
      </c>
      <c r="L612" t="s">
        <v>325</v>
      </c>
      <c r="M612" t="s">
        <v>340</v>
      </c>
      <c r="N612" t="s">
        <v>448</v>
      </c>
      <c r="O612" t="s">
        <v>339</v>
      </c>
      <c r="P612" t="s">
        <v>1211</v>
      </c>
      <c r="Q612" t="s">
        <v>413</v>
      </c>
      <c r="R612" t="s">
        <v>407</v>
      </c>
      <c r="S612" t="s">
        <v>1212</v>
      </c>
      <c r="T612" s="132">
        <v>3648.6</v>
      </c>
      <c r="U612" t="s">
        <v>2735</v>
      </c>
      <c r="V612" s="133">
        <v>1E-3</v>
      </c>
      <c r="W612" s="133">
        <v>1.7976894742250098E-2</v>
      </c>
      <c r="X612" s="15" t="s">
        <v>412</v>
      </c>
      <c r="Y612" s="15" t="s">
        <v>339</v>
      </c>
      <c r="Z612" s="144">
        <v>119914</v>
      </c>
      <c r="AB612" t="s">
        <v>2736</v>
      </c>
      <c r="AD612" s="144">
        <v>122.9718</v>
      </c>
      <c r="AG612" s="15" t="s">
        <v>15</v>
      </c>
      <c r="AH612" s="133">
        <v>3.8222586305544175E-5</v>
      </c>
      <c r="AI612" s="133">
        <v>5.8835572221270373E-2</v>
      </c>
      <c r="AJ612" s="133">
        <v>1.7542258289451503E-3</v>
      </c>
    </row>
    <row r="613" spans="1:36">
      <c r="A613" t="s">
        <v>1213</v>
      </c>
      <c r="B613">
        <v>35011</v>
      </c>
      <c r="C613" t="s">
        <v>455</v>
      </c>
      <c r="D613" t="s">
        <v>2571</v>
      </c>
      <c r="E613" t="s">
        <v>309</v>
      </c>
      <c r="F613" t="s">
        <v>2677</v>
      </c>
      <c r="G613" t="s">
        <v>2678</v>
      </c>
      <c r="H613" t="s">
        <v>312</v>
      </c>
      <c r="I613" t="s">
        <v>754</v>
      </c>
      <c r="J613" t="s">
        <v>204</v>
      </c>
      <c r="K613" t="s">
        <v>204</v>
      </c>
      <c r="L613" t="s">
        <v>325</v>
      </c>
      <c r="M613" t="s">
        <v>340</v>
      </c>
      <c r="N613" t="s">
        <v>440</v>
      </c>
      <c r="O613" t="s">
        <v>339</v>
      </c>
      <c r="P613" t="s">
        <v>2102</v>
      </c>
      <c r="Q613" t="s">
        <v>415</v>
      </c>
      <c r="R613" t="s">
        <v>407</v>
      </c>
      <c r="S613" t="s">
        <v>1212</v>
      </c>
      <c r="T613" s="132">
        <v>3888.3</v>
      </c>
      <c r="U613" t="s">
        <v>2679</v>
      </c>
      <c r="V613" s="133">
        <v>3.85E-2</v>
      </c>
      <c r="W613" s="133">
        <v>1.97550188887116E-2</v>
      </c>
      <c r="X613" s="15" t="s">
        <v>412</v>
      </c>
      <c r="Y613" s="15" t="s">
        <v>339</v>
      </c>
      <c r="Z613" s="144">
        <v>93413.28</v>
      </c>
      <c r="AB613" t="s">
        <v>2680</v>
      </c>
      <c r="AC613" s="132">
        <v>3187.4</v>
      </c>
      <c r="AD613" s="144">
        <v>115.741</v>
      </c>
      <c r="AG613" s="15" t="s">
        <v>15</v>
      </c>
      <c r="AH613" s="133">
        <v>3.6562957409639537E-5</v>
      </c>
      <c r="AI613" s="133">
        <v>5.5376012748142696E-2</v>
      </c>
      <c r="AJ613" s="133">
        <v>1.6510765205351198E-3</v>
      </c>
    </row>
    <row r="614" spans="1:36">
      <c r="A614" t="s">
        <v>1213</v>
      </c>
      <c r="B614">
        <v>35011</v>
      </c>
      <c r="C614" t="s">
        <v>2669</v>
      </c>
      <c r="D614" t="s">
        <v>2670</v>
      </c>
      <c r="E614" t="s">
        <v>309</v>
      </c>
      <c r="F614" t="s">
        <v>2717</v>
      </c>
      <c r="G614" t="s">
        <v>2718</v>
      </c>
      <c r="H614" t="s">
        <v>312</v>
      </c>
      <c r="I614" t="s">
        <v>754</v>
      </c>
      <c r="J614" t="s">
        <v>204</v>
      </c>
      <c r="K614" t="s">
        <v>204</v>
      </c>
      <c r="L614" t="s">
        <v>325</v>
      </c>
      <c r="M614" t="s">
        <v>340</v>
      </c>
      <c r="N614" t="s">
        <v>477</v>
      </c>
      <c r="O614" t="s">
        <v>339</v>
      </c>
      <c r="P614" t="s">
        <v>1211</v>
      </c>
      <c r="Q614" t="s">
        <v>413</v>
      </c>
      <c r="R614" t="s">
        <v>407</v>
      </c>
      <c r="S614" t="s">
        <v>1212</v>
      </c>
      <c r="T614" s="132">
        <v>12327</v>
      </c>
      <c r="U614" t="s">
        <v>2719</v>
      </c>
      <c r="V614" s="133">
        <v>2.07E-2</v>
      </c>
      <c r="W614" s="133">
        <v>2.55090076458451E-2</v>
      </c>
      <c r="X614" s="15" t="s">
        <v>412</v>
      </c>
      <c r="Y614" s="15" t="s">
        <v>339</v>
      </c>
      <c r="Z614" s="144">
        <v>112901.88</v>
      </c>
      <c r="AB614" t="s">
        <v>2720</v>
      </c>
      <c r="AD614" s="144">
        <v>114.6857</v>
      </c>
      <c r="AG614" s="15" t="s">
        <v>15</v>
      </c>
      <c r="AH614" s="133">
        <v>2.4794645850141373E-5</v>
      </c>
      <c r="AI614" s="133">
        <v>5.4871106913104851E-2</v>
      </c>
      <c r="AJ614" s="133">
        <v>1.6360223819660671E-3</v>
      </c>
    </row>
    <row r="615" spans="1:36">
      <c r="A615" t="s">
        <v>1213</v>
      </c>
      <c r="B615">
        <v>35011</v>
      </c>
      <c r="C615" t="s">
        <v>3061</v>
      </c>
      <c r="D615" t="s">
        <v>3062</v>
      </c>
      <c r="E615" t="s">
        <v>309</v>
      </c>
      <c r="F615" t="s">
        <v>3063</v>
      </c>
      <c r="G615" t="s">
        <v>3064</v>
      </c>
      <c r="H615" t="s">
        <v>312</v>
      </c>
      <c r="I615" t="s">
        <v>754</v>
      </c>
      <c r="J615" t="s">
        <v>204</v>
      </c>
      <c r="K615" t="s">
        <v>204</v>
      </c>
      <c r="L615" t="s">
        <v>325</v>
      </c>
      <c r="M615" t="s">
        <v>340</v>
      </c>
      <c r="N615" t="s">
        <v>464</v>
      </c>
      <c r="O615" t="s">
        <v>339</v>
      </c>
      <c r="P615" t="s">
        <v>1662</v>
      </c>
      <c r="Q615" t="s">
        <v>413</v>
      </c>
      <c r="R615" t="s">
        <v>407</v>
      </c>
      <c r="S615" t="s">
        <v>1212</v>
      </c>
      <c r="T615" s="132">
        <v>4758.7</v>
      </c>
      <c r="U615" t="s">
        <v>3065</v>
      </c>
      <c r="V615" s="133">
        <v>4.3999999999999997E-2</v>
      </c>
      <c r="W615" s="133">
        <v>2.6778347007035901E-2</v>
      </c>
      <c r="X615" s="15" t="s">
        <v>412</v>
      </c>
      <c r="Y615" s="15" t="s">
        <v>339</v>
      </c>
      <c r="Z615" s="144">
        <v>74000</v>
      </c>
      <c r="AB615" t="s">
        <v>3066</v>
      </c>
      <c r="AD615" s="144">
        <v>78.587999999999994</v>
      </c>
      <c r="AG615" s="15" t="s">
        <v>15</v>
      </c>
      <c r="AH615" s="133">
        <v>1.7694248173786211E-4</v>
      </c>
      <c r="AI615" s="133">
        <v>3.7600246151761586E-2</v>
      </c>
      <c r="AJ615" s="133">
        <v>1.1210789745709298E-3</v>
      </c>
    </row>
    <row r="616" spans="1:36">
      <c r="A616" t="s">
        <v>1213</v>
      </c>
      <c r="B616">
        <v>35011</v>
      </c>
      <c r="C616" t="s">
        <v>2751</v>
      </c>
      <c r="D616" t="s">
        <v>2752</v>
      </c>
      <c r="E616" t="s">
        <v>309</v>
      </c>
      <c r="F616" t="s">
        <v>2825</v>
      </c>
      <c r="G616" t="s">
        <v>2826</v>
      </c>
      <c r="H616" t="s">
        <v>312</v>
      </c>
      <c r="I616" t="s">
        <v>754</v>
      </c>
      <c r="J616" t="s">
        <v>204</v>
      </c>
      <c r="K616" t="s">
        <v>204</v>
      </c>
      <c r="L616" t="s">
        <v>325</v>
      </c>
      <c r="M616" t="s">
        <v>340</v>
      </c>
      <c r="N616" t="s">
        <v>464</v>
      </c>
      <c r="O616" t="s">
        <v>339</v>
      </c>
      <c r="P616" t="s">
        <v>1690</v>
      </c>
      <c r="Q616" t="s">
        <v>413</v>
      </c>
      <c r="R616" t="s">
        <v>407</v>
      </c>
      <c r="S616" t="s">
        <v>1212</v>
      </c>
      <c r="T616" s="132">
        <v>1713.2</v>
      </c>
      <c r="U616" t="s">
        <v>2378</v>
      </c>
      <c r="V616" s="133">
        <v>2.1499999999999998E-2</v>
      </c>
      <c r="W616" s="133">
        <v>1.8094911831616999E-2</v>
      </c>
      <c r="X616" s="15" t="s">
        <v>412</v>
      </c>
      <c r="Y616" s="15" t="s">
        <v>339</v>
      </c>
      <c r="Z616" s="144">
        <v>66288.600000000006</v>
      </c>
      <c r="AB616" t="s">
        <v>2827</v>
      </c>
      <c r="AD616" s="144">
        <v>75.250799999999998</v>
      </c>
      <c r="AG616" s="15" t="s">
        <v>15</v>
      </c>
      <c r="AH616" s="133">
        <v>3.3798310833961486E-5</v>
      </c>
      <c r="AI616" s="133">
        <v>3.6003570559334515E-2</v>
      </c>
      <c r="AJ616" s="133">
        <v>1.0734729182526866E-3</v>
      </c>
    </row>
    <row r="617" spans="1:36">
      <c r="A617" t="s">
        <v>1213</v>
      </c>
      <c r="B617">
        <v>35011</v>
      </c>
      <c r="C617" t="s">
        <v>2094</v>
      </c>
      <c r="D617" t="s">
        <v>2095</v>
      </c>
      <c r="E617" t="s">
        <v>309</v>
      </c>
      <c r="F617" t="s">
        <v>2096</v>
      </c>
      <c r="G617" t="s">
        <v>2097</v>
      </c>
      <c r="H617" t="s">
        <v>312</v>
      </c>
      <c r="I617" t="s">
        <v>754</v>
      </c>
      <c r="J617" t="s">
        <v>204</v>
      </c>
      <c r="K617" t="s">
        <v>204</v>
      </c>
      <c r="L617" t="s">
        <v>325</v>
      </c>
      <c r="M617" t="s">
        <v>340</v>
      </c>
      <c r="N617" t="s">
        <v>448</v>
      </c>
      <c r="O617" t="s">
        <v>339</v>
      </c>
      <c r="P617" t="s">
        <v>1211</v>
      </c>
      <c r="Q617" t="s">
        <v>413</v>
      </c>
      <c r="R617" t="s">
        <v>407</v>
      </c>
      <c r="S617" t="s">
        <v>1212</v>
      </c>
      <c r="T617" s="132">
        <v>4259.6000000000004</v>
      </c>
      <c r="U617" t="s">
        <v>2098</v>
      </c>
      <c r="V617" s="133">
        <v>2E-3</v>
      </c>
      <c r="W617" s="133">
        <v>1.8855466407537099E-2</v>
      </c>
      <c r="X617" s="15" t="s">
        <v>412</v>
      </c>
      <c r="Y617" s="15" t="s">
        <v>339</v>
      </c>
      <c r="Z617" s="144">
        <v>70310.11</v>
      </c>
      <c r="AB617" t="s">
        <v>2099</v>
      </c>
      <c r="AD617" s="144">
        <v>71.203000000000003</v>
      </c>
      <c r="AG617" s="15" t="s">
        <v>15</v>
      </c>
      <c r="AH617" s="133">
        <v>1.8199862912562097E-5</v>
      </c>
      <c r="AI617" s="133">
        <v>3.4066910046621379E-2</v>
      </c>
      <c r="AJ617" s="133">
        <v>1.0157299616528467E-3</v>
      </c>
    </row>
    <row r="618" spans="1:36">
      <c r="A618" t="s">
        <v>1213</v>
      </c>
      <c r="B618">
        <v>35011</v>
      </c>
      <c r="C618" t="s">
        <v>3131</v>
      </c>
      <c r="D618" t="s">
        <v>3132</v>
      </c>
      <c r="E618" t="s">
        <v>309</v>
      </c>
      <c r="F618" t="s">
        <v>3133</v>
      </c>
      <c r="G618" t="s">
        <v>3134</v>
      </c>
      <c r="H618" t="s">
        <v>312</v>
      </c>
      <c r="I618" t="s">
        <v>754</v>
      </c>
      <c r="J618" t="s">
        <v>204</v>
      </c>
      <c r="K618" t="s">
        <v>204</v>
      </c>
      <c r="L618" t="s">
        <v>325</v>
      </c>
      <c r="M618" t="s">
        <v>340</v>
      </c>
      <c r="N618" t="s">
        <v>464</v>
      </c>
      <c r="O618" t="s">
        <v>339</v>
      </c>
      <c r="P618" t="s">
        <v>1662</v>
      </c>
      <c r="Q618" t="s">
        <v>413</v>
      </c>
      <c r="R618" t="s">
        <v>407</v>
      </c>
      <c r="S618" t="s">
        <v>1212</v>
      </c>
      <c r="T618" s="132">
        <v>1926.1</v>
      </c>
      <c r="U618" t="s">
        <v>3135</v>
      </c>
      <c r="V618" s="133">
        <v>3.0599999999999999E-2</v>
      </c>
      <c r="W618" s="133">
        <v>2.12577698266503E-2</v>
      </c>
      <c r="X618" s="15" t="s">
        <v>412</v>
      </c>
      <c r="Y618" s="15" t="s">
        <v>339</v>
      </c>
      <c r="Z618" s="144">
        <v>54083.92</v>
      </c>
      <c r="AB618" t="s">
        <v>3136</v>
      </c>
      <c r="AD618" s="144">
        <v>62.4345</v>
      </c>
      <c r="AG618" s="15" t="s">
        <v>15</v>
      </c>
      <c r="AH618" s="133">
        <v>1.5489213841846851E-4</v>
      </c>
      <c r="AI618" s="133">
        <v>2.9871641578385493E-2</v>
      </c>
      <c r="AJ618" s="133">
        <v>8.9064494881977807E-4</v>
      </c>
    </row>
    <row r="619" spans="1:36">
      <c r="A619" t="s">
        <v>1213</v>
      </c>
      <c r="B619">
        <v>35011</v>
      </c>
      <c r="C619" t="s">
        <v>1895</v>
      </c>
      <c r="D619" t="s">
        <v>1896</v>
      </c>
      <c r="E619" t="s">
        <v>309</v>
      </c>
      <c r="F619" t="s">
        <v>2620</v>
      </c>
      <c r="G619" t="s">
        <v>2621</v>
      </c>
      <c r="H619" t="s">
        <v>312</v>
      </c>
      <c r="I619" t="s">
        <v>754</v>
      </c>
      <c r="J619" t="s">
        <v>204</v>
      </c>
      <c r="K619" t="s">
        <v>204</v>
      </c>
      <c r="L619" t="s">
        <v>325</v>
      </c>
      <c r="M619" t="s">
        <v>340</v>
      </c>
      <c r="N619" t="s">
        <v>464</v>
      </c>
      <c r="O619" t="s">
        <v>339</v>
      </c>
      <c r="P619" t="s">
        <v>1650</v>
      </c>
      <c r="Q619" t="s">
        <v>413</v>
      </c>
      <c r="R619" t="s">
        <v>407</v>
      </c>
      <c r="S619" t="s">
        <v>1212</v>
      </c>
      <c r="T619" s="132">
        <v>3832.5</v>
      </c>
      <c r="U619" t="s">
        <v>2622</v>
      </c>
      <c r="V619" s="133">
        <v>5.0000000000000001E-3</v>
      </c>
      <c r="W619" s="133">
        <v>2.6353485485314999E-2</v>
      </c>
      <c r="X619" s="15" t="s">
        <v>412</v>
      </c>
      <c r="Y619" s="15" t="s">
        <v>339</v>
      </c>
      <c r="Z619" s="144">
        <v>55726</v>
      </c>
      <c r="AB619" t="s">
        <v>2623</v>
      </c>
      <c r="AD619" s="144">
        <v>57.464700000000001</v>
      </c>
      <c r="AG619" s="15" t="s">
        <v>15</v>
      </c>
      <c r="AH619" s="133">
        <v>2.9598746583217994E-5</v>
      </c>
      <c r="AI619" s="133">
        <v>2.7493852306168045E-2</v>
      </c>
      <c r="AJ619" s="133">
        <v>8.1974941403300898E-4</v>
      </c>
    </row>
    <row r="620" spans="1:36">
      <c r="A620" t="s">
        <v>1213</v>
      </c>
      <c r="B620">
        <v>35011</v>
      </c>
      <c r="C620" t="s">
        <v>1858</v>
      </c>
      <c r="D620" t="s">
        <v>1859</v>
      </c>
      <c r="E620" t="s">
        <v>309</v>
      </c>
      <c r="F620" t="s">
        <v>2635</v>
      </c>
      <c r="G620" t="s">
        <v>2636</v>
      </c>
      <c r="H620" t="s">
        <v>312</v>
      </c>
      <c r="I620" t="s">
        <v>754</v>
      </c>
      <c r="J620" t="s">
        <v>204</v>
      </c>
      <c r="K620" t="s">
        <v>204</v>
      </c>
      <c r="L620" t="s">
        <v>325</v>
      </c>
      <c r="M620" t="s">
        <v>340</v>
      </c>
      <c r="N620" t="s">
        <v>448</v>
      </c>
      <c r="O620" t="s">
        <v>339</v>
      </c>
      <c r="P620" t="s">
        <v>1211</v>
      </c>
      <c r="Q620" t="s">
        <v>413</v>
      </c>
      <c r="R620" t="s">
        <v>407</v>
      </c>
      <c r="S620" t="s">
        <v>1212</v>
      </c>
      <c r="T620" s="132">
        <v>1231.5</v>
      </c>
      <c r="U620" t="s">
        <v>1802</v>
      </c>
      <c r="V620" s="133">
        <v>8.3000000000000001E-3</v>
      </c>
      <c r="W620" s="133">
        <v>1.3911861664056399E-2</v>
      </c>
      <c r="X620" s="15" t="s">
        <v>412</v>
      </c>
      <c r="Y620" s="15" t="s">
        <v>339</v>
      </c>
      <c r="Z620" s="144">
        <v>51282</v>
      </c>
      <c r="AB620" t="s">
        <v>2637</v>
      </c>
      <c r="AD620" s="144">
        <v>57.261499999999998</v>
      </c>
      <c r="AG620" s="15" t="s">
        <v>15</v>
      </c>
      <c r="AH620" s="133">
        <v>1.685856452686088E-5</v>
      </c>
      <c r="AI620" s="133">
        <v>2.7396631737912867E-2</v>
      </c>
      <c r="AJ620" s="133">
        <v>8.1685071133497859E-4</v>
      </c>
    </row>
    <row r="621" spans="1:36">
      <c r="A621" t="s">
        <v>1213</v>
      </c>
      <c r="B621">
        <v>35011</v>
      </c>
      <c r="C621" t="s">
        <v>1874</v>
      </c>
      <c r="D621" t="s">
        <v>1875</v>
      </c>
      <c r="E621" t="s">
        <v>309</v>
      </c>
      <c r="F621" t="s">
        <v>1906</v>
      </c>
      <c r="G621" t="s">
        <v>1907</v>
      </c>
      <c r="H621" t="s">
        <v>312</v>
      </c>
      <c r="I621" t="s">
        <v>754</v>
      </c>
      <c r="J621" t="s">
        <v>204</v>
      </c>
      <c r="K621" t="s">
        <v>204</v>
      </c>
      <c r="L621" t="s">
        <v>325</v>
      </c>
      <c r="M621" t="s">
        <v>340</v>
      </c>
      <c r="N621" t="s">
        <v>448</v>
      </c>
      <c r="O621" t="s">
        <v>339</v>
      </c>
      <c r="P621" t="s">
        <v>1650</v>
      </c>
      <c r="Q621" t="s">
        <v>413</v>
      </c>
      <c r="R621" t="s">
        <v>407</v>
      </c>
      <c r="S621" t="s">
        <v>1212</v>
      </c>
      <c r="T621" s="132">
        <v>2054.4</v>
      </c>
      <c r="U621" t="s">
        <v>1908</v>
      </c>
      <c r="V621" s="133">
        <v>2.5899999999999999E-2</v>
      </c>
      <c r="W621" s="133">
        <v>2.07778336632248E-2</v>
      </c>
      <c r="X621" s="3" t="s">
        <v>411</v>
      </c>
      <c r="Y621" s="3" t="s">
        <v>339</v>
      </c>
      <c r="Z621" s="144">
        <v>49431</v>
      </c>
      <c r="AB621" t="s">
        <v>1909</v>
      </c>
      <c r="AD621" s="144">
        <v>56.939599999999999</v>
      </c>
      <c r="AG621" s="15" t="s">
        <v>15</v>
      </c>
      <c r="AH621" s="133">
        <v>4.6803010935946598E-5</v>
      </c>
      <c r="AI621" s="133">
        <v>2.7242619430229098E-2</v>
      </c>
      <c r="AJ621" s="133">
        <v>8.1225872118489994E-4</v>
      </c>
    </row>
    <row r="622" spans="1:36">
      <c r="A622" t="s">
        <v>1213</v>
      </c>
      <c r="B622">
        <v>35011</v>
      </c>
      <c r="C622" t="s">
        <v>2157</v>
      </c>
      <c r="D622" t="s">
        <v>2158</v>
      </c>
      <c r="E622" t="s">
        <v>309</v>
      </c>
      <c r="F622" t="s">
        <v>3043</v>
      </c>
      <c r="G622" t="s">
        <v>3044</v>
      </c>
      <c r="H622" t="s">
        <v>312</v>
      </c>
      <c r="I622" t="s">
        <v>754</v>
      </c>
      <c r="J622" t="s">
        <v>204</v>
      </c>
      <c r="K622" t="s">
        <v>204</v>
      </c>
      <c r="L622" t="s">
        <v>325</v>
      </c>
      <c r="M622" t="s">
        <v>340</v>
      </c>
      <c r="N622" t="s">
        <v>448</v>
      </c>
      <c r="O622" t="s">
        <v>339</v>
      </c>
      <c r="P622" t="s">
        <v>1690</v>
      </c>
      <c r="Q622" t="s">
        <v>413</v>
      </c>
      <c r="R622" t="s">
        <v>407</v>
      </c>
      <c r="S622" t="s">
        <v>1212</v>
      </c>
      <c r="T622" s="132">
        <v>3936.7</v>
      </c>
      <c r="U622" t="s">
        <v>2244</v>
      </c>
      <c r="V622" s="133">
        <v>1.09E-2</v>
      </c>
      <c r="W622" s="133">
        <v>2.3012290555238402E-2</v>
      </c>
      <c r="X622" s="3" t="s">
        <v>411</v>
      </c>
      <c r="Y622" s="3" t="s">
        <v>339</v>
      </c>
      <c r="Z622" s="144">
        <v>52317</v>
      </c>
      <c r="AB622" t="s">
        <v>3045</v>
      </c>
      <c r="AD622" s="144">
        <v>53.834199999999996</v>
      </c>
      <c r="AG622" s="15" t="s">
        <v>15</v>
      </c>
      <c r="AH622" s="133">
        <v>5.7621014373038163E-5</v>
      </c>
      <c r="AI622" s="133">
        <v>2.5756848009660046E-2</v>
      </c>
      <c r="AJ622" s="133">
        <v>7.6795935426332703E-4</v>
      </c>
    </row>
    <row r="623" spans="1:36">
      <c r="A623" t="s">
        <v>1213</v>
      </c>
      <c r="B623">
        <v>35011</v>
      </c>
      <c r="C623" t="s">
        <v>1923</v>
      </c>
      <c r="D623" t="s">
        <v>1924</v>
      </c>
      <c r="E623" t="s">
        <v>309</v>
      </c>
      <c r="F623" t="s">
        <v>1925</v>
      </c>
      <c r="G623" t="s">
        <v>1926</v>
      </c>
      <c r="H623" t="s">
        <v>312</v>
      </c>
      <c r="I623" t="s">
        <v>754</v>
      </c>
      <c r="J623" t="s">
        <v>204</v>
      </c>
      <c r="K623" t="s">
        <v>204</v>
      </c>
      <c r="L623" t="s">
        <v>325</v>
      </c>
      <c r="M623" t="s">
        <v>340</v>
      </c>
      <c r="N623" t="s">
        <v>464</v>
      </c>
      <c r="O623" t="s">
        <v>339</v>
      </c>
      <c r="P623" t="s">
        <v>1662</v>
      </c>
      <c r="Q623" t="s">
        <v>413</v>
      </c>
      <c r="R623" t="s">
        <v>407</v>
      </c>
      <c r="S623" t="s">
        <v>1212</v>
      </c>
      <c r="T623" s="132">
        <v>4411.2</v>
      </c>
      <c r="U623" t="s">
        <v>1927</v>
      </c>
      <c r="V623" s="133">
        <v>3.6200000000000003E-2</v>
      </c>
      <c r="W623" s="133">
        <v>3.3489585489034301E-2</v>
      </c>
      <c r="X623" s="15" t="s">
        <v>412</v>
      </c>
      <c r="Y623" s="15" t="s">
        <v>339</v>
      </c>
      <c r="Z623" s="144">
        <v>51410</v>
      </c>
      <c r="AB623" t="s">
        <v>1928</v>
      </c>
      <c r="AD623" s="144">
        <v>53.456099999999999</v>
      </c>
      <c r="AG623" s="15" t="s">
        <v>15</v>
      </c>
      <c r="AH623" s="133">
        <v>2.9374864123040559E-5</v>
      </c>
      <c r="AI623" s="133">
        <v>2.557594694244901E-2</v>
      </c>
      <c r="AJ623" s="133">
        <v>7.6256565598515149E-4</v>
      </c>
    </row>
    <row r="624" spans="1:36">
      <c r="A624" t="s">
        <v>1213</v>
      </c>
      <c r="B624">
        <v>35011</v>
      </c>
      <c r="C624" t="s">
        <v>2094</v>
      </c>
      <c r="D624" t="s">
        <v>2095</v>
      </c>
      <c r="E624" t="s">
        <v>309</v>
      </c>
      <c r="F624" t="s">
        <v>2249</v>
      </c>
      <c r="G624" t="s">
        <v>2250</v>
      </c>
      <c r="H624" t="s">
        <v>312</v>
      </c>
      <c r="I624" t="s">
        <v>754</v>
      </c>
      <c r="J624" t="s">
        <v>204</v>
      </c>
      <c r="K624" t="s">
        <v>204</v>
      </c>
      <c r="L624" t="s">
        <v>325</v>
      </c>
      <c r="M624" t="s">
        <v>340</v>
      </c>
      <c r="N624" t="s">
        <v>448</v>
      </c>
      <c r="O624" t="s">
        <v>339</v>
      </c>
      <c r="P624" t="s">
        <v>1690</v>
      </c>
      <c r="Q624" t="s">
        <v>413</v>
      </c>
      <c r="R624" t="s">
        <v>407</v>
      </c>
      <c r="S624" t="s">
        <v>1212</v>
      </c>
      <c r="T624" s="132">
        <v>1566.4</v>
      </c>
      <c r="U624" t="s">
        <v>2251</v>
      </c>
      <c r="V624" s="133">
        <v>1.46E-2</v>
      </c>
      <c r="W624" s="133">
        <v>1.9099368392228699E-2</v>
      </c>
      <c r="X624" s="3" t="s">
        <v>411</v>
      </c>
      <c r="Y624" s="3" t="s">
        <v>339</v>
      </c>
      <c r="Z624" s="144">
        <v>48021</v>
      </c>
      <c r="AB624" t="s">
        <v>2252</v>
      </c>
      <c r="AD624" s="144">
        <v>53.288899999999998</v>
      </c>
      <c r="AG624" s="15" t="s">
        <v>15</v>
      </c>
      <c r="AH624" s="133">
        <v>3.6061277362670374E-5</v>
      </c>
      <c r="AI624" s="133">
        <v>2.5495950490616991E-2</v>
      </c>
      <c r="AJ624" s="133">
        <v>7.6018050297771693E-4</v>
      </c>
    </row>
    <row r="625" spans="1:36">
      <c r="A625" t="s">
        <v>1213</v>
      </c>
      <c r="B625">
        <v>35011</v>
      </c>
      <c r="C625" t="s">
        <v>1973</v>
      </c>
      <c r="D625" t="s">
        <v>1974</v>
      </c>
      <c r="E625" t="s">
        <v>309</v>
      </c>
      <c r="F625" t="s">
        <v>1975</v>
      </c>
      <c r="G625" t="s">
        <v>1976</v>
      </c>
      <c r="H625" t="s">
        <v>312</v>
      </c>
      <c r="I625" t="s">
        <v>754</v>
      </c>
      <c r="J625" t="s">
        <v>204</v>
      </c>
      <c r="K625" t="s">
        <v>204</v>
      </c>
      <c r="L625" t="s">
        <v>325</v>
      </c>
      <c r="M625" t="s">
        <v>340</v>
      </c>
      <c r="N625" t="s">
        <v>464</v>
      </c>
      <c r="O625" t="s">
        <v>339</v>
      </c>
      <c r="P625" t="s">
        <v>1650</v>
      </c>
      <c r="Q625" t="s">
        <v>413</v>
      </c>
      <c r="R625" t="s">
        <v>407</v>
      </c>
      <c r="S625" t="s">
        <v>1212</v>
      </c>
      <c r="T625" s="132">
        <v>5496.1</v>
      </c>
      <c r="U625" t="s">
        <v>1977</v>
      </c>
      <c r="V625" s="133">
        <v>6.4999999999999997E-3</v>
      </c>
      <c r="W625" s="133">
        <v>2.6497728594541199E-2</v>
      </c>
      <c r="X625" s="15" t="s">
        <v>412</v>
      </c>
      <c r="Y625" s="15" t="s">
        <v>339</v>
      </c>
      <c r="Z625" s="144">
        <v>44792.02</v>
      </c>
      <c r="AB625" t="s">
        <v>1978</v>
      </c>
      <c r="AD625" s="144">
        <v>44.357500000000002</v>
      </c>
      <c r="AG625" s="15" t="s">
        <v>15</v>
      </c>
      <c r="AH625" s="133">
        <v>1.8397413372807986E-5</v>
      </c>
      <c r="AI625" s="133">
        <v>2.1222742895566304E-2</v>
      </c>
      <c r="AJ625" s="133">
        <v>6.3277167779470173E-4</v>
      </c>
    </row>
    <row r="626" spans="1:36">
      <c r="A626" t="s">
        <v>1213</v>
      </c>
      <c r="B626">
        <v>35011</v>
      </c>
      <c r="C626" t="s">
        <v>3046</v>
      </c>
      <c r="D626" t="s">
        <v>3047</v>
      </c>
      <c r="E626" t="s">
        <v>309</v>
      </c>
      <c r="F626" t="s">
        <v>3048</v>
      </c>
      <c r="G626" t="s">
        <v>3049</v>
      </c>
      <c r="H626" t="s">
        <v>312</v>
      </c>
      <c r="I626" t="s">
        <v>754</v>
      </c>
      <c r="J626" t="s">
        <v>204</v>
      </c>
      <c r="K626" t="s">
        <v>204</v>
      </c>
      <c r="L626" t="s">
        <v>325</v>
      </c>
      <c r="M626" t="s">
        <v>340</v>
      </c>
      <c r="N626" t="s">
        <v>447</v>
      </c>
      <c r="O626" t="s">
        <v>339</v>
      </c>
      <c r="P626" t="s">
        <v>1662</v>
      </c>
      <c r="Q626" t="s">
        <v>413</v>
      </c>
      <c r="R626" t="s">
        <v>407</v>
      </c>
      <c r="S626" t="s">
        <v>1212</v>
      </c>
      <c r="T626" s="132">
        <v>5910.6</v>
      </c>
      <c r="U626" t="s">
        <v>1904</v>
      </c>
      <c r="V626" s="133">
        <v>4.0800000000000003E-2</v>
      </c>
      <c r="W626" s="133">
        <v>3.2831312390565498E-2</v>
      </c>
      <c r="X626" s="15" t="s">
        <v>412</v>
      </c>
      <c r="Y626" s="15" t="s">
        <v>339</v>
      </c>
      <c r="Z626" s="144">
        <v>25000</v>
      </c>
      <c r="AB626" t="s">
        <v>3050</v>
      </c>
      <c r="AD626" s="144">
        <v>26.36</v>
      </c>
      <c r="AG626" s="15" t="s">
        <v>15</v>
      </c>
      <c r="AH626" s="133">
        <v>7.1428571428571434E-5</v>
      </c>
      <c r="AI626" s="133">
        <v>1.26118808031816E-2</v>
      </c>
      <c r="AJ626" s="133">
        <v>3.7603249566969143E-4</v>
      </c>
    </row>
    <row r="627" spans="1:36">
      <c r="A627" t="s">
        <v>1213</v>
      </c>
      <c r="B627">
        <v>35011</v>
      </c>
      <c r="C627" t="s">
        <v>2306</v>
      </c>
      <c r="D627" t="s">
        <v>2307</v>
      </c>
      <c r="E627" t="s">
        <v>309</v>
      </c>
      <c r="F627" t="s">
        <v>3070</v>
      </c>
      <c r="G627" t="s">
        <v>3071</v>
      </c>
      <c r="H627" t="s">
        <v>312</v>
      </c>
      <c r="I627" t="s">
        <v>754</v>
      </c>
      <c r="J627" t="s">
        <v>204</v>
      </c>
      <c r="K627" t="s">
        <v>204</v>
      </c>
      <c r="L627" t="s">
        <v>325</v>
      </c>
      <c r="M627" t="s">
        <v>340</v>
      </c>
      <c r="N627" t="s">
        <v>445</v>
      </c>
      <c r="O627" t="s">
        <v>339</v>
      </c>
      <c r="P627" t="s">
        <v>1725</v>
      </c>
      <c r="Q627" t="s">
        <v>415</v>
      </c>
      <c r="R627" t="s">
        <v>407</v>
      </c>
      <c r="S627" t="s">
        <v>1212</v>
      </c>
      <c r="T627" s="132">
        <v>5623.3</v>
      </c>
      <c r="U627" t="s">
        <v>3072</v>
      </c>
      <c r="V627" s="133">
        <v>2.3099999999999999E-2</v>
      </c>
      <c r="W627" s="133">
        <v>2.04945926487442E-2</v>
      </c>
      <c r="X627" s="15" t="s">
        <v>412</v>
      </c>
      <c r="Y627" s="15" t="s">
        <v>339</v>
      </c>
      <c r="Z627" s="144">
        <v>12258</v>
      </c>
      <c r="AB627" t="s">
        <v>3073</v>
      </c>
      <c r="AD627" s="144">
        <v>12.232299999999999</v>
      </c>
      <c r="AG627" s="15" t="s">
        <v>15</v>
      </c>
      <c r="AH627" s="133">
        <v>4.0859999999999998E-5</v>
      </c>
      <c r="AI627" s="133">
        <v>5.8525155367510724E-3</v>
      </c>
      <c r="AJ627" s="133">
        <v>1.7449705222990767E-4</v>
      </c>
    </row>
    <row r="628" spans="1:36">
      <c r="A628" t="s">
        <v>1213</v>
      </c>
      <c r="B628">
        <v>35011</v>
      </c>
      <c r="C628" t="s">
        <v>2745</v>
      </c>
      <c r="D628" t="s">
        <v>2746</v>
      </c>
      <c r="E628" t="s">
        <v>309</v>
      </c>
      <c r="F628" t="s">
        <v>3137</v>
      </c>
      <c r="G628" t="s">
        <v>3138</v>
      </c>
      <c r="H628" t="s">
        <v>312</v>
      </c>
      <c r="I628" t="s">
        <v>754</v>
      </c>
      <c r="J628" t="s">
        <v>204</v>
      </c>
      <c r="K628" t="s">
        <v>204</v>
      </c>
      <c r="L628" t="s">
        <v>325</v>
      </c>
      <c r="M628" t="s">
        <v>340</v>
      </c>
      <c r="N628" t="s">
        <v>464</v>
      </c>
      <c r="O628" t="s">
        <v>339</v>
      </c>
      <c r="P628" t="s">
        <v>1725</v>
      </c>
      <c r="Q628" t="s">
        <v>415</v>
      </c>
      <c r="R628" t="s">
        <v>407</v>
      </c>
      <c r="S628" t="s">
        <v>1212</v>
      </c>
      <c r="T628" s="132">
        <v>3384.9</v>
      </c>
      <c r="U628" t="s">
        <v>3139</v>
      </c>
      <c r="V628" s="133">
        <v>1.9599999999999999E-2</v>
      </c>
      <c r="W628" s="133">
        <v>2.4816640721559199E-2</v>
      </c>
      <c r="X628" s="15" t="s">
        <v>412</v>
      </c>
      <c r="Y628" s="15" t="s">
        <v>339</v>
      </c>
      <c r="Z628" s="144">
        <v>4913</v>
      </c>
      <c r="AB628" t="s">
        <v>3140</v>
      </c>
      <c r="AD628" s="144">
        <v>5.4779999999999998</v>
      </c>
      <c r="AG628" s="15" t="s">
        <v>15</v>
      </c>
      <c r="AH628" s="133">
        <v>4.2904828846616386E-6</v>
      </c>
      <c r="AI628" s="133">
        <v>2.6209363823910775E-3</v>
      </c>
      <c r="AJ628" s="133">
        <v>7.8145144585681703E-5</v>
      </c>
    </row>
    <row r="629" spans="1:36">
      <c r="A629" t="s">
        <v>1213</v>
      </c>
      <c r="B629">
        <v>35011</v>
      </c>
      <c r="C629" t="s">
        <v>2110</v>
      </c>
      <c r="D629" t="s">
        <v>2111</v>
      </c>
      <c r="E629" t="s">
        <v>309</v>
      </c>
      <c r="F629" t="s">
        <v>2183</v>
      </c>
      <c r="G629" t="s">
        <v>2184</v>
      </c>
      <c r="H629" t="s">
        <v>312</v>
      </c>
      <c r="I629" t="s">
        <v>754</v>
      </c>
      <c r="J629" t="s">
        <v>204</v>
      </c>
      <c r="K629" t="s">
        <v>204</v>
      </c>
      <c r="L629" t="s">
        <v>325</v>
      </c>
      <c r="M629" t="s">
        <v>340</v>
      </c>
      <c r="N629" t="s">
        <v>464</v>
      </c>
      <c r="O629" t="s">
        <v>339</v>
      </c>
      <c r="P629" t="s">
        <v>1964</v>
      </c>
      <c r="Q629" t="s">
        <v>415</v>
      </c>
      <c r="R629" t="s">
        <v>407</v>
      </c>
      <c r="S629" t="s">
        <v>1212</v>
      </c>
      <c r="T629" s="132">
        <v>3931.4</v>
      </c>
      <c r="U629" t="s">
        <v>2108</v>
      </c>
      <c r="V629" s="133">
        <v>2.81E-2</v>
      </c>
      <c r="W629" s="133">
        <v>2.0520818668603599E-2</v>
      </c>
      <c r="X629" s="15" t="s">
        <v>412</v>
      </c>
      <c r="Y629" s="15" t="s">
        <v>339</v>
      </c>
      <c r="Z629" s="144">
        <v>2781</v>
      </c>
      <c r="AB629" t="s">
        <v>2185</v>
      </c>
      <c r="AD629" s="144">
        <v>3.2069999999999999</v>
      </c>
      <c r="AG629" s="15" t="s">
        <v>15</v>
      </c>
      <c r="AH629" s="133">
        <v>2.0197525040600675E-6</v>
      </c>
      <c r="AI629" s="133">
        <v>1.5343817046966383E-3</v>
      </c>
      <c r="AJ629" s="133">
        <v>4.574871827058803E-5</v>
      </c>
    </row>
    <row r="630" spans="1:36">
      <c r="A630" t="s">
        <v>1213</v>
      </c>
      <c r="B630">
        <v>35011</v>
      </c>
      <c r="C630" t="s">
        <v>2499</v>
      </c>
      <c r="D630" t="s">
        <v>2500</v>
      </c>
      <c r="E630" t="s">
        <v>309</v>
      </c>
      <c r="F630" t="s">
        <v>2859</v>
      </c>
      <c r="G630" t="s">
        <v>2860</v>
      </c>
      <c r="H630" t="s">
        <v>312</v>
      </c>
      <c r="I630" t="s">
        <v>755</v>
      </c>
      <c r="J630" t="s">
        <v>204</v>
      </c>
      <c r="K630" t="s">
        <v>204</v>
      </c>
      <c r="L630" t="s">
        <v>325</v>
      </c>
      <c r="M630" t="s">
        <v>340</v>
      </c>
      <c r="N630" t="s">
        <v>454</v>
      </c>
      <c r="O630" t="s">
        <v>339</v>
      </c>
      <c r="P630" t="s">
        <v>1650</v>
      </c>
      <c r="Q630" t="s">
        <v>413</v>
      </c>
      <c r="R630" t="s">
        <v>407</v>
      </c>
      <c r="S630" t="s">
        <v>1212</v>
      </c>
      <c r="T630" s="132">
        <v>748.4</v>
      </c>
      <c r="U630" t="s">
        <v>2861</v>
      </c>
      <c r="V630" s="133">
        <v>3.49E-2</v>
      </c>
      <c r="W630" s="133">
        <v>6.3543292946815197E-2</v>
      </c>
      <c r="X630" s="15" t="s">
        <v>412</v>
      </c>
      <c r="Y630" s="15" t="s">
        <v>339</v>
      </c>
      <c r="Z630" s="144">
        <v>24545.599999999999</v>
      </c>
      <c r="AB630" t="s">
        <v>2862</v>
      </c>
      <c r="AD630" s="144">
        <v>24.9285</v>
      </c>
      <c r="AG630" s="15" t="s">
        <v>15</v>
      </c>
      <c r="AH630" s="133">
        <v>3.6544741772643093E-5</v>
      </c>
      <c r="AI630" s="133">
        <v>1.1926982951521718E-2</v>
      </c>
      <c r="AJ630" s="133">
        <v>3.5561176283391136E-4</v>
      </c>
    </row>
    <row r="631" spans="1:36">
      <c r="A631" t="s">
        <v>1213</v>
      </c>
      <c r="B631">
        <v>35011</v>
      </c>
      <c r="C631" t="s">
        <v>2535</v>
      </c>
      <c r="D631" t="s">
        <v>2536</v>
      </c>
      <c r="E631" t="s">
        <v>309</v>
      </c>
      <c r="F631" t="s">
        <v>2866</v>
      </c>
      <c r="G631" t="s">
        <v>2867</v>
      </c>
      <c r="H631" t="s">
        <v>312</v>
      </c>
      <c r="I631" t="s">
        <v>755</v>
      </c>
      <c r="J631" t="s">
        <v>204</v>
      </c>
      <c r="K631" t="s">
        <v>204</v>
      </c>
      <c r="L631" t="s">
        <v>325</v>
      </c>
      <c r="M631" t="s">
        <v>340</v>
      </c>
      <c r="N631" t="s">
        <v>451</v>
      </c>
      <c r="O631" t="s">
        <v>339</v>
      </c>
      <c r="P631" t="s">
        <v>1622</v>
      </c>
      <c r="Q631" t="s">
        <v>413</v>
      </c>
      <c r="R631" t="s">
        <v>407</v>
      </c>
      <c r="S631" t="s">
        <v>1212</v>
      </c>
      <c r="T631" s="132">
        <v>1484.4</v>
      </c>
      <c r="U631" t="s">
        <v>1726</v>
      </c>
      <c r="V631" s="133">
        <v>5.6000000000000001E-2</v>
      </c>
      <c r="W631" s="133">
        <v>5.8962918578386002E-2</v>
      </c>
      <c r="X631" s="15" t="s">
        <v>412</v>
      </c>
      <c r="Y631" s="15" t="s">
        <v>339</v>
      </c>
      <c r="Z631" s="144">
        <v>18931.55</v>
      </c>
      <c r="AB631" t="s">
        <v>2868</v>
      </c>
      <c r="AD631" s="144">
        <v>19.899000000000001</v>
      </c>
      <c r="AG631" s="15" t="s">
        <v>15</v>
      </c>
      <c r="AH631" s="133">
        <v>1.1982149135479289E-4</v>
      </c>
      <c r="AI631" s="133">
        <v>9.5206303529025288E-3</v>
      </c>
      <c r="AJ631" s="133">
        <v>2.8386459147690401E-4</v>
      </c>
    </row>
    <row r="632" spans="1:36">
      <c r="A632" t="s">
        <v>1213</v>
      </c>
      <c r="B632">
        <v>35011</v>
      </c>
      <c r="C632" t="s">
        <v>3097</v>
      </c>
      <c r="D632" t="s">
        <v>3098</v>
      </c>
      <c r="E632" t="s">
        <v>80</v>
      </c>
      <c r="F632" t="s">
        <v>3099</v>
      </c>
      <c r="G632" t="s">
        <v>3100</v>
      </c>
      <c r="H632" t="s">
        <v>321</v>
      </c>
      <c r="I632" t="s">
        <v>755</v>
      </c>
      <c r="J632" t="s">
        <v>205</v>
      </c>
      <c r="K632" t="s">
        <v>224</v>
      </c>
      <c r="L632" t="s">
        <v>325</v>
      </c>
      <c r="M632" t="s">
        <v>314</v>
      </c>
      <c r="N632" t="s">
        <v>546</v>
      </c>
      <c r="O632" t="s">
        <v>339</v>
      </c>
      <c r="P632" t="s">
        <v>2002</v>
      </c>
      <c r="Q632" t="s">
        <v>433</v>
      </c>
      <c r="R632" t="s">
        <v>407</v>
      </c>
      <c r="S632" t="s">
        <v>1215</v>
      </c>
      <c r="T632" s="132">
        <v>3399.6</v>
      </c>
      <c r="U632" t="s">
        <v>1566</v>
      </c>
      <c r="V632" s="133">
        <v>6.3750000000000001E-2</v>
      </c>
      <c r="W632" s="133">
        <v>5.6395391234159098E-2</v>
      </c>
      <c r="X632" s="15" t="s">
        <v>412</v>
      </c>
      <c r="Y632" s="15" t="s">
        <v>339</v>
      </c>
      <c r="Z632" s="144">
        <v>20000</v>
      </c>
      <c r="AA632" t="s">
        <v>1216</v>
      </c>
      <c r="AB632" t="s">
        <v>3101</v>
      </c>
      <c r="AD632" s="144">
        <v>76.577100000000002</v>
      </c>
      <c r="AG632" s="15" t="s">
        <v>15</v>
      </c>
      <c r="AH632" s="133">
        <v>2.0000000000000002E-5</v>
      </c>
      <c r="AI632" s="133">
        <v>3.6638135715224493E-2</v>
      </c>
      <c r="AJ632" s="133">
        <v>1.0923929447703919E-3</v>
      </c>
    </row>
    <row r="633" spans="1:36">
      <c r="A633" t="s">
        <v>1213</v>
      </c>
      <c r="B633">
        <v>35012</v>
      </c>
      <c r="C633" t="s">
        <v>1672</v>
      </c>
      <c r="D633" t="s">
        <v>1673</v>
      </c>
      <c r="E633" t="s">
        <v>309</v>
      </c>
      <c r="F633" t="s">
        <v>1674</v>
      </c>
      <c r="G633" t="s">
        <v>1675</v>
      </c>
      <c r="H633" t="s">
        <v>312</v>
      </c>
      <c r="I633" t="s">
        <v>951</v>
      </c>
      <c r="J633" t="s">
        <v>204</v>
      </c>
      <c r="K633" t="s">
        <v>204</v>
      </c>
      <c r="L633" t="s">
        <v>325</v>
      </c>
      <c r="M633" t="s">
        <v>340</v>
      </c>
      <c r="N633" t="s">
        <v>440</v>
      </c>
      <c r="O633" t="s">
        <v>339</v>
      </c>
      <c r="P633" t="s">
        <v>1676</v>
      </c>
      <c r="Q633" t="s">
        <v>415</v>
      </c>
      <c r="R633" t="s">
        <v>407</v>
      </c>
      <c r="S633" t="s">
        <v>1212</v>
      </c>
      <c r="T633" s="132">
        <v>3103.3</v>
      </c>
      <c r="U633" t="s">
        <v>1677</v>
      </c>
      <c r="V633" s="133">
        <v>7.4999999999999997E-2</v>
      </c>
      <c r="W633" s="133">
        <v>5.0672873700856803E-2</v>
      </c>
      <c r="X633" s="15" t="s">
        <v>412</v>
      </c>
      <c r="Y633" s="15" t="s">
        <v>339</v>
      </c>
      <c r="Z633" s="144">
        <v>4600000</v>
      </c>
      <c r="AB633" t="s">
        <v>1678</v>
      </c>
      <c r="AD633" s="144">
        <v>4981.34</v>
      </c>
      <c r="AG633" s="15" t="s">
        <v>15</v>
      </c>
      <c r="AH633" s="133">
        <v>5.7499999999999999E-3</v>
      </c>
      <c r="AI633" s="133">
        <v>2.8791850795666971E-2</v>
      </c>
      <c r="AJ633" s="133">
        <v>2.7571094426405286E-3</v>
      </c>
    </row>
    <row r="634" spans="1:36">
      <c r="A634" t="s">
        <v>1213</v>
      </c>
      <c r="B634">
        <v>35012</v>
      </c>
      <c r="C634" t="s">
        <v>2424</v>
      </c>
      <c r="D634" t="s">
        <v>2425</v>
      </c>
      <c r="E634" t="s">
        <v>309</v>
      </c>
      <c r="F634" t="s">
        <v>2996</v>
      </c>
      <c r="G634" t="s">
        <v>2997</v>
      </c>
      <c r="H634" t="s">
        <v>312</v>
      </c>
      <c r="I634" t="s">
        <v>951</v>
      </c>
      <c r="J634" t="s">
        <v>204</v>
      </c>
      <c r="K634" t="s">
        <v>204</v>
      </c>
      <c r="L634" t="s">
        <v>325</v>
      </c>
      <c r="M634" t="s">
        <v>340</v>
      </c>
      <c r="N634" t="s">
        <v>462</v>
      </c>
      <c r="O634" t="s">
        <v>339</v>
      </c>
      <c r="P634" t="s">
        <v>1690</v>
      </c>
      <c r="Q634" t="s">
        <v>413</v>
      </c>
      <c r="R634" t="s">
        <v>407</v>
      </c>
      <c r="S634" t="s">
        <v>1212</v>
      </c>
      <c r="T634" s="132">
        <v>3362</v>
      </c>
      <c r="U634" t="s">
        <v>2998</v>
      </c>
      <c r="V634" s="133">
        <v>5.2499999999999998E-2</v>
      </c>
      <c r="W634" s="133">
        <v>4.8406945585012101E-2</v>
      </c>
      <c r="X634" s="15" t="s">
        <v>412</v>
      </c>
      <c r="Y634" s="15" t="s">
        <v>339</v>
      </c>
      <c r="Z634" s="144">
        <v>2838000</v>
      </c>
      <c r="AB634" t="s">
        <v>2999</v>
      </c>
      <c r="AD634" s="144">
        <v>2859.8526000000002</v>
      </c>
      <c r="AG634" s="15" t="s">
        <v>15</v>
      </c>
      <c r="AH634" s="133">
        <v>1.1082084743975727E-2</v>
      </c>
      <c r="AI634" s="133">
        <v>1.6529779006612729E-2</v>
      </c>
      <c r="AJ634" s="133">
        <v>1.5828926770748569E-3</v>
      </c>
    </row>
    <row r="635" spans="1:36">
      <c r="A635" t="s">
        <v>1213</v>
      </c>
      <c r="B635">
        <v>35012</v>
      </c>
      <c r="C635" t="s">
        <v>2410</v>
      </c>
      <c r="D635" t="s">
        <v>2411</v>
      </c>
      <c r="E635" t="s">
        <v>309</v>
      </c>
      <c r="F635" t="s">
        <v>2412</v>
      </c>
      <c r="G635" t="s">
        <v>2413</v>
      </c>
      <c r="H635" t="s">
        <v>312</v>
      </c>
      <c r="I635" t="s">
        <v>951</v>
      </c>
      <c r="J635" t="s">
        <v>204</v>
      </c>
      <c r="K635" t="s">
        <v>204</v>
      </c>
      <c r="L635" t="s">
        <v>325</v>
      </c>
      <c r="M635" t="s">
        <v>340</v>
      </c>
      <c r="N635" t="s">
        <v>440</v>
      </c>
      <c r="O635" t="s">
        <v>339</v>
      </c>
      <c r="P635" t="s">
        <v>1760</v>
      </c>
      <c r="Q635" t="s">
        <v>415</v>
      </c>
      <c r="R635" t="s">
        <v>407</v>
      </c>
      <c r="S635" t="s">
        <v>1212</v>
      </c>
      <c r="T635" s="132">
        <v>1912.4</v>
      </c>
      <c r="U635" t="s">
        <v>1390</v>
      </c>
      <c r="V635" s="133">
        <v>3.2899999999999999E-2</v>
      </c>
      <c r="W635" s="133">
        <v>5.1548822764157898E-2</v>
      </c>
      <c r="X635" s="15" t="s">
        <v>412</v>
      </c>
      <c r="Y635" s="15" t="s">
        <v>339</v>
      </c>
      <c r="Z635" s="144">
        <v>2940196.34</v>
      </c>
      <c r="AB635" t="s">
        <v>2414</v>
      </c>
      <c r="AD635" s="144">
        <v>2841.9937999999997</v>
      </c>
      <c r="AG635" s="15" t="s">
        <v>15</v>
      </c>
      <c r="AH635" s="133">
        <v>6.034239229704863E-3</v>
      </c>
      <c r="AI635" s="133">
        <v>1.6426556198093401E-2</v>
      </c>
      <c r="AJ635" s="133">
        <v>1.5730080544403388E-3</v>
      </c>
    </row>
    <row r="636" spans="1:36">
      <c r="A636" t="s">
        <v>1213</v>
      </c>
      <c r="B636">
        <v>35012</v>
      </c>
      <c r="C636" t="s">
        <v>1874</v>
      </c>
      <c r="D636" t="s">
        <v>1875</v>
      </c>
      <c r="E636" t="s">
        <v>309</v>
      </c>
      <c r="F636" t="s">
        <v>2441</v>
      </c>
      <c r="G636" t="s">
        <v>2442</v>
      </c>
      <c r="H636" t="s">
        <v>312</v>
      </c>
      <c r="I636" t="s">
        <v>951</v>
      </c>
      <c r="J636" t="s">
        <v>204</v>
      </c>
      <c r="K636" t="s">
        <v>204</v>
      </c>
      <c r="L636" t="s">
        <v>325</v>
      </c>
      <c r="M636" t="s">
        <v>340</v>
      </c>
      <c r="N636" t="s">
        <v>448</v>
      </c>
      <c r="O636" t="s">
        <v>339</v>
      </c>
      <c r="P636" t="s">
        <v>1211</v>
      </c>
      <c r="Q636" t="s">
        <v>413</v>
      </c>
      <c r="R636" t="s">
        <v>407</v>
      </c>
      <c r="S636" t="s">
        <v>1212</v>
      </c>
      <c r="T636" s="132">
        <v>1134.0999999999999</v>
      </c>
      <c r="U636" t="s">
        <v>2443</v>
      </c>
      <c r="V636" s="133">
        <v>3.7600000000000001E-2</v>
      </c>
      <c r="W636" s="133">
        <v>4.3345323752164502E-2</v>
      </c>
      <c r="X636" s="15" t="s">
        <v>412</v>
      </c>
      <c r="Y636" s="15" t="s">
        <v>339</v>
      </c>
      <c r="Z636" s="144">
        <v>2524000</v>
      </c>
      <c r="AB636" t="s">
        <v>2444</v>
      </c>
      <c r="AD636" s="144">
        <v>2540.6583999999998</v>
      </c>
      <c r="AG636" s="15" t="s">
        <v>15</v>
      </c>
      <c r="AH636" s="133">
        <v>2.0930998194659944E-3</v>
      </c>
      <c r="AI636" s="133">
        <v>1.4684855395447402E-2</v>
      </c>
      <c r="AJ636" s="133">
        <v>1.4062226760598508E-3</v>
      </c>
    </row>
    <row r="637" spans="1:36">
      <c r="A637" t="s">
        <v>1213</v>
      </c>
      <c r="B637">
        <v>35012</v>
      </c>
      <c r="C637" t="s">
        <v>2312</v>
      </c>
      <c r="D637" t="s">
        <v>2313</v>
      </c>
      <c r="E637" t="s">
        <v>309</v>
      </c>
      <c r="F637" t="s">
        <v>2314</v>
      </c>
      <c r="G637" t="s">
        <v>2315</v>
      </c>
      <c r="H637" t="s">
        <v>312</v>
      </c>
      <c r="I637" t="s">
        <v>951</v>
      </c>
      <c r="J637" t="s">
        <v>204</v>
      </c>
      <c r="K637" t="s">
        <v>204</v>
      </c>
      <c r="L637" t="s">
        <v>325</v>
      </c>
      <c r="M637" t="s">
        <v>340</v>
      </c>
      <c r="N637" t="s">
        <v>464</v>
      </c>
      <c r="O637" t="s">
        <v>339</v>
      </c>
      <c r="P637" t="s">
        <v>1690</v>
      </c>
      <c r="Q637" t="s">
        <v>413</v>
      </c>
      <c r="R637" t="s">
        <v>407</v>
      </c>
      <c r="S637" t="s">
        <v>1212</v>
      </c>
      <c r="T637" s="132">
        <v>7096.3</v>
      </c>
      <c r="U637" t="s">
        <v>2316</v>
      </c>
      <c r="V637" s="133">
        <v>4.9399999999999999E-2</v>
      </c>
      <c r="W637" s="133">
        <v>5.4465156172513601E-2</v>
      </c>
      <c r="X637" s="15" t="s">
        <v>412</v>
      </c>
      <c r="Y637" s="15" t="s">
        <v>339</v>
      </c>
      <c r="Z637" s="144">
        <v>2654000</v>
      </c>
      <c r="AB637" t="s">
        <v>2317</v>
      </c>
      <c r="AD637" s="144">
        <v>2452.2959999999998</v>
      </c>
      <c r="AG637" s="15" t="s">
        <v>15</v>
      </c>
      <c r="AH637" s="133">
        <v>2.9567703244537382E-3</v>
      </c>
      <c r="AI637" s="133">
        <v>1.417412594579188E-2</v>
      </c>
      <c r="AJ637" s="133">
        <v>1.3573151918458883E-3</v>
      </c>
    </row>
    <row r="638" spans="1:36">
      <c r="A638" t="s">
        <v>1213</v>
      </c>
      <c r="B638">
        <v>35012</v>
      </c>
      <c r="C638" t="s">
        <v>3141</v>
      </c>
      <c r="D638" t="s">
        <v>3142</v>
      </c>
      <c r="E638" t="s">
        <v>309</v>
      </c>
      <c r="F638" t="s">
        <v>3143</v>
      </c>
      <c r="G638" t="s">
        <v>3144</v>
      </c>
      <c r="H638" t="s">
        <v>312</v>
      </c>
      <c r="I638" t="s">
        <v>951</v>
      </c>
      <c r="J638" t="s">
        <v>204</v>
      </c>
      <c r="K638" t="s">
        <v>204</v>
      </c>
      <c r="L638" t="s">
        <v>325</v>
      </c>
      <c r="M638" t="s">
        <v>340</v>
      </c>
      <c r="N638" t="s">
        <v>447</v>
      </c>
      <c r="O638" t="s">
        <v>339</v>
      </c>
      <c r="P638" t="s">
        <v>1676</v>
      </c>
      <c r="Q638" t="s">
        <v>415</v>
      </c>
      <c r="R638" t="s">
        <v>407</v>
      </c>
      <c r="S638" t="s">
        <v>1212</v>
      </c>
      <c r="T638" s="132">
        <v>2694</v>
      </c>
      <c r="U638" t="s">
        <v>1682</v>
      </c>
      <c r="V638" s="133">
        <v>4.53E-2</v>
      </c>
      <c r="W638" s="133">
        <v>5.6513408323525999E-2</v>
      </c>
      <c r="X638" s="15" t="s">
        <v>412</v>
      </c>
      <c r="Y638" s="15" t="s">
        <v>339</v>
      </c>
      <c r="Z638" s="144">
        <v>2486816</v>
      </c>
      <c r="AB638" t="s">
        <v>2464</v>
      </c>
      <c r="AD638" s="144">
        <v>2446.2808999999997</v>
      </c>
      <c r="AG638" s="15" t="s">
        <v>15</v>
      </c>
      <c r="AH638" s="133">
        <v>3.5525942857142856E-3</v>
      </c>
      <c r="AI638" s="133">
        <v>1.413935902329291E-2</v>
      </c>
      <c r="AJ638" s="133">
        <v>1.3539859091612238E-3</v>
      </c>
    </row>
    <row r="639" spans="1:36">
      <c r="A639" t="s">
        <v>1213</v>
      </c>
      <c r="B639">
        <v>35012</v>
      </c>
      <c r="C639" t="s">
        <v>1794</v>
      </c>
      <c r="D639" t="s">
        <v>1795</v>
      </c>
      <c r="E639" t="s">
        <v>309</v>
      </c>
      <c r="F639" t="s">
        <v>3110</v>
      </c>
      <c r="G639" t="s">
        <v>3111</v>
      </c>
      <c r="H639" t="s">
        <v>312</v>
      </c>
      <c r="I639" t="s">
        <v>951</v>
      </c>
      <c r="J639" t="s">
        <v>204</v>
      </c>
      <c r="K639" t="s">
        <v>204</v>
      </c>
      <c r="L639" t="s">
        <v>325</v>
      </c>
      <c r="M639" t="s">
        <v>340</v>
      </c>
      <c r="N639" t="s">
        <v>441</v>
      </c>
      <c r="O639" t="s">
        <v>339</v>
      </c>
      <c r="Q639" t="s">
        <v>410</v>
      </c>
      <c r="R639" t="s">
        <v>410</v>
      </c>
      <c r="S639" t="s">
        <v>1212</v>
      </c>
      <c r="T639" s="132">
        <v>3171.2</v>
      </c>
      <c r="U639" t="s">
        <v>1893</v>
      </c>
      <c r="V639" s="133">
        <v>6.0499999999999998E-2</v>
      </c>
      <c r="W639" s="133">
        <v>5.3691488586663901E-2</v>
      </c>
      <c r="X639" s="15" t="s">
        <v>412</v>
      </c>
      <c r="Y639" s="15" t="s">
        <v>339</v>
      </c>
      <c r="Z639" s="144">
        <v>2385000</v>
      </c>
      <c r="AB639" t="s">
        <v>3112</v>
      </c>
      <c r="AD639" s="144">
        <v>2397.1635000000001</v>
      </c>
      <c r="AG639" s="15" t="s">
        <v>15</v>
      </c>
      <c r="AH639" s="133">
        <v>1.084090909090909E-2</v>
      </c>
      <c r="AI639" s="133">
        <v>1.3855463354201646E-2</v>
      </c>
      <c r="AJ639" s="133">
        <v>1.3268000420375279E-3</v>
      </c>
    </row>
    <row r="640" spans="1:36">
      <c r="A640" t="s">
        <v>1213</v>
      </c>
      <c r="B640">
        <v>35012</v>
      </c>
      <c r="C640" t="s">
        <v>2360</v>
      </c>
      <c r="D640" t="s">
        <v>2361</v>
      </c>
      <c r="E640" t="s">
        <v>309</v>
      </c>
      <c r="F640" t="s">
        <v>2478</v>
      </c>
      <c r="G640" t="s">
        <v>2479</v>
      </c>
      <c r="H640" t="s">
        <v>312</v>
      </c>
      <c r="I640" t="s">
        <v>951</v>
      </c>
      <c r="J640" t="s">
        <v>204</v>
      </c>
      <c r="K640" t="s">
        <v>204</v>
      </c>
      <c r="L640" t="s">
        <v>325</v>
      </c>
      <c r="M640" t="s">
        <v>340</v>
      </c>
      <c r="N640" t="s">
        <v>445</v>
      </c>
      <c r="O640" t="s">
        <v>339</v>
      </c>
      <c r="P640" t="s">
        <v>1690</v>
      </c>
      <c r="Q640" t="s">
        <v>413</v>
      </c>
      <c r="R640" t="s">
        <v>407</v>
      </c>
      <c r="S640" t="s">
        <v>1212</v>
      </c>
      <c r="T640" s="132">
        <v>334.2</v>
      </c>
      <c r="U640" t="s">
        <v>2480</v>
      </c>
      <c r="V640" s="133">
        <v>3.9199999999999999E-2</v>
      </c>
      <c r="W640" s="133">
        <v>4.9345837095975502E-2</v>
      </c>
      <c r="X640" s="15" t="s">
        <v>412</v>
      </c>
      <c r="Y640" s="15" t="s">
        <v>339</v>
      </c>
      <c r="Z640" s="144">
        <v>2364993</v>
      </c>
      <c r="AB640" t="s">
        <v>2481</v>
      </c>
      <c r="AD640" s="144">
        <v>2372.0880000000002</v>
      </c>
      <c r="AG640" s="15" t="s">
        <v>15</v>
      </c>
      <c r="AH640" s="133">
        <v>5.1862989785739231E-3</v>
      </c>
      <c r="AI640" s="133">
        <v>1.3710528446199632E-2</v>
      </c>
      <c r="AJ640" s="133">
        <v>1.3129210661336683E-3</v>
      </c>
    </row>
    <row r="641" spans="1:36">
      <c r="A641" t="s">
        <v>1213</v>
      </c>
      <c r="B641">
        <v>35012</v>
      </c>
      <c r="C641" t="s">
        <v>2195</v>
      </c>
      <c r="D641" t="s">
        <v>2196</v>
      </c>
      <c r="E641" t="s">
        <v>309</v>
      </c>
      <c r="F641" t="s">
        <v>2399</v>
      </c>
      <c r="G641" t="s">
        <v>2400</v>
      </c>
      <c r="H641" t="s">
        <v>312</v>
      </c>
      <c r="I641" t="s">
        <v>951</v>
      </c>
      <c r="J641" t="s">
        <v>204</v>
      </c>
      <c r="K641" t="s">
        <v>204</v>
      </c>
      <c r="L641" t="s">
        <v>325</v>
      </c>
      <c r="M641" t="s">
        <v>340</v>
      </c>
      <c r="N641" t="s">
        <v>464</v>
      </c>
      <c r="O641" t="s">
        <v>339</v>
      </c>
      <c r="P641" t="s">
        <v>1650</v>
      </c>
      <c r="Q641" t="s">
        <v>413</v>
      </c>
      <c r="R641" t="s">
        <v>407</v>
      </c>
      <c r="S641" t="s">
        <v>1212</v>
      </c>
      <c r="T641" s="132">
        <v>5780.9</v>
      </c>
      <c r="U641" t="s">
        <v>2199</v>
      </c>
      <c r="V641" s="133">
        <v>2.4400000000000002E-2</v>
      </c>
      <c r="W641" s="133">
        <v>5.03450484526154E-2</v>
      </c>
      <c r="X641" s="15" t="s">
        <v>412</v>
      </c>
      <c r="Y641" s="15" t="s">
        <v>339</v>
      </c>
      <c r="Z641" s="144">
        <v>2749156</v>
      </c>
      <c r="AB641" t="s">
        <v>2401</v>
      </c>
      <c r="AD641" s="144">
        <v>2352.4528</v>
      </c>
      <c r="AG641" s="15" t="s">
        <v>15</v>
      </c>
      <c r="AH641" s="133">
        <v>2.2620505571289634E-3</v>
      </c>
      <c r="AI641" s="133">
        <v>1.3597038150668091E-2</v>
      </c>
      <c r="AJ641" s="133">
        <v>1.3020532282972356E-3</v>
      </c>
    </row>
    <row r="642" spans="1:36">
      <c r="A642" t="s">
        <v>1213</v>
      </c>
      <c r="B642">
        <v>35012</v>
      </c>
      <c r="C642" t="s">
        <v>2991</v>
      </c>
      <c r="D642" t="s">
        <v>2992</v>
      </c>
      <c r="E642" t="s">
        <v>309</v>
      </c>
      <c r="F642" t="s">
        <v>3102</v>
      </c>
      <c r="G642" t="s">
        <v>3103</v>
      </c>
      <c r="H642" t="s">
        <v>312</v>
      </c>
      <c r="I642" t="s">
        <v>951</v>
      </c>
      <c r="J642" t="s">
        <v>204</v>
      </c>
      <c r="K642" t="s">
        <v>204</v>
      </c>
      <c r="L642" t="s">
        <v>325</v>
      </c>
      <c r="M642" t="s">
        <v>340</v>
      </c>
      <c r="N642" t="s">
        <v>440</v>
      </c>
      <c r="O642" t="s">
        <v>339</v>
      </c>
      <c r="P642" t="s">
        <v>1622</v>
      </c>
      <c r="Q642" t="s">
        <v>413</v>
      </c>
      <c r="R642" t="s">
        <v>407</v>
      </c>
      <c r="S642" t="s">
        <v>1212</v>
      </c>
      <c r="T642" s="132">
        <v>2727.5</v>
      </c>
      <c r="U642" t="s">
        <v>3104</v>
      </c>
      <c r="V642" s="133">
        <v>2.7E-2</v>
      </c>
      <c r="W642" s="133">
        <v>5.2713258045911399E-2</v>
      </c>
      <c r="X642" s="15" t="s">
        <v>412</v>
      </c>
      <c r="Y642" s="15" t="s">
        <v>339</v>
      </c>
      <c r="Z642" s="144">
        <v>2361819.2000000002</v>
      </c>
      <c r="AB642" t="s">
        <v>3105</v>
      </c>
      <c r="AD642" s="144">
        <v>2207.12</v>
      </c>
      <c r="AG642" s="15" t="s">
        <v>15</v>
      </c>
      <c r="AH642" s="133">
        <v>3.3561667338718741E-3</v>
      </c>
      <c r="AI642" s="133">
        <v>1.2757023156044855E-2</v>
      </c>
      <c r="AJ642" s="133">
        <v>1.2216133395915082E-3</v>
      </c>
    </row>
    <row r="643" spans="1:36">
      <c r="A643" t="s">
        <v>1213</v>
      </c>
      <c r="B643">
        <v>35012</v>
      </c>
      <c r="C643" t="s">
        <v>1756</v>
      </c>
      <c r="D643" t="s">
        <v>1757</v>
      </c>
      <c r="E643" t="s">
        <v>309</v>
      </c>
      <c r="F643" t="s">
        <v>2042</v>
      </c>
      <c r="G643" t="s">
        <v>2043</v>
      </c>
      <c r="H643" t="s">
        <v>312</v>
      </c>
      <c r="I643" t="s">
        <v>951</v>
      </c>
      <c r="J643" t="s">
        <v>204</v>
      </c>
      <c r="K643" t="s">
        <v>204</v>
      </c>
      <c r="L643" t="s">
        <v>325</v>
      </c>
      <c r="M643" t="s">
        <v>340</v>
      </c>
      <c r="N643" t="s">
        <v>441</v>
      </c>
      <c r="O643" t="s">
        <v>339</v>
      </c>
      <c r="P643" t="s">
        <v>1760</v>
      </c>
      <c r="Q643" t="s">
        <v>415</v>
      </c>
      <c r="R643" t="s">
        <v>407</v>
      </c>
      <c r="S643" t="s">
        <v>1212</v>
      </c>
      <c r="T643" s="132">
        <v>4265.1000000000004</v>
      </c>
      <c r="U643" t="s">
        <v>2044</v>
      </c>
      <c r="V643" s="133">
        <v>1.4999999999999999E-2</v>
      </c>
      <c r="W643" s="133">
        <v>5.1131829048394799E-2</v>
      </c>
      <c r="X643" s="15" t="s">
        <v>412</v>
      </c>
      <c r="Y643" s="15" t="s">
        <v>339</v>
      </c>
      <c r="Z643" s="144">
        <v>2317000</v>
      </c>
      <c r="AB643" t="s">
        <v>2045</v>
      </c>
      <c r="AD643" s="144">
        <v>1975.7058999999999</v>
      </c>
      <c r="AG643" s="15" t="s">
        <v>15</v>
      </c>
      <c r="AH643" s="133">
        <v>6.0030572324273907E-3</v>
      </c>
      <c r="AI643" s="133">
        <v>1.1419463334949817E-2</v>
      </c>
      <c r="AJ643" s="133">
        <v>1.093528527016948E-3</v>
      </c>
    </row>
    <row r="644" spans="1:36">
      <c r="A644" t="s">
        <v>1213</v>
      </c>
      <c r="B644">
        <v>35012</v>
      </c>
      <c r="C644" t="s">
        <v>2540</v>
      </c>
      <c r="D644" t="s">
        <v>2541</v>
      </c>
      <c r="E644" t="s">
        <v>309</v>
      </c>
      <c r="F644" t="s">
        <v>2542</v>
      </c>
      <c r="G644" t="s">
        <v>2543</v>
      </c>
      <c r="H644" t="s">
        <v>312</v>
      </c>
      <c r="I644" t="s">
        <v>951</v>
      </c>
      <c r="J644" t="s">
        <v>204</v>
      </c>
      <c r="K644" t="s">
        <v>204</v>
      </c>
      <c r="L644" t="s">
        <v>325</v>
      </c>
      <c r="M644" t="s">
        <v>340</v>
      </c>
      <c r="N644" t="s">
        <v>440</v>
      </c>
      <c r="O644" t="s">
        <v>339</v>
      </c>
      <c r="P644" t="s">
        <v>1686</v>
      </c>
      <c r="Q644" t="s">
        <v>413</v>
      </c>
      <c r="R644" t="s">
        <v>407</v>
      </c>
      <c r="S644" t="s">
        <v>1212</v>
      </c>
      <c r="T644" s="132">
        <v>3618.8</v>
      </c>
      <c r="U644" t="s">
        <v>2544</v>
      </c>
      <c r="V644" s="133">
        <v>2.5000000000000001E-2</v>
      </c>
      <c r="W644" s="133">
        <v>4.6062339409589398E-2</v>
      </c>
      <c r="X644" s="15" t="s">
        <v>412</v>
      </c>
      <c r="Y644" s="15" t="s">
        <v>339</v>
      </c>
      <c r="Z644" s="144">
        <v>2039505.6</v>
      </c>
      <c r="AB644" t="s">
        <v>2545</v>
      </c>
      <c r="AD644" s="144">
        <v>1842.8973000000001</v>
      </c>
      <c r="AG644" s="15" t="s">
        <v>15</v>
      </c>
      <c r="AH644" s="133">
        <v>2.5234265080803556E-3</v>
      </c>
      <c r="AI644" s="133">
        <v>1.0651837476128414E-2</v>
      </c>
      <c r="AJ644" s="133">
        <v>1.020020626507473E-3</v>
      </c>
    </row>
    <row r="645" spans="1:36">
      <c r="A645" t="s">
        <v>1213</v>
      </c>
      <c r="B645">
        <v>35012</v>
      </c>
      <c r="C645" t="s">
        <v>3113</v>
      </c>
      <c r="D645" t="s">
        <v>3114</v>
      </c>
      <c r="E645" t="s">
        <v>309</v>
      </c>
      <c r="F645" t="s">
        <v>3145</v>
      </c>
      <c r="G645" t="s">
        <v>3146</v>
      </c>
      <c r="H645" t="s">
        <v>312</v>
      </c>
      <c r="I645" t="s">
        <v>951</v>
      </c>
      <c r="J645" t="s">
        <v>204</v>
      </c>
      <c r="K645" t="s">
        <v>204</v>
      </c>
      <c r="L645" t="s">
        <v>325</v>
      </c>
      <c r="M645" t="s">
        <v>340</v>
      </c>
      <c r="N645" t="s">
        <v>447</v>
      </c>
      <c r="O645" t="s">
        <v>339</v>
      </c>
      <c r="P645" t="s">
        <v>1856</v>
      </c>
      <c r="Q645" t="s">
        <v>415</v>
      </c>
      <c r="R645" t="s">
        <v>407</v>
      </c>
      <c r="S645" t="s">
        <v>1212</v>
      </c>
      <c r="T645" s="132">
        <v>2556.1999999999998</v>
      </c>
      <c r="U645" t="s">
        <v>1682</v>
      </c>
      <c r="V645" s="133">
        <v>2.58E-2</v>
      </c>
      <c r="W645" s="133">
        <v>5.2117927395104999E-2</v>
      </c>
      <c r="X645" s="15" t="s">
        <v>412</v>
      </c>
      <c r="Y645" s="15" t="s">
        <v>339</v>
      </c>
      <c r="Z645" s="144">
        <v>1838890.21</v>
      </c>
      <c r="AB645" t="s">
        <v>3147</v>
      </c>
      <c r="AD645" s="144">
        <v>1732.7862</v>
      </c>
      <c r="AG645" s="15" t="s">
        <v>15</v>
      </c>
      <c r="AH645" s="133">
        <v>6.8613629661713974E-3</v>
      </c>
      <c r="AI645" s="133">
        <v>1.0015401825852231E-2</v>
      </c>
      <c r="AJ645" s="133">
        <v>9.5907550861760082E-4</v>
      </c>
    </row>
    <row r="646" spans="1:36">
      <c r="A646" t="s">
        <v>1213</v>
      </c>
      <c r="B646">
        <v>35012</v>
      </c>
      <c r="C646" t="s">
        <v>2234</v>
      </c>
      <c r="D646" t="s">
        <v>2235</v>
      </c>
      <c r="E646" t="s">
        <v>309</v>
      </c>
      <c r="F646" t="s">
        <v>3106</v>
      </c>
      <c r="G646" t="s">
        <v>3107</v>
      </c>
      <c r="H646" t="s">
        <v>312</v>
      </c>
      <c r="I646" t="s">
        <v>951</v>
      </c>
      <c r="J646" t="s">
        <v>204</v>
      </c>
      <c r="K646" t="s">
        <v>204</v>
      </c>
      <c r="L646" t="s">
        <v>325</v>
      </c>
      <c r="M646" t="s">
        <v>340</v>
      </c>
      <c r="N646" t="s">
        <v>441</v>
      </c>
      <c r="O646" t="s">
        <v>339</v>
      </c>
      <c r="P646" t="s">
        <v>1662</v>
      </c>
      <c r="Q646" t="s">
        <v>413</v>
      </c>
      <c r="R646" t="s">
        <v>407</v>
      </c>
      <c r="S646" t="s">
        <v>1212</v>
      </c>
      <c r="T646" s="132">
        <v>3145.1</v>
      </c>
      <c r="U646" t="s">
        <v>3108</v>
      </c>
      <c r="V646" s="133">
        <v>2.0500000000000001E-2</v>
      </c>
      <c r="W646" s="133">
        <v>4.5036902033090201E-2</v>
      </c>
      <c r="X646" s="15" t="s">
        <v>412</v>
      </c>
      <c r="Y646" s="15" t="s">
        <v>339</v>
      </c>
      <c r="Z646" s="144">
        <v>1838798.7</v>
      </c>
      <c r="AB646" t="s">
        <v>3109</v>
      </c>
      <c r="AD646" s="144">
        <v>1683.4202</v>
      </c>
      <c r="AG646" s="15" t="s">
        <v>15</v>
      </c>
      <c r="AH646" s="133">
        <v>3.7975591961996427E-3</v>
      </c>
      <c r="AI646" s="133">
        <v>9.7300692634535793E-3</v>
      </c>
      <c r="AJ646" s="133">
        <v>9.3175204450043707E-4</v>
      </c>
    </row>
    <row r="647" spans="1:36">
      <c r="A647" t="s">
        <v>1213</v>
      </c>
      <c r="B647">
        <v>35012</v>
      </c>
      <c r="C647" t="s">
        <v>3118</v>
      </c>
      <c r="D647" t="s">
        <v>3119</v>
      </c>
      <c r="E647" t="s">
        <v>309</v>
      </c>
      <c r="F647" t="s">
        <v>3148</v>
      </c>
      <c r="G647" t="s">
        <v>3149</v>
      </c>
      <c r="H647" t="s">
        <v>312</v>
      </c>
      <c r="I647" t="s">
        <v>951</v>
      </c>
      <c r="J647" t="s">
        <v>204</v>
      </c>
      <c r="K647" t="s">
        <v>204</v>
      </c>
      <c r="L647" t="s">
        <v>325</v>
      </c>
      <c r="M647" t="s">
        <v>340</v>
      </c>
      <c r="N647" t="s">
        <v>447</v>
      </c>
      <c r="O647" t="s">
        <v>339</v>
      </c>
      <c r="P647" t="s">
        <v>1662</v>
      </c>
      <c r="Q647" t="s">
        <v>413</v>
      </c>
      <c r="R647" t="s">
        <v>407</v>
      </c>
      <c r="S647" t="s">
        <v>1212</v>
      </c>
      <c r="T647" s="132">
        <v>337</v>
      </c>
      <c r="U647" t="s">
        <v>3150</v>
      </c>
      <c r="V647" s="133">
        <v>3.4200000000000001E-2</v>
      </c>
      <c r="W647" s="133">
        <v>5.4129463118314403E-2</v>
      </c>
      <c r="X647" s="15" t="s">
        <v>412</v>
      </c>
      <c r="Y647" s="15" t="s">
        <v>339</v>
      </c>
      <c r="Z647" s="144">
        <v>1581600</v>
      </c>
      <c r="AB647" t="s">
        <v>1867</v>
      </c>
      <c r="AD647" s="144">
        <v>1580.1766</v>
      </c>
      <c r="AG647" s="15" t="s">
        <v>15</v>
      </c>
      <c r="AH647" s="133">
        <v>7.0907295973401691E-3</v>
      </c>
      <c r="AI647" s="133">
        <v>9.1333273572983039E-3</v>
      </c>
      <c r="AJ647" s="133">
        <v>8.7460800204354765E-4</v>
      </c>
    </row>
    <row r="648" spans="1:36">
      <c r="A648" t="s">
        <v>1213</v>
      </c>
      <c r="B648">
        <v>35012</v>
      </c>
      <c r="C648" t="s">
        <v>3113</v>
      </c>
      <c r="D648" t="s">
        <v>3114</v>
      </c>
      <c r="E648" t="s">
        <v>309</v>
      </c>
      <c r="F648" t="s">
        <v>3115</v>
      </c>
      <c r="G648" t="s">
        <v>3116</v>
      </c>
      <c r="H648" t="s">
        <v>312</v>
      </c>
      <c r="I648" t="s">
        <v>951</v>
      </c>
      <c r="J648" t="s">
        <v>204</v>
      </c>
      <c r="K648" t="s">
        <v>204</v>
      </c>
      <c r="L648" t="s">
        <v>325</v>
      </c>
      <c r="M648" t="s">
        <v>340</v>
      </c>
      <c r="N648" t="s">
        <v>447</v>
      </c>
      <c r="O648" t="s">
        <v>339</v>
      </c>
      <c r="P648" t="s">
        <v>1856</v>
      </c>
      <c r="Q648" t="s">
        <v>415</v>
      </c>
      <c r="R648" t="s">
        <v>407</v>
      </c>
      <c r="S648" t="s">
        <v>1212</v>
      </c>
      <c r="T648" s="132">
        <v>775.9</v>
      </c>
      <c r="U648" t="s">
        <v>1807</v>
      </c>
      <c r="V648" s="133">
        <v>4.1700000000000001E-2</v>
      </c>
      <c r="W648" s="133">
        <v>5.2251680096387497E-2</v>
      </c>
      <c r="X648" s="15" t="s">
        <v>412</v>
      </c>
      <c r="Y648" s="15" t="s">
        <v>339</v>
      </c>
      <c r="Z648" s="144">
        <v>1308036.95</v>
      </c>
      <c r="AB648" t="s">
        <v>3117</v>
      </c>
      <c r="AD648" s="144">
        <v>1311.5686000000001</v>
      </c>
      <c r="AG648" s="15" t="s">
        <v>15</v>
      </c>
      <c r="AH648" s="133">
        <v>6.8380180449571304E-3</v>
      </c>
      <c r="AI648" s="133">
        <v>7.5807889924160597E-3</v>
      </c>
      <c r="AJ648" s="133">
        <v>7.2593683059795527E-4</v>
      </c>
    </row>
    <row r="649" spans="1:36">
      <c r="A649" t="s">
        <v>1213</v>
      </c>
      <c r="B649">
        <v>35012</v>
      </c>
      <c r="C649" t="s">
        <v>2312</v>
      </c>
      <c r="D649" t="s">
        <v>2313</v>
      </c>
      <c r="E649" t="s">
        <v>309</v>
      </c>
      <c r="F649" t="s">
        <v>3025</v>
      </c>
      <c r="G649" t="s">
        <v>3026</v>
      </c>
      <c r="H649" t="s">
        <v>312</v>
      </c>
      <c r="I649" t="s">
        <v>951</v>
      </c>
      <c r="J649" t="s">
        <v>204</v>
      </c>
      <c r="K649" t="s">
        <v>204</v>
      </c>
      <c r="L649" t="s">
        <v>325</v>
      </c>
      <c r="M649" t="s">
        <v>340</v>
      </c>
      <c r="N649" t="s">
        <v>464</v>
      </c>
      <c r="O649" t="s">
        <v>339</v>
      </c>
      <c r="P649" t="s">
        <v>1690</v>
      </c>
      <c r="Q649" t="s">
        <v>413</v>
      </c>
      <c r="R649" t="s">
        <v>407</v>
      </c>
      <c r="S649" t="s">
        <v>1212</v>
      </c>
      <c r="T649" s="132">
        <v>1791.6</v>
      </c>
      <c r="U649" t="s">
        <v>3027</v>
      </c>
      <c r="V649" s="133">
        <v>6.7400000000000002E-2</v>
      </c>
      <c r="W649" s="133">
        <v>5.7607033351659398E-2</v>
      </c>
      <c r="X649" s="15" t="s">
        <v>412</v>
      </c>
      <c r="Y649" s="15" t="s">
        <v>339</v>
      </c>
      <c r="Z649" s="144">
        <v>740430.75</v>
      </c>
      <c r="AB649" t="s">
        <v>3028</v>
      </c>
      <c r="AD649" s="144">
        <v>759.2376999999999</v>
      </c>
      <c r="AG649" s="15" t="s">
        <v>15</v>
      </c>
      <c r="AH649" s="133">
        <v>7.0548310973358324E-4</v>
      </c>
      <c r="AI649" s="133">
        <v>4.3883490339638245E-3</v>
      </c>
      <c r="AJ649" s="133">
        <v>4.2022857943418371E-4</v>
      </c>
    </row>
    <row r="650" spans="1:36">
      <c r="A650" t="s">
        <v>1213</v>
      </c>
      <c r="B650">
        <v>35012</v>
      </c>
      <c r="C650" t="s">
        <v>3151</v>
      </c>
      <c r="D650" t="s">
        <v>3152</v>
      </c>
      <c r="E650" t="s">
        <v>309</v>
      </c>
      <c r="F650" t="s">
        <v>3153</v>
      </c>
      <c r="G650" t="s">
        <v>3154</v>
      </c>
      <c r="H650" t="s">
        <v>312</v>
      </c>
      <c r="I650" t="s">
        <v>951</v>
      </c>
      <c r="J650" t="s">
        <v>204</v>
      </c>
      <c r="K650" t="s">
        <v>204</v>
      </c>
      <c r="L650" t="s">
        <v>325</v>
      </c>
      <c r="M650" t="s">
        <v>340</v>
      </c>
      <c r="N650" t="s">
        <v>447</v>
      </c>
      <c r="O650" t="s">
        <v>339</v>
      </c>
      <c r="P650" t="s">
        <v>1760</v>
      </c>
      <c r="Q650" t="s">
        <v>415</v>
      </c>
      <c r="R650" t="s">
        <v>407</v>
      </c>
      <c r="S650" t="s">
        <v>1212</v>
      </c>
      <c r="T650" s="132">
        <v>2123.8000000000002</v>
      </c>
      <c r="U650" t="s">
        <v>1366</v>
      </c>
      <c r="V650" s="133">
        <v>2.4E-2</v>
      </c>
      <c r="W650" s="133">
        <v>5.6067565985917701E-2</v>
      </c>
      <c r="X650" s="15" t="s">
        <v>412</v>
      </c>
      <c r="Y650" s="15" t="s">
        <v>339</v>
      </c>
      <c r="Z650" s="144">
        <v>712973.14</v>
      </c>
      <c r="AB650" t="s">
        <v>3155</v>
      </c>
      <c r="AD650" s="144">
        <v>675.7559</v>
      </c>
      <c r="AG650" s="15" t="s">
        <v>15</v>
      </c>
      <c r="AH650" s="133">
        <v>2.7979885275793951E-3</v>
      </c>
      <c r="AI650" s="133">
        <v>3.9058291638578474E-3</v>
      </c>
      <c r="AJ650" s="133">
        <v>3.7402244633171974E-4</v>
      </c>
    </row>
    <row r="651" spans="1:36">
      <c r="A651" t="s">
        <v>1213</v>
      </c>
      <c r="B651">
        <v>35012</v>
      </c>
      <c r="C651" t="s">
        <v>2535</v>
      </c>
      <c r="D651" t="s">
        <v>2536</v>
      </c>
      <c r="E651" t="s">
        <v>309</v>
      </c>
      <c r="F651" t="s">
        <v>3156</v>
      </c>
      <c r="G651" t="s">
        <v>3157</v>
      </c>
      <c r="H651" t="s">
        <v>312</v>
      </c>
      <c r="I651" t="s">
        <v>951</v>
      </c>
      <c r="J651" t="s">
        <v>204</v>
      </c>
      <c r="K651" t="s">
        <v>204</v>
      </c>
      <c r="L651" t="s">
        <v>325</v>
      </c>
      <c r="M651" t="s">
        <v>340</v>
      </c>
      <c r="N651" t="s">
        <v>451</v>
      </c>
      <c r="O651" t="s">
        <v>339</v>
      </c>
      <c r="P651" t="s">
        <v>1622</v>
      </c>
      <c r="Q651" t="s">
        <v>413</v>
      </c>
      <c r="R651" t="s">
        <v>407</v>
      </c>
      <c r="S651" t="s">
        <v>1212</v>
      </c>
      <c r="T651" s="132">
        <v>4143.1000000000004</v>
      </c>
      <c r="U651" t="s">
        <v>3158</v>
      </c>
      <c r="V651" s="133">
        <v>2.7400000000000001E-2</v>
      </c>
      <c r="W651" s="133">
        <v>4.3560377115010901E-2</v>
      </c>
      <c r="X651" s="15" t="s">
        <v>412</v>
      </c>
      <c r="Y651" s="15" t="s">
        <v>339</v>
      </c>
      <c r="Z651" s="144">
        <v>670100</v>
      </c>
      <c r="AB651" t="s">
        <v>3159</v>
      </c>
      <c r="AD651" s="144">
        <v>618.36830000000009</v>
      </c>
      <c r="AG651" s="15" t="s">
        <v>15</v>
      </c>
      <c r="AH651" s="133">
        <v>8.9346666666666663E-4</v>
      </c>
      <c r="AI651" s="133">
        <v>3.5741322275472534E-3</v>
      </c>
      <c r="AJ651" s="133">
        <v>3.4225912685333093E-4</v>
      </c>
    </row>
    <row r="652" spans="1:36">
      <c r="A652" t="s">
        <v>1213</v>
      </c>
      <c r="B652">
        <v>35012</v>
      </c>
      <c r="C652" t="s">
        <v>2493</v>
      </c>
      <c r="D652" t="s">
        <v>2494</v>
      </c>
      <c r="E652" t="s">
        <v>309</v>
      </c>
      <c r="F652" t="s">
        <v>2495</v>
      </c>
      <c r="G652" t="s">
        <v>2496</v>
      </c>
      <c r="H652" t="s">
        <v>312</v>
      </c>
      <c r="I652" t="s">
        <v>951</v>
      </c>
      <c r="J652" t="s">
        <v>204</v>
      </c>
      <c r="K652" t="s">
        <v>204</v>
      </c>
      <c r="L652" t="s">
        <v>325</v>
      </c>
      <c r="M652" t="s">
        <v>340</v>
      </c>
      <c r="N652" t="s">
        <v>464</v>
      </c>
      <c r="O652" t="s">
        <v>339</v>
      </c>
      <c r="P652" t="s">
        <v>1211</v>
      </c>
      <c r="Q652" t="s">
        <v>413</v>
      </c>
      <c r="R652" t="s">
        <v>407</v>
      </c>
      <c r="S652" t="s">
        <v>1212</v>
      </c>
      <c r="T652" s="132">
        <v>749.4</v>
      </c>
      <c r="U652" t="s">
        <v>2497</v>
      </c>
      <c r="V652" s="133">
        <v>1.6299999999999999E-2</v>
      </c>
      <c r="W652" s="133">
        <v>4.3673149000405899E-2</v>
      </c>
      <c r="X652" s="15" t="s">
        <v>412</v>
      </c>
      <c r="Y652" s="15" t="s">
        <v>339</v>
      </c>
      <c r="Z652" s="144">
        <v>594099.5</v>
      </c>
      <c r="AB652" t="s">
        <v>2498</v>
      </c>
      <c r="AD652" s="144">
        <v>584.59390000000008</v>
      </c>
      <c r="AG652" s="15" t="s">
        <v>15</v>
      </c>
      <c r="AH652" s="133">
        <v>5.7040008929010767E-3</v>
      </c>
      <c r="AI652" s="133">
        <v>3.3789181916626973E-3</v>
      </c>
      <c r="AJ652" s="133">
        <v>3.2356541850185957E-4</v>
      </c>
    </row>
    <row r="653" spans="1:36">
      <c r="A653" t="s">
        <v>1213</v>
      </c>
      <c r="B653">
        <v>35012</v>
      </c>
      <c r="C653" t="s">
        <v>2388</v>
      </c>
      <c r="D653" t="s">
        <v>2389</v>
      </c>
      <c r="E653" t="s">
        <v>309</v>
      </c>
      <c r="F653" t="s">
        <v>2390</v>
      </c>
      <c r="G653" t="s">
        <v>2391</v>
      </c>
      <c r="H653" t="s">
        <v>312</v>
      </c>
      <c r="I653" t="s">
        <v>951</v>
      </c>
      <c r="J653" t="s">
        <v>204</v>
      </c>
      <c r="K653" t="s">
        <v>204</v>
      </c>
      <c r="L653" t="s">
        <v>325</v>
      </c>
      <c r="M653" t="s">
        <v>340</v>
      </c>
      <c r="N653" t="s">
        <v>446</v>
      </c>
      <c r="O653" t="s">
        <v>339</v>
      </c>
      <c r="P653" t="s">
        <v>1650</v>
      </c>
      <c r="Q653" t="s">
        <v>413</v>
      </c>
      <c r="R653" t="s">
        <v>407</v>
      </c>
      <c r="S653" t="s">
        <v>1212</v>
      </c>
      <c r="T653" s="132">
        <v>2600.5</v>
      </c>
      <c r="U653" t="s">
        <v>1927</v>
      </c>
      <c r="V653" s="133">
        <v>1.0800000000000001E-2</v>
      </c>
      <c r="W653" s="133">
        <v>4.3720355836152698E-2</v>
      </c>
      <c r="X653" s="15" t="s">
        <v>412</v>
      </c>
      <c r="Y653" s="15" t="s">
        <v>339</v>
      </c>
      <c r="Z653" s="144">
        <v>505148.57</v>
      </c>
      <c r="AB653" t="s">
        <v>2392</v>
      </c>
      <c r="AD653" s="144">
        <v>464.93870000000004</v>
      </c>
      <c r="AG653" s="15" t="s">
        <v>15</v>
      </c>
      <c r="AH653" s="133">
        <v>4.4902095071198137E-4</v>
      </c>
      <c r="AI653" s="133">
        <v>2.6873182074565014E-3</v>
      </c>
      <c r="AJ653" s="133">
        <v>2.5733776052608574E-4</v>
      </c>
    </row>
    <row r="654" spans="1:36">
      <c r="A654" t="s">
        <v>1213</v>
      </c>
      <c r="B654">
        <v>35012</v>
      </c>
      <c r="C654" t="s">
        <v>2424</v>
      </c>
      <c r="D654" t="s">
        <v>2425</v>
      </c>
      <c r="E654" t="s">
        <v>309</v>
      </c>
      <c r="F654" t="s">
        <v>2517</v>
      </c>
      <c r="G654" t="s">
        <v>2518</v>
      </c>
      <c r="H654" t="s">
        <v>312</v>
      </c>
      <c r="I654" t="s">
        <v>951</v>
      </c>
      <c r="J654" t="s">
        <v>204</v>
      </c>
      <c r="K654" t="s">
        <v>204</v>
      </c>
      <c r="L654" t="s">
        <v>325</v>
      </c>
      <c r="M654" t="s">
        <v>340</v>
      </c>
      <c r="N654" t="s">
        <v>462</v>
      </c>
      <c r="O654" t="s">
        <v>339</v>
      </c>
      <c r="P654" t="s">
        <v>1690</v>
      </c>
      <c r="Q654" t="s">
        <v>413</v>
      </c>
      <c r="R654" t="s">
        <v>407</v>
      </c>
      <c r="S654" t="s">
        <v>1212</v>
      </c>
      <c r="T654" s="132">
        <v>1398.5</v>
      </c>
      <c r="U654" t="s">
        <v>1761</v>
      </c>
      <c r="V654" s="133">
        <v>2.75E-2</v>
      </c>
      <c r="W654" s="133">
        <v>3.9694661787747998E-2</v>
      </c>
      <c r="X654" s="15" t="s">
        <v>412</v>
      </c>
      <c r="Y654" s="15" t="s">
        <v>339</v>
      </c>
      <c r="Z654" s="144">
        <v>412125.4</v>
      </c>
      <c r="AB654" t="s">
        <v>2519</v>
      </c>
      <c r="AD654" s="144">
        <v>401.82229999999998</v>
      </c>
      <c r="AG654" s="15" t="s">
        <v>15</v>
      </c>
      <c r="AH654" s="133">
        <v>1.8301465596373277E-3</v>
      </c>
      <c r="AI654" s="133">
        <v>2.3225091457261967E-3</v>
      </c>
      <c r="AJ654" s="133">
        <v>2.2240362183539676E-4</v>
      </c>
    </row>
    <row r="655" spans="1:36">
      <c r="A655" t="s">
        <v>1213</v>
      </c>
      <c r="B655">
        <v>35012</v>
      </c>
      <c r="C655" t="s">
        <v>3074</v>
      </c>
      <c r="D655" t="s">
        <v>3075</v>
      </c>
      <c r="E655" t="s">
        <v>309</v>
      </c>
      <c r="F655" t="s">
        <v>3160</v>
      </c>
      <c r="G655" t="s">
        <v>3161</v>
      </c>
      <c r="H655" t="s">
        <v>312</v>
      </c>
      <c r="I655" t="s">
        <v>951</v>
      </c>
      <c r="J655" t="s">
        <v>204</v>
      </c>
      <c r="K655" t="s">
        <v>204</v>
      </c>
      <c r="L655" t="s">
        <v>325</v>
      </c>
      <c r="M655" t="s">
        <v>340</v>
      </c>
      <c r="N655" t="s">
        <v>447</v>
      </c>
      <c r="O655" t="s">
        <v>339</v>
      </c>
      <c r="P655" t="s">
        <v>1760</v>
      </c>
      <c r="Q655" t="s">
        <v>415</v>
      </c>
      <c r="R655" t="s">
        <v>407</v>
      </c>
      <c r="S655" t="s">
        <v>1212</v>
      </c>
      <c r="T655" s="132">
        <v>1848.2</v>
      </c>
      <c r="U655" t="s">
        <v>1663</v>
      </c>
      <c r="V655" s="133">
        <v>2.9499999999999998E-2</v>
      </c>
      <c r="W655" s="133">
        <v>5.2296264330148397E-2</v>
      </c>
      <c r="X655" s="15" t="s">
        <v>412</v>
      </c>
      <c r="Y655" s="15" t="s">
        <v>339</v>
      </c>
      <c r="Z655" s="144">
        <v>363821.24</v>
      </c>
      <c r="AB655" t="s">
        <v>3162</v>
      </c>
      <c r="AD655" s="144">
        <v>351.99700000000001</v>
      </c>
      <c r="AG655" s="15" t="s">
        <v>15</v>
      </c>
      <c r="AH655" s="133">
        <v>1.1755007189667066E-3</v>
      </c>
      <c r="AI655" s="133">
        <v>2.0345218564728341E-3</v>
      </c>
      <c r="AJ655" s="133">
        <v>1.9482594090769516E-4</v>
      </c>
    </row>
    <row r="656" spans="1:36">
      <c r="A656" t="s">
        <v>1213</v>
      </c>
      <c r="B656">
        <v>35012</v>
      </c>
      <c r="C656" t="s">
        <v>3163</v>
      </c>
      <c r="D656" t="s">
        <v>3164</v>
      </c>
      <c r="E656" t="s">
        <v>309</v>
      </c>
      <c r="F656" t="s">
        <v>3165</v>
      </c>
      <c r="G656" t="s">
        <v>3166</v>
      </c>
      <c r="H656" t="s">
        <v>312</v>
      </c>
      <c r="I656" t="s">
        <v>951</v>
      </c>
      <c r="J656" t="s">
        <v>204</v>
      </c>
      <c r="K656" t="s">
        <v>204</v>
      </c>
      <c r="L656" t="s">
        <v>325</v>
      </c>
      <c r="M656" t="s">
        <v>340</v>
      </c>
      <c r="N656" t="s">
        <v>463</v>
      </c>
      <c r="O656" t="s">
        <v>339</v>
      </c>
      <c r="P656" t="s">
        <v>1622</v>
      </c>
      <c r="Q656" t="s">
        <v>413</v>
      </c>
      <c r="R656" t="s">
        <v>407</v>
      </c>
      <c r="S656" t="s">
        <v>1212</v>
      </c>
      <c r="T656" s="132">
        <v>6111.5</v>
      </c>
      <c r="U656" t="s">
        <v>3167</v>
      </c>
      <c r="V656" s="133">
        <v>2.3400000000000001E-2</v>
      </c>
      <c r="W656" s="133">
        <v>4.9610719896554599E-2</v>
      </c>
      <c r="X656" s="15" t="s">
        <v>412</v>
      </c>
      <c r="Y656" s="15" t="s">
        <v>339</v>
      </c>
      <c r="Z656" s="144">
        <v>358673</v>
      </c>
      <c r="AB656" t="s">
        <v>3168</v>
      </c>
      <c r="AD656" s="144">
        <v>300.3886</v>
      </c>
      <c r="AG656" s="15" t="s">
        <v>15</v>
      </c>
      <c r="AH656" s="133">
        <v>3.6382721868887424E-4</v>
      </c>
      <c r="AI656" s="133">
        <v>1.7362283546032368E-3</v>
      </c>
      <c r="AJ656" s="133">
        <v>1.6626133641180259E-4</v>
      </c>
    </row>
    <row r="657" spans="1:36">
      <c r="A657" t="s">
        <v>1213</v>
      </c>
      <c r="B657">
        <v>35012</v>
      </c>
      <c r="C657" t="s">
        <v>3046</v>
      </c>
      <c r="D657" t="s">
        <v>3047</v>
      </c>
      <c r="E657" t="s">
        <v>309</v>
      </c>
      <c r="F657" t="s">
        <v>3123</v>
      </c>
      <c r="G657" t="s">
        <v>3124</v>
      </c>
      <c r="H657" t="s">
        <v>312</v>
      </c>
      <c r="I657" t="s">
        <v>951</v>
      </c>
      <c r="J657" t="s">
        <v>204</v>
      </c>
      <c r="K657" t="s">
        <v>204</v>
      </c>
      <c r="L657" t="s">
        <v>325</v>
      </c>
      <c r="M657" t="s">
        <v>340</v>
      </c>
      <c r="N657" t="s">
        <v>447</v>
      </c>
      <c r="O657" t="s">
        <v>339</v>
      </c>
      <c r="P657" t="s">
        <v>1662</v>
      </c>
      <c r="Q657" t="s">
        <v>413</v>
      </c>
      <c r="R657" t="s">
        <v>407</v>
      </c>
      <c r="S657" t="s">
        <v>1212</v>
      </c>
      <c r="T657" s="132">
        <v>592.4</v>
      </c>
      <c r="U657" t="s">
        <v>3125</v>
      </c>
      <c r="V657" s="133">
        <v>4.2000000000000003E-2</v>
      </c>
      <c r="W657" s="133">
        <v>5.1003321551084203E-2</v>
      </c>
      <c r="X657" s="15" t="s">
        <v>412</v>
      </c>
      <c r="Y657" s="15" t="s">
        <v>339</v>
      </c>
      <c r="Z657" s="144">
        <v>133831</v>
      </c>
      <c r="AB657" t="s">
        <v>3126</v>
      </c>
      <c r="AD657" s="144">
        <v>135.2764</v>
      </c>
      <c r="AG657" s="15" t="s">
        <v>15</v>
      </c>
      <c r="AH657" s="133">
        <v>5.543621258715304E-4</v>
      </c>
      <c r="AI657" s="133">
        <v>7.81889596970888E-4</v>
      </c>
      <c r="AJ657" s="133">
        <v>7.487379697158138E-5</v>
      </c>
    </row>
    <row r="658" spans="1:36">
      <c r="A658" t="s">
        <v>1213</v>
      </c>
      <c r="B658">
        <v>35012</v>
      </c>
      <c r="C658" t="s">
        <v>2565</v>
      </c>
      <c r="D658" t="s">
        <v>2566</v>
      </c>
      <c r="E658" t="s">
        <v>309</v>
      </c>
      <c r="F658" t="s">
        <v>3127</v>
      </c>
      <c r="G658" t="s">
        <v>3128</v>
      </c>
      <c r="H658" t="s">
        <v>312</v>
      </c>
      <c r="I658" t="s">
        <v>951</v>
      </c>
      <c r="J658" t="s">
        <v>204</v>
      </c>
      <c r="K658" t="s">
        <v>204</v>
      </c>
      <c r="L658" t="s">
        <v>325</v>
      </c>
      <c r="M658" t="s">
        <v>340</v>
      </c>
      <c r="N658" t="s">
        <v>484</v>
      </c>
      <c r="O658" t="s">
        <v>339</v>
      </c>
      <c r="P658" t="s">
        <v>1622</v>
      </c>
      <c r="Q658" t="s">
        <v>413</v>
      </c>
      <c r="R658" t="s">
        <v>407</v>
      </c>
      <c r="S658" t="s">
        <v>1212</v>
      </c>
      <c r="T658" s="132">
        <v>235.6</v>
      </c>
      <c r="U658" t="s">
        <v>3129</v>
      </c>
      <c r="V658" s="133">
        <v>2.1600000000000001E-2</v>
      </c>
      <c r="W658" s="133">
        <v>5.4236989799737602E-2</v>
      </c>
      <c r="X658" s="15" t="s">
        <v>412</v>
      </c>
      <c r="Y658" s="15" t="s">
        <v>339</v>
      </c>
      <c r="Z658" s="144">
        <v>83560.649999999994</v>
      </c>
      <c r="AB658" t="s">
        <v>3130</v>
      </c>
      <c r="AD658" s="144">
        <v>83.418600000000012</v>
      </c>
      <c r="AG658" s="15" t="s">
        <v>15</v>
      </c>
      <c r="AH658" s="133">
        <v>6.5332003227044346E-4</v>
      </c>
      <c r="AI658" s="133">
        <v>4.8215457784118836E-4</v>
      </c>
      <c r="AJ658" s="133">
        <v>4.6171152692218003E-5</v>
      </c>
    </row>
    <row r="659" spans="1:36">
      <c r="A659" t="s">
        <v>1213</v>
      </c>
      <c r="B659">
        <v>35012</v>
      </c>
      <c r="C659" t="s">
        <v>2163</v>
      </c>
      <c r="D659" t="s">
        <v>2164</v>
      </c>
      <c r="E659" t="s">
        <v>309</v>
      </c>
      <c r="F659" t="s">
        <v>2458</v>
      </c>
      <c r="G659" t="s">
        <v>2459</v>
      </c>
      <c r="H659" t="s">
        <v>312</v>
      </c>
      <c r="I659" t="s">
        <v>951</v>
      </c>
      <c r="J659" t="s">
        <v>204</v>
      </c>
      <c r="K659" t="s">
        <v>204</v>
      </c>
      <c r="L659" t="s">
        <v>325</v>
      </c>
      <c r="M659" t="s">
        <v>340</v>
      </c>
      <c r="N659" t="s">
        <v>484</v>
      </c>
      <c r="O659" t="s">
        <v>339</v>
      </c>
      <c r="P659" t="s">
        <v>1690</v>
      </c>
      <c r="Q659" t="s">
        <v>413</v>
      </c>
      <c r="R659" t="s">
        <v>407</v>
      </c>
      <c r="S659" t="s">
        <v>1212</v>
      </c>
      <c r="T659" s="132">
        <v>1138.2</v>
      </c>
      <c r="U659" t="s">
        <v>2460</v>
      </c>
      <c r="V659" s="133">
        <v>3.6499999999999998E-2</v>
      </c>
      <c r="W659" s="133">
        <v>4.5954812728166199E-2</v>
      </c>
      <c r="X659" s="15" t="s">
        <v>412</v>
      </c>
      <c r="Y659" s="15" t="s">
        <v>339</v>
      </c>
      <c r="Z659" s="144">
        <v>21742.81</v>
      </c>
      <c r="AB659" t="s">
        <v>2461</v>
      </c>
      <c r="AD659" s="144">
        <v>21.7667</v>
      </c>
      <c r="AG659" s="15" t="s">
        <v>15</v>
      </c>
      <c r="AH659" s="133">
        <v>2.0416150148014579E-5</v>
      </c>
      <c r="AI659" s="133">
        <v>1.2581023955683497E-4</v>
      </c>
      <c r="AJ659" s="133">
        <v>1.2047596450979776E-5</v>
      </c>
    </row>
    <row r="660" spans="1:36">
      <c r="A660" t="s">
        <v>1213</v>
      </c>
      <c r="B660">
        <v>35012</v>
      </c>
      <c r="C660" t="s">
        <v>2474</v>
      </c>
      <c r="D660" t="s">
        <v>2475</v>
      </c>
      <c r="E660" t="s">
        <v>309</v>
      </c>
      <c r="F660" t="s">
        <v>2476</v>
      </c>
      <c r="G660" t="s">
        <v>2477</v>
      </c>
      <c r="H660" t="s">
        <v>312</v>
      </c>
      <c r="I660" t="s">
        <v>951</v>
      </c>
      <c r="J660" t="s">
        <v>204</v>
      </c>
      <c r="K660" t="s">
        <v>204</v>
      </c>
      <c r="L660" t="s">
        <v>325</v>
      </c>
      <c r="M660" t="s">
        <v>340</v>
      </c>
      <c r="N660" t="s">
        <v>478</v>
      </c>
      <c r="O660" t="s">
        <v>339</v>
      </c>
      <c r="P660" t="s">
        <v>1964</v>
      </c>
      <c r="Q660" t="s">
        <v>415</v>
      </c>
      <c r="R660" t="s">
        <v>407</v>
      </c>
      <c r="S660" t="s">
        <v>1212</v>
      </c>
      <c r="T660" s="132">
        <v>167.1</v>
      </c>
      <c r="U660" t="s">
        <v>1526</v>
      </c>
      <c r="V660" s="133">
        <v>1.49E-2</v>
      </c>
      <c r="W660" s="133">
        <v>4.9197660083770398E-2</v>
      </c>
      <c r="X660" s="15" t="s">
        <v>412</v>
      </c>
      <c r="Y660" s="15" t="s">
        <v>339</v>
      </c>
      <c r="Z660" s="144">
        <v>7691.26</v>
      </c>
      <c r="AB660" t="s">
        <v>2293</v>
      </c>
      <c r="AD660" s="144">
        <v>7.6866000000000003</v>
      </c>
      <c r="AG660" s="15" t="s">
        <v>15</v>
      </c>
      <c r="AH660" s="133">
        <v>6.4153501435793746E-5</v>
      </c>
      <c r="AI660" s="133">
        <v>4.4428093710923917E-5</v>
      </c>
      <c r="AJ660" s="133">
        <v>4.2544370474211131E-6</v>
      </c>
    </row>
    <row r="661" spans="1:36">
      <c r="A661" t="s">
        <v>1213</v>
      </c>
      <c r="B661">
        <v>35012</v>
      </c>
      <c r="C661" t="s">
        <v>455</v>
      </c>
      <c r="D661" t="s">
        <v>2571</v>
      </c>
      <c r="E661" t="s">
        <v>309</v>
      </c>
      <c r="F661" t="s">
        <v>2572</v>
      </c>
      <c r="G661" t="s">
        <v>2573</v>
      </c>
      <c r="H661" t="s">
        <v>321</v>
      </c>
      <c r="I661" t="s">
        <v>754</v>
      </c>
      <c r="J661" t="s">
        <v>204</v>
      </c>
      <c r="K661" t="s">
        <v>204</v>
      </c>
      <c r="L661" t="s">
        <v>325</v>
      </c>
      <c r="M661" t="s">
        <v>340</v>
      </c>
      <c r="N661" t="s">
        <v>440</v>
      </c>
      <c r="O661" t="s">
        <v>339</v>
      </c>
      <c r="P661" t="s">
        <v>2102</v>
      </c>
      <c r="Q661" t="s">
        <v>415</v>
      </c>
      <c r="R661" t="s">
        <v>407</v>
      </c>
      <c r="S661" t="s">
        <v>1212</v>
      </c>
      <c r="T661" s="132">
        <v>1384.4</v>
      </c>
      <c r="U661" t="s">
        <v>2574</v>
      </c>
      <c r="V661" s="133">
        <v>4.4999999999999998E-2</v>
      </c>
      <c r="W661" s="133">
        <v>1.6350881510972599E-2</v>
      </c>
      <c r="X661" s="15" t="s">
        <v>412</v>
      </c>
      <c r="Y661" s="15" t="s">
        <v>339</v>
      </c>
      <c r="Z661" s="144">
        <v>4369251</v>
      </c>
      <c r="AB661" t="s">
        <v>2575</v>
      </c>
      <c r="AD661" s="144">
        <v>5167.0762000000004</v>
      </c>
      <c r="AG661" s="15" t="s">
        <v>15</v>
      </c>
      <c r="AH661" s="133">
        <v>1.478293659299754E-3</v>
      </c>
      <c r="AI661" s="133">
        <v>2.9865395054391366E-2</v>
      </c>
      <c r="AJ661" s="133">
        <v>2.859912108361032E-3</v>
      </c>
    </row>
    <row r="662" spans="1:36">
      <c r="A662" t="s">
        <v>1213</v>
      </c>
      <c r="B662">
        <v>35012</v>
      </c>
      <c r="C662" t="s">
        <v>1874</v>
      </c>
      <c r="D662" t="s">
        <v>1875</v>
      </c>
      <c r="E662" t="s">
        <v>309</v>
      </c>
      <c r="F662" t="s">
        <v>3034</v>
      </c>
      <c r="G662" t="s">
        <v>3035</v>
      </c>
      <c r="H662" t="s">
        <v>321</v>
      </c>
      <c r="I662" t="s">
        <v>754</v>
      </c>
      <c r="J662" t="s">
        <v>204</v>
      </c>
      <c r="K662" t="s">
        <v>204</v>
      </c>
      <c r="L662" t="s">
        <v>325</v>
      </c>
      <c r="M662" t="s">
        <v>340</v>
      </c>
      <c r="N662" t="s">
        <v>448</v>
      </c>
      <c r="O662" t="s">
        <v>339</v>
      </c>
      <c r="P662" t="s">
        <v>1650</v>
      </c>
      <c r="Q662" t="s">
        <v>413</v>
      </c>
      <c r="R662" t="s">
        <v>407</v>
      </c>
      <c r="S662" t="s">
        <v>1212</v>
      </c>
      <c r="T662" s="132">
        <v>5195.8999999999996</v>
      </c>
      <c r="U662" t="s">
        <v>3036</v>
      </c>
      <c r="V662" s="133">
        <v>3.7100000000000001E-2</v>
      </c>
      <c r="W662" s="133">
        <v>2.6445276554822601E-2</v>
      </c>
      <c r="X662" s="3" t="s">
        <v>411</v>
      </c>
      <c r="Y662" s="3" t="s">
        <v>339</v>
      </c>
      <c r="Z662" s="144">
        <v>4650000</v>
      </c>
      <c r="AB662" t="s">
        <v>3037</v>
      </c>
      <c r="AD662" s="144">
        <v>4960.62</v>
      </c>
      <c r="AG662" s="15" t="s">
        <v>15</v>
      </c>
      <c r="AH662" s="133">
        <v>1.2104646622413119E-2</v>
      </c>
      <c r="AI662" s="133">
        <v>2.8672090420248666E-2</v>
      </c>
      <c r="AJ662" s="133">
        <v>2.7456411815598731E-3</v>
      </c>
    </row>
    <row r="663" spans="1:36">
      <c r="A663" t="s">
        <v>1213</v>
      </c>
      <c r="B663">
        <v>35012</v>
      </c>
      <c r="C663" t="s">
        <v>1834</v>
      </c>
      <c r="D663" t="s">
        <v>1835</v>
      </c>
      <c r="E663" t="s">
        <v>309</v>
      </c>
      <c r="F663" t="s">
        <v>1836</v>
      </c>
      <c r="G663" t="s">
        <v>1837</v>
      </c>
      <c r="H663" t="s">
        <v>321</v>
      </c>
      <c r="I663" t="s">
        <v>754</v>
      </c>
      <c r="J663" t="s">
        <v>204</v>
      </c>
      <c r="K663" t="s">
        <v>204</v>
      </c>
      <c r="L663" t="s">
        <v>325</v>
      </c>
      <c r="M663" t="s">
        <v>340</v>
      </c>
      <c r="N663" t="s">
        <v>456</v>
      </c>
      <c r="O663" t="s">
        <v>339</v>
      </c>
      <c r="P663" t="s">
        <v>1690</v>
      </c>
      <c r="Q663" t="s">
        <v>413</v>
      </c>
      <c r="R663" t="s">
        <v>407</v>
      </c>
      <c r="S663" t="s">
        <v>1212</v>
      </c>
      <c r="T663" s="132">
        <v>5669.5</v>
      </c>
      <c r="U663" t="s">
        <v>1838</v>
      </c>
      <c r="V663" s="133">
        <v>5.1499999999999997E-2</v>
      </c>
      <c r="W663" s="133">
        <v>2.9789094086885098E-2</v>
      </c>
      <c r="X663" s="15" t="s">
        <v>412</v>
      </c>
      <c r="Y663" s="15" t="s">
        <v>339</v>
      </c>
      <c r="Z663" s="144">
        <v>1909422.72</v>
      </c>
      <c r="AB663" t="s">
        <v>1839</v>
      </c>
      <c r="AD663" s="144">
        <v>2945.6664000000001</v>
      </c>
      <c r="AG663" s="15" t="s">
        <v>15</v>
      </c>
      <c r="AH663" s="133">
        <v>6.575177017248071E-4</v>
      </c>
      <c r="AI663" s="133">
        <v>1.7025777698894167E-2</v>
      </c>
      <c r="AJ663" s="133">
        <v>1.6303895430363985E-3</v>
      </c>
    </row>
    <row r="664" spans="1:36">
      <c r="A664" t="s">
        <v>1213</v>
      </c>
      <c r="B664">
        <v>35012</v>
      </c>
      <c r="C664" t="s">
        <v>2724</v>
      </c>
      <c r="D664" t="s">
        <v>2725</v>
      </c>
      <c r="E664" t="s">
        <v>309</v>
      </c>
      <c r="F664" t="s">
        <v>3038</v>
      </c>
      <c r="G664" t="s">
        <v>3039</v>
      </c>
      <c r="H664" t="s">
        <v>321</v>
      </c>
      <c r="I664" t="s">
        <v>754</v>
      </c>
      <c r="J664" t="s">
        <v>204</v>
      </c>
      <c r="K664" t="s">
        <v>204</v>
      </c>
      <c r="L664" t="s">
        <v>325</v>
      </c>
      <c r="M664" t="s">
        <v>340</v>
      </c>
      <c r="N664" t="s">
        <v>447</v>
      </c>
      <c r="O664" t="s">
        <v>339</v>
      </c>
      <c r="P664" t="s">
        <v>1662</v>
      </c>
      <c r="Q664" t="s">
        <v>413</v>
      </c>
      <c r="R664" t="s">
        <v>407</v>
      </c>
      <c r="S664" t="s">
        <v>1212</v>
      </c>
      <c r="T664" s="132">
        <v>992.3</v>
      </c>
      <c r="U664" t="s">
        <v>1703</v>
      </c>
      <c r="V664" s="133">
        <v>4.3400000000000001E-2</v>
      </c>
      <c r="W664" s="133">
        <v>2.3337493201493899E-2</v>
      </c>
      <c r="X664" s="15" t="s">
        <v>412</v>
      </c>
      <c r="Y664" s="15" t="s">
        <v>339</v>
      </c>
      <c r="Z664" s="144">
        <v>823852</v>
      </c>
      <c r="AB664" t="s">
        <v>2782</v>
      </c>
      <c r="AC664" s="132">
        <v>960350.2</v>
      </c>
      <c r="AD664" s="144">
        <v>1898.9648</v>
      </c>
      <c r="AG664" s="15" t="s">
        <v>15</v>
      </c>
      <c r="AH664" s="133">
        <v>1.8940008126815098E-3</v>
      </c>
      <c r="AI664" s="133">
        <v>1.097590431245881E-2</v>
      </c>
      <c r="AJ664" s="133">
        <v>1.0510532871319731E-3</v>
      </c>
    </row>
    <row r="665" spans="1:36">
      <c r="A665" t="s">
        <v>1213</v>
      </c>
      <c r="B665">
        <v>35012</v>
      </c>
      <c r="C665" t="s">
        <v>2557</v>
      </c>
      <c r="D665" t="s">
        <v>2558</v>
      </c>
      <c r="E665" t="s">
        <v>309</v>
      </c>
      <c r="F665" t="s">
        <v>2576</v>
      </c>
      <c r="G665" t="s">
        <v>2577</v>
      </c>
      <c r="H665" t="s">
        <v>321</v>
      </c>
      <c r="I665" t="s">
        <v>754</v>
      </c>
      <c r="J665" t="s">
        <v>204</v>
      </c>
      <c r="K665" t="s">
        <v>204</v>
      </c>
      <c r="L665" t="s">
        <v>325</v>
      </c>
      <c r="M665" t="s">
        <v>340</v>
      </c>
      <c r="N665" t="s">
        <v>475</v>
      </c>
      <c r="O665" t="s">
        <v>339</v>
      </c>
      <c r="P665" t="s">
        <v>1650</v>
      </c>
      <c r="Q665" t="s">
        <v>413</v>
      </c>
      <c r="R665" t="s">
        <v>407</v>
      </c>
      <c r="S665" t="s">
        <v>1212</v>
      </c>
      <c r="T665" s="132">
        <v>2408.9</v>
      </c>
      <c r="U665" t="s">
        <v>2578</v>
      </c>
      <c r="V665" s="133">
        <v>4.2999999999999997E-2</v>
      </c>
      <c r="W665" s="133">
        <v>1.96081531774994E-2</v>
      </c>
      <c r="X665" s="15" t="s">
        <v>412</v>
      </c>
      <c r="Y665" s="15" t="s">
        <v>339</v>
      </c>
      <c r="Z665" s="144">
        <v>1062031.48</v>
      </c>
      <c r="AB665" t="s">
        <v>2579</v>
      </c>
      <c r="AD665" s="144">
        <v>1277.8362999999999</v>
      </c>
      <c r="AG665" s="15" t="s">
        <v>15</v>
      </c>
      <c r="AH665" s="133">
        <v>2.0827901855693201E-3</v>
      </c>
      <c r="AI665" s="133">
        <v>7.3858182920433328E-3</v>
      </c>
      <c r="AJ665" s="133">
        <v>7.0726642407039774E-4</v>
      </c>
    </row>
    <row r="666" spans="1:36">
      <c r="A666" t="s">
        <v>1213</v>
      </c>
      <c r="B666">
        <v>35012</v>
      </c>
      <c r="C666" t="s">
        <v>3169</v>
      </c>
      <c r="D666" t="s">
        <v>3170</v>
      </c>
      <c r="E666" t="s">
        <v>309</v>
      </c>
      <c r="F666" t="s">
        <v>3171</v>
      </c>
      <c r="G666" t="s">
        <v>3172</v>
      </c>
      <c r="H666" t="s">
        <v>321</v>
      </c>
      <c r="I666" t="s">
        <v>754</v>
      </c>
      <c r="J666" t="s">
        <v>204</v>
      </c>
      <c r="K666" t="s">
        <v>204</v>
      </c>
      <c r="L666" t="s">
        <v>325</v>
      </c>
      <c r="M666" t="s">
        <v>340</v>
      </c>
      <c r="N666" t="s">
        <v>465</v>
      </c>
      <c r="O666" t="s">
        <v>339</v>
      </c>
      <c r="P666" t="s">
        <v>1760</v>
      </c>
      <c r="Q666" t="s">
        <v>415</v>
      </c>
      <c r="R666" t="s">
        <v>407</v>
      </c>
      <c r="S666" t="s">
        <v>1212</v>
      </c>
      <c r="T666" s="132">
        <v>740.4</v>
      </c>
      <c r="U666" t="s">
        <v>3173</v>
      </c>
      <c r="V666" s="133">
        <v>4.65E-2</v>
      </c>
      <c r="W666" s="133">
        <v>2.53805001485344E-2</v>
      </c>
      <c r="X666" s="15" t="s">
        <v>412</v>
      </c>
      <c r="Y666" s="15" t="s">
        <v>339</v>
      </c>
      <c r="Z666" s="144">
        <v>939330.4</v>
      </c>
      <c r="AB666" t="s">
        <v>3174</v>
      </c>
      <c r="AD666" s="144">
        <v>1083.3298</v>
      </c>
      <c r="AG666" s="15" t="s">
        <v>15</v>
      </c>
      <c r="AH666" s="133">
        <v>3.2769381905662959E-3</v>
      </c>
      <c r="AI666" s="133">
        <v>6.261582217656241E-3</v>
      </c>
      <c r="AJ666" s="133">
        <v>5.996095068945054E-4</v>
      </c>
    </row>
    <row r="667" spans="1:36">
      <c r="A667" t="s">
        <v>1213</v>
      </c>
      <c r="B667">
        <v>35012</v>
      </c>
      <c r="C667" t="s">
        <v>1858</v>
      </c>
      <c r="D667" t="s">
        <v>1859</v>
      </c>
      <c r="E667" t="s">
        <v>309</v>
      </c>
      <c r="F667" t="s">
        <v>2733</v>
      </c>
      <c r="G667" t="s">
        <v>2734</v>
      </c>
      <c r="H667" t="s">
        <v>312</v>
      </c>
      <c r="I667" t="s">
        <v>754</v>
      </c>
      <c r="J667" t="s">
        <v>204</v>
      </c>
      <c r="K667" t="s">
        <v>204</v>
      </c>
      <c r="L667" t="s">
        <v>325</v>
      </c>
      <c r="M667" t="s">
        <v>340</v>
      </c>
      <c r="N667" t="s">
        <v>448</v>
      </c>
      <c r="O667" t="s">
        <v>339</v>
      </c>
      <c r="P667" t="s">
        <v>1211</v>
      </c>
      <c r="Q667" t="s">
        <v>413</v>
      </c>
      <c r="R667" t="s">
        <v>407</v>
      </c>
      <c r="S667" t="s">
        <v>1212</v>
      </c>
      <c r="T667" s="132">
        <v>3648.6</v>
      </c>
      <c r="U667" t="s">
        <v>2735</v>
      </c>
      <c r="V667" s="133">
        <v>1E-3</v>
      </c>
      <c r="W667" s="133">
        <v>1.7976894742250098E-2</v>
      </c>
      <c r="X667" s="15" t="s">
        <v>412</v>
      </c>
      <c r="Y667" s="15" t="s">
        <v>339</v>
      </c>
      <c r="Z667" s="144">
        <v>5991455</v>
      </c>
      <c r="AB667" t="s">
        <v>2736</v>
      </c>
      <c r="AD667" s="144">
        <v>6144.2370999999994</v>
      </c>
      <c r="AG667" s="15" t="s">
        <v>15</v>
      </c>
      <c r="AH667" s="133">
        <v>1.909776221569493E-3</v>
      </c>
      <c r="AI667" s="133">
        <v>3.5513327304781746E-2</v>
      </c>
      <c r="AJ667" s="133">
        <v>3.4007584558035102E-3</v>
      </c>
    </row>
    <row r="668" spans="1:36">
      <c r="A668" t="s">
        <v>1213</v>
      </c>
      <c r="B668">
        <v>35012</v>
      </c>
      <c r="C668" t="s">
        <v>455</v>
      </c>
      <c r="D668" t="s">
        <v>2571</v>
      </c>
      <c r="E668" t="s">
        <v>309</v>
      </c>
      <c r="F668" t="s">
        <v>2677</v>
      </c>
      <c r="G668" t="s">
        <v>2678</v>
      </c>
      <c r="H668" t="s">
        <v>312</v>
      </c>
      <c r="I668" t="s">
        <v>754</v>
      </c>
      <c r="J668" t="s">
        <v>204</v>
      </c>
      <c r="K668" t="s">
        <v>204</v>
      </c>
      <c r="L668" t="s">
        <v>325</v>
      </c>
      <c r="M668" t="s">
        <v>340</v>
      </c>
      <c r="N668" t="s">
        <v>440</v>
      </c>
      <c r="O668" t="s">
        <v>339</v>
      </c>
      <c r="P668" t="s">
        <v>2102</v>
      </c>
      <c r="Q668" t="s">
        <v>415</v>
      </c>
      <c r="R668" t="s">
        <v>407</v>
      </c>
      <c r="S668" t="s">
        <v>1212</v>
      </c>
      <c r="T668" s="132">
        <v>3888.3</v>
      </c>
      <c r="U668" t="s">
        <v>2679</v>
      </c>
      <c r="V668" s="133">
        <v>3.85E-2</v>
      </c>
      <c r="W668" s="133">
        <v>1.97550188887116E-2</v>
      </c>
      <c r="X668" s="15" t="s">
        <v>412</v>
      </c>
      <c r="Y668" s="15" t="s">
        <v>339</v>
      </c>
      <c r="Z668" s="144">
        <v>4847897.99</v>
      </c>
      <c r="AB668" t="s">
        <v>2680</v>
      </c>
      <c r="AC668" s="132">
        <v>165416</v>
      </c>
      <c r="AD668" s="144">
        <v>6006.6482999999998</v>
      </c>
      <c r="AG668" s="15" t="s">
        <v>15</v>
      </c>
      <c r="AH668" s="133">
        <v>1.8975191507529454E-3</v>
      </c>
      <c r="AI668" s="133">
        <v>3.4718072172477014E-2</v>
      </c>
      <c r="AJ668" s="133">
        <v>3.3246047743279274E-3</v>
      </c>
    </row>
    <row r="669" spans="1:36">
      <c r="A669" t="s">
        <v>1213</v>
      </c>
      <c r="B669">
        <v>35012</v>
      </c>
      <c r="C669" t="s">
        <v>2139</v>
      </c>
      <c r="D669" t="s">
        <v>2140</v>
      </c>
      <c r="E669" t="s">
        <v>309</v>
      </c>
      <c r="F669" t="s">
        <v>2141</v>
      </c>
      <c r="G669" t="s">
        <v>2142</v>
      </c>
      <c r="H669" t="s">
        <v>312</v>
      </c>
      <c r="I669" t="s">
        <v>754</v>
      </c>
      <c r="J669" t="s">
        <v>204</v>
      </c>
      <c r="K669" t="s">
        <v>204</v>
      </c>
      <c r="L669" t="s">
        <v>325</v>
      </c>
      <c r="M669" t="s">
        <v>340</v>
      </c>
      <c r="N669" t="s">
        <v>440</v>
      </c>
      <c r="O669" t="s">
        <v>339</v>
      </c>
      <c r="P669" t="s">
        <v>1676</v>
      </c>
      <c r="Q669" t="s">
        <v>415</v>
      </c>
      <c r="R669" t="s">
        <v>407</v>
      </c>
      <c r="S669" t="s">
        <v>1212</v>
      </c>
      <c r="T669" s="132">
        <v>3965.2</v>
      </c>
      <c r="U669" t="s">
        <v>2143</v>
      </c>
      <c r="V669" s="133">
        <v>1.7999999999999999E-2</v>
      </c>
      <c r="W669" s="133">
        <v>3.0625704120397199E-2</v>
      </c>
      <c r="X669" s="15" t="s">
        <v>412</v>
      </c>
      <c r="Y669" s="15" t="s">
        <v>339</v>
      </c>
      <c r="Z669" s="144">
        <v>4213860</v>
      </c>
      <c r="AB669" t="s">
        <v>2144</v>
      </c>
      <c r="AD669" s="144">
        <v>4477.2263000000003</v>
      </c>
      <c r="AG669" s="15" t="s">
        <v>15</v>
      </c>
      <c r="AH669" s="133">
        <v>4.2352255482036617E-3</v>
      </c>
      <c r="AI669" s="133">
        <v>2.5878103403509115E-2</v>
      </c>
      <c r="AJ669" s="133">
        <v>2.4780888091494491E-3</v>
      </c>
    </row>
    <row r="670" spans="1:36">
      <c r="A670" t="s">
        <v>1213</v>
      </c>
      <c r="B670">
        <v>35012</v>
      </c>
      <c r="C670" t="s">
        <v>2669</v>
      </c>
      <c r="D670" t="s">
        <v>2670</v>
      </c>
      <c r="E670" t="s">
        <v>309</v>
      </c>
      <c r="F670" t="s">
        <v>2717</v>
      </c>
      <c r="G670" t="s">
        <v>2718</v>
      </c>
      <c r="H670" t="s">
        <v>312</v>
      </c>
      <c r="I670" t="s">
        <v>754</v>
      </c>
      <c r="J670" t="s">
        <v>204</v>
      </c>
      <c r="K670" t="s">
        <v>204</v>
      </c>
      <c r="L670" t="s">
        <v>325</v>
      </c>
      <c r="M670" t="s">
        <v>340</v>
      </c>
      <c r="N670" t="s">
        <v>477</v>
      </c>
      <c r="O670" t="s">
        <v>339</v>
      </c>
      <c r="P670" t="s">
        <v>1211</v>
      </c>
      <c r="Q670" t="s">
        <v>413</v>
      </c>
      <c r="R670" t="s">
        <v>407</v>
      </c>
      <c r="S670" t="s">
        <v>1212</v>
      </c>
      <c r="T670" s="132">
        <v>12327</v>
      </c>
      <c r="U670" t="s">
        <v>2719</v>
      </c>
      <c r="V670" s="133">
        <v>2.07E-2</v>
      </c>
      <c r="W670" s="133">
        <v>2.55090076458451E-2</v>
      </c>
      <c r="X670" s="15" t="s">
        <v>412</v>
      </c>
      <c r="Y670" s="15" t="s">
        <v>339</v>
      </c>
      <c r="Z670" s="144">
        <v>4111387.28</v>
      </c>
      <c r="AB670" t="s">
        <v>2720</v>
      </c>
      <c r="AD670" s="144">
        <v>4176.3472000000002</v>
      </c>
      <c r="AG670" s="15" t="s">
        <v>15</v>
      </c>
      <c r="AH670" s="133">
        <v>9.0291137366690466E-4</v>
      </c>
      <c r="AI670" s="133">
        <v>2.4139039987895131E-2</v>
      </c>
      <c r="AJ670" s="133">
        <v>2.3115559871169874E-3</v>
      </c>
    </row>
    <row r="671" spans="1:36">
      <c r="A671" t="s">
        <v>1213</v>
      </c>
      <c r="B671">
        <v>35012</v>
      </c>
      <c r="C671" t="s">
        <v>1874</v>
      </c>
      <c r="D671" t="s">
        <v>1875</v>
      </c>
      <c r="E671" t="s">
        <v>309</v>
      </c>
      <c r="F671" t="s">
        <v>2713</v>
      </c>
      <c r="G671" t="s">
        <v>2714</v>
      </c>
      <c r="H671" t="s">
        <v>312</v>
      </c>
      <c r="I671" t="s">
        <v>754</v>
      </c>
      <c r="J671" t="s">
        <v>204</v>
      </c>
      <c r="K671" t="s">
        <v>204</v>
      </c>
      <c r="L671" t="s">
        <v>325</v>
      </c>
      <c r="M671" t="s">
        <v>340</v>
      </c>
      <c r="N671" t="s">
        <v>448</v>
      </c>
      <c r="O671" t="s">
        <v>339</v>
      </c>
      <c r="P671" t="s">
        <v>1211</v>
      </c>
      <c r="Q671" t="s">
        <v>413</v>
      </c>
      <c r="R671" t="s">
        <v>407</v>
      </c>
      <c r="S671" t="s">
        <v>1212</v>
      </c>
      <c r="T671" s="132">
        <v>4087.9</v>
      </c>
      <c r="U671" t="s">
        <v>2715</v>
      </c>
      <c r="V671" s="133">
        <v>1E-3</v>
      </c>
      <c r="W671" s="133">
        <v>1.9503249098062201E-2</v>
      </c>
      <c r="X671" s="15" t="s">
        <v>412</v>
      </c>
      <c r="Y671" s="15" t="s">
        <v>339</v>
      </c>
      <c r="Z671" s="144">
        <v>4115200</v>
      </c>
      <c r="AB671" t="s">
        <v>2716</v>
      </c>
      <c r="AD671" s="144">
        <v>4157.5866000000005</v>
      </c>
      <c r="AG671" s="15" t="s">
        <v>15</v>
      </c>
      <c r="AH671" s="133">
        <v>2.2231980239616079E-3</v>
      </c>
      <c r="AI671" s="133">
        <v>2.4030604828673481E-2</v>
      </c>
      <c r="AJ671" s="133">
        <v>2.3011722294514593E-3</v>
      </c>
    </row>
    <row r="672" spans="1:36">
      <c r="A672" t="s">
        <v>1213</v>
      </c>
      <c r="B672">
        <v>35012</v>
      </c>
      <c r="C672" t="s">
        <v>1953</v>
      </c>
      <c r="D672" t="s">
        <v>1954</v>
      </c>
      <c r="E672" t="s">
        <v>309</v>
      </c>
      <c r="F672" t="s">
        <v>2631</v>
      </c>
      <c r="G672" t="s">
        <v>2632</v>
      </c>
      <c r="H672" t="s">
        <v>312</v>
      </c>
      <c r="I672" t="s">
        <v>754</v>
      </c>
      <c r="J672" t="s">
        <v>204</v>
      </c>
      <c r="K672" t="s">
        <v>204</v>
      </c>
      <c r="L672" t="s">
        <v>325</v>
      </c>
      <c r="M672" t="s">
        <v>340</v>
      </c>
      <c r="N672" t="s">
        <v>464</v>
      </c>
      <c r="O672" t="s">
        <v>339</v>
      </c>
      <c r="P672" t="s">
        <v>1957</v>
      </c>
      <c r="Q672" t="s">
        <v>413</v>
      </c>
      <c r="R672" t="s">
        <v>407</v>
      </c>
      <c r="S672" t="s">
        <v>1212</v>
      </c>
      <c r="T672" s="132">
        <v>10903.5</v>
      </c>
      <c r="U672" t="s">
        <v>2633</v>
      </c>
      <c r="V672" s="133">
        <v>1.6899999999999998E-2</v>
      </c>
      <c r="W672" s="133">
        <v>3.0093315917253199E-2</v>
      </c>
      <c r="X672" s="15" t="s">
        <v>412</v>
      </c>
      <c r="Y672" s="15" t="s">
        <v>339</v>
      </c>
      <c r="Z672" s="144">
        <v>4271058</v>
      </c>
      <c r="AB672" t="s">
        <v>2634</v>
      </c>
      <c r="AD672" s="144">
        <v>4026.3263999999999</v>
      </c>
      <c r="AG672" s="15" t="s">
        <v>15</v>
      </c>
      <c r="AH672" s="133">
        <v>9.7893586005830908E-4</v>
      </c>
      <c r="AI672" s="133">
        <v>2.3271928630339413E-2</v>
      </c>
      <c r="AJ672" s="133">
        <v>2.2285213489930114E-3</v>
      </c>
    </row>
    <row r="673" spans="1:36">
      <c r="A673" t="s">
        <v>1213</v>
      </c>
      <c r="B673">
        <v>35012</v>
      </c>
      <c r="C673" t="s">
        <v>2074</v>
      </c>
      <c r="D673" t="s">
        <v>2075</v>
      </c>
      <c r="E673" t="s">
        <v>309</v>
      </c>
      <c r="F673" t="s">
        <v>2080</v>
      </c>
      <c r="G673" t="s">
        <v>2081</v>
      </c>
      <c r="H673" t="s">
        <v>312</v>
      </c>
      <c r="I673" t="s">
        <v>754</v>
      </c>
      <c r="J673" t="s">
        <v>204</v>
      </c>
      <c r="K673" t="s">
        <v>204</v>
      </c>
      <c r="L673" t="s">
        <v>325</v>
      </c>
      <c r="M673" t="s">
        <v>340</v>
      </c>
      <c r="N673" t="s">
        <v>448</v>
      </c>
      <c r="O673" t="s">
        <v>339</v>
      </c>
      <c r="P673" t="s">
        <v>1211</v>
      </c>
      <c r="Q673" t="s">
        <v>413</v>
      </c>
      <c r="R673" t="s">
        <v>407</v>
      </c>
      <c r="S673" t="s">
        <v>1212</v>
      </c>
      <c r="T673" s="132">
        <v>3436.1</v>
      </c>
      <c r="U673" t="s">
        <v>2082</v>
      </c>
      <c r="V673" s="133">
        <v>1E-3</v>
      </c>
      <c r="W673" s="133">
        <v>1.84594535076615E-2</v>
      </c>
      <c r="X673" s="15" t="s">
        <v>412</v>
      </c>
      <c r="Y673" s="15" t="s">
        <v>339</v>
      </c>
      <c r="Z673" s="144">
        <v>3946716</v>
      </c>
      <c r="AB673" t="s">
        <v>2083</v>
      </c>
      <c r="AD673" s="144">
        <v>4007.4953999999998</v>
      </c>
      <c r="AG673" s="15" t="s">
        <v>15</v>
      </c>
      <c r="AH673" s="133">
        <v>3.796198845445633E-3</v>
      </c>
      <c r="AI673" s="133">
        <v>2.31630865632785E-2</v>
      </c>
      <c r="AJ673" s="133">
        <v>2.2180986258072089E-3</v>
      </c>
    </row>
    <row r="674" spans="1:36">
      <c r="A674" t="s">
        <v>1213</v>
      </c>
      <c r="B674">
        <v>35012</v>
      </c>
      <c r="C674" t="s">
        <v>3061</v>
      </c>
      <c r="D674" t="s">
        <v>3062</v>
      </c>
      <c r="E674" t="s">
        <v>309</v>
      </c>
      <c r="F674" t="s">
        <v>3063</v>
      </c>
      <c r="G674" t="s">
        <v>3064</v>
      </c>
      <c r="H674" t="s">
        <v>312</v>
      </c>
      <c r="I674" t="s">
        <v>754</v>
      </c>
      <c r="J674" t="s">
        <v>204</v>
      </c>
      <c r="K674" t="s">
        <v>204</v>
      </c>
      <c r="L674" t="s">
        <v>325</v>
      </c>
      <c r="M674" t="s">
        <v>340</v>
      </c>
      <c r="N674" t="s">
        <v>464</v>
      </c>
      <c r="O674" t="s">
        <v>339</v>
      </c>
      <c r="P674" t="s">
        <v>1662</v>
      </c>
      <c r="Q674" t="s">
        <v>413</v>
      </c>
      <c r="R674" t="s">
        <v>407</v>
      </c>
      <c r="S674" t="s">
        <v>1212</v>
      </c>
      <c r="T674" s="132">
        <v>4758.7</v>
      </c>
      <c r="U674" t="s">
        <v>3065</v>
      </c>
      <c r="V674" s="133">
        <v>4.3999999999999997E-2</v>
      </c>
      <c r="W674" s="133">
        <v>2.6778347007035901E-2</v>
      </c>
      <c r="X674" s="15" t="s">
        <v>412</v>
      </c>
      <c r="Y674" s="15" t="s">
        <v>339</v>
      </c>
      <c r="Z674" s="144">
        <v>3691000</v>
      </c>
      <c r="AB674" t="s">
        <v>3066</v>
      </c>
      <c r="AD674" s="144">
        <v>3919.8420000000001</v>
      </c>
      <c r="AG674" s="15" t="s">
        <v>15</v>
      </c>
      <c r="AH674" s="133">
        <v>8.8256040553303921E-3</v>
      </c>
      <c r="AI674" s="133">
        <v>2.2656455091720061E-2</v>
      </c>
      <c r="AJ674" s="133">
        <v>2.1695835642335064E-3</v>
      </c>
    </row>
    <row r="675" spans="1:36">
      <c r="A675" t="s">
        <v>1213</v>
      </c>
      <c r="B675">
        <v>35012</v>
      </c>
      <c r="C675" t="s">
        <v>2094</v>
      </c>
      <c r="D675" t="s">
        <v>2095</v>
      </c>
      <c r="E675" t="s">
        <v>309</v>
      </c>
      <c r="F675" t="s">
        <v>2096</v>
      </c>
      <c r="G675" t="s">
        <v>2097</v>
      </c>
      <c r="H675" t="s">
        <v>312</v>
      </c>
      <c r="I675" t="s">
        <v>754</v>
      </c>
      <c r="J675" t="s">
        <v>204</v>
      </c>
      <c r="K675" t="s">
        <v>204</v>
      </c>
      <c r="L675" t="s">
        <v>325</v>
      </c>
      <c r="M675" t="s">
        <v>340</v>
      </c>
      <c r="N675" t="s">
        <v>448</v>
      </c>
      <c r="O675" t="s">
        <v>339</v>
      </c>
      <c r="P675" t="s">
        <v>1211</v>
      </c>
      <c r="Q675" t="s">
        <v>413</v>
      </c>
      <c r="R675" t="s">
        <v>407</v>
      </c>
      <c r="S675" t="s">
        <v>1212</v>
      </c>
      <c r="T675" s="132">
        <v>4259.6000000000004</v>
      </c>
      <c r="U675" t="s">
        <v>2098</v>
      </c>
      <c r="V675" s="133">
        <v>2E-3</v>
      </c>
      <c r="W675" s="133">
        <v>1.8855466407537099E-2</v>
      </c>
      <c r="X675" s="15" t="s">
        <v>412</v>
      </c>
      <c r="Y675" s="15" t="s">
        <v>339</v>
      </c>
      <c r="Z675" s="144">
        <v>3493975.06</v>
      </c>
      <c r="AB675" t="s">
        <v>2099</v>
      </c>
      <c r="AD675" s="144">
        <v>3538.3485000000001</v>
      </c>
      <c r="AG675" s="15" t="s">
        <v>15</v>
      </c>
      <c r="AH675" s="133">
        <v>9.0441996338664417E-4</v>
      </c>
      <c r="AI675" s="133">
        <v>2.0451445208532652E-2</v>
      </c>
      <c r="AJ675" s="133">
        <v>1.9584316791672425E-3</v>
      </c>
    </row>
    <row r="676" spans="1:36">
      <c r="A676" t="s">
        <v>1213</v>
      </c>
      <c r="B676">
        <v>35012</v>
      </c>
      <c r="C676" t="s">
        <v>455</v>
      </c>
      <c r="D676" t="s">
        <v>2571</v>
      </c>
      <c r="E676" t="s">
        <v>309</v>
      </c>
      <c r="F676" t="s">
        <v>2656</v>
      </c>
      <c r="G676" t="s">
        <v>2657</v>
      </c>
      <c r="H676" t="s">
        <v>312</v>
      </c>
      <c r="I676" t="s">
        <v>754</v>
      </c>
      <c r="J676" t="s">
        <v>204</v>
      </c>
      <c r="K676" t="s">
        <v>204</v>
      </c>
      <c r="L676" t="s">
        <v>325</v>
      </c>
      <c r="M676" t="s">
        <v>340</v>
      </c>
      <c r="N676" t="s">
        <v>440</v>
      </c>
      <c r="O676" t="s">
        <v>339</v>
      </c>
      <c r="P676" t="s">
        <v>2102</v>
      </c>
      <c r="Q676" t="s">
        <v>415</v>
      </c>
      <c r="R676" t="s">
        <v>407</v>
      </c>
      <c r="S676" t="s">
        <v>1212</v>
      </c>
      <c r="T676" s="132">
        <v>6379.8</v>
      </c>
      <c r="U676" t="s">
        <v>2658</v>
      </c>
      <c r="V676" s="133">
        <v>2.3900000000000001E-2</v>
      </c>
      <c r="W676" s="133">
        <v>3.3191722428795199E-3</v>
      </c>
      <c r="X676" s="15" t="s">
        <v>412</v>
      </c>
      <c r="Y676" s="15" t="s">
        <v>339</v>
      </c>
      <c r="Z676" s="144">
        <v>3030000</v>
      </c>
      <c r="AB676" t="s">
        <v>2659</v>
      </c>
      <c r="AD676" s="144">
        <v>3356.0279999999998</v>
      </c>
      <c r="AG676" s="15" t="s">
        <v>15</v>
      </c>
      <c r="AH676" s="133">
        <v>7.7909094742601717E-4</v>
      </c>
      <c r="AI676" s="133">
        <v>1.9397643493935492E-2</v>
      </c>
      <c r="AJ676" s="133">
        <v>1.8575195607137855E-3</v>
      </c>
    </row>
    <row r="677" spans="1:36">
      <c r="A677" t="s">
        <v>1213</v>
      </c>
      <c r="B677">
        <v>35012</v>
      </c>
      <c r="C677" t="s">
        <v>1895</v>
      </c>
      <c r="D677" t="s">
        <v>1896</v>
      </c>
      <c r="E677" t="s">
        <v>309</v>
      </c>
      <c r="F677" t="s">
        <v>2620</v>
      </c>
      <c r="G677" t="s">
        <v>2621</v>
      </c>
      <c r="H677" t="s">
        <v>312</v>
      </c>
      <c r="I677" t="s">
        <v>754</v>
      </c>
      <c r="J677" t="s">
        <v>204</v>
      </c>
      <c r="K677" t="s">
        <v>204</v>
      </c>
      <c r="L677" t="s">
        <v>325</v>
      </c>
      <c r="M677" t="s">
        <v>340</v>
      </c>
      <c r="N677" t="s">
        <v>464</v>
      </c>
      <c r="O677" t="s">
        <v>339</v>
      </c>
      <c r="P677" t="s">
        <v>1650</v>
      </c>
      <c r="Q677" t="s">
        <v>413</v>
      </c>
      <c r="R677" t="s">
        <v>407</v>
      </c>
      <c r="S677" t="s">
        <v>1212</v>
      </c>
      <c r="T677" s="132">
        <v>3832.5</v>
      </c>
      <c r="U677" t="s">
        <v>2622</v>
      </c>
      <c r="V677" s="133">
        <v>5.0000000000000001E-3</v>
      </c>
      <c r="W677" s="133">
        <v>2.6353485485314999E-2</v>
      </c>
      <c r="X677" s="15" t="s">
        <v>412</v>
      </c>
      <c r="Y677" s="15" t="s">
        <v>339</v>
      </c>
      <c r="Z677" s="144">
        <v>2755305</v>
      </c>
      <c r="AB677" t="s">
        <v>2623</v>
      </c>
      <c r="AD677" s="144">
        <v>2841.2705000000001</v>
      </c>
      <c r="AG677" s="15" t="s">
        <v>15</v>
      </c>
      <c r="AH677" s="133">
        <v>1.4634744007191161E-3</v>
      </c>
      <c r="AI677" s="133">
        <v>1.6422375566841473E-2</v>
      </c>
      <c r="AJ677" s="133">
        <v>1.5726077169287735E-3</v>
      </c>
    </row>
    <row r="678" spans="1:36">
      <c r="A678" t="s">
        <v>1213</v>
      </c>
      <c r="B678">
        <v>35012</v>
      </c>
      <c r="C678" t="s">
        <v>1858</v>
      </c>
      <c r="D678" t="s">
        <v>1859</v>
      </c>
      <c r="E678" t="s">
        <v>309</v>
      </c>
      <c r="F678" t="s">
        <v>2635</v>
      </c>
      <c r="G678" t="s">
        <v>2636</v>
      </c>
      <c r="H678" t="s">
        <v>312</v>
      </c>
      <c r="I678" t="s">
        <v>754</v>
      </c>
      <c r="J678" t="s">
        <v>204</v>
      </c>
      <c r="K678" t="s">
        <v>204</v>
      </c>
      <c r="L678" t="s">
        <v>325</v>
      </c>
      <c r="M678" t="s">
        <v>340</v>
      </c>
      <c r="N678" t="s">
        <v>448</v>
      </c>
      <c r="O678" t="s">
        <v>339</v>
      </c>
      <c r="P678" t="s">
        <v>1211</v>
      </c>
      <c r="Q678" t="s">
        <v>413</v>
      </c>
      <c r="R678" t="s">
        <v>407</v>
      </c>
      <c r="S678" t="s">
        <v>1212</v>
      </c>
      <c r="T678" s="132">
        <v>1231.5</v>
      </c>
      <c r="U678" t="s">
        <v>1802</v>
      </c>
      <c r="V678" s="133">
        <v>8.3000000000000001E-3</v>
      </c>
      <c r="W678" s="133">
        <v>1.3911861664056399E-2</v>
      </c>
      <c r="X678" s="15" t="s">
        <v>412</v>
      </c>
      <c r="Y678" s="15" t="s">
        <v>339</v>
      </c>
      <c r="Z678" s="144">
        <v>2544510</v>
      </c>
      <c r="AB678" t="s">
        <v>2637</v>
      </c>
      <c r="AD678" s="144">
        <v>2841.1999000000001</v>
      </c>
      <c r="AG678" s="15" t="s">
        <v>15</v>
      </c>
      <c r="AH678" s="133">
        <v>8.3648816396089806E-4</v>
      </c>
      <c r="AI678" s="133">
        <v>1.6421967503014032E-2</v>
      </c>
      <c r="AJ678" s="133">
        <v>1.5725686407109987E-3</v>
      </c>
    </row>
    <row r="679" spans="1:36">
      <c r="A679" t="s">
        <v>1213</v>
      </c>
      <c r="B679">
        <v>35012</v>
      </c>
      <c r="C679" t="s">
        <v>1874</v>
      </c>
      <c r="D679" t="s">
        <v>1875</v>
      </c>
      <c r="E679" t="s">
        <v>309</v>
      </c>
      <c r="F679" t="s">
        <v>1906</v>
      </c>
      <c r="G679" t="s">
        <v>1907</v>
      </c>
      <c r="H679" t="s">
        <v>312</v>
      </c>
      <c r="I679" t="s">
        <v>754</v>
      </c>
      <c r="J679" t="s">
        <v>204</v>
      </c>
      <c r="K679" t="s">
        <v>204</v>
      </c>
      <c r="L679" t="s">
        <v>325</v>
      </c>
      <c r="M679" t="s">
        <v>340</v>
      </c>
      <c r="N679" t="s">
        <v>448</v>
      </c>
      <c r="O679" t="s">
        <v>339</v>
      </c>
      <c r="P679" t="s">
        <v>1650</v>
      </c>
      <c r="Q679" t="s">
        <v>413</v>
      </c>
      <c r="R679" t="s">
        <v>407</v>
      </c>
      <c r="S679" t="s">
        <v>1212</v>
      </c>
      <c r="T679" s="132">
        <v>2054.4</v>
      </c>
      <c r="U679" t="s">
        <v>1908</v>
      </c>
      <c r="V679" s="133">
        <v>2.5899999999999999E-2</v>
      </c>
      <c r="W679" s="133">
        <v>2.07778336632248E-2</v>
      </c>
      <c r="X679" s="3" t="s">
        <v>411</v>
      </c>
      <c r="Y679" s="3" t="s">
        <v>339</v>
      </c>
      <c r="Z679" s="144">
        <v>2426667</v>
      </c>
      <c r="AB679" t="s">
        <v>1909</v>
      </c>
      <c r="AD679" s="144">
        <v>2795.2777000000001</v>
      </c>
      <c r="AG679" s="15" t="s">
        <v>15</v>
      </c>
      <c r="AH679" s="133">
        <v>2.297653742366141E-3</v>
      </c>
      <c r="AI679" s="133">
        <v>1.6156539901081866E-2</v>
      </c>
      <c r="AJ679" s="133">
        <v>1.5471512768597405E-3</v>
      </c>
    </row>
    <row r="680" spans="1:36">
      <c r="A680" t="s">
        <v>1213</v>
      </c>
      <c r="B680">
        <v>35012</v>
      </c>
      <c r="C680" t="s">
        <v>2157</v>
      </c>
      <c r="D680" t="s">
        <v>2158</v>
      </c>
      <c r="E680" t="s">
        <v>309</v>
      </c>
      <c r="F680" t="s">
        <v>3043</v>
      </c>
      <c r="G680" t="s">
        <v>3044</v>
      </c>
      <c r="H680" t="s">
        <v>312</v>
      </c>
      <c r="I680" t="s">
        <v>754</v>
      </c>
      <c r="J680" t="s">
        <v>204</v>
      </c>
      <c r="K680" t="s">
        <v>204</v>
      </c>
      <c r="L680" t="s">
        <v>325</v>
      </c>
      <c r="M680" t="s">
        <v>340</v>
      </c>
      <c r="N680" t="s">
        <v>448</v>
      </c>
      <c r="O680" t="s">
        <v>339</v>
      </c>
      <c r="P680" t="s">
        <v>1690</v>
      </c>
      <c r="Q680" t="s">
        <v>413</v>
      </c>
      <c r="R680" t="s">
        <v>407</v>
      </c>
      <c r="S680" t="s">
        <v>1212</v>
      </c>
      <c r="T680" s="132">
        <v>3936.7</v>
      </c>
      <c r="U680" t="s">
        <v>2244</v>
      </c>
      <c r="V680" s="133">
        <v>1.09E-2</v>
      </c>
      <c r="W680" s="133">
        <v>2.3012290555238402E-2</v>
      </c>
      <c r="X680" s="3" t="s">
        <v>411</v>
      </c>
      <c r="Y680" s="3" t="s">
        <v>339</v>
      </c>
      <c r="Z680" s="144">
        <v>2665774</v>
      </c>
      <c r="AB680" t="s">
        <v>3045</v>
      </c>
      <c r="AD680" s="144">
        <v>2743.0814</v>
      </c>
      <c r="AG680" s="15" t="s">
        <v>15</v>
      </c>
      <c r="AH680" s="133">
        <v>2.9360361253372982E-3</v>
      </c>
      <c r="AI680" s="133">
        <v>1.5854848371958E-2</v>
      </c>
      <c r="AJ680" s="133">
        <v>1.5182612770603093E-3</v>
      </c>
    </row>
    <row r="681" spans="1:36">
      <c r="A681" t="s">
        <v>1213</v>
      </c>
      <c r="B681">
        <v>35012</v>
      </c>
      <c r="C681" t="s">
        <v>2125</v>
      </c>
      <c r="D681" t="s">
        <v>2126</v>
      </c>
      <c r="E681" t="s">
        <v>309</v>
      </c>
      <c r="F681" t="s">
        <v>2811</v>
      </c>
      <c r="G681" t="s">
        <v>2812</v>
      </c>
      <c r="H681" t="s">
        <v>312</v>
      </c>
      <c r="I681" t="s">
        <v>754</v>
      </c>
      <c r="J681" t="s">
        <v>204</v>
      </c>
      <c r="K681" t="s">
        <v>204</v>
      </c>
      <c r="L681" t="s">
        <v>325</v>
      </c>
      <c r="M681" t="s">
        <v>340</v>
      </c>
      <c r="N681" t="s">
        <v>464</v>
      </c>
      <c r="O681" t="s">
        <v>339</v>
      </c>
      <c r="P681" t="s">
        <v>1650</v>
      </c>
      <c r="Q681" t="s">
        <v>413</v>
      </c>
      <c r="R681" t="s">
        <v>407</v>
      </c>
      <c r="S681" t="s">
        <v>1212</v>
      </c>
      <c r="T681" s="132">
        <v>5661.2</v>
      </c>
      <c r="U681" t="s">
        <v>2809</v>
      </c>
      <c r="V681" s="133">
        <v>2.5000000000000001E-3</v>
      </c>
      <c r="W681" s="133">
        <v>2.6744253181218799E-2</v>
      </c>
      <c r="X681" s="15" t="s">
        <v>412</v>
      </c>
      <c r="Y681" s="15" t="s">
        <v>339</v>
      </c>
      <c r="Z681" s="144">
        <v>2815200</v>
      </c>
      <c r="AB681" t="s">
        <v>2813</v>
      </c>
      <c r="AD681" s="144">
        <v>2693.0202999999997</v>
      </c>
      <c r="AG681" s="15" t="s">
        <v>15</v>
      </c>
      <c r="AH681" s="133">
        <v>2.2177270814337023E-3</v>
      </c>
      <c r="AI681" s="133">
        <v>1.5565498172640755E-2</v>
      </c>
      <c r="AJ681" s="133">
        <v>1.4905530837791897E-3</v>
      </c>
    </row>
    <row r="682" spans="1:36">
      <c r="A682" t="s">
        <v>1213</v>
      </c>
      <c r="B682">
        <v>35012</v>
      </c>
      <c r="C682" t="s">
        <v>1923</v>
      </c>
      <c r="D682" t="s">
        <v>1924</v>
      </c>
      <c r="E682" t="s">
        <v>309</v>
      </c>
      <c r="F682" t="s">
        <v>1925</v>
      </c>
      <c r="G682" t="s">
        <v>1926</v>
      </c>
      <c r="H682" t="s">
        <v>312</v>
      </c>
      <c r="I682" t="s">
        <v>754</v>
      </c>
      <c r="J682" t="s">
        <v>204</v>
      </c>
      <c r="K682" t="s">
        <v>204</v>
      </c>
      <c r="L682" t="s">
        <v>325</v>
      </c>
      <c r="M682" t="s">
        <v>340</v>
      </c>
      <c r="N682" t="s">
        <v>464</v>
      </c>
      <c r="O682" t="s">
        <v>339</v>
      </c>
      <c r="P682" t="s">
        <v>1662</v>
      </c>
      <c r="Q682" t="s">
        <v>413</v>
      </c>
      <c r="R682" t="s">
        <v>407</v>
      </c>
      <c r="S682" t="s">
        <v>1212</v>
      </c>
      <c r="T682" s="132">
        <v>4411.2</v>
      </c>
      <c r="U682" t="s">
        <v>1927</v>
      </c>
      <c r="V682" s="133">
        <v>3.6200000000000003E-2</v>
      </c>
      <c r="W682" s="133">
        <v>3.3489585489034301E-2</v>
      </c>
      <c r="X682" s="15" t="s">
        <v>412</v>
      </c>
      <c r="Y682" s="15" t="s">
        <v>339</v>
      </c>
      <c r="Z682" s="144">
        <v>2554980</v>
      </c>
      <c r="AB682" t="s">
        <v>1928</v>
      </c>
      <c r="AD682" s="144">
        <v>2656.6682000000001</v>
      </c>
      <c r="AG682" s="15" t="s">
        <v>15</v>
      </c>
      <c r="AH682" s="133">
        <v>1.4598753226431854E-3</v>
      </c>
      <c r="AI682" s="133">
        <v>1.5355385183101965E-2</v>
      </c>
      <c r="AJ682" s="133">
        <v>1.4704326506889344E-3</v>
      </c>
    </row>
    <row r="683" spans="1:36">
      <c r="A683" t="s">
        <v>1213</v>
      </c>
      <c r="B683">
        <v>35012</v>
      </c>
      <c r="C683" t="s">
        <v>2751</v>
      </c>
      <c r="D683" t="s">
        <v>2752</v>
      </c>
      <c r="E683" t="s">
        <v>309</v>
      </c>
      <c r="F683" t="s">
        <v>2825</v>
      </c>
      <c r="G683" t="s">
        <v>2826</v>
      </c>
      <c r="H683" t="s">
        <v>312</v>
      </c>
      <c r="I683" t="s">
        <v>754</v>
      </c>
      <c r="J683" t="s">
        <v>204</v>
      </c>
      <c r="K683" t="s">
        <v>204</v>
      </c>
      <c r="L683" t="s">
        <v>325</v>
      </c>
      <c r="M683" t="s">
        <v>340</v>
      </c>
      <c r="N683" t="s">
        <v>464</v>
      </c>
      <c r="O683" t="s">
        <v>339</v>
      </c>
      <c r="P683" t="s">
        <v>1690</v>
      </c>
      <c r="Q683" t="s">
        <v>413</v>
      </c>
      <c r="R683" t="s">
        <v>407</v>
      </c>
      <c r="S683" t="s">
        <v>1212</v>
      </c>
      <c r="T683" s="132">
        <v>1713.2</v>
      </c>
      <c r="U683" t="s">
        <v>2378</v>
      </c>
      <c r="V683" s="133">
        <v>2.1499999999999998E-2</v>
      </c>
      <c r="W683" s="133">
        <v>1.8094911831616999E-2</v>
      </c>
      <c r="X683" s="15" t="s">
        <v>412</v>
      </c>
      <c r="Y683" s="15" t="s">
        <v>339</v>
      </c>
      <c r="Z683" s="144">
        <v>2304163.4</v>
      </c>
      <c r="AB683" t="s">
        <v>2827</v>
      </c>
      <c r="AD683" s="144">
        <v>2615.6862999999998</v>
      </c>
      <c r="AG683" s="15" t="s">
        <v>15</v>
      </c>
      <c r="AH683" s="133">
        <v>1.1748148370223166E-3</v>
      </c>
      <c r="AI683" s="133">
        <v>1.5118512223190987E-2</v>
      </c>
      <c r="AJ683" s="133">
        <v>1.4477496811531568E-3</v>
      </c>
    </row>
    <row r="684" spans="1:36">
      <c r="A684" t="s">
        <v>1213</v>
      </c>
      <c r="B684">
        <v>35012</v>
      </c>
      <c r="C684" t="s">
        <v>1953</v>
      </c>
      <c r="D684" t="s">
        <v>1954</v>
      </c>
      <c r="E684" t="s">
        <v>309</v>
      </c>
      <c r="F684" t="s">
        <v>1955</v>
      </c>
      <c r="G684" t="s">
        <v>1956</v>
      </c>
      <c r="H684" t="s">
        <v>312</v>
      </c>
      <c r="I684" t="s">
        <v>754</v>
      </c>
      <c r="J684" t="s">
        <v>204</v>
      </c>
      <c r="K684" t="s">
        <v>204</v>
      </c>
      <c r="L684" t="s">
        <v>325</v>
      </c>
      <c r="M684" t="s">
        <v>340</v>
      </c>
      <c r="N684" t="s">
        <v>464</v>
      </c>
      <c r="O684" t="s">
        <v>339</v>
      </c>
      <c r="P684" t="s">
        <v>1957</v>
      </c>
      <c r="Q684" t="s">
        <v>413</v>
      </c>
      <c r="R684" t="s">
        <v>407</v>
      </c>
      <c r="S684" t="s">
        <v>1212</v>
      </c>
      <c r="T684" s="132">
        <v>7274.6</v>
      </c>
      <c r="U684" t="s">
        <v>1958</v>
      </c>
      <c r="V684" s="133">
        <v>8.9999999999999993E-3</v>
      </c>
      <c r="W684" s="133">
        <v>2.8603677989244101E-2</v>
      </c>
      <c r="X684" s="15" t="s">
        <v>412</v>
      </c>
      <c r="Y684" s="15" t="s">
        <v>339</v>
      </c>
      <c r="Z684" s="144">
        <v>2732796</v>
      </c>
      <c r="AB684" t="s">
        <v>1959</v>
      </c>
      <c r="AD684" s="144">
        <v>2606.2674999999999</v>
      </c>
      <c r="AG684" s="15" t="s">
        <v>15</v>
      </c>
      <c r="AH684" s="133">
        <v>1.0605748721626632E-3</v>
      </c>
      <c r="AI684" s="133">
        <v>1.5064072115855566E-2</v>
      </c>
      <c r="AJ684" s="133">
        <v>1.442536493051493E-3</v>
      </c>
    </row>
    <row r="685" spans="1:36">
      <c r="A685" t="s">
        <v>1213</v>
      </c>
      <c r="B685">
        <v>35012</v>
      </c>
      <c r="C685" t="s">
        <v>2094</v>
      </c>
      <c r="D685" t="s">
        <v>2095</v>
      </c>
      <c r="E685" t="s">
        <v>309</v>
      </c>
      <c r="F685" t="s">
        <v>2249</v>
      </c>
      <c r="G685" t="s">
        <v>2250</v>
      </c>
      <c r="H685" t="s">
        <v>312</v>
      </c>
      <c r="I685" t="s">
        <v>754</v>
      </c>
      <c r="J685" t="s">
        <v>204</v>
      </c>
      <c r="K685" t="s">
        <v>204</v>
      </c>
      <c r="L685" t="s">
        <v>325</v>
      </c>
      <c r="M685" t="s">
        <v>340</v>
      </c>
      <c r="N685" t="s">
        <v>448</v>
      </c>
      <c r="O685" t="s">
        <v>339</v>
      </c>
      <c r="P685" t="s">
        <v>1690</v>
      </c>
      <c r="Q685" t="s">
        <v>413</v>
      </c>
      <c r="R685" t="s">
        <v>407</v>
      </c>
      <c r="S685" t="s">
        <v>1212</v>
      </c>
      <c r="T685" s="132">
        <v>1566.4</v>
      </c>
      <c r="U685" t="s">
        <v>2251</v>
      </c>
      <c r="V685" s="133">
        <v>1.46E-2</v>
      </c>
      <c r="W685" s="133">
        <v>1.9099368392228699E-2</v>
      </c>
      <c r="X685" s="3" t="s">
        <v>411</v>
      </c>
      <c r="Y685" s="3" t="s">
        <v>339</v>
      </c>
      <c r="Z685" s="144">
        <v>2348592</v>
      </c>
      <c r="AB685" t="s">
        <v>2252</v>
      </c>
      <c r="AD685" s="144">
        <v>2606.2325000000001</v>
      </c>
      <c r="AG685" s="15" t="s">
        <v>15</v>
      </c>
      <c r="AH685" s="133">
        <v>1.7636706341756468E-3</v>
      </c>
      <c r="AI685" s="133">
        <v>1.5063869817924116E-2</v>
      </c>
      <c r="AJ685" s="133">
        <v>1.4425171209888569E-3</v>
      </c>
    </row>
    <row r="686" spans="1:36">
      <c r="A686" t="s">
        <v>1213</v>
      </c>
      <c r="B686">
        <v>35012</v>
      </c>
      <c r="C686" t="s">
        <v>2119</v>
      </c>
      <c r="D686" t="s">
        <v>2120</v>
      </c>
      <c r="E686" t="s">
        <v>309</v>
      </c>
      <c r="F686" t="s">
        <v>3051</v>
      </c>
      <c r="G686" t="s">
        <v>3052</v>
      </c>
      <c r="H686" t="s">
        <v>312</v>
      </c>
      <c r="I686" t="s">
        <v>754</v>
      </c>
      <c r="J686" t="s">
        <v>204</v>
      </c>
      <c r="K686" t="s">
        <v>204</v>
      </c>
      <c r="L686" t="s">
        <v>325</v>
      </c>
      <c r="M686" t="s">
        <v>340</v>
      </c>
      <c r="N686" t="s">
        <v>464</v>
      </c>
      <c r="O686" t="s">
        <v>339</v>
      </c>
      <c r="P686" t="s">
        <v>1690</v>
      </c>
      <c r="Q686" t="s">
        <v>413</v>
      </c>
      <c r="R686" t="s">
        <v>407</v>
      </c>
      <c r="S686" t="s">
        <v>1212</v>
      </c>
      <c r="T686" s="132">
        <v>5421.7</v>
      </c>
      <c r="U686" t="s">
        <v>3053</v>
      </c>
      <c r="V686" s="133">
        <v>1.8700000000000001E-2</v>
      </c>
      <c r="W686" s="133">
        <v>2.9209499047994299E-2</v>
      </c>
      <c r="X686" s="15" t="s">
        <v>412</v>
      </c>
      <c r="Y686" s="15" t="s">
        <v>339</v>
      </c>
      <c r="Z686" s="144">
        <v>2513560</v>
      </c>
      <c r="AB686" t="s">
        <v>3054</v>
      </c>
      <c r="AD686" s="144">
        <v>2547.7444</v>
      </c>
      <c r="AG686" s="15" t="s">
        <v>15</v>
      </c>
      <c r="AH686" s="133">
        <v>4.4953642606773304E-3</v>
      </c>
      <c r="AI686" s="133">
        <v>1.4725812056654649E-2</v>
      </c>
      <c r="AJ686" s="133">
        <v>1.410144688512434E-3</v>
      </c>
    </row>
    <row r="687" spans="1:36">
      <c r="A687" t="s">
        <v>1213</v>
      </c>
      <c r="B687">
        <v>35012</v>
      </c>
      <c r="C687" t="s">
        <v>2074</v>
      </c>
      <c r="D687" t="s">
        <v>2075</v>
      </c>
      <c r="E687" t="s">
        <v>309</v>
      </c>
      <c r="F687" t="s">
        <v>2642</v>
      </c>
      <c r="G687" t="s">
        <v>2643</v>
      </c>
      <c r="H687" t="s">
        <v>312</v>
      </c>
      <c r="I687" t="s">
        <v>754</v>
      </c>
      <c r="J687" t="s">
        <v>204</v>
      </c>
      <c r="K687" t="s">
        <v>204</v>
      </c>
      <c r="L687" t="s">
        <v>325</v>
      </c>
      <c r="M687" t="s">
        <v>340</v>
      </c>
      <c r="N687" t="s">
        <v>448</v>
      </c>
      <c r="O687" t="s">
        <v>339</v>
      </c>
      <c r="P687" t="s">
        <v>1211</v>
      </c>
      <c r="Q687" t="s">
        <v>413</v>
      </c>
      <c r="R687" t="s">
        <v>407</v>
      </c>
      <c r="S687" t="s">
        <v>1212</v>
      </c>
      <c r="T687" s="132">
        <v>2218.5</v>
      </c>
      <c r="U687" t="s">
        <v>2644</v>
      </c>
      <c r="V687" s="133">
        <v>3.8E-3</v>
      </c>
      <c r="W687" s="133">
        <v>1.7127171698808299E-2</v>
      </c>
      <c r="X687" s="15" t="s">
        <v>412</v>
      </c>
      <c r="Y687" s="15" t="s">
        <v>339</v>
      </c>
      <c r="Z687" s="144">
        <v>2221574</v>
      </c>
      <c r="AB687" t="s">
        <v>2607</v>
      </c>
      <c r="AD687" s="144">
        <v>2381.9716000000003</v>
      </c>
      <c r="AG687" s="15" t="s">
        <v>15</v>
      </c>
      <c r="AH687" s="133">
        <v>7.4052466666666664E-4</v>
      </c>
      <c r="AI687" s="133">
        <v>1.3767655070064709E-2</v>
      </c>
      <c r="AJ687" s="133">
        <v>1.3183915152271415E-3</v>
      </c>
    </row>
    <row r="688" spans="1:36">
      <c r="A688" t="s">
        <v>1213</v>
      </c>
      <c r="B688">
        <v>35012</v>
      </c>
      <c r="C688" t="s">
        <v>1953</v>
      </c>
      <c r="D688" t="s">
        <v>1954</v>
      </c>
      <c r="E688" t="s">
        <v>309</v>
      </c>
      <c r="F688" t="s">
        <v>2681</v>
      </c>
      <c r="G688" t="s">
        <v>2682</v>
      </c>
      <c r="H688" t="s">
        <v>312</v>
      </c>
      <c r="I688" t="s">
        <v>754</v>
      </c>
      <c r="J688" t="s">
        <v>204</v>
      </c>
      <c r="K688" t="s">
        <v>204</v>
      </c>
      <c r="L688" t="s">
        <v>325</v>
      </c>
      <c r="M688" t="s">
        <v>340</v>
      </c>
      <c r="N688" t="s">
        <v>464</v>
      </c>
      <c r="O688" t="s">
        <v>339</v>
      </c>
      <c r="P688" t="s">
        <v>2102</v>
      </c>
      <c r="Q688" t="s">
        <v>415</v>
      </c>
      <c r="R688" t="s">
        <v>407</v>
      </c>
      <c r="S688" t="s">
        <v>1212</v>
      </c>
      <c r="T688" s="132">
        <v>3141.9</v>
      </c>
      <c r="U688" t="s">
        <v>2683</v>
      </c>
      <c r="V688" s="133">
        <v>1.34E-2</v>
      </c>
      <c r="W688" s="133">
        <v>2.28995186698433E-2</v>
      </c>
      <c r="X688" s="15" t="s">
        <v>412</v>
      </c>
      <c r="Y688" s="15" t="s">
        <v>339</v>
      </c>
      <c r="Z688" s="144">
        <v>2127255</v>
      </c>
      <c r="AB688" t="s">
        <v>2684</v>
      </c>
      <c r="AD688" s="144">
        <v>2345.5113999999999</v>
      </c>
      <c r="AG688" s="15" t="s">
        <v>15</v>
      </c>
      <c r="AH688" s="133">
        <v>7.4080288596749721E-4</v>
      </c>
      <c r="AI688" s="133">
        <v>1.3556917268914779E-2</v>
      </c>
      <c r="AJ688" s="133">
        <v>1.2982112501377151E-3</v>
      </c>
    </row>
    <row r="689" spans="1:36">
      <c r="A689" t="s">
        <v>1213</v>
      </c>
      <c r="B689">
        <v>35012</v>
      </c>
      <c r="C689" t="s">
        <v>2178</v>
      </c>
      <c r="D689" t="s">
        <v>2179</v>
      </c>
      <c r="E689" t="s">
        <v>309</v>
      </c>
      <c r="F689" t="s">
        <v>3175</v>
      </c>
      <c r="G689" t="s">
        <v>3176</v>
      </c>
      <c r="H689" t="s">
        <v>312</v>
      </c>
      <c r="I689" t="s">
        <v>754</v>
      </c>
      <c r="J689" t="s">
        <v>204</v>
      </c>
      <c r="K689" t="s">
        <v>204</v>
      </c>
      <c r="L689" t="s">
        <v>325</v>
      </c>
      <c r="M689" t="s">
        <v>340</v>
      </c>
      <c r="N689" t="s">
        <v>464</v>
      </c>
      <c r="O689" t="s">
        <v>339</v>
      </c>
      <c r="P689" t="s">
        <v>1686</v>
      </c>
      <c r="Q689" t="s">
        <v>413</v>
      </c>
      <c r="R689" t="s">
        <v>407</v>
      </c>
      <c r="S689" t="s">
        <v>1212</v>
      </c>
      <c r="T689" s="132">
        <v>2479.6999999999998</v>
      </c>
      <c r="U689" t="s">
        <v>1687</v>
      </c>
      <c r="V689" s="133">
        <v>3.3000000000000002E-2</v>
      </c>
      <c r="W689" s="133">
        <v>3.3266664320230198E-2</v>
      </c>
      <c r="X689" s="15" t="s">
        <v>412</v>
      </c>
      <c r="Y689" s="15" t="s">
        <v>339</v>
      </c>
      <c r="Z689" s="144">
        <v>2075750</v>
      </c>
      <c r="AB689" t="s">
        <v>2850</v>
      </c>
      <c r="AD689" s="144">
        <v>2333.3506000000002</v>
      </c>
      <c r="AG689" s="15" t="s">
        <v>15</v>
      </c>
      <c r="AH689" s="133">
        <v>3.4605967114036558E-3</v>
      </c>
      <c r="AI689" s="133">
        <v>1.3486628563635489E-2</v>
      </c>
      <c r="AJ689" s="133">
        <v>1.2914803993003777E-3</v>
      </c>
    </row>
    <row r="690" spans="1:36">
      <c r="A690" t="s">
        <v>1213</v>
      </c>
      <c r="B690">
        <v>35012</v>
      </c>
      <c r="C690" t="s">
        <v>2724</v>
      </c>
      <c r="D690" t="s">
        <v>2725</v>
      </c>
      <c r="E690" t="s">
        <v>309</v>
      </c>
      <c r="F690" t="s">
        <v>2726</v>
      </c>
      <c r="G690" t="s">
        <v>2727</v>
      </c>
      <c r="H690" t="s">
        <v>312</v>
      </c>
      <c r="I690" t="s">
        <v>754</v>
      </c>
      <c r="J690" t="s">
        <v>204</v>
      </c>
      <c r="K690" t="s">
        <v>204</v>
      </c>
      <c r="L690" t="s">
        <v>325</v>
      </c>
      <c r="M690" t="s">
        <v>340</v>
      </c>
      <c r="N690" t="s">
        <v>447</v>
      </c>
      <c r="O690" t="s">
        <v>339</v>
      </c>
      <c r="P690" t="s">
        <v>1662</v>
      </c>
      <c r="Q690" t="s">
        <v>413</v>
      </c>
      <c r="R690" t="s">
        <v>407</v>
      </c>
      <c r="S690" t="s">
        <v>1212</v>
      </c>
      <c r="T690" s="132">
        <v>3193.7</v>
      </c>
      <c r="U690" t="s">
        <v>2728</v>
      </c>
      <c r="V690" s="133">
        <v>3.9E-2</v>
      </c>
      <c r="W690" s="133">
        <v>2.5697834988832099E-2</v>
      </c>
      <c r="X690" s="15" t="s">
        <v>412</v>
      </c>
      <c r="Y690" s="15" t="s">
        <v>339</v>
      </c>
      <c r="Z690" s="144">
        <v>2015741.09</v>
      </c>
      <c r="AB690" t="s">
        <v>2729</v>
      </c>
      <c r="AD690" s="144">
        <v>2325.5605</v>
      </c>
      <c r="AG690" s="15" t="s">
        <v>15</v>
      </c>
      <c r="AH690" s="133">
        <v>1.3690828491350554E-3</v>
      </c>
      <c r="AI690" s="133">
        <v>1.3441602246041563E-2</v>
      </c>
      <c r="AJ690" s="133">
        <v>1.2871686762963037E-3</v>
      </c>
    </row>
    <row r="691" spans="1:36">
      <c r="A691" t="s">
        <v>1213</v>
      </c>
      <c r="B691">
        <v>35012</v>
      </c>
      <c r="C691" t="s">
        <v>1874</v>
      </c>
      <c r="D691" t="s">
        <v>1875</v>
      </c>
      <c r="E691" t="s">
        <v>309</v>
      </c>
      <c r="F691" t="s">
        <v>2145</v>
      </c>
      <c r="G691" t="s">
        <v>2146</v>
      </c>
      <c r="H691" t="s">
        <v>312</v>
      </c>
      <c r="I691" t="s">
        <v>754</v>
      </c>
      <c r="J691" t="s">
        <v>204</v>
      </c>
      <c r="K691" t="s">
        <v>204</v>
      </c>
      <c r="L691" t="s">
        <v>325</v>
      </c>
      <c r="M691" t="s">
        <v>340</v>
      </c>
      <c r="N691" t="s">
        <v>448</v>
      </c>
      <c r="O691" t="s">
        <v>339</v>
      </c>
      <c r="P691" t="s">
        <v>1211</v>
      </c>
      <c r="Q691" t="s">
        <v>413</v>
      </c>
      <c r="R691" t="s">
        <v>407</v>
      </c>
      <c r="S691" t="s">
        <v>1212</v>
      </c>
      <c r="T691" s="132">
        <v>4498.1000000000004</v>
      </c>
      <c r="U691" t="s">
        <v>2147</v>
      </c>
      <c r="V691" s="133">
        <v>1.3899999999999999E-2</v>
      </c>
      <c r="W691" s="133">
        <v>1.64846342122551E-2</v>
      </c>
      <c r="X691" s="15" t="s">
        <v>412</v>
      </c>
      <c r="Y691" s="15" t="s">
        <v>339</v>
      </c>
      <c r="Z691" s="144">
        <v>2268900</v>
      </c>
      <c r="AB691" t="s">
        <v>1720</v>
      </c>
      <c r="AD691" s="144">
        <v>2302.9335000000001</v>
      </c>
      <c r="AG691" s="15" t="s">
        <v>15</v>
      </c>
      <c r="AH691" s="133">
        <v>1.2604999999999999E-3</v>
      </c>
      <c r="AI691" s="133">
        <v>1.3310819523329692E-2</v>
      </c>
      <c r="AJ691" s="133">
        <v>1.2746449145457251E-3</v>
      </c>
    </row>
    <row r="692" spans="1:36">
      <c r="A692" t="s">
        <v>1213</v>
      </c>
      <c r="B692">
        <v>35012</v>
      </c>
      <c r="C692" t="s">
        <v>2119</v>
      </c>
      <c r="D692" t="s">
        <v>2120</v>
      </c>
      <c r="E692" t="s">
        <v>309</v>
      </c>
      <c r="F692" t="s">
        <v>2704</v>
      </c>
      <c r="G692" t="s">
        <v>2705</v>
      </c>
      <c r="H692" t="s">
        <v>312</v>
      </c>
      <c r="I692" t="s">
        <v>754</v>
      </c>
      <c r="J692" t="s">
        <v>204</v>
      </c>
      <c r="K692" t="s">
        <v>204</v>
      </c>
      <c r="L692" t="s">
        <v>325</v>
      </c>
      <c r="M692" t="s">
        <v>340</v>
      </c>
      <c r="N692" t="s">
        <v>464</v>
      </c>
      <c r="O692" t="s">
        <v>339</v>
      </c>
      <c r="P692" t="s">
        <v>1725</v>
      </c>
      <c r="Q692" t="s">
        <v>415</v>
      </c>
      <c r="R692" t="s">
        <v>407</v>
      </c>
      <c r="S692" t="s">
        <v>1212</v>
      </c>
      <c r="T692" s="132">
        <v>4737</v>
      </c>
      <c r="U692" t="s">
        <v>1983</v>
      </c>
      <c r="V692" s="133">
        <v>1.3299999999999999E-2</v>
      </c>
      <c r="W692" s="133">
        <v>2.9004936093091599E-2</v>
      </c>
      <c r="X692" s="15" t="s">
        <v>412</v>
      </c>
      <c r="Y692" s="15" t="s">
        <v>339</v>
      </c>
      <c r="Z692" s="144">
        <v>2118500</v>
      </c>
      <c r="AB692" t="s">
        <v>2706</v>
      </c>
      <c r="AD692" s="144">
        <v>2189.2579000000001</v>
      </c>
      <c r="AG692" s="15" t="s">
        <v>15</v>
      </c>
      <c r="AH692" s="133">
        <v>1.784E-3</v>
      </c>
      <c r="AI692" s="133">
        <v>1.2653781273720566E-2</v>
      </c>
      <c r="AJ692" s="133">
        <v>1.2117268904482277E-3</v>
      </c>
    </row>
    <row r="693" spans="1:36">
      <c r="A693" t="s">
        <v>1213</v>
      </c>
      <c r="B693">
        <v>35012</v>
      </c>
      <c r="C693" t="s">
        <v>1973</v>
      </c>
      <c r="D693" t="s">
        <v>1974</v>
      </c>
      <c r="E693" t="s">
        <v>309</v>
      </c>
      <c r="F693" t="s">
        <v>1975</v>
      </c>
      <c r="G693" t="s">
        <v>1976</v>
      </c>
      <c r="H693" t="s">
        <v>312</v>
      </c>
      <c r="I693" t="s">
        <v>754</v>
      </c>
      <c r="J693" t="s">
        <v>204</v>
      </c>
      <c r="K693" t="s">
        <v>204</v>
      </c>
      <c r="L693" t="s">
        <v>325</v>
      </c>
      <c r="M693" t="s">
        <v>340</v>
      </c>
      <c r="N693" t="s">
        <v>464</v>
      </c>
      <c r="O693" t="s">
        <v>339</v>
      </c>
      <c r="P693" t="s">
        <v>1650</v>
      </c>
      <c r="Q693" t="s">
        <v>413</v>
      </c>
      <c r="R693" t="s">
        <v>407</v>
      </c>
      <c r="S693" t="s">
        <v>1212</v>
      </c>
      <c r="T693" s="132">
        <v>5496.1</v>
      </c>
      <c r="U693" t="s">
        <v>1977</v>
      </c>
      <c r="V693" s="133">
        <v>6.4999999999999997E-3</v>
      </c>
      <c r="W693" s="133">
        <v>2.6497728594541199E-2</v>
      </c>
      <c r="X693" s="15" t="s">
        <v>412</v>
      </c>
      <c r="Y693" s="15" t="s">
        <v>339</v>
      </c>
      <c r="Z693" s="144">
        <v>2210195.81</v>
      </c>
      <c r="AB693" t="s">
        <v>1978</v>
      </c>
      <c r="AD693" s="144">
        <v>2188.7568999999999</v>
      </c>
      <c r="AG693" s="15" t="s">
        <v>15</v>
      </c>
      <c r="AH693" s="133">
        <v>9.0779308348715193E-4</v>
      </c>
      <c r="AI693" s="133">
        <v>1.2650885523330383E-2</v>
      </c>
      <c r="AJ693" s="133">
        <v>1.2114495932087773E-3</v>
      </c>
    </row>
    <row r="694" spans="1:36">
      <c r="A694" t="s">
        <v>1213</v>
      </c>
      <c r="B694">
        <v>35012</v>
      </c>
      <c r="C694" t="s">
        <v>2724</v>
      </c>
      <c r="D694" t="s">
        <v>2725</v>
      </c>
      <c r="E694" t="s">
        <v>309</v>
      </c>
      <c r="F694" t="s">
        <v>3177</v>
      </c>
      <c r="G694" t="s">
        <v>3178</v>
      </c>
      <c r="H694" t="s">
        <v>312</v>
      </c>
      <c r="I694" t="s">
        <v>754</v>
      </c>
      <c r="J694" t="s">
        <v>204</v>
      </c>
      <c r="K694" t="s">
        <v>204</v>
      </c>
      <c r="L694" t="s">
        <v>325</v>
      </c>
      <c r="M694" t="s">
        <v>340</v>
      </c>
      <c r="N694" t="s">
        <v>447</v>
      </c>
      <c r="O694" t="s">
        <v>339</v>
      </c>
      <c r="P694" t="s">
        <v>1662</v>
      </c>
      <c r="Q694" t="s">
        <v>413</v>
      </c>
      <c r="R694" t="s">
        <v>407</v>
      </c>
      <c r="S694" t="s">
        <v>1212</v>
      </c>
      <c r="T694" s="132">
        <v>4570.1000000000004</v>
      </c>
      <c r="U694" t="s">
        <v>3179</v>
      </c>
      <c r="V694" s="133">
        <v>3.2500000000000001E-2</v>
      </c>
      <c r="W694" s="133">
        <v>3.6072848445176699E-2</v>
      </c>
      <c r="X694" s="15" t="s">
        <v>412</v>
      </c>
      <c r="Y694" s="15" t="s">
        <v>339</v>
      </c>
      <c r="Z694" s="144">
        <v>1996787.24</v>
      </c>
      <c r="AB694" t="s">
        <v>3180</v>
      </c>
      <c r="AD694" s="144">
        <v>2186.8813999999998</v>
      </c>
      <c r="AG694" s="15" t="s">
        <v>15</v>
      </c>
      <c r="AH694" s="133">
        <v>5.4193833485071431E-3</v>
      </c>
      <c r="AI694" s="133">
        <v>1.264004524417512E-2</v>
      </c>
      <c r="AJ694" s="133">
        <v>1.2104115273952267E-3</v>
      </c>
    </row>
    <row r="695" spans="1:36">
      <c r="A695" t="s">
        <v>1213</v>
      </c>
      <c r="B695">
        <v>35012</v>
      </c>
      <c r="C695" t="s">
        <v>1895</v>
      </c>
      <c r="D695" t="s">
        <v>1896</v>
      </c>
      <c r="E695" t="s">
        <v>309</v>
      </c>
      <c r="F695" t="s">
        <v>3083</v>
      </c>
      <c r="G695" t="s">
        <v>3084</v>
      </c>
      <c r="H695" t="s">
        <v>312</v>
      </c>
      <c r="I695" t="s">
        <v>754</v>
      </c>
      <c r="J695" t="s">
        <v>204</v>
      </c>
      <c r="K695" t="s">
        <v>204</v>
      </c>
      <c r="L695" t="s">
        <v>325</v>
      </c>
      <c r="M695" t="s">
        <v>340</v>
      </c>
      <c r="N695" t="s">
        <v>464</v>
      </c>
      <c r="O695" t="s">
        <v>339</v>
      </c>
      <c r="P695" t="s">
        <v>1650</v>
      </c>
      <c r="Q695" t="s">
        <v>413</v>
      </c>
      <c r="R695" t="s">
        <v>407</v>
      </c>
      <c r="S695" t="s">
        <v>1212</v>
      </c>
      <c r="T695" s="132">
        <v>5656.1</v>
      </c>
      <c r="U695" t="s">
        <v>3085</v>
      </c>
      <c r="V695" s="133">
        <v>5.8999999999999999E-3</v>
      </c>
      <c r="W695" s="133">
        <v>2.8582697173356701E-2</v>
      </c>
      <c r="X695" s="15" t="s">
        <v>412</v>
      </c>
      <c r="Y695" s="15" t="s">
        <v>339</v>
      </c>
      <c r="Z695" s="144">
        <v>2268271</v>
      </c>
      <c r="AB695" t="s">
        <v>3086</v>
      </c>
      <c r="AD695" s="144">
        <v>2165.5182999999997</v>
      </c>
      <c r="AG695" s="15" t="s">
        <v>15</v>
      </c>
      <c r="AH695" s="133">
        <v>1.6195908522614083E-3</v>
      </c>
      <c r="AI695" s="133">
        <v>1.2516567788764947E-2</v>
      </c>
      <c r="AJ695" s="133">
        <v>1.198587318500818E-3</v>
      </c>
    </row>
    <row r="696" spans="1:36">
      <c r="A696" t="s">
        <v>1213</v>
      </c>
      <c r="B696">
        <v>35012</v>
      </c>
      <c r="C696" t="s">
        <v>2493</v>
      </c>
      <c r="D696" t="s">
        <v>2494</v>
      </c>
      <c r="E696" t="s">
        <v>309</v>
      </c>
      <c r="F696" t="s">
        <v>2794</v>
      </c>
      <c r="G696" t="s">
        <v>2795</v>
      </c>
      <c r="H696" t="s">
        <v>312</v>
      </c>
      <c r="I696" t="s">
        <v>754</v>
      </c>
      <c r="J696" t="s">
        <v>204</v>
      </c>
      <c r="K696" t="s">
        <v>204</v>
      </c>
      <c r="L696" t="s">
        <v>325</v>
      </c>
      <c r="M696" t="s">
        <v>340</v>
      </c>
      <c r="N696" t="s">
        <v>464</v>
      </c>
      <c r="O696" t="s">
        <v>339</v>
      </c>
      <c r="P696" t="s">
        <v>1211</v>
      </c>
      <c r="Q696" t="s">
        <v>413</v>
      </c>
      <c r="R696" t="s">
        <v>407</v>
      </c>
      <c r="S696" t="s">
        <v>1212</v>
      </c>
      <c r="T696" s="132">
        <v>1956.1</v>
      </c>
      <c r="U696" t="s">
        <v>1663</v>
      </c>
      <c r="V696" s="133">
        <v>8.3000000000000001E-3</v>
      </c>
      <c r="W696" s="133">
        <v>1.7158642922639501E-2</v>
      </c>
      <c r="X696" s="15" t="s">
        <v>412</v>
      </c>
      <c r="Y696" s="15" t="s">
        <v>339</v>
      </c>
      <c r="Z696" s="144">
        <v>1874279.38</v>
      </c>
      <c r="AB696" t="s">
        <v>2796</v>
      </c>
      <c r="AD696" s="144">
        <v>2081.3872999999999</v>
      </c>
      <c r="AG696" s="15" t="s">
        <v>15</v>
      </c>
      <c r="AH696" s="133">
        <v>1.5792022084140966E-3</v>
      </c>
      <c r="AI696" s="133">
        <v>1.203029558102762E-2</v>
      </c>
      <c r="AJ696" s="133">
        <v>1.1520218613108269E-3</v>
      </c>
    </row>
    <row r="697" spans="1:36">
      <c r="A697" t="s">
        <v>1213</v>
      </c>
      <c r="B697">
        <v>35012</v>
      </c>
      <c r="C697" t="s">
        <v>3046</v>
      </c>
      <c r="D697" t="s">
        <v>3047</v>
      </c>
      <c r="E697" t="s">
        <v>309</v>
      </c>
      <c r="F697" t="s">
        <v>3067</v>
      </c>
      <c r="G697" t="s">
        <v>3068</v>
      </c>
      <c r="H697" t="s">
        <v>312</v>
      </c>
      <c r="I697" t="s">
        <v>754</v>
      </c>
      <c r="J697" t="s">
        <v>204</v>
      </c>
      <c r="K697" t="s">
        <v>204</v>
      </c>
      <c r="L697" t="s">
        <v>325</v>
      </c>
      <c r="M697" t="s">
        <v>340</v>
      </c>
      <c r="N697" t="s">
        <v>447</v>
      </c>
      <c r="O697" t="s">
        <v>339</v>
      </c>
      <c r="P697" t="s">
        <v>1662</v>
      </c>
      <c r="Q697" t="s">
        <v>413</v>
      </c>
      <c r="R697" t="s">
        <v>407</v>
      </c>
      <c r="S697" t="s">
        <v>1212</v>
      </c>
      <c r="T697" s="132">
        <v>3760.2</v>
      </c>
      <c r="U697" t="s">
        <v>2108</v>
      </c>
      <c r="V697" s="133">
        <v>7.4999999999999997E-3</v>
      </c>
      <c r="W697" s="133">
        <v>2.9928091992139499E-2</v>
      </c>
      <c r="X697" s="15" t="s">
        <v>412</v>
      </c>
      <c r="Y697" s="15" t="s">
        <v>339</v>
      </c>
      <c r="Z697" s="144">
        <v>2047000</v>
      </c>
      <c r="AB697" t="s">
        <v>3069</v>
      </c>
      <c r="AD697" s="144">
        <v>2056.8256000000001</v>
      </c>
      <c r="AG697" s="15" t="s">
        <v>15</v>
      </c>
      <c r="AH697" s="133">
        <v>1.3301199057284827E-3</v>
      </c>
      <c r="AI697" s="133">
        <v>1.1888330406659292E-2</v>
      </c>
      <c r="AJ697" s="133">
        <v>1.1384272672864673E-3</v>
      </c>
    </row>
    <row r="698" spans="1:36">
      <c r="A698" t="s">
        <v>1213</v>
      </c>
      <c r="B698">
        <v>35012</v>
      </c>
      <c r="C698" t="s">
        <v>2415</v>
      </c>
      <c r="D698" t="s">
        <v>2416</v>
      </c>
      <c r="E698" t="s">
        <v>309</v>
      </c>
      <c r="F698" t="s">
        <v>3079</v>
      </c>
      <c r="G698" t="s">
        <v>3080</v>
      </c>
      <c r="H698" t="s">
        <v>312</v>
      </c>
      <c r="I698" t="s">
        <v>754</v>
      </c>
      <c r="J698" t="s">
        <v>204</v>
      </c>
      <c r="K698" t="s">
        <v>204</v>
      </c>
      <c r="L698" t="s">
        <v>325</v>
      </c>
      <c r="M698" t="s">
        <v>340</v>
      </c>
      <c r="N698" t="s">
        <v>440</v>
      </c>
      <c r="O698" t="s">
        <v>339</v>
      </c>
      <c r="P698" t="s">
        <v>1622</v>
      </c>
      <c r="Q698" t="s">
        <v>413</v>
      </c>
      <c r="R698" t="s">
        <v>407</v>
      </c>
      <c r="S698" t="s">
        <v>1212</v>
      </c>
      <c r="T698" s="132">
        <v>3589.7</v>
      </c>
      <c r="U698" t="s">
        <v>3081</v>
      </c>
      <c r="V698" s="133">
        <v>1.23E-2</v>
      </c>
      <c r="W698" s="133">
        <v>2.01667674005028E-2</v>
      </c>
      <c r="X698" s="15" t="s">
        <v>412</v>
      </c>
      <c r="Y698" s="15" t="s">
        <v>339</v>
      </c>
      <c r="Z698" s="144">
        <v>1579269.1200000001</v>
      </c>
      <c r="AB698" t="s">
        <v>3082</v>
      </c>
      <c r="AD698" s="144">
        <v>1716.0338000000002</v>
      </c>
      <c r="AG698" s="15" t="s">
        <v>15</v>
      </c>
      <c r="AH698" s="133">
        <v>1.4165234871837439E-3</v>
      </c>
      <c r="AI698" s="133">
        <v>9.9185739439430799E-3</v>
      </c>
      <c r="AJ698" s="133">
        <v>9.4980326455738992E-4</v>
      </c>
    </row>
    <row r="699" spans="1:36">
      <c r="A699" t="s">
        <v>1213</v>
      </c>
      <c r="B699">
        <v>35012</v>
      </c>
      <c r="C699" t="s">
        <v>3046</v>
      </c>
      <c r="D699" t="s">
        <v>3047</v>
      </c>
      <c r="E699" t="s">
        <v>309</v>
      </c>
      <c r="F699" t="s">
        <v>3048</v>
      </c>
      <c r="G699" t="s">
        <v>3049</v>
      </c>
      <c r="H699" t="s">
        <v>312</v>
      </c>
      <c r="I699" t="s">
        <v>754</v>
      </c>
      <c r="J699" t="s">
        <v>204</v>
      </c>
      <c r="K699" t="s">
        <v>204</v>
      </c>
      <c r="L699" t="s">
        <v>325</v>
      </c>
      <c r="M699" t="s">
        <v>340</v>
      </c>
      <c r="N699" t="s">
        <v>447</v>
      </c>
      <c r="O699" t="s">
        <v>339</v>
      </c>
      <c r="P699" t="s">
        <v>1662</v>
      </c>
      <c r="Q699" t="s">
        <v>413</v>
      </c>
      <c r="R699" t="s">
        <v>407</v>
      </c>
      <c r="S699" t="s">
        <v>1212</v>
      </c>
      <c r="T699" s="132">
        <v>5910.6</v>
      </c>
      <c r="U699" t="s">
        <v>1904</v>
      </c>
      <c r="V699" s="133">
        <v>4.0800000000000003E-2</v>
      </c>
      <c r="W699" s="133">
        <v>3.2831312390565498E-2</v>
      </c>
      <c r="X699" s="15" t="s">
        <v>412</v>
      </c>
      <c r="Y699" s="15" t="s">
        <v>339</v>
      </c>
      <c r="Z699" s="144">
        <v>1247000</v>
      </c>
      <c r="AB699" t="s">
        <v>3050</v>
      </c>
      <c r="AD699" s="144">
        <v>1314.8368</v>
      </c>
      <c r="AG699" s="15" t="s">
        <v>15</v>
      </c>
      <c r="AH699" s="133">
        <v>3.5628571428571428E-3</v>
      </c>
      <c r="AI699" s="133">
        <v>7.5996789952607561E-3</v>
      </c>
      <c r="AJ699" s="133">
        <v>7.2774573845817722E-4</v>
      </c>
    </row>
    <row r="700" spans="1:36">
      <c r="A700" t="s">
        <v>1213</v>
      </c>
      <c r="B700">
        <v>35012</v>
      </c>
      <c r="C700" t="s">
        <v>1973</v>
      </c>
      <c r="D700" t="s">
        <v>1974</v>
      </c>
      <c r="E700" t="s">
        <v>309</v>
      </c>
      <c r="F700" t="s">
        <v>1985</v>
      </c>
      <c r="G700" t="s">
        <v>1986</v>
      </c>
      <c r="H700" t="s">
        <v>312</v>
      </c>
      <c r="I700" t="s">
        <v>754</v>
      </c>
      <c r="J700" t="s">
        <v>204</v>
      </c>
      <c r="K700" t="s">
        <v>204</v>
      </c>
      <c r="L700" t="s">
        <v>325</v>
      </c>
      <c r="M700" t="s">
        <v>340</v>
      </c>
      <c r="N700" t="s">
        <v>464</v>
      </c>
      <c r="O700" t="s">
        <v>339</v>
      </c>
      <c r="P700" t="s">
        <v>1650</v>
      </c>
      <c r="Q700" t="s">
        <v>413</v>
      </c>
      <c r="R700" t="s">
        <v>407</v>
      </c>
      <c r="S700" t="s">
        <v>1212</v>
      </c>
      <c r="T700" s="132">
        <v>2697.6</v>
      </c>
      <c r="U700" t="s">
        <v>1386</v>
      </c>
      <c r="V700" s="133">
        <v>2.3400000000000001E-2</v>
      </c>
      <c r="W700" s="133">
        <v>2.2986064535379099E-2</v>
      </c>
      <c r="X700" s="15" t="s">
        <v>412</v>
      </c>
      <c r="Y700" s="15" t="s">
        <v>339</v>
      </c>
      <c r="Z700" s="144">
        <v>1169373.5</v>
      </c>
      <c r="AB700" t="s">
        <v>1987</v>
      </c>
      <c r="AD700" s="144">
        <v>1307.8273000000002</v>
      </c>
      <c r="AG700" s="15" t="s">
        <v>15</v>
      </c>
      <c r="AH700" s="133">
        <v>5.5432179739071583E-4</v>
      </c>
      <c r="AI700" s="133">
        <v>7.5591644995322525E-3</v>
      </c>
      <c r="AJ700" s="133">
        <v>7.2386606779964186E-4</v>
      </c>
    </row>
    <row r="701" spans="1:36">
      <c r="A701" t="s">
        <v>1213</v>
      </c>
      <c r="B701">
        <v>35012</v>
      </c>
      <c r="C701" t="s">
        <v>1874</v>
      </c>
      <c r="D701" t="s">
        <v>1875</v>
      </c>
      <c r="E701" t="s">
        <v>309</v>
      </c>
      <c r="F701" t="s">
        <v>2115</v>
      </c>
      <c r="G701" t="s">
        <v>2116</v>
      </c>
      <c r="H701" t="s">
        <v>312</v>
      </c>
      <c r="I701" t="s">
        <v>754</v>
      </c>
      <c r="J701" t="s">
        <v>204</v>
      </c>
      <c r="K701" t="s">
        <v>204</v>
      </c>
      <c r="L701" t="s">
        <v>325</v>
      </c>
      <c r="M701" t="s">
        <v>340</v>
      </c>
      <c r="N701" t="s">
        <v>448</v>
      </c>
      <c r="O701" t="s">
        <v>339</v>
      </c>
      <c r="P701" t="s">
        <v>1211</v>
      </c>
      <c r="Q701" t="s">
        <v>413</v>
      </c>
      <c r="R701" t="s">
        <v>407</v>
      </c>
      <c r="S701" t="s">
        <v>1212</v>
      </c>
      <c r="T701" s="132">
        <v>3534.9</v>
      </c>
      <c r="U701" t="s">
        <v>2117</v>
      </c>
      <c r="V701" s="133">
        <v>1.7500000000000002E-2</v>
      </c>
      <c r="W701" s="133">
        <v>1.8900050641297999E-2</v>
      </c>
      <c r="X701" s="15" t="s">
        <v>412</v>
      </c>
      <c r="Y701" s="15" t="s">
        <v>339</v>
      </c>
      <c r="Z701" s="144">
        <v>997716.26</v>
      </c>
      <c r="AB701" t="s">
        <v>2118</v>
      </c>
      <c r="AD701" s="144">
        <v>1109.0613999999998</v>
      </c>
      <c r="AG701" s="15" t="s">
        <v>15</v>
      </c>
      <c r="AH701" s="133">
        <v>3.6901740394934031E-4</v>
      </c>
      <c r="AI701" s="133">
        <v>6.4103093448818031E-3</v>
      </c>
      <c r="AJ701" s="133">
        <v>6.1385162594966894E-4</v>
      </c>
    </row>
    <row r="702" spans="1:36">
      <c r="A702" t="s">
        <v>1213</v>
      </c>
      <c r="B702">
        <v>35012</v>
      </c>
      <c r="C702" t="s">
        <v>2306</v>
      </c>
      <c r="D702" t="s">
        <v>2307</v>
      </c>
      <c r="E702" t="s">
        <v>309</v>
      </c>
      <c r="F702" t="s">
        <v>3070</v>
      </c>
      <c r="G702" t="s">
        <v>3071</v>
      </c>
      <c r="H702" t="s">
        <v>312</v>
      </c>
      <c r="I702" t="s">
        <v>754</v>
      </c>
      <c r="J702" t="s">
        <v>204</v>
      </c>
      <c r="K702" t="s">
        <v>204</v>
      </c>
      <c r="L702" t="s">
        <v>325</v>
      </c>
      <c r="M702" t="s">
        <v>340</v>
      </c>
      <c r="N702" t="s">
        <v>445</v>
      </c>
      <c r="O702" t="s">
        <v>339</v>
      </c>
      <c r="P702" t="s">
        <v>1725</v>
      </c>
      <c r="Q702" t="s">
        <v>415</v>
      </c>
      <c r="R702" t="s">
        <v>407</v>
      </c>
      <c r="S702" t="s">
        <v>1212</v>
      </c>
      <c r="T702" s="132">
        <v>5623.3</v>
      </c>
      <c r="U702" t="s">
        <v>3072</v>
      </c>
      <c r="V702" s="133">
        <v>2.3099999999999999E-2</v>
      </c>
      <c r="W702" s="133">
        <v>2.04945926487442E-2</v>
      </c>
      <c r="X702" s="15" t="s">
        <v>412</v>
      </c>
      <c r="Y702" s="15" t="s">
        <v>339</v>
      </c>
      <c r="Z702" s="144">
        <v>599791</v>
      </c>
      <c r="AB702" t="s">
        <v>3073</v>
      </c>
      <c r="AD702" s="144">
        <v>598.53140000000008</v>
      </c>
      <c r="AG702" s="15" t="s">
        <v>15</v>
      </c>
      <c r="AH702" s="133">
        <v>1.9993033333333332E-3</v>
      </c>
      <c r="AI702" s="133">
        <v>3.4594761179364726E-3</v>
      </c>
      <c r="AJ702" s="133">
        <v>3.3127965058736314E-4</v>
      </c>
    </row>
    <row r="703" spans="1:36">
      <c r="A703" t="s">
        <v>1213</v>
      </c>
      <c r="B703">
        <v>35012</v>
      </c>
      <c r="C703" t="s">
        <v>3131</v>
      </c>
      <c r="D703" t="s">
        <v>3132</v>
      </c>
      <c r="E703" t="s">
        <v>309</v>
      </c>
      <c r="F703" t="s">
        <v>3133</v>
      </c>
      <c r="G703" t="s">
        <v>3134</v>
      </c>
      <c r="H703" t="s">
        <v>312</v>
      </c>
      <c r="I703" t="s">
        <v>754</v>
      </c>
      <c r="J703" t="s">
        <v>204</v>
      </c>
      <c r="K703" t="s">
        <v>204</v>
      </c>
      <c r="L703" t="s">
        <v>325</v>
      </c>
      <c r="M703" t="s">
        <v>340</v>
      </c>
      <c r="N703" t="s">
        <v>464</v>
      </c>
      <c r="O703" t="s">
        <v>339</v>
      </c>
      <c r="P703" t="s">
        <v>1662</v>
      </c>
      <c r="Q703" t="s">
        <v>413</v>
      </c>
      <c r="R703" t="s">
        <v>407</v>
      </c>
      <c r="S703" t="s">
        <v>1212</v>
      </c>
      <c r="T703" s="132">
        <v>1926.1</v>
      </c>
      <c r="U703" t="s">
        <v>3135</v>
      </c>
      <c r="V703" s="133">
        <v>3.0599999999999999E-2</v>
      </c>
      <c r="W703" s="133">
        <v>2.12577698266503E-2</v>
      </c>
      <c r="X703" s="15" t="s">
        <v>412</v>
      </c>
      <c r="Y703" s="15" t="s">
        <v>339</v>
      </c>
      <c r="Z703" s="144">
        <v>249360.93</v>
      </c>
      <c r="AB703" t="s">
        <v>3136</v>
      </c>
      <c r="AD703" s="144">
        <v>287.8623</v>
      </c>
      <c r="AG703" s="15" t="s">
        <v>15</v>
      </c>
      <c r="AH703" s="133">
        <v>7.1415029986210388E-4</v>
      </c>
      <c r="AI703" s="133">
        <v>1.663827080925519E-3</v>
      </c>
      <c r="AJ703" s="133">
        <v>1.5932818589179231E-4</v>
      </c>
    </row>
    <row r="704" spans="1:36">
      <c r="A704" t="s">
        <v>1213</v>
      </c>
      <c r="B704">
        <v>35012</v>
      </c>
      <c r="C704" t="s">
        <v>2745</v>
      </c>
      <c r="D704" t="s">
        <v>2746</v>
      </c>
      <c r="E704" t="s">
        <v>309</v>
      </c>
      <c r="F704" t="s">
        <v>3137</v>
      </c>
      <c r="G704" t="s">
        <v>3138</v>
      </c>
      <c r="H704" t="s">
        <v>312</v>
      </c>
      <c r="I704" t="s">
        <v>754</v>
      </c>
      <c r="J704" t="s">
        <v>204</v>
      </c>
      <c r="K704" t="s">
        <v>204</v>
      </c>
      <c r="L704" t="s">
        <v>325</v>
      </c>
      <c r="M704" t="s">
        <v>340</v>
      </c>
      <c r="N704" t="s">
        <v>464</v>
      </c>
      <c r="O704" t="s">
        <v>339</v>
      </c>
      <c r="P704" t="s">
        <v>1725</v>
      </c>
      <c r="Q704" t="s">
        <v>415</v>
      </c>
      <c r="R704" t="s">
        <v>407</v>
      </c>
      <c r="S704" t="s">
        <v>1212</v>
      </c>
      <c r="T704" s="132">
        <v>3384.9</v>
      </c>
      <c r="U704" t="s">
        <v>3139</v>
      </c>
      <c r="V704" s="133">
        <v>1.9599999999999999E-2</v>
      </c>
      <c r="W704" s="133">
        <v>2.4816640721559199E-2</v>
      </c>
      <c r="X704" s="15" t="s">
        <v>412</v>
      </c>
      <c r="Y704" s="15" t="s">
        <v>339</v>
      </c>
      <c r="Z704" s="144">
        <v>170926</v>
      </c>
      <c r="AB704" t="s">
        <v>3140</v>
      </c>
      <c r="AD704" s="144">
        <v>190.58250000000001</v>
      </c>
      <c r="AG704" s="15" t="s">
        <v>15</v>
      </c>
      <c r="AH704" s="133">
        <v>1.4926828364414312E-4</v>
      </c>
      <c r="AI704" s="133">
        <v>1.1015555863011159E-3</v>
      </c>
      <c r="AJ704" s="133">
        <v>1.0548503221061774E-4</v>
      </c>
    </row>
    <row r="705" spans="1:36">
      <c r="A705" t="s">
        <v>1213</v>
      </c>
      <c r="B705">
        <v>35012</v>
      </c>
      <c r="C705" t="s">
        <v>2110</v>
      </c>
      <c r="D705" t="s">
        <v>2111</v>
      </c>
      <c r="E705" t="s">
        <v>309</v>
      </c>
      <c r="F705" t="s">
        <v>2183</v>
      </c>
      <c r="G705" t="s">
        <v>2184</v>
      </c>
      <c r="H705" t="s">
        <v>312</v>
      </c>
      <c r="I705" t="s">
        <v>754</v>
      </c>
      <c r="J705" t="s">
        <v>204</v>
      </c>
      <c r="K705" t="s">
        <v>204</v>
      </c>
      <c r="L705" t="s">
        <v>325</v>
      </c>
      <c r="M705" t="s">
        <v>340</v>
      </c>
      <c r="N705" t="s">
        <v>464</v>
      </c>
      <c r="O705" t="s">
        <v>339</v>
      </c>
      <c r="P705" t="s">
        <v>1964</v>
      </c>
      <c r="Q705" t="s">
        <v>415</v>
      </c>
      <c r="R705" t="s">
        <v>407</v>
      </c>
      <c r="S705" t="s">
        <v>1212</v>
      </c>
      <c r="T705" s="132">
        <v>3931.4</v>
      </c>
      <c r="U705" t="s">
        <v>2108</v>
      </c>
      <c r="V705" s="133">
        <v>2.81E-2</v>
      </c>
      <c r="W705" s="133">
        <v>2.0520818668603599E-2</v>
      </c>
      <c r="X705" s="15" t="s">
        <v>412</v>
      </c>
      <c r="Y705" s="15" t="s">
        <v>339</v>
      </c>
      <c r="Z705" s="144">
        <v>91094.25</v>
      </c>
      <c r="AB705" t="s">
        <v>2185</v>
      </c>
      <c r="AD705" s="144">
        <v>105.04989999999999</v>
      </c>
      <c r="AG705" s="15" t="s">
        <v>15</v>
      </c>
      <c r="AH705" s="133">
        <v>6.6158877937063569E-5</v>
      </c>
      <c r="AI705" s="133">
        <v>6.0718221340035723E-4</v>
      </c>
      <c r="AJ705" s="133">
        <v>5.814380693517071E-5</v>
      </c>
    </row>
    <row r="706" spans="1:36">
      <c r="A706" t="s">
        <v>1213</v>
      </c>
      <c r="B706">
        <v>35012</v>
      </c>
      <c r="C706" t="s">
        <v>2499</v>
      </c>
      <c r="D706" t="s">
        <v>2500</v>
      </c>
      <c r="E706" t="s">
        <v>309</v>
      </c>
      <c r="F706" t="s">
        <v>2859</v>
      </c>
      <c r="G706" t="s">
        <v>2860</v>
      </c>
      <c r="H706" t="s">
        <v>312</v>
      </c>
      <c r="I706" t="s">
        <v>755</v>
      </c>
      <c r="J706" t="s">
        <v>204</v>
      </c>
      <c r="K706" t="s">
        <v>204</v>
      </c>
      <c r="L706" t="s">
        <v>325</v>
      </c>
      <c r="M706" t="s">
        <v>340</v>
      </c>
      <c r="N706" t="s">
        <v>454</v>
      </c>
      <c r="O706" t="s">
        <v>339</v>
      </c>
      <c r="P706" t="s">
        <v>1650</v>
      </c>
      <c r="Q706" t="s">
        <v>413</v>
      </c>
      <c r="R706" t="s">
        <v>407</v>
      </c>
      <c r="S706" t="s">
        <v>1212</v>
      </c>
      <c r="T706" s="132">
        <v>748.4</v>
      </c>
      <c r="U706" t="s">
        <v>2861</v>
      </c>
      <c r="V706" s="133">
        <v>3.49E-2</v>
      </c>
      <c r="W706" s="133">
        <v>6.3541981645822199E-2</v>
      </c>
      <c r="X706" s="15" t="s">
        <v>412</v>
      </c>
      <c r="Y706" s="15" t="s">
        <v>339</v>
      </c>
      <c r="Z706" s="144">
        <v>3298208.58</v>
      </c>
      <c r="AB706" t="s">
        <v>2862</v>
      </c>
      <c r="AD706" s="144">
        <v>3349.6606000000002</v>
      </c>
      <c r="AG706" s="15" t="s">
        <v>15</v>
      </c>
      <c r="AH706" s="133">
        <v>4.9105412321726041E-3</v>
      </c>
      <c r="AI706" s="133">
        <v>1.9360840298257961E-2</v>
      </c>
      <c r="AJ706" s="133">
        <v>1.8539952843814997E-3</v>
      </c>
    </row>
    <row r="707" spans="1:36">
      <c r="A707" t="s">
        <v>1213</v>
      </c>
      <c r="B707">
        <v>35012</v>
      </c>
      <c r="C707" t="s">
        <v>2991</v>
      </c>
      <c r="D707" t="s">
        <v>2992</v>
      </c>
      <c r="E707" t="s">
        <v>309</v>
      </c>
      <c r="F707" t="s">
        <v>3093</v>
      </c>
      <c r="G707" t="s">
        <v>3094</v>
      </c>
      <c r="H707" t="s">
        <v>312</v>
      </c>
      <c r="I707" t="s">
        <v>755</v>
      </c>
      <c r="J707" t="s">
        <v>204</v>
      </c>
      <c r="K707" t="s">
        <v>204</v>
      </c>
      <c r="L707" t="s">
        <v>325</v>
      </c>
      <c r="M707" t="s">
        <v>340</v>
      </c>
      <c r="N707" t="s">
        <v>440</v>
      </c>
      <c r="O707" t="s">
        <v>339</v>
      </c>
      <c r="P707" t="s">
        <v>1622</v>
      </c>
      <c r="Q707" t="s">
        <v>413</v>
      </c>
      <c r="R707" t="s">
        <v>407</v>
      </c>
      <c r="S707" t="s">
        <v>1212</v>
      </c>
      <c r="T707" s="132">
        <v>982.8</v>
      </c>
      <c r="U707" t="s">
        <v>3095</v>
      </c>
      <c r="V707" s="133">
        <v>4.7E-2</v>
      </c>
      <c r="W707" s="133">
        <v>6.5674157060384403E-2</v>
      </c>
      <c r="X707" s="15" t="s">
        <v>412</v>
      </c>
      <c r="Y707" s="15" t="s">
        <v>339</v>
      </c>
      <c r="Z707" s="144">
        <v>1424250</v>
      </c>
      <c r="AB707" t="s">
        <v>3096</v>
      </c>
      <c r="AD707" s="144">
        <v>1412.5711999999999</v>
      </c>
      <c r="AG707" s="15" t="s">
        <v>15</v>
      </c>
      <c r="AH707" s="133">
        <v>3.8714838608663316E-3</v>
      </c>
      <c r="AI707" s="133">
        <v>8.1645780510176472E-3</v>
      </c>
      <c r="AJ707" s="133">
        <v>7.8184050755862123E-4</v>
      </c>
    </row>
    <row r="708" spans="1:36">
      <c r="A708" t="s">
        <v>1213</v>
      </c>
      <c r="B708">
        <v>35012</v>
      </c>
      <c r="C708" t="s">
        <v>2535</v>
      </c>
      <c r="D708" t="s">
        <v>2536</v>
      </c>
      <c r="E708" t="s">
        <v>309</v>
      </c>
      <c r="F708" t="s">
        <v>2866</v>
      </c>
      <c r="G708" t="s">
        <v>2867</v>
      </c>
      <c r="H708" t="s">
        <v>312</v>
      </c>
      <c r="I708" t="s">
        <v>755</v>
      </c>
      <c r="J708" t="s">
        <v>204</v>
      </c>
      <c r="K708" t="s">
        <v>204</v>
      </c>
      <c r="L708" t="s">
        <v>325</v>
      </c>
      <c r="M708" t="s">
        <v>340</v>
      </c>
      <c r="N708" t="s">
        <v>451</v>
      </c>
      <c r="O708" t="s">
        <v>339</v>
      </c>
      <c r="P708" t="s">
        <v>1622</v>
      </c>
      <c r="Q708" t="s">
        <v>413</v>
      </c>
      <c r="R708" t="s">
        <v>407</v>
      </c>
      <c r="S708" t="s">
        <v>1212</v>
      </c>
      <c r="T708" s="132">
        <v>1484.4</v>
      </c>
      <c r="U708" t="s">
        <v>1726</v>
      </c>
      <c r="V708" s="133">
        <v>5.6000000000000001E-2</v>
      </c>
      <c r="W708" s="133">
        <v>5.8962918578386002E-2</v>
      </c>
      <c r="X708" s="15" t="s">
        <v>412</v>
      </c>
      <c r="Y708" s="15" t="s">
        <v>339</v>
      </c>
      <c r="Z708" s="144">
        <v>619700.4</v>
      </c>
      <c r="AB708" t="s">
        <v>2868</v>
      </c>
      <c r="AD708" s="144">
        <v>651.36709999999994</v>
      </c>
      <c r="AG708" s="15" t="s">
        <v>15</v>
      </c>
      <c r="AH708" s="133">
        <v>3.9222053197525662E-3</v>
      </c>
      <c r="AI708" s="133">
        <v>3.7648633412708798E-3</v>
      </c>
      <c r="AJ708" s="133">
        <v>3.6052355029678304E-4</v>
      </c>
    </row>
    <row r="709" spans="1:36">
      <c r="A709" t="s">
        <v>1213</v>
      </c>
      <c r="B709">
        <v>35012</v>
      </c>
      <c r="C709" t="s">
        <v>3097</v>
      </c>
      <c r="D709" t="s">
        <v>3098</v>
      </c>
      <c r="E709" t="s">
        <v>80</v>
      </c>
      <c r="F709" t="s">
        <v>3099</v>
      </c>
      <c r="G709" t="s">
        <v>3100</v>
      </c>
      <c r="H709" t="s">
        <v>321</v>
      </c>
      <c r="I709" t="s">
        <v>755</v>
      </c>
      <c r="J709" t="s">
        <v>205</v>
      </c>
      <c r="K709" t="s">
        <v>224</v>
      </c>
      <c r="L709" t="s">
        <v>325</v>
      </c>
      <c r="M709" t="s">
        <v>314</v>
      </c>
      <c r="N709" t="s">
        <v>546</v>
      </c>
      <c r="O709" t="s">
        <v>339</v>
      </c>
      <c r="P709" t="s">
        <v>2002</v>
      </c>
      <c r="Q709" t="s">
        <v>433</v>
      </c>
      <c r="R709" t="s">
        <v>407</v>
      </c>
      <c r="S709" t="s">
        <v>1215</v>
      </c>
      <c r="T709" s="132">
        <v>3399.6</v>
      </c>
      <c r="U709" t="s">
        <v>1566</v>
      </c>
      <c r="V709" s="133">
        <v>6.3750000000000001E-2</v>
      </c>
      <c r="W709" s="133">
        <v>5.6395391234159098E-2</v>
      </c>
      <c r="X709" s="15" t="s">
        <v>412</v>
      </c>
      <c r="Y709" s="15" t="s">
        <v>339</v>
      </c>
      <c r="Z709" s="144">
        <v>1006000</v>
      </c>
      <c r="AA709" t="s">
        <v>1216</v>
      </c>
      <c r="AB709" t="s">
        <v>3101</v>
      </c>
      <c r="AD709" s="144">
        <v>3851.8282000000004</v>
      </c>
      <c r="AG709" s="15" t="s">
        <v>15</v>
      </c>
      <c r="AH709" s="133">
        <v>1.0059999999999999E-3</v>
      </c>
      <c r="AI709" s="133">
        <v>2.2263339347433117E-2</v>
      </c>
      <c r="AJ709" s="133">
        <v>2.131938775841254E-3</v>
      </c>
    </row>
    <row r="710" spans="1:36">
      <c r="A710" t="s">
        <v>1213</v>
      </c>
      <c r="B710">
        <v>35012</v>
      </c>
      <c r="C710" t="s">
        <v>3181</v>
      </c>
      <c r="D710" t="s">
        <v>3182</v>
      </c>
      <c r="E710" t="s">
        <v>80</v>
      </c>
      <c r="F710" t="s">
        <v>3183</v>
      </c>
      <c r="G710" t="s">
        <v>3184</v>
      </c>
      <c r="H710" t="s">
        <v>321</v>
      </c>
      <c r="I710" t="s">
        <v>755</v>
      </c>
      <c r="J710" t="s">
        <v>205</v>
      </c>
      <c r="K710" t="s">
        <v>245</v>
      </c>
      <c r="L710" t="s">
        <v>325</v>
      </c>
      <c r="M710" t="s">
        <v>314</v>
      </c>
      <c r="N710" t="s">
        <v>491</v>
      </c>
      <c r="O710" t="s">
        <v>339</v>
      </c>
      <c r="P710" t="s">
        <v>3185</v>
      </c>
      <c r="Q710" t="s">
        <v>433</v>
      </c>
      <c r="R710" t="s">
        <v>407</v>
      </c>
      <c r="S710" t="s">
        <v>1215</v>
      </c>
      <c r="T710" s="132">
        <v>4547.1000000000004</v>
      </c>
      <c r="U710" t="s">
        <v>3186</v>
      </c>
      <c r="V710" s="133">
        <v>4.1250000000000002E-2</v>
      </c>
      <c r="W710" s="133">
        <v>6.2214945040940897E-2</v>
      </c>
      <c r="X710" s="15" t="s">
        <v>412</v>
      </c>
      <c r="Y710" s="15" t="s">
        <v>339</v>
      </c>
      <c r="Z710" s="144">
        <v>722000</v>
      </c>
      <c r="AA710" t="s">
        <v>1216</v>
      </c>
      <c r="AB710" t="s">
        <v>3187</v>
      </c>
      <c r="AC710" s="132">
        <v>14891.3</v>
      </c>
      <c r="AD710" s="144">
        <v>2485.9027000000001</v>
      </c>
      <c r="AG710" s="15" t="s">
        <v>15</v>
      </c>
      <c r="AH710" s="133">
        <v>1.444E-3</v>
      </c>
      <c r="AI710" s="133">
        <v>1.4368370685587748E-2</v>
      </c>
      <c r="AJ710" s="133">
        <v>1.3759160803429571E-3</v>
      </c>
    </row>
    <row r="711" spans="1:36">
      <c r="A711" t="s">
        <v>1213</v>
      </c>
      <c r="B711">
        <v>57</v>
      </c>
      <c r="C711" t="s">
        <v>1923</v>
      </c>
      <c r="D711" t="s">
        <v>1924</v>
      </c>
      <c r="E711" t="s">
        <v>309</v>
      </c>
      <c r="F711" t="s">
        <v>2988</v>
      </c>
      <c r="G711" t="s">
        <v>2989</v>
      </c>
      <c r="H711" t="s">
        <v>321</v>
      </c>
      <c r="I711" t="s">
        <v>951</v>
      </c>
      <c r="J711" t="s">
        <v>204</v>
      </c>
      <c r="K711" t="s">
        <v>204</v>
      </c>
      <c r="L711" t="s">
        <v>325</v>
      </c>
      <c r="M711" t="s">
        <v>340</v>
      </c>
      <c r="N711" t="s">
        <v>464</v>
      </c>
      <c r="O711" t="s">
        <v>339</v>
      </c>
      <c r="P711" t="s">
        <v>1662</v>
      </c>
      <c r="Q711" t="s">
        <v>413</v>
      </c>
      <c r="R711" t="s">
        <v>407</v>
      </c>
      <c r="S711" t="s">
        <v>1212</v>
      </c>
      <c r="T711" s="132">
        <v>3207.5</v>
      </c>
      <c r="U711" t="s">
        <v>1927</v>
      </c>
      <c r="V711" s="133">
        <v>3.95E-2</v>
      </c>
      <c r="W711" s="133">
        <v>7.7255567430257396E-2</v>
      </c>
      <c r="X711" s="15" t="s">
        <v>412</v>
      </c>
      <c r="Y711" s="15" t="s">
        <v>339</v>
      </c>
      <c r="Z711" s="144">
        <v>291521.46000000002</v>
      </c>
      <c r="AB711" t="s">
        <v>2990</v>
      </c>
      <c r="AD711" s="144">
        <v>261.55310000000003</v>
      </c>
      <c r="AG711" s="15" t="s">
        <v>15</v>
      </c>
      <c r="AH711" s="133">
        <v>2.2874237748994448E-4</v>
      </c>
      <c r="AI711" s="133">
        <v>1.2731037419962187E-2</v>
      </c>
      <c r="AJ711" s="133">
        <v>6.4477517669233534E-4</v>
      </c>
    </row>
    <row r="712" spans="1:36">
      <c r="A712" t="s">
        <v>1213</v>
      </c>
      <c r="B712">
        <v>57</v>
      </c>
      <c r="C712" t="s">
        <v>1794</v>
      </c>
      <c r="D712" t="s">
        <v>1795</v>
      </c>
      <c r="E712" t="s">
        <v>309</v>
      </c>
      <c r="F712" t="s">
        <v>3110</v>
      </c>
      <c r="G712" t="s">
        <v>3111</v>
      </c>
      <c r="H712" t="s">
        <v>312</v>
      </c>
      <c r="I712" t="s">
        <v>951</v>
      </c>
      <c r="J712" t="s">
        <v>204</v>
      </c>
      <c r="K712" t="s">
        <v>204</v>
      </c>
      <c r="L712" t="s">
        <v>325</v>
      </c>
      <c r="M712" t="s">
        <v>340</v>
      </c>
      <c r="N712" t="s">
        <v>441</v>
      </c>
      <c r="O712" t="s">
        <v>339</v>
      </c>
      <c r="Q712" t="s">
        <v>410</v>
      </c>
      <c r="R712" t="s">
        <v>410</v>
      </c>
      <c r="S712" t="s">
        <v>1212</v>
      </c>
      <c r="T712" s="132">
        <v>3171.2</v>
      </c>
      <c r="U712" t="s">
        <v>1893</v>
      </c>
      <c r="V712" s="133">
        <v>6.0499999999999998E-2</v>
      </c>
      <c r="W712" s="133">
        <v>5.3691488586663901E-2</v>
      </c>
      <c r="X712" s="15" t="s">
        <v>412</v>
      </c>
      <c r="Y712" s="15" t="s">
        <v>339</v>
      </c>
      <c r="Z712" s="144">
        <v>694000</v>
      </c>
      <c r="AB712" t="s">
        <v>3112</v>
      </c>
      <c r="AD712" s="144">
        <v>697.5394</v>
      </c>
      <c r="AG712" s="15" t="s">
        <v>15</v>
      </c>
      <c r="AH712" s="133">
        <v>3.1545454545454546E-3</v>
      </c>
      <c r="AI712" s="133">
        <v>3.3952571020178964E-2</v>
      </c>
      <c r="AJ712" s="133">
        <v>1.71955939304434E-3</v>
      </c>
    </row>
    <row r="713" spans="1:36">
      <c r="A713" t="s">
        <v>1213</v>
      </c>
      <c r="B713">
        <v>57</v>
      </c>
      <c r="C713" t="s">
        <v>1709</v>
      </c>
      <c r="D713" t="s">
        <v>1710</v>
      </c>
      <c r="E713" t="s">
        <v>309</v>
      </c>
      <c r="F713" t="s">
        <v>1711</v>
      </c>
      <c r="G713" t="s">
        <v>1712</v>
      </c>
      <c r="H713" t="s">
        <v>312</v>
      </c>
      <c r="I713" t="s">
        <v>951</v>
      </c>
      <c r="J713" t="s">
        <v>204</v>
      </c>
      <c r="K713" t="s">
        <v>204</v>
      </c>
      <c r="L713" t="s">
        <v>325</v>
      </c>
      <c r="M713" t="s">
        <v>340</v>
      </c>
      <c r="N713" t="s">
        <v>447</v>
      </c>
      <c r="O713" t="s">
        <v>339</v>
      </c>
      <c r="P713" t="s">
        <v>1713</v>
      </c>
      <c r="Q713" t="s">
        <v>415</v>
      </c>
      <c r="R713" t="s">
        <v>407</v>
      </c>
      <c r="S713" t="s">
        <v>1212</v>
      </c>
      <c r="T713" s="132">
        <v>2395.5</v>
      </c>
      <c r="U713" t="s">
        <v>1682</v>
      </c>
      <c r="V713" s="133">
        <v>5.5500000000000001E-2</v>
      </c>
      <c r="W713" s="133">
        <v>5.9922790905236903E-2</v>
      </c>
      <c r="X713" s="15" t="s">
        <v>412</v>
      </c>
      <c r="Y713" s="15" t="s">
        <v>339</v>
      </c>
      <c r="Z713" s="144">
        <v>589247</v>
      </c>
      <c r="AB713" t="s">
        <v>1714</v>
      </c>
      <c r="AD713" s="144">
        <v>591.19150000000002</v>
      </c>
      <c r="AG713" s="15" t="s">
        <v>15</v>
      </c>
      <c r="AH713" s="133">
        <v>3.6827937500000002E-3</v>
      </c>
      <c r="AI713" s="133">
        <v>2.8776111270956355E-2</v>
      </c>
      <c r="AJ713" s="133">
        <v>1.4573927966118803E-3</v>
      </c>
    </row>
    <row r="714" spans="1:36">
      <c r="A714" t="s">
        <v>1213</v>
      </c>
      <c r="B714">
        <v>57</v>
      </c>
      <c r="C714" t="s">
        <v>3113</v>
      </c>
      <c r="D714" t="s">
        <v>3114</v>
      </c>
      <c r="E714" t="s">
        <v>309</v>
      </c>
      <c r="F714" t="s">
        <v>3145</v>
      </c>
      <c r="G714" t="s">
        <v>3146</v>
      </c>
      <c r="H714" t="s">
        <v>312</v>
      </c>
      <c r="I714" t="s">
        <v>951</v>
      </c>
      <c r="J714" t="s">
        <v>204</v>
      </c>
      <c r="K714" t="s">
        <v>204</v>
      </c>
      <c r="L714" t="s">
        <v>325</v>
      </c>
      <c r="M714" t="s">
        <v>340</v>
      </c>
      <c r="N714" t="s">
        <v>447</v>
      </c>
      <c r="O714" t="s">
        <v>339</v>
      </c>
      <c r="P714" t="s">
        <v>1856</v>
      </c>
      <c r="Q714" t="s">
        <v>415</v>
      </c>
      <c r="R714" t="s">
        <v>407</v>
      </c>
      <c r="S714" t="s">
        <v>1212</v>
      </c>
      <c r="T714" s="132">
        <v>2556.1999999999998</v>
      </c>
      <c r="U714" t="s">
        <v>1682</v>
      </c>
      <c r="V714" s="133">
        <v>2.58E-2</v>
      </c>
      <c r="W714" s="133">
        <v>5.2117927395104999E-2</v>
      </c>
      <c r="X714" s="15" t="s">
        <v>412</v>
      </c>
      <c r="Y714" s="15" t="s">
        <v>339</v>
      </c>
      <c r="Z714" s="144">
        <v>407984.93</v>
      </c>
      <c r="AB714" t="s">
        <v>3147</v>
      </c>
      <c r="AD714" s="144">
        <v>384.44420000000002</v>
      </c>
      <c r="AG714" s="15" t="s">
        <v>15</v>
      </c>
      <c r="AH714" s="133">
        <v>1.5222946287032711E-3</v>
      </c>
      <c r="AI714" s="133">
        <v>1.8712733651741947E-2</v>
      </c>
      <c r="AJ714" s="133">
        <v>9.4772372028220468E-4</v>
      </c>
    </row>
    <row r="715" spans="1:36">
      <c r="A715" t="s">
        <v>1213</v>
      </c>
      <c r="B715">
        <v>57</v>
      </c>
      <c r="C715" t="s">
        <v>2991</v>
      </c>
      <c r="D715" t="s">
        <v>2992</v>
      </c>
      <c r="E715" t="s">
        <v>309</v>
      </c>
      <c r="F715" t="s">
        <v>3102</v>
      </c>
      <c r="G715" t="s">
        <v>3103</v>
      </c>
      <c r="H715" t="s">
        <v>312</v>
      </c>
      <c r="I715" t="s">
        <v>951</v>
      </c>
      <c r="J715" t="s">
        <v>204</v>
      </c>
      <c r="K715" t="s">
        <v>204</v>
      </c>
      <c r="L715" t="s">
        <v>325</v>
      </c>
      <c r="M715" t="s">
        <v>340</v>
      </c>
      <c r="N715" t="s">
        <v>440</v>
      </c>
      <c r="O715" t="s">
        <v>339</v>
      </c>
      <c r="P715" t="s">
        <v>1622</v>
      </c>
      <c r="Q715" t="s">
        <v>413</v>
      </c>
      <c r="R715" t="s">
        <v>407</v>
      </c>
      <c r="S715" t="s">
        <v>1212</v>
      </c>
      <c r="T715" s="132">
        <v>2727.5</v>
      </c>
      <c r="U715" t="s">
        <v>3104</v>
      </c>
      <c r="V715" s="133">
        <v>2.7E-2</v>
      </c>
      <c r="W715" s="133">
        <v>5.2713258045911399E-2</v>
      </c>
      <c r="X715" s="15" t="s">
        <v>412</v>
      </c>
      <c r="Y715" s="15" t="s">
        <v>339</v>
      </c>
      <c r="Z715" s="144">
        <v>345284</v>
      </c>
      <c r="AB715" t="s">
        <v>3105</v>
      </c>
      <c r="AD715" s="144">
        <v>322.66790000000003</v>
      </c>
      <c r="AG715" s="15" t="s">
        <v>15</v>
      </c>
      <c r="AH715" s="133">
        <v>4.9065172920019289E-4</v>
      </c>
      <c r="AI715" s="133">
        <v>1.5705786355124894E-2</v>
      </c>
      <c r="AJ715" s="133">
        <v>7.9543409057451352E-4</v>
      </c>
    </row>
    <row r="716" spans="1:36">
      <c r="A716" t="s">
        <v>1213</v>
      </c>
      <c r="B716">
        <v>57</v>
      </c>
      <c r="C716" t="s">
        <v>2540</v>
      </c>
      <c r="D716" t="s">
        <v>2541</v>
      </c>
      <c r="E716" t="s">
        <v>309</v>
      </c>
      <c r="F716" t="s">
        <v>2542</v>
      </c>
      <c r="G716" t="s">
        <v>2543</v>
      </c>
      <c r="H716" t="s">
        <v>312</v>
      </c>
      <c r="I716" t="s">
        <v>951</v>
      </c>
      <c r="J716" t="s">
        <v>204</v>
      </c>
      <c r="K716" t="s">
        <v>204</v>
      </c>
      <c r="L716" t="s">
        <v>325</v>
      </c>
      <c r="M716" t="s">
        <v>340</v>
      </c>
      <c r="N716" t="s">
        <v>440</v>
      </c>
      <c r="O716" t="s">
        <v>339</v>
      </c>
      <c r="P716" t="s">
        <v>1686</v>
      </c>
      <c r="Q716" t="s">
        <v>413</v>
      </c>
      <c r="R716" t="s">
        <v>407</v>
      </c>
      <c r="S716" t="s">
        <v>1212</v>
      </c>
      <c r="T716" s="132">
        <v>3618.8</v>
      </c>
      <c r="U716" t="s">
        <v>2544</v>
      </c>
      <c r="V716" s="133">
        <v>2.5000000000000001E-2</v>
      </c>
      <c r="W716" s="133">
        <v>4.6062339409589398E-2</v>
      </c>
      <c r="X716" s="15" t="s">
        <v>412</v>
      </c>
      <c r="Y716" s="15" t="s">
        <v>339</v>
      </c>
      <c r="Z716" s="144">
        <v>351726.6</v>
      </c>
      <c r="AB716" t="s">
        <v>2545</v>
      </c>
      <c r="AD716" s="144">
        <v>317.8202</v>
      </c>
      <c r="AG716" s="15" t="s">
        <v>15</v>
      </c>
      <c r="AH716" s="133">
        <v>4.3518204904020662E-4</v>
      </c>
      <c r="AI716" s="133">
        <v>1.5469825664539498E-2</v>
      </c>
      <c r="AJ716" s="133">
        <v>7.8348364294437099E-4</v>
      </c>
    </row>
    <row r="717" spans="1:36">
      <c r="A717" t="s">
        <v>1213</v>
      </c>
      <c r="B717">
        <v>57</v>
      </c>
      <c r="C717" t="s">
        <v>1709</v>
      </c>
      <c r="D717" t="s">
        <v>1710</v>
      </c>
      <c r="E717" t="s">
        <v>309</v>
      </c>
      <c r="F717" t="s">
        <v>3188</v>
      </c>
      <c r="G717" t="s">
        <v>3189</v>
      </c>
      <c r="H717" t="s">
        <v>312</v>
      </c>
      <c r="I717" t="s">
        <v>951</v>
      </c>
      <c r="J717" t="s">
        <v>204</v>
      </c>
      <c r="K717" t="s">
        <v>204</v>
      </c>
      <c r="L717" t="s">
        <v>325</v>
      </c>
      <c r="M717" t="s">
        <v>340</v>
      </c>
      <c r="N717" t="s">
        <v>447</v>
      </c>
      <c r="O717" t="s">
        <v>339</v>
      </c>
      <c r="P717" t="s">
        <v>1713</v>
      </c>
      <c r="Q717" t="s">
        <v>415</v>
      </c>
      <c r="R717" t="s">
        <v>407</v>
      </c>
      <c r="S717" t="s">
        <v>1212</v>
      </c>
      <c r="T717" s="132">
        <v>729.6</v>
      </c>
      <c r="U717" t="s">
        <v>1807</v>
      </c>
      <c r="V717" s="133">
        <v>4.3999999999999997E-2</v>
      </c>
      <c r="W717" s="133">
        <v>6.0546970177888501E-2</v>
      </c>
      <c r="X717" s="15" t="s">
        <v>412</v>
      </c>
      <c r="Y717" s="15" t="s">
        <v>339</v>
      </c>
      <c r="Z717" s="144">
        <v>210675</v>
      </c>
      <c r="AB717" t="s">
        <v>3190</v>
      </c>
      <c r="AD717" s="144">
        <v>210.5907</v>
      </c>
      <c r="AG717" s="15" t="s">
        <v>15</v>
      </c>
      <c r="AH717" s="133">
        <v>1.5960227272727272E-3</v>
      </c>
      <c r="AI717" s="133">
        <v>1.0250454236619756E-2</v>
      </c>
      <c r="AJ717" s="133">
        <v>5.1914374481611028E-4</v>
      </c>
    </row>
    <row r="718" spans="1:36">
      <c r="A718" t="s">
        <v>1213</v>
      </c>
      <c r="B718">
        <v>57</v>
      </c>
      <c r="C718" t="s">
        <v>3151</v>
      </c>
      <c r="D718" t="s">
        <v>3152</v>
      </c>
      <c r="E718" t="s">
        <v>309</v>
      </c>
      <c r="F718" t="s">
        <v>3153</v>
      </c>
      <c r="G718" t="s">
        <v>3154</v>
      </c>
      <c r="H718" t="s">
        <v>312</v>
      </c>
      <c r="I718" t="s">
        <v>951</v>
      </c>
      <c r="J718" t="s">
        <v>204</v>
      </c>
      <c r="K718" t="s">
        <v>204</v>
      </c>
      <c r="L718" t="s">
        <v>325</v>
      </c>
      <c r="M718" t="s">
        <v>340</v>
      </c>
      <c r="N718" t="s">
        <v>447</v>
      </c>
      <c r="O718" t="s">
        <v>339</v>
      </c>
      <c r="P718" t="s">
        <v>1760</v>
      </c>
      <c r="Q718" t="s">
        <v>415</v>
      </c>
      <c r="R718" t="s">
        <v>407</v>
      </c>
      <c r="S718" t="s">
        <v>1212</v>
      </c>
      <c r="T718" s="132">
        <v>2123.8000000000002</v>
      </c>
      <c r="U718" t="s">
        <v>1366</v>
      </c>
      <c r="V718" s="133">
        <v>2.4E-2</v>
      </c>
      <c r="W718" s="133">
        <v>5.6067565985917701E-2</v>
      </c>
      <c r="X718" s="15" t="s">
        <v>412</v>
      </c>
      <c r="Y718" s="15" t="s">
        <v>339</v>
      </c>
      <c r="Z718" s="144">
        <v>212757.22</v>
      </c>
      <c r="AB718" t="s">
        <v>3155</v>
      </c>
      <c r="AD718" s="144">
        <v>201.65129999999999</v>
      </c>
      <c r="AG718" s="15" t="s">
        <v>15</v>
      </c>
      <c r="AH718" s="133">
        <v>8.3494346045025691E-4</v>
      </c>
      <c r="AI718" s="133">
        <v>9.8153309828253633E-3</v>
      </c>
      <c r="AJ718" s="133">
        <v>4.9710652478498292E-4</v>
      </c>
    </row>
    <row r="719" spans="1:36">
      <c r="A719" t="s">
        <v>1213</v>
      </c>
      <c r="B719">
        <v>57</v>
      </c>
      <c r="C719" t="s">
        <v>2535</v>
      </c>
      <c r="D719" t="s">
        <v>2536</v>
      </c>
      <c r="E719" t="s">
        <v>309</v>
      </c>
      <c r="F719" t="s">
        <v>3156</v>
      </c>
      <c r="G719" t="s">
        <v>3157</v>
      </c>
      <c r="H719" t="s">
        <v>312</v>
      </c>
      <c r="I719" t="s">
        <v>951</v>
      </c>
      <c r="J719" t="s">
        <v>204</v>
      </c>
      <c r="K719" t="s">
        <v>204</v>
      </c>
      <c r="L719" t="s">
        <v>325</v>
      </c>
      <c r="M719" t="s">
        <v>340</v>
      </c>
      <c r="N719" t="s">
        <v>451</v>
      </c>
      <c r="O719" t="s">
        <v>339</v>
      </c>
      <c r="P719" t="s">
        <v>1622</v>
      </c>
      <c r="Q719" t="s">
        <v>413</v>
      </c>
      <c r="R719" t="s">
        <v>407</v>
      </c>
      <c r="S719" t="s">
        <v>1212</v>
      </c>
      <c r="T719" s="132">
        <v>4143.1000000000004</v>
      </c>
      <c r="U719" t="s">
        <v>3158</v>
      </c>
      <c r="V719" s="133">
        <v>2.7400000000000001E-2</v>
      </c>
      <c r="W719" s="133">
        <v>4.3560377115010901E-2</v>
      </c>
      <c r="X719" s="15" t="s">
        <v>412</v>
      </c>
      <c r="Y719" s="15" t="s">
        <v>339</v>
      </c>
      <c r="Z719" s="144">
        <v>199471</v>
      </c>
      <c r="AB719" t="s">
        <v>3159</v>
      </c>
      <c r="AD719" s="144">
        <v>184.0718</v>
      </c>
      <c r="AG719" s="15" t="s">
        <v>15</v>
      </c>
      <c r="AH719" s="133">
        <v>2.6596133333333332E-4</v>
      </c>
      <c r="AI719" s="133">
        <v>8.9596528343949874E-3</v>
      </c>
      <c r="AJ719" s="133">
        <v>4.5376991275988013E-4</v>
      </c>
    </row>
    <row r="720" spans="1:36">
      <c r="A720" t="s">
        <v>1213</v>
      </c>
      <c r="B720">
        <v>57</v>
      </c>
      <c r="C720" t="s">
        <v>2402</v>
      </c>
      <c r="D720" t="s">
        <v>2403</v>
      </c>
      <c r="E720" t="s">
        <v>309</v>
      </c>
      <c r="F720" t="s">
        <v>2404</v>
      </c>
      <c r="G720" t="s">
        <v>2405</v>
      </c>
      <c r="H720" t="s">
        <v>312</v>
      </c>
      <c r="I720" t="s">
        <v>951</v>
      </c>
      <c r="J720" t="s">
        <v>204</v>
      </c>
      <c r="K720" t="s">
        <v>204</v>
      </c>
      <c r="L720" t="s">
        <v>325</v>
      </c>
      <c r="M720" t="s">
        <v>340</v>
      </c>
      <c r="N720" t="s">
        <v>451</v>
      </c>
      <c r="O720" t="s">
        <v>339</v>
      </c>
      <c r="P720" t="s">
        <v>1622</v>
      </c>
      <c r="Q720" t="s">
        <v>413</v>
      </c>
      <c r="R720" t="s">
        <v>407</v>
      </c>
      <c r="S720" t="s">
        <v>1212</v>
      </c>
      <c r="T720" s="132">
        <v>1574.8</v>
      </c>
      <c r="U720" t="s">
        <v>1726</v>
      </c>
      <c r="V720" s="133">
        <v>3.9E-2</v>
      </c>
      <c r="W720" s="133">
        <v>4.9067841285466797E-2</v>
      </c>
      <c r="X720" s="15" t="s">
        <v>412</v>
      </c>
      <c r="Y720" s="15" t="s">
        <v>339</v>
      </c>
      <c r="Z720" s="144">
        <v>141114.6</v>
      </c>
      <c r="AB720" t="s">
        <v>2406</v>
      </c>
      <c r="AD720" s="144">
        <v>139.05429999999998</v>
      </c>
      <c r="AG720" s="15" t="s">
        <v>15</v>
      </c>
      <c r="AH720" s="133">
        <v>1.8359757285961819E-4</v>
      </c>
      <c r="AI720" s="133">
        <v>6.7684363011053881E-3</v>
      </c>
      <c r="AJ720" s="133">
        <v>3.4279372277495082E-4</v>
      </c>
    </row>
    <row r="721" spans="1:36">
      <c r="A721" t="s">
        <v>1213</v>
      </c>
      <c r="B721">
        <v>57</v>
      </c>
      <c r="C721" t="s">
        <v>2388</v>
      </c>
      <c r="D721" t="s">
        <v>2389</v>
      </c>
      <c r="E721" t="s">
        <v>309</v>
      </c>
      <c r="F721" t="s">
        <v>2390</v>
      </c>
      <c r="G721" t="s">
        <v>2391</v>
      </c>
      <c r="H721" t="s">
        <v>312</v>
      </c>
      <c r="I721" t="s">
        <v>951</v>
      </c>
      <c r="J721" t="s">
        <v>204</v>
      </c>
      <c r="K721" t="s">
        <v>204</v>
      </c>
      <c r="L721" t="s">
        <v>325</v>
      </c>
      <c r="M721" t="s">
        <v>340</v>
      </c>
      <c r="N721" t="s">
        <v>446</v>
      </c>
      <c r="O721" t="s">
        <v>339</v>
      </c>
      <c r="P721" t="s">
        <v>1650</v>
      </c>
      <c r="Q721" t="s">
        <v>413</v>
      </c>
      <c r="R721" t="s">
        <v>407</v>
      </c>
      <c r="S721" t="s">
        <v>1212</v>
      </c>
      <c r="T721" s="132">
        <v>2600.5</v>
      </c>
      <c r="U721" t="s">
        <v>1927</v>
      </c>
      <c r="V721" s="133">
        <v>1.0800000000000001E-2</v>
      </c>
      <c r="W721" s="133">
        <v>4.3720355836152698E-2</v>
      </c>
      <c r="X721" s="15" t="s">
        <v>412</v>
      </c>
      <c r="Y721" s="15" t="s">
        <v>339</v>
      </c>
      <c r="Z721" s="144">
        <v>143598.85999999999</v>
      </c>
      <c r="AB721" t="s">
        <v>2392</v>
      </c>
      <c r="AD721" s="144">
        <v>132.16839999999999</v>
      </c>
      <c r="AG721" s="15" t="s">
        <v>15</v>
      </c>
      <c r="AH721" s="133">
        <v>1.2764343099765029E-4</v>
      </c>
      <c r="AI721" s="133">
        <v>6.4332666909187085E-3</v>
      </c>
      <c r="AJ721" s="133">
        <v>3.258187475627062E-4</v>
      </c>
    </row>
    <row r="722" spans="1:36">
      <c r="A722" t="s">
        <v>1213</v>
      </c>
      <c r="B722">
        <v>57</v>
      </c>
      <c r="C722" t="s">
        <v>3074</v>
      </c>
      <c r="D722" t="s">
        <v>3075</v>
      </c>
      <c r="E722" t="s">
        <v>309</v>
      </c>
      <c r="F722" t="s">
        <v>3160</v>
      </c>
      <c r="G722" t="s">
        <v>3161</v>
      </c>
      <c r="H722" t="s">
        <v>312</v>
      </c>
      <c r="I722" t="s">
        <v>951</v>
      </c>
      <c r="J722" t="s">
        <v>204</v>
      </c>
      <c r="K722" t="s">
        <v>204</v>
      </c>
      <c r="L722" t="s">
        <v>325</v>
      </c>
      <c r="M722" t="s">
        <v>340</v>
      </c>
      <c r="N722" t="s">
        <v>447</v>
      </c>
      <c r="O722" t="s">
        <v>339</v>
      </c>
      <c r="P722" t="s">
        <v>1760</v>
      </c>
      <c r="Q722" t="s">
        <v>415</v>
      </c>
      <c r="R722" t="s">
        <v>407</v>
      </c>
      <c r="S722" t="s">
        <v>1212</v>
      </c>
      <c r="T722" s="132">
        <v>1848.2</v>
      </c>
      <c r="U722" t="s">
        <v>1663</v>
      </c>
      <c r="V722" s="133">
        <v>2.9499999999999998E-2</v>
      </c>
      <c r="W722" s="133">
        <v>5.2296264330148397E-2</v>
      </c>
      <c r="X722" s="15" t="s">
        <v>412</v>
      </c>
      <c r="Y722" s="15" t="s">
        <v>339</v>
      </c>
      <c r="Z722" s="144">
        <v>89239.38</v>
      </c>
      <c r="AB722" t="s">
        <v>3162</v>
      </c>
      <c r="AD722" s="144">
        <v>86.339100000000002</v>
      </c>
      <c r="AG722" s="15" t="s">
        <v>15</v>
      </c>
      <c r="AH722" s="133">
        <v>2.8833103683045867E-4</v>
      </c>
      <c r="AI722" s="133">
        <v>4.2025359779939795E-3</v>
      </c>
      <c r="AJ722" s="133">
        <v>2.1284132536741949E-4</v>
      </c>
    </row>
    <row r="723" spans="1:36">
      <c r="A723" t="s">
        <v>1213</v>
      </c>
      <c r="B723">
        <v>57</v>
      </c>
      <c r="C723" t="s">
        <v>3163</v>
      </c>
      <c r="D723" t="s">
        <v>3164</v>
      </c>
      <c r="E723" t="s">
        <v>309</v>
      </c>
      <c r="F723" t="s">
        <v>3165</v>
      </c>
      <c r="G723" t="s">
        <v>3166</v>
      </c>
      <c r="H723" t="s">
        <v>312</v>
      </c>
      <c r="I723" t="s">
        <v>951</v>
      </c>
      <c r="J723" t="s">
        <v>204</v>
      </c>
      <c r="K723" t="s">
        <v>204</v>
      </c>
      <c r="L723" t="s">
        <v>325</v>
      </c>
      <c r="M723" t="s">
        <v>340</v>
      </c>
      <c r="N723" t="s">
        <v>463</v>
      </c>
      <c r="O723" t="s">
        <v>339</v>
      </c>
      <c r="P723" t="s">
        <v>1622</v>
      </c>
      <c r="Q723" t="s">
        <v>413</v>
      </c>
      <c r="R723" t="s">
        <v>407</v>
      </c>
      <c r="S723" t="s">
        <v>1212</v>
      </c>
      <c r="T723" s="132">
        <v>6111.5</v>
      </c>
      <c r="U723" t="s">
        <v>3167</v>
      </c>
      <c r="V723" s="133">
        <v>2.3400000000000001E-2</v>
      </c>
      <c r="W723" s="133">
        <v>4.9610719896554599E-2</v>
      </c>
      <c r="X723" s="15" t="s">
        <v>412</v>
      </c>
      <c r="Y723" s="15" t="s">
        <v>339</v>
      </c>
      <c r="Z723" s="144">
        <v>87076.5</v>
      </c>
      <c r="AB723" t="s">
        <v>3168</v>
      </c>
      <c r="AD723" s="144">
        <v>72.926600000000008</v>
      </c>
      <c r="AG723" s="15" t="s">
        <v>15</v>
      </c>
      <c r="AH723" s="133">
        <v>8.8327810591156178E-5</v>
      </c>
      <c r="AI723" s="133">
        <v>3.5496856030787418E-3</v>
      </c>
      <c r="AJ723" s="133">
        <v>1.7977711371255499E-4</v>
      </c>
    </row>
    <row r="724" spans="1:36">
      <c r="A724" t="s">
        <v>1213</v>
      </c>
      <c r="B724">
        <v>57</v>
      </c>
      <c r="C724" t="s">
        <v>3046</v>
      </c>
      <c r="D724" t="s">
        <v>3047</v>
      </c>
      <c r="E724" t="s">
        <v>309</v>
      </c>
      <c r="F724" t="s">
        <v>3123</v>
      </c>
      <c r="G724" t="s">
        <v>3124</v>
      </c>
      <c r="H724" t="s">
        <v>312</v>
      </c>
      <c r="I724" t="s">
        <v>951</v>
      </c>
      <c r="J724" t="s">
        <v>204</v>
      </c>
      <c r="K724" t="s">
        <v>204</v>
      </c>
      <c r="L724" t="s">
        <v>325</v>
      </c>
      <c r="M724" t="s">
        <v>340</v>
      </c>
      <c r="N724" t="s">
        <v>447</v>
      </c>
      <c r="O724" t="s">
        <v>339</v>
      </c>
      <c r="P724" t="s">
        <v>1662</v>
      </c>
      <c r="Q724" t="s">
        <v>413</v>
      </c>
      <c r="R724" t="s">
        <v>407</v>
      </c>
      <c r="S724" t="s">
        <v>1212</v>
      </c>
      <c r="T724" s="132">
        <v>592.4</v>
      </c>
      <c r="U724" t="s">
        <v>3125</v>
      </c>
      <c r="V724" s="133">
        <v>4.2000000000000003E-2</v>
      </c>
      <c r="W724" s="133">
        <v>5.1003321551084203E-2</v>
      </c>
      <c r="X724" s="15" t="s">
        <v>412</v>
      </c>
      <c r="Y724" s="15" t="s">
        <v>339</v>
      </c>
      <c r="Z724" s="144">
        <v>19670.669999999998</v>
      </c>
      <c r="AB724" t="s">
        <v>3126</v>
      </c>
      <c r="AD724" s="144">
        <v>19.883099999999999</v>
      </c>
      <c r="AG724" s="15" t="s">
        <v>15</v>
      </c>
      <c r="AH724" s="133">
        <v>8.1480930714986348E-5</v>
      </c>
      <c r="AI724" s="133">
        <v>9.6780535243073062E-4</v>
      </c>
      <c r="AJ724" s="133">
        <v>4.9015398080509736E-5</v>
      </c>
    </row>
    <row r="725" spans="1:36">
      <c r="A725" t="s">
        <v>1213</v>
      </c>
      <c r="B725">
        <v>57</v>
      </c>
      <c r="C725" t="s">
        <v>2565</v>
      </c>
      <c r="D725" t="s">
        <v>2566</v>
      </c>
      <c r="E725" t="s">
        <v>309</v>
      </c>
      <c r="F725" t="s">
        <v>3127</v>
      </c>
      <c r="G725" t="s">
        <v>3128</v>
      </c>
      <c r="H725" t="s">
        <v>312</v>
      </c>
      <c r="I725" t="s">
        <v>951</v>
      </c>
      <c r="J725" t="s">
        <v>204</v>
      </c>
      <c r="K725" t="s">
        <v>204</v>
      </c>
      <c r="L725" t="s">
        <v>325</v>
      </c>
      <c r="M725" t="s">
        <v>340</v>
      </c>
      <c r="N725" t="s">
        <v>484</v>
      </c>
      <c r="O725" t="s">
        <v>339</v>
      </c>
      <c r="P725" t="s">
        <v>1622</v>
      </c>
      <c r="Q725" t="s">
        <v>413</v>
      </c>
      <c r="R725" t="s">
        <v>407</v>
      </c>
      <c r="S725" t="s">
        <v>1212</v>
      </c>
      <c r="T725" s="132">
        <v>235.6</v>
      </c>
      <c r="U725" t="s">
        <v>3129</v>
      </c>
      <c r="V725" s="133">
        <v>2.1600000000000001E-2</v>
      </c>
      <c r="W725" s="133">
        <v>5.42383011007306E-2</v>
      </c>
      <c r="X725" s="15" t="s">
        <v>412</v>
      </c>
      <c r="Y725" s="15" t="s">
        <v>339</v>
      </c>
      <c r="Z725" s="144">
        <v>16299.95</v>
      </c>
      <c r="AB725" t="s">
        <v>3130</v>
      </c>
      <c r="AD725" s="144">
        <v>16.272200000000002</v>
      </c>
      <c r="AG725" s="15" t="s">
        <v>15</v>
      </c>
      <c r="AH725" s="133">
        <v>1.2744137174623002E-4</v>
      </c>
      <c r="AI725" s="133">
        <v>7.9204561943677478E-4</v>
      </c>
      <c r="AJ725" s="133">
        <v>4.0113883682407204E-5</v>
      </c>
    </row>
    <row r="726" spans="1:36">
      <c r="A726" t="s">
        <v>1213</v>
      </c>
      <c r="B726">
        <v>57</v>
      </c>
      <c r="C726" t="s">
        <v>2474</v>
      </c>
      <c r="D726" t="s">
        <v>2475</v>
      </c>
      <c r="E726" t="s">
        <v>309</v>
      </c>
      <c r="F726" t="s">
        <v>2476</v>
      </c>
      <c r="G726" t="s">
        <v>2477</v>
      </c>
      <c r="H726" t="s">
        <v>312</v>
      </c>
      <c r="I726" t="s">
        <v>951</v>
      </c>
      <c r="J726" t="s">
        <v>204</v>
      </c>
      <c r="K726" t="s">
        <v>204</v>
      </c>
      <c r="L726" t="s">
        <v>325</v>
      </c>
      <c r="M726" t="s">
        <v>340</v>
      </c>
      <c r="N726" t="s">
        <v>478</v>
      </c>
      <c r="O726" t="s">
        <v>339</v>
      </c>
      <c r="P726" t="s">
        <v>1964</v>
      </c>
      <c r="Q726" t="s">
        <v>415</v>
      </c>
      <c r="R726" t="s">
        <v>407</v>
      </c>
      <c r="S726" t="s">
        <v>1212</v>
      </c>
      <c r="T726" s="132">
        <v>167.1</v>
      </c>
      <c r="U726" t="s">
        <v>1526</v>
      </c>
      <c r="V726" s="133">
        <v>1.49E-2</v>
      </c>
      <c r="W726" s="133">
        <v>4.9218640899657801E-2</v>
      </c>
      <c r="X726" s="15" t="s">
        <v>412</v>
      </c>
      <c r="Y726" s="15" t="s">
        <v>339</v>
      </c>
      <c r="Z726" s="144">
        <v>1236.0999999999999</v>
      </c>
      <c r="AB726" t="s">
        <v>2293</v>
      </c>
      <c r="AD726" s="144">
        <v>1.2354000000000001</v>
      </c>
      <c r="AG726" s="15" t="s">
        <v>15</v>
      </c>
      <c r="AH726" s="133">
        <v>1.0310422885819052E-5</v>
      </c>
      <c r="AI726" s="133">
        <v>6.0132812911111682E-5</v>
      </c>
      <c r="AJ726" s="133">
        <v>3.0454819816156304E-6</v>
      </c>
    </row>
    <row r="727" spans="1:36">
      <c r="A727" t="s">
        <v>1213</v>
      </c>
      <c r="B727">
        <v>57</v>
      </c>
      <c r="C727" t="s">
        <v>2724</v>
      </c>
      <c r="D727" t="s">
        <v>2725</v>
      </c>
      <c r="E727" t="s">
        <v>309</v>
      </c>
      <c r="F727" t="s">
        <v>3038</v>
      </c>
      <c r="G727" t="s">
        <v>3039</v>
      </c>
      <c r="H727" t="s">
        <v>321</v>
      </c>
      <c r="I727" t="s">
        <v>754</v>
      </c>
      <c r="J727" t="s">
        <v>204</v>
      </c>
      <c r="K727" t="s">
        <v>204</v>
      </c>
      <c r="L727" t="s">
        <v>325</v>
      </c>
      <c r="M727" t="s">
        <v>340</v>
      </c>
      <c r="N727" t="s">
        <v>447</v>
      </c>
      <c r="O727" t="s">
        <v>339</v>
      </c>
      <c r="P727" t="s">
        <v>1662</v>
      </c>
      <c r="Q727" t="s">
        <v>413</v>
      </c>
      <c r="R727" t="s">
        <v>407</v>
      </c>
      <c r="S727" t="s">
        <v>1212</v>
      </c>
      <c r="T727" s="132">
        <v>992.3</v>
      </c>
      <c r="U727" t="s">
        <v>1703</v>
      </c>
      <c r="V727" s="133">
        <v>4.3400000000000001E-2</v>
      </c>
      <c r="W727" s="133">
        <v>2.3337493201493899E-2</v>
      </c>
      <c r="X727" s="15" t="s">
        <v>412</v>
      </c>
      <c r="Y727" s="15" t="s">
        <v>339</v>
      </c>
      <c r="Z727" s="144">
        <v>238761</v>
      </c>
      <c r="AB727" t="s">
        <v>2782</v>
      </c>
      <c r="AC727" s="132">
        <v>278319.59999999998</v>
      </c>
      <c r="AD727" s="144">
        <v>550.34</v>
      </c>
      <c r="AG727" s="15" t="s">
        <v>15</v>
      </c>
      <c r="AH727" s="133">
        <v>5.4890141437618644E-4</v>
      </c>
      <c r="AI727" s="133">
        <v>2.6787673836410234E-2</v>
      </c>
      <c r="AJ727" s="133">
        <v>1.3566865418183148E-3</v>
      </c>
    </row>
    <row r="728" spans="1:36">
      <c r="A728" t="s">
        <v>1213</v>
      </c>
      <c r="B728">
        <v>57</v>
      </c>
      <c r="C728" t="s">
        <v>2557</v>
      </c>
      <c r="D728" t="s">
        <v>2558</v>
      </c>
      <c r="E728" t="s">
        <v>309</v>
      </c>
      <c r="F728" t="s">
        <v>2576</v>
      </c>
      <c r="G728" t="s">
        <v>2577</v>
      </c>
      <c r="H728" t="s">
        <v>321</v>
      </c>
      <c r="I728" t="s">
        <v>754</v>
      </c>
      <c r="J728" t="s">
        <v>204</v>
      </c>
      <c r="K728" t="s">
        <v>204</v>
      </c>
      <c r="L728" t="s">
        <v>325</v>
      </c>
      <c r="M728" t="s">
        <v>340</v>
      </c>
      <c r="N728" t="s">
        <v>475</v>
      </c>
      <c r="O728" t="s">
        <v>339</v>
      </c>
      <c r="P728" t="s">
        <v>1650</v>
      </c>
      <c r="Q728" t="s">
        <v>413</v>
      </c>
      <c r="R728" t="s">
        <v>407</v>
      </c>
      <c r="S728" t="s">
        <v>1212</v>
      </c>
      <c r="T728" s="132">
        <v>2408.9</v>
      </c>
      <c r="U728" t="s">
        <v>2578</v>
      </c>
      <c r="V728" s="133">
        <v>4.2999999999999997E-2</v>
      </c>
      <c r="W728" s="133">
        <v>1.96081531774994E-2</v>
      </c>
      <c r="X728" s="15" t="s">
        <v>412</v>
      </c>
      <c r="Y728" s="15" t="s">
        <v>339</v>
      </c>
      <c r="Z728" s="144">
        <v>343735.74</v>
      </c>
      <c r="AB728" t="s">
        <v>2579</v>
      </c>
      <c r="AD728" s="144">
        <v>413.58279999999996</v>
      </c>
      <c r="AG728" s="15" t="s">
        <v>15</v>
      </c>
      <c r="AH728" s="133">
        <v>6.7411318702286264E-4</v>
      </c>
      <c r="AI728" s="133">
        <v>2.0131048353289393E-2</v>
      </c>
      <c r="AJ728" s="133">
        <v>1.019555581436086E-3</v>
      </c>
    </row>
    <row r="729" spans="1:36">
      <c r="A729" t="s">
        <v>1213</v>
      </c>
      <c r="B729">
        <v>57</v>
      </c>
      <c r="C729" t="s">
        <v>3169</v>
      </c>
      <c r="D729" t="s">
        <v>3170</v>
      </c>
      <c r="E729" t="s">
        <v>309</v>
      </c>
      <c r="F729" t="s">
        <v>3191</v>
      </c>
      <c r="G729" t="s">
        <v>3192</v>
      </c>
      <c r="H729" t="s">
        <v>312</v>
      </c>
      <c r="I729" t="s">
        <v>754</v>
      </c>
      <c r="J729" t="s">
        <v>204</v>
      </c>
      <c r="K729" t="s">
        <v>204</v>
      </c>
      <c r="L729" t="s">
        <v>325</v>
      </c>
      <c r="M729" t="s">
        <v>340</v>
      </c>
      <c r="N729" t="s">
        <v>465</v>
      </c>
      <c r="O729" t="s">
        <v>339</v>
      </c>
      <c r="P729" t="s">
        <v>1760</v>
      </c>
      <c r="Q729" t="s">
        <v>415</v>
      </c>
      <c r="R729" t="s">
        <v>407</v>
      </c>
      <c r="S729" t="s">
        <v>1212</v>
      </c>
      <c r="T729" s="132">
        <v>4547.2</v>
      </c>
      <c r="U729" t="s">
        <v>3179</v>
      </c>
      <c r="V729" s="133">
        <v>4.3E-3</v>
      </c>
      <c r="W729" s="133">
        <v>3.9547796076535802E-2</v>
      </c>
      <c r="X729" s="15" t="s">
        <v>412</v>
      </c>
      <c r="Y729" s="15" t="s">
        <v>339</v>
      </c>
      <c r="Z729" s="144">
        <v>1329000</v>
      </c>
      <c r="AB729" t="s">
        <v>3193</v>
      </c>
      <c r="AD729" s="144">
        <v>1235.8371000000002</v>
      </c>
      <c r="AG729" s="15" t="s">
        <v>15</v>
      </c>
      <c r="AH729" s="133">
        <v>2.1264000000000001E-3</v>
      </c>
      <c r="AI729" s="133">
        <v>6.0154088653805109E-2</v>
      </c>
      <c r="AJ729" s="133">
        <v>3.0465595113016953E-3</v>
      </c>
    </row>
    <row r="730" spans="1:36">
      <c r="A730" t="s">
        <v>1213</v>
      </c>
      <c r="B730">
        <v>57</v>
      </c>
      <c r="C730" t="s">
        <v>2074</v>
      </c>
      <c r="D730" t="s">
        <v>2075</v>
      </c>
      <c r="E730" t="s">
        <v>309</v>
      </c>
      <c r="F730" t="s">
        <v>2080</v>
      </c>
      <c r="G730" t="s">
        <v>2081</v>
      </c>
      <c r="H730" t="s">
        <v>312</v>
      </c>
      <c r="I730" t="s">
        <v>754</v>
      </c>
      <c r="J730" t="s">
        <v>204</v>
      </c>
      <c r="K730" t="s">
        <v>204</v>
      </c>
      <c r="L730" t="s">
        <v>325</v>
      </c>
      <c r="M730" t="s">
        <v>340</v>
      </c>
      <c r="N730" t="s">
        <v>448</v>
      </c>
      <c r="O730" t="s">
        <v>339</v>
      </c>
      <c r="P730" t="s">
        <v>1211</v>
      </c>
      <c r="Q730" t="s">
        <v>413</v>
      </c>
      <c r="R730" t="s">
        <v>407</v>
      </c>
      <c r="S730" t="s">
        <v>1212</v>
      </c>
      <c r="T730" s="132">
        <v>3436.1</v>
      </c>
      <c r="U730" t="s">
        <v>2082</v>
      </c>
      <c r="V730" s="133">
        <v>1E-3</v>
      </c>
      <c r="W730" s="133">
        <v>1.84594535076615E-2</v>
      </c>
      <c r="X730" s="15" t="s">
        <v>412</v>
      </c>
      <c r="Y730" s="15" t="s">
        <v>339</v>
      </c>
      <c r="Z730" s="144">
        <v>1177394</v>
      </c>
      <c r="AB730" t="s">
        <v>2083</v>
      </c>
      <c r="AD730" s="144">
        <v>1195.5258999999999</v>
      </c>
      <c r="AG730" s="15" t="s">
        <v>15</v>
      </c>
      <c r="AH730" s="133">
        <v>1.1324913531742887E-3</v>
      </c>
      <c r="AI730" s="133">
        <v>5.8191950198387896E-2</v>
      </c>
      <c r="AJ730" s="133">
        <v>2.9471851926540465E-3</v>
      </c>
    </row>
    <row r="731" spans="1:36">
      <c r="A731" t="s">
        <v>1213</v>
      </c>
      <c r="B731">
        <v>57</v>
      </c>
      <c r="C731" t="s">
        <v>3055</v>
      </c>
      <c r="D731" t="s">
        <v>3056</v>
      </c>
      <c r="E731" t="s">
        <v>309</v>
      </c>
      <c r="F731" t="s">
        <v>3057</v>
      </c>
      <c r="G731" t="s">
        <v>3058</v>
      </c>
      <c r="H731" t="s">
        <v>312</v>
      </c>
      <c r="I731" t="s">
        <v>754</v>
      </c>
      <c r="J731" t="s">
        <v>204</v>
      </c>
      <c r="K731" t="s">
        <v>204</v>
      </c>
      <c r="L731" t="s">
        <v>325</v>
      </c>
      <c r="M731" t="s">
        <v>340</v>
      </c>
      <c r="N731" t="s">
        <v>464</v>
      </c>
      <c r="O731" t="s">
        <v>339</v>
      </c>
      <c r="P731" t="s">
        <v>1856</v>
      </c>
      <c r="Q731" t="s">
        <v>415</v>
      </c>
      <c r="R731" t="s">
        <v>407</v>
      </c>
      <c r="S731" t="s">
        <v>1212</v>
      </c>
      <c r="T731" s="132">
        <v>6935.2</v>
      </c>
      <c r="U731" t="s">
        <v>3059</v>
      </c>
      <c r="V731" s="133">
        <v>3.8999999999999998E-3</v>
      </c>
      <c r="W731" s="133">
        <v>3.3612847782373098E-2</v>
      </c>
      <c r="X731" s="15" t="s">
        <v>412</v>
      </c>
      <c r="Y731" s="15" t="s">
        <v>339</v>
      </c>
      <c r="Z731" s="144">
        <v>1217729.04</v>
      </c>
      <c r="AB731" t="s">
        <v>3060</v>
      </c>
      <c r="AD731" s="144">
        <v>1075.6201000000001</v>
      </c>
      <c r="AG731" s="15" t="s">
        <v>15</v>
      </c>
      <c r="AH731" s="133">
        <v>5.5351319999999999E-3</v>
      </c>
      <c r="AI731" s="133">
        <v>5.2355562762450417E-2</v>
      </c>
      <c r="AJ731" s="133">
        <v>2.6515959475583639E-3</v>
      </c>
    </row>
    <row r="732" spans="1:36">
      <c r="A732" t="s">
        <v>1213</v>
      </c>
      <c r="B732">
        <v>57</v>
      </c>
      <c r="C732" t="s">
        <v>1923</v>
      </c>
      <c r="D732" t="s">
        <v>1924</v>
      </c>
      <c r="E732" t="s">
        <v>309</v>
      </c>
      <c r="F732" t="s">
        <v>1925</v>
      </c>
      <c r="G732" t="s">
        <v>1926</v>
      </c>
      <c r="H732" t="s">
        <v>312</v>
      </c>
      <c r="I732" t="s">
        <v>754</v>
      </c>
      <c r="J732" t="s">
        <v>204</v>
      </c>
      <c r="K732" t="s">
        <v>204</v>
      </c>
      <c r="L732" t="s">
        <v>325</v>
      </c>
      <c r="M732" t="s">
        <v>340</v>
      </c>
      <c r="N732" t="s">
        <v>464</v>
      </c>
      <c r="O732" t="s">
        <v>339</v>
      </c>
      <c r="P732" t="s">
        <v>1662</v>
      </c>
      <c r="Q732" t="s">
        <v>413</v>
      </c>
      <c r="R732" t="s">
        <v>407</v>
      </c>
      <c r="S732" t="s">
        <v>1212</v>
      </c>
      <c r="T732" s="132">
        <v>4411.2</v>
      </c>
      <c r="U732" t="s">
        <v>1927</v>
      </c>
      <c r="V732" s="133">
        <v>3.6200000000000003E-2</v>
      </c>
      <c r="W732" s="133">
        <v>3.3489585489034301E-2</v>
      </c>
      <c r="X732" s="15" t="s">
        <v>412</v>
      </c>
      <c r="Y732" s="15" t="s">
        <v>339</v>
      </c>
      <c r="Z732" s="144">
        <v>726530</v>
      </c>
      <c r="AB732" t="s">
        <v>1928</v>
      </c>
      <c r="AD732" s="144">
        <v>755.44590000000005</v>
      </c>
      <c r="AG732" s="15" t="s">
        <v>15</v>
      </c>
      <c r="AH732" s="133">
        <v>4.1512779675768636E-4</v>
      </c>
      <c r="AI732" s="133">
        <v>3.6771156685418797E-2</v>
      </c>
      <c r="AJ732" s="133">
        <v>1.8623092735433084E-3</v>
      </c>
    </row>
    <row r="733" spans="1:36">
      <c r="A733" t="s">
        <v>1213</v>
      </c>
      <c r="B733">
        <v>57</v>
      </c>
      <c r="C733" t="s">
        <v>2724</v>
      </c>
      <c r="D733" t="s">
        <v>2725</v>
      </c>
      <c r="E733" t="s">
        <v>309</v>
      </c>
      <c r="F733" t="s">
        <v>3177</v>
      </c>
      <c r="G733" t="s">
        <v>3178</v>
      </c>
      <c r="H733" t="s">
        <v>312</v>
      </c>
      <c r="I733" t="s">
        <v>754</v>
      </c>
      <c r="J733" t="s">
        <v>204</v>
      </c>
      <c r="K733" t="s">
        <v>204</v>
      </c>
      <c r="L733" t="s">
        <v>325</v>
      </c>
      <c r="M733" t="s">
        <v>340</v>
      </c>
      <c r="N733" t="s">
        <v>447</v>
      </c>
      <c r="O733" t="s">
        <v>339</v>
      </c>
      <c r="P733" t="s">
        <v>1662</v>
      </c>
      <c r="Q733" t="s">
        <v>413</v>
      </c>
      <c r="R733" t="s">
        <v>407</v>
      </c>
      <c r="S733" t="s">
        <v>1212</v>
      </c>
      <c r="T733" s="132">
        <v>4570.1000000000004</v>
      </c>
      <c r="U733" t="s">
        <v>3179</v>
      </c>
      <c r="V733" s="133">
        <v>3.2500000000000001E-2</v>
      </c>
      <c r="W733" s="133">
        <v>3.6072848445176699E-2</v>
      </c>
      <c r="X733" s="15" t="s">
        <v>412</v>
      </c>
      <c r="Y733" s="15" t="s">
        <v>339</v>
      </c>
      <c r="Z733" s="144">
        <v>676063.83</v>
      </c>
      <c r="AB733" t="s">
        <v>3180</v>
      </c>
      <c r="AD733" s="144">
        <v>740.42509999999993</v>
      </c>
      <c r="AG733" s="15" t="s">
        <v>15</v>
      </c>
      <c r="AH733" s="133">
        <v>1.834872033151596E-3</v>
      </c>
      <c r="AI733" s="133">
        <v>3.6040022675239723E-2</v>
      </c>
      <c r="AJ733" s="133">
        <v>1.8252803147045093E-3</v>
      </c>
    </row>
    <row r="734" spans="1:36">
      <c r="A734" t="s">
        <v>1213</v>
      </c>
      <c r="B734">
        <v>57</v>
      </c>
      <c r="C734" t="s">
        <v>1895</v>
      </c>
      <c r="D734" t="s">
        <v>1896</v>
      </c>
      <c r="E734" t="s">
        <v>309</v>
      </c>
      <c r="F734" t="s">
        <v>3083</v>
      </c>
      <c r="G734" t="s">
        <v>3084</v>
      </c>
      <c r="H734" t="s">
        <v>312</v>
      </c>
      <c r="I734" t="s">
        <v>754</v>
      </c>
      <c r="J734" t="s">
        <v>204</v>
      </c>
      <c r="K734" t="s">
        <v>204</v>
      </c>
      <c r="L734" t="s">
        <v>325</v>
      </c>
      <c r="M734" t="s">
        <v>340</v>
      </c>
      <c r="N734" t="s">
        <v>464</v>
      </c>
      <c r="O734" t="s">
        <v>339</v>
      </c>
      <c r="P734" t="s">
        <v>1650</v>
      </c>
      <c r="Q734" t="s">
        <v>413</v>
      </c>
      <c r="R734" t="s">
        <v>407</v>
      </c>
      <c r="S734" t="s">
        <v>1212</v>
      </c>
      <c r="T734" s="132">
        <v>5656.1</v>
      </c>
      <c r="U734" t="s">
        <v>3085</v>
      </c>
      <c r="V734" s="133">
        <v>5.8999999999999999E-3</v>
      </c>
      <c r="W734" s="133">
        <v>2.8582697173356701E-2</v>
      </c>
      <c r="X734" s="15" t="s">
        <v>412</v>
      </c>
      <c r="Y734" s="15" t="s">
        <v>339</v>
      </c>
      <c r="Z734" s="144">
        <v>770640</v>
      </c>
      <c r="AB734" t="s">
        <v>3086</v>
      </c>
      <c r="AD734" s="144">
        <v>735.73</v>
      </c>
      <c r="AG734" s="15" t="s">
        <v>15</v>
      </c>
      <c r="AH734" s="133">
        <v>5.5025237036788457E-4</v>
      </c>
      <c r="AI734" s="133">
        <v>3.5811489754809939E-2</v>
      </c>
      <c r="AJ734" s="133">
        <v>1.813706053370623E-3</v>
      </c>
    </row>
    <row r="735" spans="1:36">
      <c r="A735" t="s">
        <v>1213</v>
      </c>
      <c r="B735">
        <v>57</v>
      </c>
      <c r="C735" t="s">
        <v>2724</v>
      </c>
      <c r="D735" t="s">
        <v>2725</v>
      </c>
      <c r="E735" t="s">
        <v>309</v>
      </c>
      <c r="F735" t="s">
        <v>2726</v>
      </c>
      <c r="G735" t="s">
        <v>2727</v>
      </c>
      <c r="H735" t="s">
        <v>312</v>
      </c>
      <c r="I735" t="s">
        <v>754</v>
      </c>
      <c r="J735" t="s">
        <v>204</v>
      </c>
      <c r="K735" t="s">
        <v>204</v>
      </c>
      <c r="L735" t="s">
        <v>325</v>
      </c>
      <c r="M735" t="s">
        <v>340</v>
      </c>
      <c r="N735" t="s">
        <v>447</v>
      </c>
      <c r="O735" t="s">
        <v>339</v>
      </c>
      <c r="P735" t="s">
        <v>1662</v>
      </c>
      <c r="Q735" t="s">
        <v>413</v>
      </c>
      <c r="R735" t="s">
        <v>407</v>
      </c>
      <c r="S735" t="s">
        <v>1212</v>
      </c>
      <c r="T735" s="132">
        <v>3193.7</v>
      </c>
      <c r="U735" t="s">
        <v>2728</v>
      </c>
      <c r="V735" s="133">
        <v>3.9E-2</v>
      </c>
      <c r="W735" s="133">
        <v>2.5697834988832099E-2</v>
      </c>
      <c r="X735" s="15" t="s">
        <v>412</v>
      </c>
      <c r="Y735" s="15" t="s">
        <v>339</v>
      </c>
      <c r="Z735" s="144">
        <v>600549.81999999995</v>
      </c>
      <c r="AB735" t="s">
        <v>2729</v>
      </c>
      <c r="AD735" s="144">
        <v>692.85430000000008</v>
      </c>
      <c r="AG735" s="15" t="s">
        <v>15</v>
      </c>
      <c r="AH735" s="133">
        <v>4.0789090557912113E-4</v>
      </c>
      <c r="AI735" s="133">
        <v>3.3724524847465798E-2</v>
      </c>
      <c r="AJ735" s="133">
        <v>1.708009783499199E-3</v>
      </c>
    </row>
    <row r="736" spans="1:36">
      <c r="A736" t="s">
        <v>1213</v>
      </c>
      <c r="B736">
        <v>57</v>
      </c>
      <c r="C736" t="s">
        <v>3194</v>
      </c>
      <c r="D736" t="s">
        <v>3195</v>
      </c>
      <c r="E736" t="s">
        <v>309</v>
      </c>
      <c r="F736" t="s">
        <v>3196</v>
      </c>
      <c r="G736" t="s">
        <v>3197</v>
      </c>
      <c r="H736" t="s">
        <v>312</v>
      </c>
      <c r="I736" t="s">
        <v>754</v>
      </c>
      <c r="J736" t="s">
        <v>204</v>
      </c>
      <c r="K736" t="s">
        <v>204</v>
      </c>
      <c r="L736" t="s">
        <v>325</v>
      </c>
      <c r="M736" t="s">
        <v>340</v>
      </c>
      <c r="N736" t="s">
        <v>465</v>
      </c>
      <c r="O736" t="s">
        <v>339</v>
      </c>
      <c r="P736" t="s">
        <v>1686</v>
      </c>
      <c r="Q736" t="s">
        <v>413</v>
      </c>
      <c r="R736" t="s">
        <v>407</v>
      </c>
      <c r="S736" t="s">
        <v>1212</v>
      </c>
      <c r="T736" s="132">
        <v>4432.8</v>
      </c>
      <c r="U736" t="s">
        <v>3198</v>
      </c>
      <c r="V736" s="133">
        <v>9.9000000000000008E-3</v>
      </c>
      <c r="W736" s="133">
        <v>4.1155451093911798E-2</v>
      </c>
      <c r="X736" s="15" t="s">
        <v>412</v>
      </c>
      <c r="Y736" s="15" t="s">
        <v>339</v>
      </c>
      <c r="Z736" s="144">
        <v>720018</v>
      </c>
      <c r="AB736" t="s">
        <v>3199</v>
      </c>
      <c r="AD736" s="144">
        <v>689.05719999999997</v>
      </c>
      <c r="AG736" s="15" t="s">
        <v>15</v>
      </c>
      <c r="AH736" s="133">
        <v>2.5263789473684213E-3</v>
      </c>
      <c r="AI736" s="133">
        <v>3.3539701871988396E-2</v>
      </c>
      <c r="AJ736" s="133">
        <v>1.6986492527946554E-3</v>
      </c>
    </row>
    <row r="737" spans="1:36">
      <c r="A737" t="s">
        <v>1213</v>
      </c>
      <c r="B737">
        <v>57</v>
      </c>
      <c r="C737" t="s">
        <v>2125</v>
      </c>
      <c r="D737" t="s">
        <v>2126</v>
      </c>
      <c r="E737" t="s">
        <v>309</v>
      </c>
      <c r="F737" t="s">
        <v>2811</v>
      </c>
      <c r="G737" t="s">
        <v>2812</v>
      </c>
      <c r="H737" t="s">
        <v>312</v>
      </c>
      <c r="I737" t="s">
        <v>754</v>
      </c>
      <c r="J737" t="s">
        <v>204</v>
      </c>
      <c r="K737" t="s">
        <v>204</v>
      </c>
      <c r="L737" t="s">
        <v>325</v>
      </c>
      <c r="M737" t="s">
        <v>340</v>
      </c>
      <c r="N737" t="s">
        <v>464</v>
      </c>
      <c r="O737" t="s">
        <v>339</v>
      </c>
      <c r="P737" t="s">
        <v>1650</v>
      </c>
      <c r="Q737" t="s">
        <v>413</v>
      </c>
      <c r="R737" t="s">
        <v>407</v>
      </c>
      <c r="S737" t="s">
        <v>1212</v>
      </c>
      <c r="T737" s="132">
        <v>5661.2</v>
      </c>
      <c r="U737" t="s">
        <v>2809</v>
      </c>
      <c r="V737" s="133">
        <v>2.5000000000000001E-3</v>
      </c>
      <c r="W737" s="133">
        <v>2.6744253181218799E-2</v>
      </c>
      <c r="X737" s="15" t="s">
        <v>412</v>
      </c>
      <c r="Y737" s="15" t="s">
        <v>339</v>
      </c>
      <c r="Z737" s="144">
        <v>685800</v>
      </c>
      <c r="AB737" t="s">
        <v>2813</v>
      </c>
      <c r="AD737" s="144">
        <v>656.0363000000001</v>
      </c>
      <c r="AG737" s="15" t="s">
        <v>15</v>
      </c>
      <c r="AH737" s="133">
        <v>5.4025192968429705E-4</v>
      </c>
      <c r="AI737" s="133">
        <v>3.1932417104417958E-2</v>
      </c>
      <c r="AJ737" s="133">
        <v>1.6172468276961197E-3</v>
      </c>
    </row>
    <row r="738" spans="1:36">
      <c r="A738" t="s">
        <v>1213</v>
      </c>
      <c r="B738">
        <v>57</v>
      </c>
      <c r="C738" t="s">
        <v>3074</v>
      </c>
      <c r="D738" t="s">
        <v>3075</v>
      </c>
      <c r="E738" t="s">
        <v>309</v>
      </c>
      <c r="F738" t="s">
        <v>3076</v>
      </c>
      <c r="G738" t="s">
        <v>3077</v>
      </c>
      <c r="H738" t="s">
        <v>312</v>
      </c>
      <c r="I738" t="s">
        <v>754</v>
      </c>
      <c r="J738" t="s">
        <v>204</v>
      </c>
      <c r="K738" t="s">
        <v>204</v>
      </c>
      <c r="L738" t="s">
        <v>325</v>
      </c>
      <c r="M738" t="s">
        <v>340</v>
      </c>
      <c r="N738" t="s">
        <v>447</v>
      </c>
      <c r="O738" t="s">
        <v>339</v>
      </c>
      <c r="P738" t="s">
        <v>1856</v>
      </c>
      <c r="Q738" t="s">
        <v>415</v>
      </c>
      <c r="R738" t="s">
        <v>407</v>
      </c>
      <c r="S738" t="s">
        <v>1212</v>
      </c>
      <c r="T738" s="132">
        <v>4349.7</v>
      </c>
      <c r="U738" t="s">
        <v>1927</v>
      </c>
      <c r="V738" s="133">
        <v>1E-3</v>
      </c>
      <c r="W738" s="133">
        <v>2.5349028924703299E-2</v>
      </c>
      <c r="X738" s="15" t="s">
        <v>412</v>
      </c>
      <c r="Y738" s="15" t="s">
        <v>339</v>
      </c>
      <c r="Z738" s="144">
        <v>555189.30000000005</v>
      </c>
      <c r="AB738" t="s">
        <v>3078</v>
      </c>
      <c r="AD738" s="144">
        <v>552.74649999999997</v>
      </c>
      <c r="AG738" s="15" t="s">
        <v>15</v>
      </c>
      <c r="AH738" s="133">
        <v>3.2122652808298357E-3</v>
      </c>
      <c r="AI738" s="133">
        <v>2.6904809674414595E-2</v>
      </c>
      <c r="AJ738" s="133">
        <v>1.3626189947799124E-3</v>
      </c>
    </row>
    <row r="739" spans="1:36">
      <c r="A739" t="s">
        <v>1213</v>
      </c>
      <c r="B739">
        <v>57</v>
      </c>
      <c r="C739" t="s">
        <v>2178</v>
      </c>
      <c r="D739" t="s">
        <v>2179</v>
      </c>
      <c r="E739" t="s">
        <v>309</v>
      </c>
      <c r="F739" t="s">
        <v>3175</v>
      </c>
      <c r="G739" t="s">
        <v>3176</v>
      </c>
      <c r="H739" t="s">
        <v>312</v>
      </c>
      <c r="I739" t="s">
        <v>754</v>
      </c>
      <c r="J739" t="s">
        <v>204</v>
      </c>
      <c r="K739" t="s">
        <v>204</v>
      </c>
      <c r="L739" t="s">
        <v>325</v>
      </c>
      <c r="M739" t="s">
        <v>340</v>
      </c>
      <c r="N739" t="s">
        <v>464</v>
      </c>
      <c r="O739" t="s">
        <v>339</v>
      </c>
      <c r="P739" t="s">
        <v>1686</v>
      </c>
      <c r="Q739" t="s">
        <v>413</v>
      </c>
      <c r="R739" t="s">
        <v>407</v>
      </c>
      <c r="S739" t="s">
        <v>1212</v>
      </c>
      <c r="T739" s="132">
        <v>2479.6999999999998</v>
      </c>
      <c r="U739" t="s">
        <v>1687</v>
      </c>
      <c r="V739" s="133">
        <v>3.3000000000000002E-2</v>
      </c>
      <c r="W739" s="133">
        <v>3.3266664320230198E-2</v>
      </c>
      <c r="X739" s="15" t="s">
        <v>412</v>
      </c>
      <c r="Y739" s="15" t="s">
        <v>339</v>
      </c>
      <c r="Z739" s="144">
        <v>478800</v>
      </c>
      <c r="AB739" t="s">
        <v>2850</v>
      </c>
      <c r="AD739" s="144">
        <v>538.21910000000003</v>
      </c>
      <c r="AG739" s="15" t="s">
        <v>15</v>
      </c>
      <c r="AH739" s="133">
        <v>7.9823374944963047E-4</v>
      </c>
      <c r="AI739" s="133">
        <v>2.6197691796573507E-2</v>
      </c>
      <c r="AJ739" s="133">
        <v>1.3268063551978154E-3</v>
      </c>
    </row>
    <row r="740" spans="1:36">
      <c r="A740" t="s">
        <v>1213</v>
      </c>
      <c r="B740">
        <v>57</v>
      </c>
      <c r="C740" t="s">
        <v>1852</v>
      </c>
      <c r="D740" t="s">
        <v>1853</v>
      </c>
      <c r="E740" t="s">
        <v>309</v>
      </c>
      <c r="F740" t="s">
        <v>2797</v>
      </c>
      <c r="G740" t="s">
        <v>2798</v>
      </c>
      <c r="H740" t="s">
        <v>312</v>
      </c>
      <c r="I740" t="s">
        <v>754</v>
      </c>
      <c r="J740" t="s">
        <v>204</v>
      </c>
      <c r="K740" t="s">
        <v>204</v>
      </c>
      <c r="L740" t="s">
        <v>325</v>
      </c>
      <c r="M740" t="s">
        <v>340</v>
      </c>
      <c r="N740" t="s">
        <v>443</v>
      </c>
      <c r="O740" t="s">
        <v>339</v>
      </c>
      <c r="P740" t="s">
        <v>1856</v>
      </c>
      <c r="Q740" t="s">
        <v>415</v>
      </c>
      <c r="R740" t="s">
        <v>407</v>
      </c>
      <c r="S740" t="s">
        <v>1212</v>
      </c>
      <c r="T740" s="132">
        <v>1045.5999999999999</v>
      </c>
      <c r="U740" t="s">
        <v>1793</v>
      </c>
      <c r="V740" s="133">
        <v>1.8499999999999999E-2</v>
      </c>
      <c r="W740" s="133">
        <v>2.1798025835752102E-2</v>
      </c>
      <c r="X740" s="15" t="s">
        <v>412</v>
      </c>
      <c r="Y740" s="15" t="s">
        <v>339</v>
      </c>
      <c r="Z740" s="144">
        <v>416765.44</v>
      </c>
      <c r="AB740" t="s">
        <v>2799</v>
      </c>
      <c r="AD740" s="144">
        <v>466.2355</v>
      </c>
      <c r="AG740" s="15" t="s">
        <v>15</v>
      </c>
      <c r="AH740" s="133">
        <v>8.6927548806941428E-4</v>
      </c>
      <c r="AI740" s="133">
        <v>2.2693906503171934E-2</v>
      </c>
      <c r="AJ740" s="133">
        <v>1.1493539051639584E-3</v>
      </c>
    </row>
    <row r="741" spans="1:36">
      <c r="A741" t="s">
        <v>1213</v>
      </c>
      <c r="B741">
        <v>57</v>
      </c>
      <c r="C741" t="s">
        <v>2600</v>
      </c>
      <c r="D741" t="s">
        <v>2601</v>
      </c>
      <c r="E741" t="s">
        <v>309</v>
      </c>
      <c r="F741" t="s">
        <v>2602</v>
      </c>
      <c r="G741" t="s">
        <v>2603</v>
      </c>
      <c r="H741" t="s">
        <v>312</v>
      </c>
      <c r="I741" t="s">
        <v>754</v>
      </c>
      <c r="J741" t="s">
        <v>204</v>
      </c>
      <c r="K741" t="s">
        <v>204</v>
      </c>
      <c r="L741" t="s">
        <v>325</v>
      </c>
      <c r="M741" t="s">
        <v>340</v>
      </c>
      <c r="N741" t="s">
        <v>465</v>
      </c>
      <c r="O741" t="s">
        <v>339</v>
      </c>
      <c r="P741" t="s">
        <v>1650</v>
      </c>
      <c r="Q741" t="s">
        <v>413</v>
      </c>
      <c r="R741" t="s">
        <v>407</v>
      </c>
      <c r="S741" t="s">
        <v>1212</v>
      </c>
      <c r="T741" s="132">
        <v>3419.8</v>
      </c>
      <c r="U741" t="s">
        <v>2134</v>
      </c>
      <c r="V741" s="133">
        <v>5.0000000000000001E-3</v>
      </c>
      <c r="W741" s="133">
        <v>2.5131352959871001E-2</v>
      </c>
      <c r="X741" s="15" t="s">
        <v>412</v>
      </c>
      <c r="Y741" s="15" t="s">
        <v>339</v>
      </c>
      <c r="Z741" s="144">
        <v>407119</v>
      </c>
      <c r="AB741" t="s">
        <v>2029</v>
      </c>
      <c r="AC741" s="132">
        <v>1109.4000000000001</v>
      </c>
      <c r="AD741" s="144">
        <v>414.7423</v>
      </c>
      <c r="AG741" s="15" t="s">
        <v>15</v>
      </c>
      <c r="AH741" s="133">
        <v>5.9433170365677231E-4</v>
      </c>
      <c r="AI741" s="133">
        <v>2.018748675103137E-2</v>
      </c>
      <c r="AJ741" s="133">
        <v>1.0224139563411237E-3</v>
      </c>
    </row>
    <row r="742" spans="1:36">
      <c r="A742" t="s">
        <v>1213</v>
      </c>
      <c r="B742">
        <v>57</v>
      </c>
      <c r="C742" t="s">
        <v>2119</v>
      </c>
      <c r="D742" t="s">
        <v>2120</v>
      </c>
      <c r="E742" t="s">
        <v>309</v>
      </c>
      <c r="F742" t="s">
        <v>3051</v>
      </c>
      <c r="G742" t="s">
        <v>3052</v>
      </c>
      <c r="H742" t="s">
        <v>312</v>
      </c>
      <c r="I742" t="s">
        <v>754</v>
      </c>
      <c r="J742" t="s">
        <v>204</v>
      </c>
      <c r="K742" t="s">
        <v>204</v>
      </c>
      <c r="L742" t="s">
        <v>325</v>
      </c>
      <c r="M742" t="s">
        <v>340</v>
      </c>
      <c r="N742" t="s">
        <v>464</v>
      </c>
      <c r="O742" t="s">
        <v>339</v>
      </c>
      <c r="P742" t="s">
        <v>1690</v>
      </c>
      <c r="Q742" t="s">
        <v>413</v>
      </c>
      <c r="R742" t="s">
        <v>407</v>
      </c>
      <c r="S742" t="s">
        <v>1212</v>
      </c>
      <c r="T742" s="132">
        <v>5421.7</v>
      </c>
      <c r="U742" t="s">
        <v>3053</v>
      </c>
      <c r="V742" s="133">
        <v>1.8700000000000001E-2</v>
      </c>
      <c r="W742" s="133">
        <v>2.9209499047994299E-2</v>
      </c>
      <c r="X742" s="15" t="s">
        <v>412</v>
      </c>
      <c r="Y742" s="15" t="s">
        <v>339</v>
      </c>
      <c r="Z742" s="144">
        <v>365279</v>
      </c>
      <c r="AB742" t="s">
        <v>3054</v>
      </c>
      <c r="AD742" s="144">
        <v>370.24680000000001</v>
      </c>
      <c r="AG742" s="15" t="s">
        <v>15</v>
      </c>
      <c r="AH742" s="133">
        <v>6.532814660385886E-4</v>
      </c>
      <c r="AI742" s="133">
        <v>1.8021678448549284E-2</v>
      </c>
      <c r="AJ742" s="133">
        <v>9.1272458972870799E-4</v>
      </c>
    </row>
    <row r="743" spans="1:36">
      <c r="A743" t="s">
        <v>1213</v>
      </c>
      <c r="B743">
        <v>57</v>
      </c>
      <c r="C743" t="s">
        <v>2415</v>
      </c>
      <c r="D743" t="s">
        <v>2416</v>
      </c>
      <c r="E743" t="s">
        <v>309</v>
      </c>
      <c r="F743" t="s">
        <v>3079</v>
      </c>
      <c r="G743" t="s">
        <v>3080</v>
      </c>
      <c r="H743" t="s">
        <v>312</v>
      </c>
      <c r="I743" t="s">
        <v>754</v>
      </c>
      <c r="J743" t="s">
        <v>204</v>
      </c>
      <c r="K743" t="s">
        <v>204</v>
      </c>
      <c r="L743" t="s">
        <v>325</v>
      </c>
      <c r="M743" t="s">
        <v>340</v>
      </c>
      <c r="N743" t="s">
        <v>440</v>
      </c>
      <c r="O743" t="s">
        <v>339</v>
      </c>
      <c r="P743" t="s">
        <v>1622</v>
      </c>
      <c r="Q743" t="s">
        <v>413</v>
      </c>
      <c r="R743" t="s">
        <v>407</v>
      </c>
      <c r="S743" t="s">
        <v>1212</v>
      </c>
      <c r="T743" s="132">
        <v>3589.7</v>
      </c>
      <c r="U743" t="s">
        <v>3081</v>
      </c>
      <c r="V743" s="133">
        <v>1.23E-2</v>
      </c>
      <c r="W743" s="133">
        <v>2.01667674005028E-2</v>
      </c>
      <c r="X743" s="15" t="s">
        <v>412</v>
      </c>
      <c r="Y743" s="15" t="s">
        <v>339</v>
      </c>
      <c r="Z743" s="144">
        <v>85270.399999999994</v>
      </c>
      <c r="AB743" t="s">
        <v>3082</v>
      </c>
      <c r="AD743" s="144">
        <v>92.654800000000009</v>
      </c>
      <c r="AG743" s="15" t="s">
        <v>15</v>
      </c>
      <c r="AH743" s="133">
        <v>7.6483179992497245E-5</v>
      </c>
      <c r="AI743" s="133">
        <v>4.5099512333790443E-3</v>
      </c>
      <c r="AJ743" s="133">
        <v>2.2841065558539737E-4</v>
      </c>
    </row>
    <row r="744" spans="1:36">
      <c r="A744" t="s">
        <v>1213</v>
      </c>
      <c r="B744">
        <v>57</v>
      </c>
      <c r="C744" t="s">
        <v>3131</v>
      </c>
      <c r="D744" t="s">
        <v>3132</v>
      </c>
      <c r="E744" t="s">
        <v>309</v>
      </c>
      <c r="F744" t="s">
        <v>3133</v>
      </c>
      <c r="G744" t="s">
        <v>3134</v>
      </c>
      <c r="H744" t="s">
        <v>312</v>
      </c>
      <c r="I744" t="s">
        <v>754</v>
      </c>
      <c r="J744" t="s">
        <v>204</v>
      </c>
      <c r="K744" t="s">
        <v>204</v>
      </c>
      <c r="L744" t="s">
        <v>325</v>
      </c>
      <c r="M744" t="s">
        <v>340</v>
      </c>
      <c r="N744" t="s">
        <v>464</v>
      </c>
      <c r="O744" t="s">
        <v>339</v>
      </c>
      <c r="P744" t="s">
        <v>1662</v>
      </c>
      <c r="Q744" t="s">
        <v>413</v>
      </c>
      <c r="R744" t="s">
        <v>407</v>
      </c>
      <c r="S744" t="s">
        <v>1212</v>
      </c>
      <c r="T744" s="132">
        <v>1926.1</v>
      </c>
      <c r="U744" t="s">
        <v>3135</v>
      </c>
      <c r="V744" s="133">
        <v>3.0599999999999999E-2</v>
      </c>
      <c r="W744" s="133">
        <v>2.12577698266503E-2</v>
      </c>
      <c r="X744" s="15" t="s">
        <v>412</v>
      </c>
      <c r="Y744" s="15" t="s">
        <v>339</v>
      </c>
      <c r="Z744" s="144">
        <v>48642.27</v>
      </c>
      <c r="AB744" t="s">
        <v>3136</v>
      </c>
      <c r="AD744" s="144">
        <v>56.1526</v>
      </c>
      <c r="AG744" s="15" t="s">
        <v>15</v>
      </c>
      <c r="AH744" s="133">
        <v>1.3930767625254452E-4</v>
      </c>
      <c r="AI744" s="133">
        <v>2.7332149832220249E-3</v>
      </c>
      <c r="AJ744" s="133">
        <v>1.3842620327089998E-4</v>
      </c>
    </row>
    <row r="745" spans="1:36">
      <c r="A745" t="s">
        <v>1213</v>
      </c>
      <c r="B745">
        <v>57</v>
      </c>
      <c r="C745" t="s">
        <v>2110</v>
      </c>
      <c r="D745" t="s">
        <v>2111</v>
      </c>
      <c r="E745" t="s">
        <v>309</v>
      </c>
      <c r="F745" t="s">
        <v>2183</v>
      </c>
      <c r="G745" t="s">
        <v>2184</v>
      </c>
      <c r="H745" t="s">
        <v>312</v>
      </c>
      <c r="I745" t="s">
        <v>754</v>
      </c>
      <c r="J745" t="s">
        <v>204</v>
      </c>
      <c r="K745" t="s">
        <v>204</v>
      </c>
      <c r="L745" t="s">
        <v>325</v>
      </c>
      <c r="M745" t="s">
        <v>340</v>
      </c>
      <c r="N745" t="s">
        <v>464</v>
      </c>
      <c r="O745" t="s">
        <v>339</v>
      </c>
      <c r="P745" t="s">
        <v>1964</v>
      </c>
      <c r="Q745" t="s">
        <v>415</v>
      </c>
      <c r="R745" t="s">
        <v>407</v>
      </c>
      <c r="S745" t="s">
        <v>1212</v>
      </c>
      <c r="T745" s="132">
        <v>3931.4</v>
      </c>
      <c r="U745" t="s">
        <v>2108</v>
      </c>
      <c r="V745" s="133">
        <v>2.81E-2</v>
      </c>
      <c r="W745" s="133">
        <v>2.0520818668603599E-2</v>
      </c>
      <c r="X745" s="15" t="s">
        <v>412</v>
      </c>
      <c r="Y745" s="15" t="s">
        <v>339</v>
      </c>
      <c r="Z745" s="144">
        <v>13443</v>
      </c>
      <c r="AB745" t="s">
        <v>2185</v>
      </c>
      <c r="AD745" s="144">
        <v>15.5025</v>
      </c>
      <c r="AG745" s="15" t="s">
        <v>15</v>
      </c>
      <c r="AH745" s="133">
        <v>9.7632265056021175E-6</v>
      </c>
      <c r="AI745" s="133">
        <v>7.5458064768861002E-4</v>
      </c>
      <c r="AJ745" s="133">
        <v>3.8216435502668211E-5</v>
      </c>
    </row>
    <row r="746" spans="1:36">
      <c r="A746" t="s">
        <v>1213</v>
      </c>
      <c r="B746">
        <v>57</v>
      </c>
      <c r="C746" t="s">
        <v>3200</v>
      </c>
      <c r="D746" t="s">
        <v>3201</v>
      </c>
      <c r="E746" t="s">
        <v>309</v>
      </c>
      <c r="F746" t="s">
        <v>3202</v>
      </c>
      <c r="G746" t="s">
        <v>3203</v>
      </c>
      <c r="H746" t="s">
        <v>321</v>
      </c>
      <c r="I746" t="s">
        <v>755</v>
      </c>
      <c r="J746" t="s">
        <v>204</v>
      </c>
      <c r="K746" t="s">
        <v>204</v>
      </c>
      <c r="L746" t="s">
        <v>325</v>
      </c>
      <c r="M746" t="s">
        <v>340</v>
      </c>
      <c r="N746" t="s">
        <v>437</v>
      </c>
      <c r="O746" t="s">
        <v>339</v>
      </c>
      <c r="P746" t="s">
        <v>1690</v>
      </c>
      <c r="Q746" t="s">
        <v>413</v>
      </c>
      <c r="R746" t="s">
        <v>407</v>
      </c>
      <c r="S746" t="s">
        <v>1212</v>
      </c>
      <c r="T746" s="132">
        <v>1670.1</v>
      </c>
      <c r="U746" t="s">
        <v>1663</v>
      </c>
      <c r="V746" s="133">
        <v>3.85E-2</v>
      </c>
      <c r="W746" s="133">
        <v>6.2435243607759101E-2</v>
      </c>
      <c r="X746" s="15" t="s">
        <v>412</v>
      </c>
      <c r="Y746" s="15" t="s">
        <v>339</v>
      </c>
      <c r="Z746" s="144">
        <v>265239.21999999997</v>
      </c>
      <c r="AB746" t="s">
        <v>3204</v>
      </c>
      <c r="AD746" s="144">
        <v>262.34809999999999</v>
      </c>
      <c r="AG746" s="15" t="s">
        <v>15</v>
      </c>
      <c r="AH746" s="133">
        <v>1.6103538015505221E-3</v>
      </c>
      <c r="AI746" s="133">
        <v>1.2769733863433396E-2</v>
      </c>
      <c r="AJ746" s="133">
        <v>6.4673499389760033E-4</v>
      </c>
    </row>
    <row r="747" spans="1:36">
      <c r="A747" t="s">
        <v>1213</v>
      </c>
      <c r="B747">
        <v>57</v>
      </c>
      <c r="C747" t="s">
        <v>2854</v>
      </c>
      <c r="D747" t="s">
        <v>2855</v>
      </c>
      <c r="E747" t="s">
        <v>309</v>
      </c>
      <c r="F747" t="s">
        <v>2856</v>
      </c>
      <c r="G747" t="s">
        <v>2857</v>
      </c>
      <c r="H747" t="s">
        <v>312</v>
      </c>
      <c r="I747" t="s">
        <v>755</v>
      </c>
      <c r="J747" t="s">
        <v>204</v>
      </c>
      <c r="K747" t="s">
        <v>204</v>
      </c>
      <c r="L747" t="s">
        <v>325</v>
      </c>
      <c r="M747" t="s">
        <v>340</v>
      </c>
      <c r="N747" t="s">
        <v>454</v>
      </c>
      <c r="O747" t="s">
        <v>339</v>
      </c>
      <c r="P747" t="s">
        <v>1856</v>
      </c>
      <c r="Q747" t="s">
        <v>415</v>
      </c>
      <c r="R747" t="s">
        <v>407</v>
      </c>
      <c r="S747" t="s">
        <v>1212</v>
      </c>
      <c r="T747" s="132">
        <v>3407</v>
      </c>
      <c r="U747" t="s">
        <v>2858</v>
      </c>
      <c r="V747" s="133">
        <v>4.6899999999999997E-2</v>
      </c>
      <c r="W747" s="133">
        <v>5.0780400382280003E-2</v>
      </c>
      <c r="X747" s="15" t="s">
        <v>412</v>
      </c>
      <c r="Y747" s="15" t="s">
        <v>339</v>
      </c>
      <c r="Z747" s="144">
        <v>1493531.31</v>
      </c>
      <c r="AB747" t="s">
        <v>2492</v>
      </c>
      <c r="AD747" s="144">
        <v>1467.6931999999999</v>
      </c>
      <c r="AG747" s="15" t="s">
        <v>15</v>
      </c>
      <c r="AH747" s="133">
        <v>1.0623467488467321E-3</v>
      </c>
      <c r="AI747" s="133">
        <v>7.1439631379723825E-2</v>
      </c>
      <c r="AJ747" s="133">
        <v>3.6181262709566011E-3</v>
      </c>
    </row>
    <row r="748" spans="1:36">
      <c r="A748" t="s">
        <v>1213</v>
      </c>
      <c r="B748">
        <v>57</v>
      </c>
      <c r="C748" t="s">
        <v>2499</v>
      </c>
      <c r="D748" t="s">
        <v>2500</v>
      </c>
      <c r="E748" t="s">
        <v>309</v>
      </c>
      <c r="F748" t="s">
        <v>2859</v>
      </c>
      <c r="G748" t="s">
        <v>2860</v>
      </c>
      <c r="H748" t="s">
        <v>312</v>
      </c>
      <c r="I748" t="s">
        <v>755</v>
      </c>
      <c r="J748" t="s">
        <v>204</v>
      </c>
      <c r="K748" t="s">
        <v>204</v>
      </c>
      <c r="L748" t="s">
        <v>325</v>
      </c>
      <c r="M748" t="s">
        <v>340</v>
      </c>
      <c r="N748" t="s">
        <v>454</v>
      </c>
      <c r="O748" t="s">
        <v>339</v>
      </c>
      <c r="P748" t="s">
        <v>1650</v>
      </c>
      <c r="Q748" t="s">
        <v>413</v>
      </c>
      <c r="R748" t="s">
        <v>407</v>
      </c>
      <c r="S748" t="s">
        <v>1212</v>
      </c>
      <c r="T748" s="132">
        <v>748.4</v>
      </c>
      <c r="U748" t="s">
        <v>2861</v>
      </c>
      <c r="V748" s="133">
        <v>3.49E-2</v>
      </c>
      <c r="W748" s="133">
        <v>6.3541981645822199E-2</v>
      </c>
      <c r="X748" s="15" t="s">
        <v>412</v>
      </c>
      <c r="Y748" s="15" t="s">
        <v>339</v>
      </c>
      <c r="Z748" s="144">
        <v>984913.29</v>
      </c>
      <c r="AB748" t="s">
        <v>2862</v>
      </c>
      <c r="AD748" s="144">
        <v>1000.2779</v>
      </c>
      <c r="AG748" s="15" t="s">
        <v>15</v>
      </c>
      <c r="AH748" s="133">
        <v>1.4663891634954674E-3</v>
      </c>
      <c r="AI748" s="133">
        <v>4.8688298380945183E-2</v>
      </c>
      <c r="AJ748" s="133">
        <v>2.4658639477564523E-3</v>
      </c>
    </row>
    <row r="749" spans="1:36">
      <c r="A749" t="s">
        <v>1213</v>
      </c>
      <c r="B749">
        <v>57</v>
      </c>
      <c r="C749" t="s">
        <v>2854</v>
      </c>
      <c r="D749" t="s">
        <v>2855</v>
      </c>
      <c r="E749" t="s">
        <v>309</v>
      </c>
      <c r="F749" t="s">
        <v>2906</v>
      </c>
      <c r="G749" t="s">
        <v>2907</v>
      </c>
      <c r="H749" t="s">
        <v>312</v>
      </c>
      <c r="I749" t="s">
        <v>755</v>
      </c>
      <c r="J749" t="s">
        <v>204</v>
      </c>
      <c r="K749" t="s">
        <v>204</v>
      </c>
      <c r="L749" t="s">
        <v>325</v>
      </c>
      <c r="M749" t="s">
        <v>340</v>
      </c>
      <c r="N749" t="s">
        <v>454</v>
      </c>
      <c r="O749" t="s">
        <v>339</v>
      </c>
      <c r="P749" t="s">
        <v>1856</v>
      </c>
      <c r="Q749" t="s">
        <v>415</v>
      </c>
      <c r="R749" t="s">
        <v>407</v>
      </c>
      <c r="S749" t="s">
        <v>1212</v>
      </c>
      <c r="T749" s="132">
        <v>3554.4</v>
      </c>
      <c r="U749" t="s">
        <v>2858</v>
      </c>
      <c r="V749" s="133">
        <v>4.6899999999999997E-2</v>
      </c>
      <c r="W749" s="133">
        <v>5.1771743932962098E-2</v>
      </c>
      <c r="X749" s="15" t="s">
        <v>412</v>
      </c>
      <c r="Y749" s="15" t="s">
        <v>339</v>
      </c>
      <c r="Z749" s="144">
        <v>995271</v>
      </c>
      <c r="AB749" t="s">
        <v>1339</v>
      </c>
      <c r="AD749" s="144">
        <v>987.90599999999995</v>
      </c>
      <c r="AG749" s="15" t="s">
        <v>15</v>
      </c>
      <c r="AH749" s="133">
        <v>8.3174766142939636E-4</v>
      </c>
      <c r="AI749" s="133">
        <v>4.8086098973421317E-2</v>
      </c>
      <c r="AJ749" s="133">
        <v>2.4353650012384413E-3</v>
      </c>
    </row>
    <row r="750" spans="1:36">
      <c r="A750" t="s">
        <v>1213</v>
      </c>
      <c r="B750">
        <v>57</v>
      </c>
      <c r="C750" t="s">
        <v>2916</v>
      </c>
      <c r="D750" t="s">
        <v>2917</v>
      </c>
      <c r="E750" t="s">
        <v>311</v>
      </c>
      <c r="F750" t="s">
        <v>2918</v>
      </c>
      <c r="G750" t="s">
        <v>2919</v>
      </c>
      <c r="H750" t="s">
        <v>312</v>
      </c>
      <c r="I750" t="s">
        <v>755</v>
      </c>
      <c r="J750" t="s">
        <v>204</v>
      </c>
      <c r="K750" t="s">
        <v>204</v>
      </c>
      <c r="L750" t="s">
        <v>325</v>
      </c>
      <c r="M750" t="s">
        <v>340</v>
      </c>
      <c r="N750" t="s">
        <v>465</v>
      </c>
      <c r="O750" t="s">
        <v>339</v>
      </c>
      <c r="P750" t="s">
        <v>1725</v>
      </c>
      <c r="Q750" t="s">
        <v>415</v>
      </c>
      <c r="R750" t="s">
        <v>407</v>
      </c>
      <c r="S750" t="s">
        <v>1212</v>
      </c>
      <c r="T750" s="132">
        <v>3286.4</v>
      </c>
      <c r="U750" t="s">
        <v>1971</v>
      </c>
      <c r="V750" s="133">
        <v>4.2999999999999997E-2</v>
      </c>
      <c r="W750" s="133">
        <v>8.3628490256070803E-2</v>
      </c>
      <c r="X750" s="15" t="s">
        <v>412</v>
      </c>
      <c r="Y750" s="15" t="s">
        <v>339</v>
      </c>
      <c r="Z750" s="144">
        <v>698370.43</v>
      </c>
      <c r="AB750" t="s">
        <v>2920</v>
      </c>
      <c r="AD750" s="144">
        <v>606.04590000000007</v>
      </c>
      <c r="AG750" s="15" t="s">
        <v>15</v>
      </c>
      <c r="AH750" s="133">
        <v>6.1064152954755282E-4</v>
      </c>
      <c r="AI750" s="133">
        <v>2.9499145799130891E-2</v>
      </c>
      <c r="AJ750" s="133">
        <v>1.4940115496859545E-3</v>
      </c>
    </row>
    <row r="751" spans="1:36">
      <c r="A751" t="s">
        <v>1213</v>
      </c>
      <c r="B751">
        <v>57</v>
      </c>
      <c r="C751" t="s">
        <v>2991</v>
      </c>
      <c r="D751" t="s">
        <v>2992</v>
      </c>
      <c r="E751" t="s">
        <v>309</v>
      </c>
      <c r="F751" t="s">
        <v>3093</v>
      </c>
      <c r="G751" t="s">
        <v>3094</v>
      </c>
      <c r="H751" t="s">
        <v>312</v>
      </c>
      <c r="I751" t="s">
        <v>755</v>
      </c>
      <c r="J751" t="s">
        <v>204</v>
      </c>
      <c r="K751" t="s">
        <v>204</v>
      </c>
      <c r="L751" t="s">
        <v>325</v>
      </c>
      <c r="M751" t="s">
        <v>340</v>
      </c>
      <c r="N751" t="s">
        <v>440</v>
      </c>
      <c r="O751" t="s">
        <v>339</v>
      </c>
      <c r="P751" t="s">
        <v>1622</v>
      </c>
      <c r="Q751" t="s">
        <v>413</v>
      </c>
      <c r="R751" t="s">
        <v>407</v>
      </c>
      <c r="S751" t="s">
        <v>1212</v>
      </c>
      <c r="T751" s="132">
        <v>982.8</v>
      </c>
      <c r="U751" t="s">
        <v>3095</v>
      </c>
      <c r="V751" s="133">
        <v>4.7E-2</v>
      </c>
      <c r="W751" s="133">
        <v>6.5674157060384403E-2</v>
      </c>
      <c r="X751" s="15" t="s">
        <v>412</v>
      </c>
      <c r="Y751" s="15" t="s">
        <v>339</v>
      </c>
      <c r="Z751" s="144">
        <v>468086.31</v>
      </c>
      <c r="AB751" t="s">
        <v>3096</v>
      </c>
      <c r="AD751" s="144">
        <v>464.24799999999999</v>
      </c>
      <c r="AG751" s="15" t="s">
        <v>15</v>
      </c>
      <c r="AH751" s="133">
        <v>1.2723809686905211E-3</v>
      </c>
      <c r="AI751" s="133">
        <v>2.2597165394493909E-2</v>
      </c>
      <c r="AJ751" s="133">
        <v>1.1444543621507957E-3</v>
      </c>
    </row>
    <row r="752" spans="1:36">
      <c r="A752" t="s">
        <v>1213</v>
      </c>
      <c r="B752">
        <v>57</v>
      </c>
      <c r="C752" t="s">
        <v>3205</v>
      </c>
      <c r="D752" t="s">
        <v>3206</v>
      </c>
      <c r="E752" t="s">
        <v>309</v>
      </c>
      <c r="F752" t="s">
        <v>3207</v>
      </c>
      <c r="G752" t="s">
        <v>3208</v>
      </c>
      <c r="H752" t="s">
        <v>312</v>
      </c>
      <c r="I752" t="s">
        <v>755</v>
      </c>
      <c r="J752" t="s">
        <v>204</v>
      </c>
      <c r="K752" t="s">
        <v>204</v>
      </c>
      <c r="L752" t="s">
        <v>325</v>
      </c>
      <c r="M752" t="s">
        <v>340</v>
      </c>
      <c r="N752" t="s">
        <v>466</v>
      </c>
      <c r="O752" t="s">
        <v>339</v>
      </c>
      <c r="P752" t="s">
        <v>1622</v>
      </c>
      <c r="Q752" t="s">
        <v>413</v>
      </c>
      <c r="R752" t="s">
        <v>407</v>
      </c>
      <c r="S752" t="s">
        <v>1212</v>
      </c>
      <c r="T752" s="132">
        <v>1213.9000000000001</v>
      </c>
      <c r="U752" t="s">
        <v>1793</v>
      </c>
      <c r="V752" s="133">
        <v>3.9E-2</v>
      </c>
      <c r="W752" s="133">
        <v>6.4908357280492407E-2</v>
      </c>
      <c r="X752" s="15" t="s">
        <v>412</v>
      </c>
      <c r="Y752" s="15" t="s">
        <v>339</v>
      </c>
      <c r="Z752" s="144">
        <v>298557.59999999998</v>
      </c>
      <c r="AB752" t="s">
        <v>3209</v>
      </c>
      <c r="AD752" s="144">
        <v>294.6465</v>
      </c>
      <c r="AG752" s="15" t="s">
        <v>15</v>
      </c>
      <c r="AH752" s="133">
        <v>3.7873024893696912E-3</v>
      </c>
      <c r="AI752" s="133">
        <v>1.4341851108478118E-2</v>
      </c>
      <c r="AJ752" s="133">
        <v>7.2635632725927615E-4</v>
      </c>
    </row>
    <row r="753" spans="1:36">
      <c r="A753" t="s">
        <v>1213</v>
      </c>
      <c r="B753">
        <v>57</v>
      </c>
      <c r="C753" t="s">
        <v>3181</v>
      </c>
      <c r="D753" t="s">
        <v>3182</v>
      </c>
      <c r="E753" t="s">
        <v>80</v>
      </c>
      <c r="F753" t="s">
        <v>3183</v>
      </c>
      <c r="G753" t="s">
        <v>3184</v>
      </c>
      <c r="H753" t="s">
        <v>321</v>
      </c>
      <c r="I753" t="s">
        <v>755</v>
      </c>
      <c r="J753" t="s">
        <v>205</v>
      </c>
      <c r="K753" t="s">
        <v>245</v>
      </c>
      <c r="L753" t="s">
        <v>325</v>
      </c>
      <c r="M753" t="s">
        <v>314</v>
      </c>
      <c r="N753" t="s">
        <v>491</v>
      </c>
      <c r="O753" t="s">
        <v>339</v>
      </c>
      <c r="P753" t="s">
        <v>3185</v>
      </c>
      <c r="Q753" t="s">
        <v>433</v>
      </c>
      <c r="R753" t="s">
        <v>407</v>
      </c>
      <c r="S753" t="s">
        <v>1215</v>
      </c>
      <c r="T753" s="132">
        <v>4547.1000000000004</v>
      </c>
      <c r="U753" t="s">
        <v>3186</v>
      </c>
      <c r="V753" s="133">
        <v>4.1250000000000002E-2</v>
      </c>
      <c r="W753" s="133">
        <v>6.2214945040940897E-2</v>
      </c>
      <c r="X753" s="15" t="s">
        <v>412</v>
      </c>
      <c r="Y753" s="15" t="s">
        <v>339</v>
      </c>
      <c r="Z753" s="144">
        <v>167000</v>
      </c>
      <c r="AA753" t="s">
        <v>1216</v>
      </c>
      <c r="AB753" t="s">
        <v>3187</v>
      </c>
      <c r="AC753" s="132">
        <v>3444.4</v>
      </c>
      <c r="AD753" s="144">
        <v>574.9941</v>
      </c>
      <c r="AG753" s="15" t="s">
        <v>15</v>
      </c>
      <c r="AH753" s="133">
        <v>3.3399999999999999E-4</v>
      </c>
      <c r="AI753" s="133">
        <v>2.7987706524439892E-2</v>
      </c>
      <c r="AJ753" s="133">
        <v>1.4174633083092892E-3</v>
      </c>
    </row>
    <row r="754" spans="1:36">
      <c r="A754" t="s">
        <v>1213</v>
      </c>
      <c r="B754">
        <v>62</v>
      </c>
      <c r="C754" t="s">
        <v>1923</v>
      </c>
      <c r="D754" t="s">
        <v>1924</v>
      </c>
      <c r="E754" t="s">
        <v>309</v>
      </c>
      <c r="F754" t="s">
        <v>2988</v>
      </c>
      <c r="G754" t="s">
        <v>2989</v>
      </c>
      <c r="H754" t="s">
        <v>321</v>
      </c>
      <c r="I754" t="s">
        <v>951</v>
      </c>
      <c r="J754" t="s">
        <v>204</v>
      </c>
      <c r="K754" t="s">
        <v>204</v>
      </c>
      <c r="L754" t="s">
        <v>325</v>
      </c>
      <c r="M754" t="s">
        <v>340</v>
      </c>
      <c r="N754" t="s">
        <v>464</v>
      </c>
      <c r="O754" t="s">
        <v>339</v>
      </c>
      <c r="P754" t="s">
        <v>1662</v>
      </c>
      <c r="Q754" t="s">
        <v>413</v>
      </c>
      <c r="R754" t="s">
        <v>407</v>
      </c>
      <c r="S754" t="s">
        <v>1212</v>
      </c>
      <c r="T754" s="132">
        <v>3207.5</v>
      </c>
      <c r="U754" t="s">
        <v>1927</v>
      </c>
      <c r="V754" s="133">
        <v>3.95E-2</v>
      </c>
      <c r="W754" s="133">
        <v>7.7255567430257396E-2</v>
      </c>
      <c r="X754" s="15" t="s">
        <v>412</v>
      </c>
      <c r="Y754" s="15" t="s">
        <v>339</v>
      </c>
      <c r="Z754" s="144">
        <v>2694608.71</v>
      </c>
      <c r="AB754" t="s">
        <v>2990</v>
      </c>
      <c r="AD754" s="144">
        <v>2417.6028999999999</v>
      </c>
      <c r="AG754" s="15" t="s">
        <v>15</v>
      </c>
      <c r="AH754" s="133">
        <v>2.114325314954557E-3</v>
      </c>
      <c r="AI754" s="133">
        <v>5.1852027292467982E-3</v>
      </c>
      <c r="AJ754" s="133">
        <v>5.4649007377170983E-4</v>
      </c>
    </row>
    <row r="755" spans="1:36">
      <c r="A755" t="s">
        <v>1213</v>
      </c>
      <c r="B755">
        <v>62</v>
      </c>
      <c r="C755" t="s">
        <v>3074</v>
      </c>
      <c r="D755" t="s">
        <v>3075</v>
      </c>
      <c r="E755" t="s">
        <v>309</v>
      </c>
      <c r="F755" t="s">
        <v>3210</v>
      </c>
      <c r="G755" t="s">
        <v>3211</v>
      </c>
      <c r="H755" t="s">
        <v>321</v>
      </c>
      <c r="I755" t="s">
        <v>951</v>
      </c>
      <c r="J755" t="s">
        <v>204</v>
      </c>
      <c r="K755" t="s">
        <v>204</v>
      </c>
      <c r="L755" t="s">
        <v>325</v>
      </c>
      <c r="M755" t="s">
        <v>340</v>
      </c>
      <c r="N755" t="s">
        <v>447</v>
      </c>
      <c r="O755" t="s">
        <v>339</v>
      </c>
      <c r="P755" t="s">
        <v>1760</v>
      </c>
      <c r="Q755" t="s">
        <v>415</v>
      </c>
      <c r="R755" t="s">
        <v>407</v>
      </c>
      <c r="S755" t="s">
        <v>1212</v>
      </c>
      <c r="T755" s="132">
        <v>732.2</v>
      </c>
      <c r="U755" t="s">
        <v>1807</v>
      </c>
      <c r="V755" s="133">
        <v>3.15E-2</v>
      </c>
      <c r="W755" s="133">
        <v>5.29702730405327E-2</v>
      </c>
      <c r="X755" s="15" t="s">
        <v>412</v>
      </c>
      <c r="Y755" s="15" t="s">
        <v>339</v>
      </c>
      <c r="Z755" s="144">
        <v>607105.18999999994</v>
      </c>
      <c r="AB755" t="s">
        <v>3212</v>
      </c>
      <c r="AD755" s="144">
        <v>602.79469999999992</v>
      </c>
      <c r="AG755" s="15" t="s">
        <v>15</v>
      </c>
      <c r="AH755" s="133">
        <v>5.3214258354199002E-3</v>
      </c>
      <c r="AI755" s="133">
        <v>1.2928561277021568E-3</v>
      </c>
      <c r="AJ755" s="133">
        <v>1.3625948251145618E-4</v>
      </c>
    </row>
    <row r="756" spans="1:36">
      <c r="A756" t="s">
        <v>1213</v>
      </c>
      <c r="B756">
        <v>62</v>
      </c>
      <c r="C756" t="s">
        <v>2074</v>
      </c>
      <c r="D756" t="s">
        <v>2075</v>
      </c>
      <c r="E756" t="s">
        <v>309</v>
      </c>
      <c r="F756" t="s">
        <v>2341</v>
      </c>
      <c r="G756" t="s">
        <v>2342</v>
      </c>
      <c r="H756" t="s">
        <v>312</v>
      </c>
      <c r="I756" t="s">
        <v>951</v>
      </c>
      <c r="J756" t="s">
        <v>204</v>
      </c>
      <c r="K756" t="s">
        <v>204</v>
      </c>
      <c r="L756" t="s">
        <v>325</v>
      </c>
      <c r="M756" t="s">
        <v>340</v>
      </c>
      <c r="N756" t="s">
        <v>448</v>
      </c>
      <c r="O756" t="s">
        <v>339</v>
      </c>
      <c r="P756" t="s">
        <v>1211</v>
      </c>
      <c r="Q756" t="s">
        <v>413</v>
      </c>
      <c r="R756" t="s">
        <v>407</v>
      </c>
      <c r="S756" t="s">
        <v>1212</v>
      </c>
      <c r="T756" s="132">
        <v>1159.5</v>
      </c>
      <c r="U756" t="s">
        <v>2343</v>
      </c>
      <c r="V756" s="133">
        <v>2.98E-2</v>
      </c>
      <c r="W756" s="133">
        <v>1.8776788347959199E-2</v>
      </c>
      <c r="X756" s="15" t="s">
        <v>412</v>
      </c>
      <c r="Y756" s="15" t="s">
        <v>339</v>
      </c>
      <c r="Z756" s="144">
        <v>12763784</v>
      </c>
      <c r="AB756" t="s">
        <v>2340</v>
      </c>
      <c r="AD756" s="144">
        <v>12864.617900000001</v>
      </c>
      <c r="AG756" s="15" t="s">
        <v>15</v>
      </c>
      <c r="AH756" s="133">
        <v>5.0209388968459681E-3</v>
      </c>
      <c r="AI756" s="133">
        <v>2.7591649499509294E-2</v>
      </c>
      <c r="AJ756" s="133">
        <v>2.9079986565270334E-3</v>
      </c>
    </row>
    <row r="757" spans="1:36">
      <c r="A757" t="s">
        <v>1213</v>
      </c>
      <c r="B757">
        <v>62</v>
      </c>
      <c r="C757" t="s">
        <v>1672</v>
      </c>
      <c r="D757" t="s">
        <v>1673</v>
      </c>
      <c r="E757" t="s">
        <v>309</v>
      </c>
      <c r="F757" t="s">
        <v>1674</v>
      </c>
      <c r="G757" t="s">
        <v>1675</v>
      </c>
      <c r="H757" t="s">
        <v>312</v>
      </c>
      <c r="I757" t="s">
        <v>951</v>
      </c>
      <c r="J757" t="s">
        <v>204</v>
      </c>
      <c r="K757" t="s">
        <v>204</v>
      </c>
      <c r="L757" t="s">
        <v>325</v>
      </c>
      <c r="M757" t="s">
        <v>340</v>
      </c>
      <c r="N757" t="s">
        <v>440</v>
      </c>
      <c r="O757" t="s">
        <v>339</v>
      </c>
      <c r="P757" t="s">
        <v>1676</v>
      </c>
      <c r="Q757" t="s">
        <v>415</v>
      </c>
      <c r="R757" t="s">
        <v>407</v>
      </c>
      <c r="S757" t="s">
        <v>1212</v>
      </c>
      <c r="T757" s="132">
        <v>3103.3</v>
      </c>
      <c r="U757" t="s">
        <v>1677</v>
      </c>
      <c r="V757" s="133">
        <v>7.4999999999999997E-2</v>
      </c>
      <c r="W757" s="133">
        <v>5.0672873700856803E-2</v>
      </c>
      <c r="X757" s="15" t="s">
        <v>412</v>
      </c>
      <c r="Y757" s="15" t="s">
        <v>339</v>
      </c>
      <c r="Z757" s="144">
        <v>11188000</v>
      </c>
      <c r="AB757" t="s">
        <v>1678</v>
      </c>
      <c r="AD757" s="144">
        <v>12115.485199999999</v>
      </c>
      <c r="AG757" s="15" t="s">
        <v>15</v>
      </c>
      <c r="AH757" s="133">
        <v>1.3984999999999999E-2</v>
      </c>
      <c r="AI757" s="133">
        <v>2.5984931985806762E-2</v>
      </c>
      <c r="AJ757" s="133">
        <v>2.7386600176265751E-3</v>
      </c>
    </row>
    <row r="758" spans="1:36">
      <c r="A758" t="s">
        <v>1213</v>
      </c>
      <c r="B758">
        <v>62</v>
      </c>
      <c r="C758" t="s">
        <v>2410</v>
      </c>
      <c r="D758" t="s">
        <v>2411</v>
      </c>
      <c r="E758" t="s">
        <v>309</v>
      </c>
      <c r="F758" t="s">
        <v>2412</v>
      </c>
      <c r="G758" t="s">
        <v>2413</v>
      </c>
      <c r="H758" t="s">
        <v>312</v>
      </c>
      <c r="I758" t="s">
        <v>951</v>
      </c>
      <c r="J758" t="s">
        <v>204</v>
      </c>
      <c r="K758" t="s">
        <v>204</v>
      </c>
      <c r="L758" t="s">
        <v>325</v>
      </c>
      <c r="M758" t="s">
        <v>340</v>
      </c>
      <c r="N758" t="s">
        <v>440</v>
      </c>
      <c r="O758" t="s">
        <v>339</v>
      </c>
      <c r="P758" t="s">
        <v>1760</v>
      </c>
      <c r="Q758" t="s">
        <v>415</v>
      </c>
      <c r="R758" t="s">
        <v>407</v>
      </c>
      <c r="S758" t="s">
        <v>1212</v>
      </c>
      <c r="T758" s="132">
        <v>1912.4</v>
      </c>
      <c r="U758" t="s">
        <v>1390</v>
      </c>
      <c r="V758" s="133">
        <v>3.2899999999999999E-2</v>
      </c>
      <c r="W758" s="133">
        <v>5.1548822764157898E-2</v>
      </c>
      <c r="X758" s="15" t="s">
        <v>412</v>
      </c>
      <c r="Y758" s="15" t="s">
        <v>339</v>
      </c>
      <c r="Z758" s="144">
        <v>7037094</v>
      </c>
      <c r="AB758" t="s">
        <v>2414</v>
      </c>
      <c r="AD758" s="144">
        <v>6802.0550999999996</v>
      </c>
      <c r="AG758" s="15" t="s">
        <v>15</v>
      </c>
      <c r="AH758" s="133">
        <v>1.4442405801348871E-2</v>
      </c>
      <c r="AI758" s="133">
        <v>1.4588845285140541E-2</v>
      </c>
      <c r="AJ758" s="133">
        <v>1.5375790595710467E-3</v>
      </c>
    </row>
    <row r="759" spans="1:36">
      <c r="A759" t="s">
        <v>1213</v>
      </c>
      <c r="B759">
        <v>62</v>
      </c>
      <c r="C759" t="s">
        <v>1874</v>
      </c>
      <c r="D759" t="s">
        <v>1875</v>
      </c>
      <c r="E759" t="s">
        <v>309</v>
      </c>
      <c r="F759" t="s">
        <v>2441</v>
      </c>
      <c r="G759" t="s">
        <v>2442</v>
      </c>
      <c r="H759" t="s">
        <v>312</v>
      </c>
      <c r="I759" t="s">
        <v>951</v>
      </c>
      <c r="J759" t="s">
        <v>204</v>
      </c>
      <c r="K759" t="s">
        <v>204</v>
      </c>
      <c r="L759" t="s">
        <v>325</v>
      </c>
      <c r="M759" t="s">
        <v>340</v>
      </c>
      <c r="N759" t="s">
        <v>448</v>
      </c>
      <c r="O759" t="s">
        <v>339</v>
      </c>
      <c r="P759" t="s">
        <v>1211</v>
      </c>
      <c r="Q759" t="s">
        <v>413</v>
      </c>
      <c r="R759" t="s">
        <v>407</v>
      </c>
      <c r="S759" t="s">
        <v>1212</v>
      </c>
      <c r="T759" s="132">
        <v>1134.0999999999999</v>
      </c>
      <c r="U759" t="s">
        <v>2443</v>
      </c>
      <c r="V759" s="133">
        <v>3.7600000000000001E-2</v>
      </c>
      <c r="W759" s="133">
        <v>4.3345323752164502E-2</v>
      </c>
      <c r="X759" s="15" t="s">
        <v>412</v>
      </c>
      <c r="Y759" s="15" t="s">
        <v>339</v>
      </c>
      <c r="Z759" s="144">
        <v>6668000</v>
      </c>
      <c r="AB759" t="s">
        <v>2444</v>
      </c>
      <c r="AD759" s="144">
        <v>6712.0087999999996</v>
      </c>
      <c r="AG759" s="15" t="s">
        <v>15</v>
      </c>
      <c r="AH759" s="133">
        <v>5.5296313772580227E-3</v>
      </c>
      <c r="AI759" s="133">
        <v>1.4395716661528047E-2</v>
      </c>
      <c r="AJ759" s="133">
        <v>1.5172244309718383E-3</v>
      </c>
    </row>
    <row r="760" spans="1:36">
      <c r="A760" t="s">
        <v>1213</v>
      </c>
      <c r="B760">
        <v>62</v>
      </c>
      <c r="C760" t="s">
        <v>2424</v>
      </c>
      <c r="D760" t="s">
        <v>2425</v>
      </c>
      <c r="E760" t="s">
        <v>309</v>
      </c>
      <c r="F760" t="s">
        <v>2996</v>
      </c>
      <c r="G760" t="s">
        <v>2997</v>
      </c>
      <c r="H760" t="s">
        <v>312</v>
      </c>
      <c r="I760" t="s">
        <v>951</v>
      </c>
      <c r="J760" t="s">
        <v>204</v>
      </c>
      <c r="K760" t="s">
        <v>204</v>
      </c>
      <c r="L760" t="s">
        <v>325</v>
      </c>
      <c r="M760" t="s">
        <v>340</v>
      </c>
      <c r="N760" t="s">
        <v>462</v>
      </c>
      <c r="O760" t="s">
        <v>339</v>
      </c>
      <c r="P760" t="s">
        <v>1690</v>
      </c>
      <c r="Q760" t="s">
        <v>413</v>
      </c>
      <c r="R760" t="s">
        <v>407</v>
      </c>
      <c r="S760" t="s">
        <v>1212</v>
      </c>
      <c r="T760" s="132">
        <v>3362</v>
      </c>
      <c r="U760" t="s">
        <v>2998</v>
      </c>
      <c r="V760" s="133">
        <v>5.2499999999999998E-2</v>
      </c>
      <c r="W760" s="133">
        <v>4.8406945585012101E-2</v>
      </c>
      <c r="X760" s="15" t="s">
        <v>412</v>
      </c>
      <c r="Y760" s="15" t="s">
        <v>339</v>
      </c>
      <c r="Z760" s="144">
        <v>6525000</v>
      </c>
      <c r="AB760" t="s">
        <v>2999</v>
      </c>
      <c r="AD760" s="144">
        <v>6575.2425000000003</v>
      </c>
      <c r="AG760" s="15" t="s">
        <v>15</v>
      </c>
      <c r="AH760" s="133">
        <v>2.5479423169288803E-2</v>
      </c>
      <c r="AI760" s="133">
        <v>1.4102384372743573E-2</v>
      </c>
      <c r="AJ760" s="133">
        <v>1.4863089214907387E-3</v>
      </c>
    </row>
    <row r="761" spans="1:36">
      <c r="A761" t="s">
        <v>1213</v>
      </c>
      <c r="B761">
        <v>62</v>
      </c>
      <c r="C761" t="s">
        <v>2094</v>
      </c>
      <c r="D761" t="s">
        <v>2095</v>
      </c>
      <c r="E761" t="s">
        <v>309</v>
      </c>
      <c r="F761" t="s">
        <v>2366</v>
      </c>
      <c r="G761" t="s">
        <v>2367</v>
      </c>
      <c r="H761" t="s">
        <v>312</v>
      </c>
      <c r="I761" t="s">
        <v>951</v>
      </c>
      <c r="J761" t="s">
        <v>204</v>
      </c>
      <c r="K761" t="s">
        <v>204</v>
      </c>
      <c r="L761" t="s">
        <v>325</v>
      </c>
      <c r="M761" t="s">
        <v>340</v>
      </c>
      <c r="N761" t="s">
        <v>448</v>
      </c>
      <c r="O761" t="s">
        <v>339</v>
      </c>
      <c r="P761" t="s">
        <v>1211</v>
      </c>
      <c r="Q761" t="s">
        <v>413</v>
      </c>
      <c r="R761" t="s">
        <v>407</v>
      </c>
      <c r="S761" t="s">
        <v>1212</v>
      </c>
      <c r="T761" s="132">
        <v>3414.5</v>
      </c>
      <c r="U761" t="s">
        <v>2368</v>
      </c>
      <c r="V761" s="133">
        <v>2.6800000000000001E-2</v>
      </c>
      <c r="W761" s="133">
        <v>4.46566247451302E-2</v>
      </c>
      <c r="X761" s="15" t="s">
        <v>412</v>
      </c>
      <c r="Y761" s="15" t="s">
        <v>339</v>
      </c>
      <c r="Z761" s="144">
        <v>6863036.8399999999</v>
      </c>
      <c r="AB761" t="s">
        <v>2369</v>
      </c>
      <c r="AD761" s="144">
        <v>6521.2575999999999</v>
      </c>
      <c r="AG761" s="15" t="s">
        <v>15</v>
      </c>
      <c r="AH761" s="133">
        <v>3.0054197828267909E-3</v>
      </c>
      <c r="AI761" s="133">
        <v>1.3986599166323561E-2</v>
      </c>
      <c r="AJ761" s="133">
        <v>1.4741058371944887E-3</v>
      </c>
    </row>
    <row r="762" spans="1:36">
      <c r="A762" t="s">
        <v>1213</v>
      </c>
      <c r="B762">
        <v>62</v>
      </c>
      <c r="C762" t="s">
        <v>3141</v>
      </c>
      <c r="D762" t="s">
        <v>3142</v>
      </c>
      <c r="E762" t="s">
        <v>309</v>
      </c>
      <c r="F762" t="s">
        <v>3143</v>
      </c>
      <c r="G762" t="s">
        <v>3144</v>
      </c>
      <c r="H762" t="s">
        <v>312</v>
      </c>
      <c r="I762" t="s">
        <v>951</v>
      </c>
      <c r="J762" t="s">
        <v>204</v>
      </c>
      <c r="K762" t="s">
        <v>204</v>
      </c>
      <c r="L762" t="s">
        <v>325</v>
      </c>
      <c r="M762" t="s">
        <v>340</v>
      </c>
      <c r="N762" t="s">
        <v>447</v>
      </c>
      <c r="O762" t="s">
        <v>339</v>
      </c>
      <c r="P762" t="s">
        <v>1676</v>
      </c>
      <c r="Q762" t="s">
        <v>415</v>
      </c>
      <c r="R762" t="s">
        <v>407</v>
      </c>
      <c r="S762" t="s">
        <v>1212</v>
      </c>
      <c r="T762" s="132">
        <v>2694</v>
      </c>
      <c r="U762" t="s">
        <v>1682</v>
      </c>
      <c r="V762" s="133">
        <v>4.53E-2</v>
      </c>
      <c r="W762" s="133">
        <v>5.6513408323525999E-2</v>
      </c>
      <c r="X762" s="15" t="s">
        <v>412</v>
      </c>
      <c r="Y762" s="15" t="s">
        <v>339</v>
      </c>
      <c r="Z762" s="144">
        <v>6381412</v>
      </c>
      <c r="AB762" t="s">
        <v>2464</v>
      </c>
      <c r="AD762" s="144">
        <v>6277.3950000000004</v>
      </c>
      <c r="AG762" s="15" t="s">
        <v>15</v>
      </c>
      <c r="AH762" s="133">
        <v>9.1163028571428564E-3</v>
      </c>
      <c r="AI762" s="133">
        <v>1.3463569921495465E-2</v>
      </c>
      <c r="AJ762" s="133">
        <v>1.4189816105217954E-3</v>
      </c>
    </row>
    <row r="763" spans="1:36">
      <c r="A763" t="s">
        <v>1213</v>
      </c>
      <c r="B763">
        <v>62</v>
      </c>
      <c r="C763" t="s">
        <v>2195</v>
      </c>
      <c r="D763" t="s">
        <v>2196</v>
      </c>
      <c r="E763" t="s">
        <v>309</v>
      </c>
      <c r="F763" t="s">
        <v>2399</v>
      </c>
      <c r="G763" t="s">
        <v>2400</v>
      </c>
      <c r="H763" t="s">
        <v>312</v>
      </c>
      <c r="I763" t="s">
        <v>951</v>
      </c>
      <c r="J763" t="s">
        <v>204</v>
      </c>
      <c r="K763" t="s">
        <v>204</v>
      </c>
      <c r="L763" t="s">
        <v>325</v>
      </c>
      <c r="M763" t="s">
        <v>340</v>
      </c>
      <c r="N763" t="s">
        <v>464</v>
      </c>
      <c r="O763" t="s">
        <v>339</v>
      </c>
      <c r="P763" t="s">
        <v>1650</v>
      </c>
      <c r="Q763" t="s">
        <v>413</v>
      </c>
      <c r="R763" t="s">
        <v>407</v>
      </c>
      <c r="S763" t="s">
        <v>1212</v>
      </c>
      <c r="T763" s="132">
        <v>5780.9</v>
      </c>
      <c r="U763" t="s">
        <v>2199</v>
      </c>
      <c r="V763" s="133">
        <v>2.4400000000000002E-2</v>
      </c>
      <c r="W763" s="133">
        <v>5.03450484526154E-2</v>
      </c>
      <c r="X763" s="15" t="s">
        <v>412</v>
      </c>
      <c r="Y763" s="15" t="s">
        <v>339</v>
      </c>
      <c r="Z763" s="144">
        <v>7216688</v>
      </c>
      <c r="AB763" t="s">
        <v>2401</v>
      </c>
      <c r="AD763" s="144">
        <v>6175.3199000000004</v>
      </c>
      <c r="AG763" s="15" t="s">
        <v>15</v>
      </c>
      <c r="AH763" s="133">
        <v>5.9380090147761362E-3</v>
      </c>
      <c r="AI763" s="133">
        <v>1.3244642285733554E-2</v>
      </c>
      <c r="AJ763" s="133">
        <v>1.3959079167695028E-3</v>
      </c>
    </row>
    <row r="764" spans="1:36">
      <c r="A764" t="s">
        <v>1213</v>
      </c>
      <c r="B764">
        <v>62</v>
      </c>
      <c r="C764" t="s">
        <v>2312</v>
      </c>
      <c r="D764" t="s">
        <v>2313</v>
      </c>
      <c r="E764" t="s">
        <v>309</v>
      </c>
      <c r="F764" t="s">
        <v>2314</v>
      </c>
      <c r="G764" t="s">
        <v>2315</v>
      </c>
      <c r="H764" t="s">
        <v>312</v>
      </c>
      <c r="I764" t="s">
        <v>951</v>
      </c>
      <c r="J764" t="s">
        <v>204</v>
      </c>
      <c r="K764" t="s">
        <v>204</v>
      </c>
      <c r="L764" t="s">
        <v>325</v>
      </c>
      <c r="M764" t="s">
        <v>340</v>
      </c>
      <c r="N764" t="s">
        <v>464</v>
      </c>
      <c r="O764" t="s">
        <v>339</v>
      </c>
      <c r="P764" t="s">
        <v>1690</v>
      </c>
      <c r="Q764" t="s">
        <v>413</v>
      </c>
      <c r="R764" t="s">
        <v>407</v>
      </c>
      <c r="S764" t="s">
        <v>1212</v>
      </c>
      <c r="T764" s="132">
        <v>7096.3</v>
      </c>
      <c r="U764" t="s">
        <v>2316</v>
      </c>
      <c r="V764" s="133">
        <v>4.9399999999999999E-2</v>
      </c>
      <c r="W764" s="133">
        <v>5.4465156172513601E-2</v>
      </c>
      <c r="X764" s="15" t="s">
        <v>412</v>
      </c>
      <c r="Y764" s="15" t="s">
        <v>339</v>
      </c>
      <c r="Z764" s="144">
        <v>6666000</v>
      </c>
      <c r="AB764" t="s">
        <v>2317</v>
      </c>
      <c r="AD764" s="144">
        <v>6159.384</v>
      </c>
      <c r="AG764" s="15" t="s">
        <v>15</v>
      </c>
      <c r="AH764" s="133">
        <v>7.4264623145473326E-3</v>
      </c>
      <c r="AI764" s="133">
        <v>1.3210463441816298E-2</v>
      </c>
      <c r="AJ764" s="133">
        <v>1.392305666306195E-3</v>
      </c>
    </row>
    <row r="765" spans="1:36">
      <c r="A765" t="s">
        <v>1213</v>
      </c>
      <c r="B765">
        <v>62</v>
      </c>
      <c r="C765" t="s">
        <v>1794</v>
      </c>
      <c r="D765" t="s">
        <v>1795</v>
      </c>
      <c r="E765" t="s">
        <v>309</v>
      </c>
      <c r="F765" t="s">
        <v>3110</v>
      </c>
      <c r="G765" t="s">
        <v>3111</v>
      </c>
      <c r="H765" t="s">
        <v>312</v>
      </c>
      <c r="I765" t="s">
        <v>951</v>
      </c>
      <c r="J765" t="s">
        <v>204</v>
      </c>
      <c r="K765" t="s">
        <v>204</v>
      </c>
      <c r="L765" t="s">
        <v>325</v>
      </c>
      <c r="M765" t="s">
        <v>340</v>
      </c>
      <c r="N765" t="s">
        <v>441</v>
      </c>
      <c r="O765" t="s">
        <v>339</v>
      </c>
      <c r="Q765" t="s">
        <v>410</v>
      </c>
      <c r="R765" t="s">
        <v>410</v>
      </c>
      <c r="S765" t="s">
        <v>1212</v>
      </c>
      <c r="T765" s="132">
        <v>3171.2</v>
      </c>
      <c r="U765" t="s">
        <v>1893</v>
      </c>
      <c r="V765" s="133">
        <v>6.0499999999999998E-2</v>
      </c>
      <c r="W765" s="133">
        <v>5.3691488586663901E-2</v>
      </c>
      <c r="X765" s="15" t="s">
        <v>412</v>
      </c>
      <c r="Y765" s="15" t="s">
        <v>339</v>
      </c>
      <c r="Z765" s="144">
        <v>5841000</v>
      </c>
      <c r="AB765" t="s">
        <v>3112</v>
      </c>
      <c r="AD765" s="144">
        <v>5870.7891</v>
      </c>
      <c r="AG765" s="15" t="s">
        <v>15</v>
      </c>
      <c r="AH765" s="133">
        <v>2.6550000000000001E-2</v>
      </c>
      <c r="AI765" s="133">
        <v>1.2591493691603511E-2</v>
      </c>
      <c r="AJ765" s="133">
        <v>1.3270698708862196E-3</v>
      </c>
    </row>
    <row r="766" spans="1:36">
      <c r="A766" t="s">
        <v>1213</v>
      </c>
      <c r="B766">
        <v>62</v>
      </c>
      <c r="C766" t="s">
        <v>1756</v>
      </c>
      <c r="D766" t="s">
        <v>1757</v>
      </c>
      <c r="E766" t="s">
        <v>309</v>
      </c>
      <c r="F766" t="s">
        <v>2042</v>
      </c>
      <c r="G766" t="s">
        <v>2043</v>
      </c>
      <c r="H766" t="s">
        <v>312</v>
      </c>
      <c r="I766" t="s">
        <v>951</v>
      </c>
      <c r="J766" t="s">
        <v>204</v>
      </c>
      <c r="K766" t="s">
        <v>204</v>
      </c>
      <c r="L766" t="s">
        <v>325</v>
      </c>
      <c r="M766" t="s">
        <v>340</v>
      </c>
      <c r="N766" t="s">
        <v>441</v>
      </c>
      <c r="O766" t="s">
        <v>339</v>
      </c>
      <c r="P766" t="s">
        <v>1760</v>
      </c>
      <c r="Q766" t="s">
        <v>415</v>
      </c>
      <c r="R766" t="s">
        <v>407</v>
      </c>
      <c r="S766" t="s">
        <v>1212</v>
      </c>
      <c r="T766" s="132">
        <v>4265.1000000000004</v>
      </c>
      <c r="U766" t="s">
        <v>2044</v>
      </c>
      <c r="V766" s="133">
        <v>1.4999999999999999E-2</v>
      </c>
      <c r="W766" s="133">
        <v>5.1131829048394799E-2</v>
      </c>
      <c r="X766" s="15" t="s">
        <v>412</v>
      </c>
      <c r="Y766" s="15" t="s">
        <v>339</v>
      </c>
      <c r="Z766" s="144">
        <v>6007000</v>
      </c>
      <c r="AB766" t="s">
        <v>2045</v>
      </c>
      <c r="AD766" s="144">
        <v>5122.1689000000006</v>
      </c>
      <c r="AG766" s="15" t="s">
        <v>15</v>
      </c>
      <c r="AH766" s="133">
        <v>1.5563385755369589E-2</v>
      </c>
      <c r="AI766" s="133">
        <v>1.0985875372644147E-2</v>
      </c>
      <c r="AJ766" s="133">
        <v>1.1578470806897852E-3</v>
      </c>
    </row>
    <row r="767" spans="1:36">
      <c r="A767" t="s">
        <v>1213</v>
      </c>
      <c r="B767">
        <v>62</v>
      </c>
      <c r="C767" t="s">
        <v>2540</v>
      </c>
      <c r="D767" t="s">
        <v>2541</v>
      </c>
      <c r="E767" t="s">
        <v>309</v>
      </c>
      <c r="F767" t="s">
        <v>2542</v>
      </c>
      <c r="G767" t="s">
        <v>2543</v>
      </c>
      <c r="H767" t="s">
        <v>312</v>
      </c>
      <c r="I767" t="s">
        <v>951</v>
      </c>
      <c r="J767" t="s">
        <v>204</v>
      </c>
      <c r="K767" t="s">
        <v>204</v>
      </c>
      <c r="L767" t="s">
        <v>325</v>
      </c>
      <c r="M767" t="s">
        <v>340</v>
      </c>
      <c r="N767" t="s">
        <v>440</v>
      </c>
      <c r="O767" t="s">
        <v>339</v>
      </c>
      <c r="P767" t="s">
        <v>1686</v>
      </c>
      <c r="Q767" t="s">
        <v>413</v>
      </c>
      <c r="R767" t="s">
        <v>407</v>
      </c>
      <c r="S767" t="s">
        <v>1212</v>
      </c>
      <c r="T767" s="132">
        <v>3618.8</v>
      </c>
      <c r="U767" t="s">
        <v>2544</v>
      </c>
      <c r="V767" s="133">
        <v>2.5000000000000001E-2</v>
      </c>
      <c r="W767" s="133">
        <v>4.6062339409589398E-2</v>
      </c>
      <c r="X767" s="15" t="s">
        <v>412</v>
      </c>
      <c r="Y767" s="15" t="s">
        <v>339</v>
      </c>
      <c r="Z767" s="144">
        <v>5641345.0999999996</v>
      </c>
      <c r="AB767" t="s">
        <v>2545</v>
      </c>
      <c r="AD767" s="144">
        <v>5097.5194000000001</v>
      </c>
      <c r="AG767" s="15" t="s">
        <v>15</v>
      </c>
      <c r="AH767" s="133">
        <v>6.9798875602838381E-3</v>
      </c>
      <c r="AI767" s="133">
        <v>1.0933007858845843E-2</v>
      </c>
      <c r="AJ767" s="133">
        <v>1.1522751536072043E-3</v>
      </c>
    </row>
    <row r="768" spans="1:36">
      <c r="A768" t="s">
        <v>1213</v>
      </c>
      <c r="B768">
        <v>62</v>
      </c>
      <c r="C768" t="s">
        <v>2318</v>
      </c>
      <c r="D768" t="s">
        <v>2319</v>
      </c>
      <c r="E768" t="s">
        <v>309</v>
      </c>
      <c r="F768" t="s">
        <v>3008</v>
      </c>
      <c r="G768" t="s">
        <v>3009</v>
      </c>
      <c r="H768" t="s">
        <v>312</v>
      </c>
      <c r="I768" t="s">
        <v>951</v>
      </c>
      <c r="J768" t="s">
        <v>204</v>
      </c>
      <c r="K768" t="s">
        <v>204</v>
      </c>
      <c r="L768" t="s">
        <v>325</v>
      </c>
      <c r="M768" t="s">
        <v>340</v>
      </c>
      <c r="N768" t="s">
        <v>459</v>
      </c>
      <c r="O768" t="s">
        <v>339</v>
      </c>
      <c r="P768" t="s">
        <v>1957</v>
      </c>
      <c r="Q768" t="s">
        <v>413</v>
      </c>
      <c r="R768" t="s">
        <v>407</v>
      </c>
      <c r="S768" t="s">
        <v>1212</v>
      </c>
      <c r="T768" s="132">
        <v>1675.1</v>
      </c>
      <c r="U768" t="s">
        <v>1651</v>
      </c>
      <c r="V768" s="133">
        <v>2.6100000000000002E-2</v>
      </c>
      <c r="W768" s="133">
        <v>4.3403020995855003E-2</v>
      </c>
      <c r="X768" s="15" t="s">
        <v>412</v>
      </c>
      <c r="Y768" s="15" t="s">
        <v>339</v>
      </c>
      <c r="Z768" s="144">
        <v>3808890.67</v>
      </c>
      <c r="AB768" t="s">
        <v>3010</v>
      </c>
      <c r="AD768" s="144">
        <v>3728.1422000000002</v>
      </c>
      <c r="AG768" s="15" t="s">
        <v>15</v>
      </c>
      <c r="AH768" s="133">
        <v>7.8942440831885289E-3</v>
      </c>
      <c r="AI768" s="133">
        <v>7.9960084058718506E-3</v>
      </c>
      <c r="AJ768" s="133">
        <v>8.4273257031145399E-4</v>
      </c>
    </row>
    <row r="769" spans="1:36">
      <c r="A769" t="s">
        <v>1213</v>
      </c>
      <c r="B769">
        <v>62</v>
      </c>
      <c r="C769" t="s">
        <v>2360</v>
      </c>
      <c r="D769" t="s">
        <v>2361</v>
      </c>
      <c r="E769" t="s">
        <v>309</v>
      </c>
      <c r="F769" t="s">
        <v>2478</v>
      </c>
      <c r="G769" t="s">
        <v>2479</v>
      </c>
      <c r="H769" t="s">
        <v>312</v>
      </c>
      <c r="I769" t="s">
        <v>951</v>
      </c>
      <c r="J769" t="s">
        <v>204</v>
      </c>
      <c r="K769" t="s">
        <v>204</v>
      </c>
      <c r="L769" t="s">
        <v>325</v>
      </c>
      <c r="M769" t="s">
        <v>340</v>
      </c>
      <c r="N769" t="s">
        <v>445</v>
      </c>
      <c r="O769" t="s">
        <v>339</v>
      </c>
      <c r="P769" t="s">
        <v>1690</v>
      </c>
      <c r="Q769" t="s">
        <v>413</v>
      </c>
      <c r="R769" t="s">
        <v>407</v>
      </c>
      <c r="S769" t="s">
        <v>1212</v>
      </c>
      <c r="T769" s="132">
        <v>334.2</v>
      </c>
      <c r="U769" t="s">
        <v>2480</v>
      </c>
      <c r="V769" s="133">
        <v>3.9199999999999999E-2</v>
      </c>
      <c r="W769" s="133">
        <v>4.9345837095975502E-2</v>
      </c>
      <c r="X769" s="15" t="s">
        <v>412</v>
      </c>
      <c r="Y769" s="15" t="s">
        <v>339</v>
      </c>
      <c r="Z769" s="144">
        <v>2967333</v>
      </c>
      <c r="AB769" t="s">
        <v>2481</v>
      </c>
      <c r="AD769" s="144">
        <v>2976.2350000000001</v>
      </c>
      <c r="AG769" s="15" t="s">
        <v>15</v>
      </c>
      <c r="AH769" s="133">
        <v>6.5071973181268167E-3</v>
      </c>
      <c r="AI769" s="133">
        <v>6.3833402271646199E-3</v>
      </c>
      <c r="AJ769" s="133">
        <v>6.7276676608550774E-4</v>
      </c>
    </row>
    <row r="770" spans="1:36">
      <c r="A770" t="s">
        <v>1213</v>
      </c>
      <c r="B770">
        <v>62</v>
      </c>
      <c r="C770" t="s">
        <v>2991</v>
      </c>
      <c r="D770" t="s">
        <v>2992</v>
      </c>
      <c r="E770" t="s">
        <v>309</v>
      </c>
      <c r="F770" t="s">
        <v>3102</v>
      </c>
      <c r="G770" t="s">
        <v>3103</v>
      </c>
      <c r="H770" t="s">
        <v>312</v>
      </c>
      <c r="I770" t="s">
        <v>951</v>
      </c>
      <c r="J770" t="s">
        <v>204</v>
      </c>
      <c r="K770" t="s">
        <v>204</v>
      </c>
      <c r="L770" t="s">
        <v>325</v>
      </c>
      <c r="M770" t="s">
        <v>340</v>
      </c>
      <c r="N770" t="s">
        <v>440</v>
      </c>
      <c r="O770" t="s">
        <v>339</v>
      </c>
      <c r="P770" t="s">
        <v>1622</v>
      </c>
      <c r="Q770" t="s">
        <v>413</v>
      </c>
      <c r="R770" t="s">
        <v>407</v>
      </c>
      <c r="S770" t="s">
        <v>1212</v>
      </c>
      <c r="T770" s="132">
        <v>2727.5</v>
      </c>
      <c r="U770" t="s">
        <v>3104</v>
      </c>
      <c r="V770" s="133">
        <v>2.7E-2</v>
      </c>
      <c r="W770" s="133">
        <v>5.2713258045911399E-2</v>
      </c>
      <c r="X770" s="15" t="s">
        <v>412</v>
      </c>
      <c r="Y770" s="15" t="s">
        <v>339</v>
      </c>
      <c r="Z770" s="144">
        <v>2976749.62</v>
      </c>
      <c r="AB770" t="s">
        <v>3105</v>
      </c>
      <c r="AD770" s="144">
        <v>2781.7725</v>
      </c>
      <c r="AG770" s="15" t="s">
        <v>15</v>
      </c>
      <c r="AH770" s="133">
        <v>4.2299884977265584E-3</v>
      </c>
      <c r="AI770" s="133">
        <v>5.9662628462034397E-3</v>
      </c>
      <c r="AJ770" s="133">
        <v>6.2880924685402803E-4</v>
      </c>
    </row>
    <row r="771" spans="1:36">
      <c r="A771" t="s">
        <v>1213</v>
      </c>
      <c r="B771">
        <v>62</v>
      </c>
      <c r="C771" t="s">
        <v>3113</v>
      </c>
      <c r="D771" t="s">
        <v>3114</v>
      </c>
      <c r="E771" t="s">
        <v>309</v>
      </c>
      <c r="F771" t="s">
        <v>3145</v>
      </c>
      <c r="G771" t="s">
        <v>3146</v>
      </c>
      <c r="H771" t="s">
        <v>312</v>
      </c>
      <c r="I771" t="s">
        <v>951</v>
      </c>
      <c r="J771" t="s">
        <v>204</v>
      </c>
      <c r="K771" t="s">
        <v>204</v>
      </c>
      <c r="L771" t="s">
        <v>325</v>
      </c>
      <c r="M771" t="s">
        <v>340</v>
      </c>
      <c r="N771" t="s">
        <v>447</v>
      </c>
      <c r="O771" t="s">
        <v>339</v>
      </c>
      <c r="P771" t="s">
        <v>1856</v>
      </c>
      <c r="Q771" t="s">
        <v>415</v>
      </c>
      <c r="R771" t="s">
        <v>407</v>
      </c>
      <c r="S771" t="s">
        <v>1212</v>
      </c>
      <c r="T771" s="132">
        <v>2556.1999999999998</v>
      </c>
      <c r="U771" t="s">
        <v>1682</v>
      </c>
      <c r="V771" s="133">
        <v>2.58E-2</v>
      </c>
      <c r="W771" s="133">
        <v>5.2117927395104999E-2</v>
      </c>
      <c r="X771" s="15" t="s">
        <v>412</v>
      </c>
      <c r="Y771" s="15" t="s">
        <v>339</v>
      </c>
      <c r="Z771" s="144">
        <v>2470076.7400000002</v>
      </c>
      <c r="AB771" t="s">
        <v>3147</v>
      </c>
      <c r="AD771" s="144">
        <v>2327.5533</v>
      </c>
      <c r="AG771" s="15" t="s">
        <v>15</v>
      </c>
      <c r="AH771" s="133">
        <v>9.2164790346223966E-3</v>
      </c>
      <c r="AI771" s="133">
        <v>4.9920670278925426E-3</v>
      </c>
      <c r="AJ771" s="133">
        <v>5.2613469921987063E-4</v>
      </c>
    </row>
    <row r="772" spans="1:36">
      <c r="A772" t="s">
        <v>1213</v>
      </c>
      <c r="B772">
        <v>62</v>
      </c>
      <c r="C772" t="s">
        <v>2234</v>
      </c>
      <c r="D772" t="s">
        <v>2235</v>
      </c>
      <c r="E772" t="s">
        <v>309</v>
      </c>
      <c r="F772" t="s">
        <v>3106</v>
      </c>
      <c r="G772" t="s">
        <v>3107</v>
      </c>
      <c r="H772" t="s">
        <v>312</v>
      </c>
      <c r="I772" t="s">
        <v>951</v>
      </c>
      <c r="J772" t="s">
        <v>204</v>
      </c>
      <c r="K772" t="s">
        <v>204</v>
      </c>
      <c r="L772" t="s">
        <v>325</v>
      </c>
      <c r="M772" t="s">
        <v>340</v>
      </c>
      <c r="N772" t="s">
        <v>441</v>
      </c>
      <c r="O772" t="s">
        <v>339</v>
      </c>
      <c r="P772" t="s">
        <v>1662</v>
      </c>
      <c r="Q772" t="s">
        <v>413</v>
      </c>
      <c r="R772" t="s">
        <v>407</v>
      </c>
      <c r="S772" t="s">
        <v>1212</v>
      </c>
      <c r="T772" s="132">
        <v>3145.1</v>
      </c>
      <c r="U772" t="s">
        <v>3108</v>
      </c>
      <c r="V772" s="133">
        <v>2.0500000000000001E-2</v>
      </c>
      <c r="W772" s="133">
        <v>4.5036902033090201E-2</v>
      </c>
      <c r="X772" s="15" t="s">
        <v>412</v>
      </c>
      <c r="Y772" s="15" t="s">
        <v>339</v>
      </c>
      <c r="Z772" s="144">
        <v>2194408.7999999998</v>
      </c>
      <c r="AB772" t="s">
        <v>3109</v>
      </c>
      <c r="AD772" s="144">
        <v>2008.9813000000001</v>
      </c>
      <c r="AG772" s="15" t="s">
        <v>15</v>
      </c>
      <c r="AH772" s="133">
        <v>4.5319791223810534E-3</v>
      </c>
      <c r="AI772" s="133">
        <v>4.3088032860010969E-3</v>
      </c>
      <c r="AJ772" s="133">
        <v>4.5412269270647622E-4</v>
      </c>
    </row>
    <row r="773" spans="1:36">
      <c r="A773" t="s">
        <v>1213</v>
      </c>
      <c r="B773">
        <v>62</v>
      </c>
      <c r="C773" t="s">
        <v>2094</v>
      </c>
      <c r="D773" t="s">
        <v>2095</v>
      </c>
      <c r="E773" t="s">
        <v>309</v>
      </c>
      <c r="F773" t="s">
        <v>2445</v>
      </c>
      <c r="G773" t="s">
        <v>2446</v>
      </c>
      <c r="H773" t="s">
        <v>312</v>
      </c>
      <c r="I773" t="s">
        <v>951</v>
      </c>
      <c r="J773" t="s">
        <v>204</v>
      </c>
      <c r="K773" t="s">
        <v>204</v>
      </c>
      <c r="L773" t="s">
        <v>325</v>
      </c>
      <c r="M773" t="s">
        <v>340</v>
      </c>
      <c r="N773" t="s">
        <v>448</v>
      </c>
      <c r="O773" t="s">
        <v>339</v>
      </c>
      <c r="P773" t="s">
        <v>1211</v>
      </c>
      <c r="Q773" t="s">
        <v>413</v>
      </c>
      <c r="R773" t="s">
        <v>407</v>
      </c>
      <c r="S773" t="s">
        <v>1212</v>
      </c>
      <c r="T773" s="132">
        <v>682.2</v>
      </c>
      <c r="U773" t="s">
        <v>2447</v>
      </c>
      <c r="V773" s="133">
        <v>1.8700000000000001E-2</v>
      </c>
      <c r="W773" s="133">
        <v>4.3243042274713199E-2</v>
      </c>
      <c r="X773" s="15" t="s">
        <v>412</v>
      </c>
      <c r="Y773" s="15" t="s">
        <v>339</v>
      </c>
      <c r="Z773" s="144">
        <v>1925216.14</v>
      </c>
      <c r="AB773" t="s">
        <v>2448</v>
      </c>
      <c r="AD773" s="144">
        <v>1905.3863999999999</v>
      </c>
      <c r="AG773" s="15" t="s">
        <v>15</v>
      </c>
      <c r="AH773" s="133">
        <v>6.9675064418765458E-3</v>
      </c>
      <c r="AI773" s="133">
        <v>4.0866160284427728E-3</v>
      </c>
      <c r="AJ773" s="133">
        <v>4.3070545386076958E-4</v>
      </c>
    </row>
    <row r="774" spans="1:36">
      <c r="A774" t="s">
        <v>1213</v>
      </c>
      <c r="B774">
        <v>62</v>
      </c>
      <c r="C774" t="s">
        <v>3118</v>
      </c>
      <c r="D774" t="s">
        <v>3119</v>
      </c>
      <c r="E774" t="s">
        <v>309</v>
      </c>
      <c r="F774" t="s">
        <v>3148</v>
      </c>
      <c r="G774" t="s">
        <v>3149</v>
      </c>
      <c r="H774" t="s">
        <v>312</v>
      </c>
      <c r="I774" t="s">
        <v>951</v>
      </c>
      <c r="J774" t="s">
        <v>204</v>
      </c>
      <c r="K774" t="s">
        <v>204</v>
      </c>
      <c r="L774" t="s">
        <v>325</v>
      </c>
      <c r="M774" t="s">
        <v>340</v>
      </c>
      <c r="N774" t="s">
        <v>447</v>
      </c>
      <c r="O774" t="s">
        <v>339</v>
      </c>
      <c r="P774" t="s">
        <v>1662</v>
      </c>
      <c r="Q774" t="s">
        <v>413</v>
      </c>
      <c r="R774" t="s">
        <v>407</v>
      </c>
      <c r="S774" t="s">
        <v>1212</v>
      </c>
      <c r="T774" s="132">
        <v>337</v>
      </c>
      <c r="U774" t="s">
        <v>3150</v>
      </c>
      <c r="V774" s="133">
        <v>3.4200000000000001E-2</v>
      </c>
      <c r="W774" s="133">
        <v>5.4129463118314403E-2</v>
      </c>
      <c r="X774" s="15" t="s">
        <v>412</v>
      </c>
      <c r="Y774" s="15" t="s">
        <v>339</v>
      </c>
      <c r="Z774" s="144">
        <v>1893000</v>
      </c>
      <c r="AB774" t="s">
        <v>1867</v>
      </c>
      <c r="AD774" s="144">
        <v>1891.2963</v>
      </c>
      <c r="AG774" s="15" t="s">
        <v>15</v>
      </c>
      <c r="AH774" s="133">
        <v>8.4868178602459168E-3</v>
      </c>
      <c r="AI774" s="133">
        <v>4.0563960014170942E-3</v>
      </c>
      <c r="AJ774" s="133">
        <v>4.275204395689474E-4</v>
      </c>
    </row>
    <row r="775" spans="1:36">
      <c r="A775" t="s">
        <v>1213</v>
      </c>
      <c r="B775">
        <v>62</v>
      </c>
      <c r="C775" t="s">
        <v>3151</v>
      </c>
      <c r="D775" t="s">
        <v>3152</v>
      </c>
      <c r="E775" t="s">
        <v>309</v>
      </c>
      <c r="F775" t="s">
        <v>3153</v>
      </c>
      <c r="G775" t="s">
        <v>3154</v>
      </c>
      <c r="H775" t="s">
        <v>312</v>
      </c>
      <c r="I775" t="s">
        <v>951</v>
      </c>
      <c r="J775" t="s">
        <v>204</v>
      </c>
      <c r="K775" t="s">
        <v>204</v>
      </c>
      <c r="L775" t="s">
        <v>325</v>
      </c>
      <c r="M775" t="s">
        <v>340</v>
      </c>
      <c r="N775" t="s">
        <v>447</v>
      </c>
      <c r="O775" t="s">
        <v>339</v>
      </c>
      <c r="P775" t="s">
        <v>1760</v>
      </c>
      <c r="Q775" t="s">
        <v>415</v>
      </c>
      <c r="R775" t="s">
        <v>407</v>
      </c>
      <c r="S775" t="s">
        <v>1212</v>
      </c>
      <c r="T775" s="132">
        <v>2123.8000000000002</v>
      </c>
      <c r="U775" t="s">
        <v>1366</v>
      </c>
      <c r="V775" s="133">
        <v>2.4E-2</v>
      </c>
      <c r="W775" s="133">
        <v>5.6067565985917701E-2</v>
      </c>
      <c r="X775" s="15" t="s">
        <v>412</v>
      </c>
      <c r="Y775" s="15" t="s">
        <v>339</v>
      </c>
      <c r="Z775" s="144">
        <v>1871388.88</v>
      </c>
      <c r="AB775" t="s">
        <v>3155</v>
      </c>
      <c r="AD775" s="144">
        <v>1773.7023999999999</v>
      </c>
      <c r="AG775" s="15" t="s">
        <v>15</v>
      </c>
      <c r="AH775" s="133">
        <v>7.344069955958865E-3</v>
      </c>
      <c r="AI775" s="133">
        <v>3.8041841054010962E-3</v>
      </c>
      <c r="AJ775" s="133">
        <v>4.0093877924495328E-4</v>
      </c>
    </row>
    <row r="776" spans="1:36">
      <c r="A776" t="s">
        <v>1213</v>
      </c>
      <c r="B776">
        <v>62</v>
      </c>
      <c r="C776" t="s">
        <v>2312</v>
      </c>
      <c r="D776" t="s">
        <v>2313</v>
      </c>
      <c r="E776" t="s">
        <v>309</v>
      </c>
      <c r="F776" t="s">
        <v>3025</v>
      </c>
      <c r="G776" t="s">
        <v>3026</v>
      </c>
      <c r="H776" t="s">
        <v>312</v>
      </c>
      <c r="I776" t="s">
        <v>951</v>
      </c>
      <c r="J776" t="s">
        <v>204</v>
      </c>
      <c r="K776" t="s">
        <v>204</v>
      </c>
      <c r="L776" t="s">
        <v>325</v>
      </c>
      <c r="M776" t="s">
        <v>340</v>
      </c>
      <c r="N776" t="s">
        <v>464</v>
      </c>
      <c r="O776" t="s">
        <v>339</v>
      </c>
      <c r="P776" t="s">
        <v>1690</v>
      </c>
      <c r="Q776" t="s">
        <v>413</v>
      </c>
      <c r="R776" t="s">
        <v>407</v>
      </c>
      <c r="S776" t="s">
        <v>1212</v>
      </c>
      <c r="T776" s="132">
        <v>1791.6</v>
      </c>
      <c r="U776" t="s">
        <v>3027</v>
      </c>
      <c r="V776" s="133">
        <v>6.7400000000000002E-2</v>
      </c>
      <c r="W776" s="133">
        <v>5.7607033351659398E-2</v>
      </c>
      <c r="X776" s="15" t="s">
        <v>412</v>
      </c>
      <c r="Y776" s="15" t="s">
        <v>339</v>
      </c>
      <c r="Z776" s="144">
        <v>1696608.75</v>
      </c>
      <c r="AB776" t="s">
        <v>3028</v>
      </c>
      <c r="AD776" s="144">
        <v>1739.7026000000001</v>
      </c>
      <c r="AG776" s="15" t="s">
        <v>15</v>
      </c>
      <c r="AH776" s="133">
        <v>1.6165304006501722E-3</v>
      </c>
      <c r="AI776" s="133">
        <v>3.7312623465159439E-3</v>
      </c>
      <c r="AJ776" s="133">
        <v>3.9325325189460835E-4</v>
      </c>
    </row>
    <row r="777" spans="1:36">
      <c r="A777" t="s">
        <v>1213</v>
      </c>
      <c r="B777">
        <v>62</v>
      </c>
      <c r="C777" t="s">
        <v>3113</v>
      </c>
      <c r="D777" t="s">
        <v>3114</v>
      </c>
      <c r="E777" t="s">
        <v>309</v>
      </c>
      <c r="F777" t="s">
        <v>3115</v>
      </c>
      <c r="G777" t="s">
        <v>3116</v>
      </c>
      <c r="H777" t="s">
        <v>312</v>
      </c>
      <c r="I777" t="s">
        <v>951</v>
      </c>
      <c r="J777" t="s">
        <v>204</v>
      </c>
      <c r="K777" t="s">
        <v>204</v>
      </c>
      <c r="L777" t="s">
        <v>325</v>
      </c>
      <c r="M777" t="s">
        <v>340</v>
      </c>
      <c r="N777" t="s">
        <v>447</v>
      </c>
      <c r="O777" t="s">
        <v>339</v>
      </c>
      <c r="P777" t="s">
        <v>1856</v>
      </c>
      <c r="Q777" t="s">
        <v>415</v>
      </c>
      <c r="R777" t="s">
        <v>407</v>
      </c>
      <c r="S777" t="s">
        <v>1212</v>
      </c>
      <c r="T777" s="132">
        <v>775.9</v>
      </c>
      <c r="U777" t="s">
        <v>1807</v>
      </c>
      <c r="V777" s="133">
        <v>4.1700000000000001E-2</v>
      </c>
      <c r="W777" s="133">
        <v>5.2251680096387497E-2</v>
      </c>
      <c r="X777" s="15" t="s">
        <v>412</v>
      </c>
      <c r="Y777" s="15" t="s">
        <v>339</v>
      </c>
      <c r="Z777" s="144">
        <v>1647658.65</v>
      </c>
      <c r="AB777" t="s">
        <v>3117</v>
      </c>
      <c r="AD777" s="144">
        <v>1652.1073000000001</v>
      </c>
      <c r="AG777" s="15" t="s">
        <v>15</v>
      </c>
      <c r="AH777" s="133">
        <v>8.6134566616254266E-3</v>
      </c>
      <c r="AI777" s="133">
        <v>3.5433905547385632E-3</v>
      </c>
      <c r="AJ777" s="133">
        <v>3.7345266265844589E-4</v>
      </c>
    </row>
    <row r="778" spans="1:36">
      <c r="A778" t="s">
        <v>1213</v>
      </c>
      <c r="B778">
        <v>62</v>
      </c>
      <c r="C778" t="s">
        <v>2493</v>
      </c>
      <c r="D778" t="s">
        <v>2494</v>
      </c>
      <c r="E778" t="s">
        <v>309</v>
      </c>
      <c r="F778" t="s">
        <v>2495</v>
      </c>
      <c r="G778" t="s">
        <v>2496</v>
      </c>
      <c r="H778" t="s">
        <v>312</v>
      </c>
      <c r="I778" t="s">
        <v>951</v>
      </c>
      <c r="J778" t="s">
        <v>204</v>
      </c>
      <c r="K778" t="s">
        <v>204</v>
      </c>
      <c r="L778" t="s">
        <v>325</v>
      </c>
      <c r="M778" t="s">
        <v>340</v>
      </c>
      <c r="N778" t="s">
        <v>464</v>
      </c>
      <c r="O778" t="s">
        <v>339</v>
      </c>
      <c r="P778" t="s">
        <v>1211</v>
      </c>
      <c r="Q778" t="s">
        <v>413</v>
      </c>
      <c r="R778" t="s">
        <v>407</v>
      </c>
      <c r="S778" t="s">
        <v>1212</v>
      </c>
      <c r="T778" s="132">
        <v>749.4</v>
      </c>
      <c r="U778" t="s">
        <v>2497</v>
      </c>
      <c r="V778" s="133">
        <v>1.6299999999999999E-2</v>
      </c>
      <c r="W778" s="133">
        <v>4.3673149000405899E-2</v>
      </c>
      <c r="X778" s="15" t="s">
        <v>412</v>
      </c>
      <c r="Y778" s="15" t="s">
        <v>339</v>
      </c>
      <c r="Z778" s="144">
        <v>1655113.75</v>
      </c>
      <c r="AB778" t="s">
        <v>2498</v>
      </c>
      <c r="AD778" s="144">
        <v>1628.6318999999999</v>
      </c>
      <c r="AG778" s="15" t="s">
        <v>15</v>
      </c>
      <c r="AH778" s="133">
        <v>1.589089084884409E-2</v>
      </c>
      <c r="AI778" s="133">
        <v>3.4930412156679649E-3</v>
      </c>
      <c r="AJ778" s="133">
        <v>3.6814613648004804E-4</v>
      </c>
    </row>
    <row r="779" spans="1:36">
      <c r="A779" t="s">
        <v>1213</v>
      </c>
      <c r="B779">
        <v>62</v>
      </c>
      <c r="C779" t="s">
        <v>2535</v>
      </c>
      <c r="D779" t="s">
        <v>2536</v>
      </c>
      <c r="E779" t="s">
        <v>309</v>
      </c>
      <c r="F779" t="s">
        <v>3156</v>
      </c>
      <c r="G779" t="s">
        <v>3157</v>
      </c>
      <c r="H779" t="s">
        <v>312</v>
      </c>
      <c r="I779" t="s">
        <v>951</v>
      </c>
      <c r="J779" t="s">
        <v>204</v>
      </c>
      <c r="K779" t="s">
        <v>204</v>
      </c>
      <c r="L779" t="s">
        <v>325</v>
      </c>
      <c r="M779" t="s">
        <v>340</v>
      </c>
      <c r="N779" t="s">
        <v>451</v>
      </c>
      <c r="O779" t="s">
        <v>339</v>
      </c>
      <c r="P779" t="s">
        <v>1622</v>
      </c>
      <c r="Q779" t="s">
        <v>413</v>
      </c>
      <c r="R779" t="s">
        <v>407</v>
      </c>
      <c r="S779" t="s">
        <v>1212</v>
      </c>
      <c r="T779" s="132">
        <v>4143.1000000000004</v>
      </c>
      <c r="U779" t="s">
        <v>3158</v>
      </c>
      <c r="V779" s="133">
        <v>2.7400000000000001E-2</v>
      </c>
      <c r="W779" s="133">
        <v>4.3560377115010901E-2</v>
      </c>
      <c r="X779" s="15" t="s">
        <v>412</v>
      </c>
      <c r="Y779" s="15" t="s">
        <v>339</v>
      </c>
      <c r="Z779" s="144">
        <v>1706907</v>
      </c>
      <c r="AB779" t="s">
        <v>3159</v>
      </c>
      <c r="AD779" s="144">
        <v>1575.1338000000001</v>
      </c>
      <c r="AG779" s="15" t="s">
        <v>15</v>
      </c>
      <c r="AH779" s="133">
        <v>2.275876E-3</v>
      </c>
      <c r="AI779" s="133">
        <v>3.3783000833961939E-3</v>
      </c>
      <c r="AJ779" s="133">
        <v>3.5605309149915141E-4</v>
      </c>
    </row>
    <row r="780" spans="1:36">
      <c r="A780" t="s">
        <v>1213</v>
      </c>
      <c r="B780">
        <v>62</v>
      </c>
      <c r="C780" t="s">
        <v>2388</v>
      </c>
      <c r="D780" t="s">
        <v>2389</v>
      </c>
      <c r="E780" t="s">
        <v>309</v>
      </c>
      <c r="F780" t="s">
        <v>2390</v>
      </c>
      <c r="G780" t="s">
        <v>2391</v>
      </c>
      <c r="H780" t="s">
        <v>312</v>
      </c>
      <c r="I780" t="s">
        <v>951</v>
      </c>
      <c r="J780" t="s">
        <v>204</v>
      </c>
      <c r="K780" t="s">
        <v>204</v>
      </c>
      <c r="L780" t="s">
        <v>325</v>
      </c>
      <c r="M780" t="s">
        <v>340</v>
      </c>
      <c r="N780" t="s">
        <v>446</v>
      </c>
      <c r="O780" t="s">
        <v>339</v>
      </c>
      <c r="P780" t="s">
        <v>1650</v>
      </c>
      <c r="Q780" t="s">
        <v>413</v>
      </c>
      <c r="R780" t="s">
        <v>407</v>
      </c>
      <c r="S780" t="s">
        <v>1212</v>
      </c>
      <c r="T780" s="132">
        <v>2600.5</v>
      </c>
      <c r="U780" t="s">
        <v>1927</v>
      </c>
      <c r="V780" s="133">
        <v>1.0800000000000001E-2</v>
      </c>
      <c r="W780" s="133">
        <v>4.3720355836152698E-2</v>
      </c>
      <c r="X780" s="15" t="s">
        <v>412</v>
      </c>
      <c r="Y780" s="15" t="s">
        <v>339</v>
      </c>
      <c r="Z780" s="144">
        <v>1237220.57</v>
      </c>
      <c r="AB780" t="s">
        <v>2392</v>
      </c>
      <c r="AD780" s="144">
        <v>1138.7378000000001</v>
      </c>
      <c r="AG780" s="15" t="s">
        <v>15</v>
      </c>
      <c r="AH780" s="133">
        <v>1.0997516168002209E-3</v>
      </c>
      <c r="AI780" s="133">
        <v>2.4423309338586973E-3</v>
      </c>
      <c r="AJ780" s="133">
        <v>2.5740741141923459E-4</v>
      </c>
    </row>
    <row r="781" spans="1:36">
      <c r="A781" t="s">
        <v>1213</v>
      </c>
      <c r="B781">
        <v>62</v>
      </c>
      <c r="C781" t="s">
        <v>2424</v>
      </c>
      <c r="D781" t="s">
        <v>2425</v>
      </c>
      <c r="E781" t="s">
        <v>309</v>
      </c>
      <c r="F781" t="s">
        <v>2517</v>
      </c>
      <c r="G781" t="s">
        <v>2518</v>
      </c>
      <c r="H781" t="s">
        <v>312</v>
      </c>
      <c r="I781" t="s">
        <v>951</v>
      </c>
      <c r="J781" t="s">
        <v>204</v>
      </c>
      <c r="K781" t="s">
        <v>204</v>
      </c>
      <c r="L781" t="s">
        <v>325</v>
      </c>
      <c r="M781" t="s">
        <v>340</v>
      </c>
      <c r="N781" t="s">
        <v>462</v>
      </c>
      <c r="O781" t="s">
        <v>339</v>
      </c>
      <c r="P781" t="s">
        <v>1690</v>
      </c>
      <c r="Q781" t="s">
        <v>413</v>
      </c>
      <c r="R781" t="s">
        <v>407</v>
      </c>
      <c r="S781" t="s">
        <v>1212</v>
      </c>
      <c r="T781" s="132">
        <v>1398.5</v>
      </c>
      <c r="U781" t="s">
        <v>1761</v>
      </c>
      <c r="V781" s="133">
        <v>2.75E-2</v>
      </c>
      <c r="W781" s="133">
        <v>3.9694661787747998E-2</v>
      </c>
      <c r="X781" s="15" t="s">
        <v>412</v>
      </c>
      <c r="Y781" s="15" t="s">
        <v>339</v>
      </c>
      <c r="Z781" s="144">
        <v>925956.31</v>
      </c>
      <c r="AB781" t="s">
        <v>2519</v>
      </c>
      <c r="AD781" s="144">
        <v>902.80740000000003</v>
      </c>
      <c r="AG781" s="15" t="s">
        <v>15</v>
      </c>
      <c r="AH781" s="133">
        <v>4.1119420329855305E-3</v>
      </c>
      <c r="AI781" s="133">
        <v>1.936314435453484E-3</v>
      </c>
      <c r="AJ781" s="133">
        <v>2.0407622882469476E-4</v>
      </c>
    </row>
    <row r="782" spans="1:36">
      <c r="A782" t="s">
        <v>1213</v>
      </c>
      <c r="B782">
        <v>62</v>
      </c>
      <c r="C782" t="s">
        <v>3163</v>
      </c>
      <c r="D782" t="s">
        <v>3164</v>
      </c>
      <c r="E782" t="s">
        <v>309</v>
      </c>
      <c r="F782" t="s">
        <v>3165</v>
      </c>
      <c r="G782" t="s">
        <v>3166</v>
      </c>
      <c r="H782" t="s">
        <v>312</v>
      </c>
      <c r="I782" t="s">
        <v>951</v>
      </c>
      <c r="J782" t="s">
        <v>204</v>
      </c>
      <c r="K782" t="s">
        <v>204</v>
      </c>
      <c r="L782" t="s">
        <v>325</v>
      </c>
      <c r="M782" t="s">
        <v>340</v>
      </c>
      <c r="N782" t="s">
        <v>463</v>
      </c>
      <c r="O782" t="s">
        <v>339</v>
      </c>
      <c r="P782" t="s">
        <v>1622</v>
      </c>
      <c r="Q782" t="s">
        <v>413</v>
      </c>
      <c r="R782" t="s">
        <v>407</v>
      </c>
      <c r="S782" t="s">
        <v>1212</v>
      </c>
      <c r="T782" s="132">
        <v>6111.5</v>
      </c>
      <c r="U782" t="s">
        <v>3167</v>
      </c>
      <c r="V782" s="133">
        <v>2.3400000000000001E-2</v>
      </c>
      <c r="W782" s="133">
        <v>4.9610719896554599E-2</v>
      </c>
      <c r="X782" s="15" t="s">
        <v>412</v>
      </c>
      <c r="Y782" s="15" t="s">
        <v>339</v>
      </c>
      <c r="Z782" s="144">
        <v>949508</v>
      </c>
      <c r="AB782" t="s">
        <v>3168</v>
      </c>
      <c r="AD782" s="144">
        <v>795.21299999999997</v>
      </c>
      <c r="AG782" s="15" t="s">
        <v>15</v>
      </c>
      <c r="AH782" s="133">
        <v>9.631526620705646E-4</v>
      </c>
      <c r="AI782" s="133">
        <v>1.7055491693580174E-3</v>
      </c>
      <c r="AJ782" s="133">
        <v>1.797549179951028E-4</v>
      </c>
    </row>
    <row r="783" spans="1:36">
      <c r="A783" t="s">
        <v>1213</v>
      </c>
      <c r="B783">
        <v>62</v>
      </c>
      <c r="C783" t="s">
        <v>3213</v>
      </c>
      <c r="D783" t="s">
        <v>3214</v>
      </c>
      <c r="E783" t="s">
        <v>309</v>
      </c>
      <c r="F783" t="s">
        <v>3215</v>
      </c>
      <c r="G783" t="s">
        <v>3216</v>
      </c>
      <c r="H783" t="s">
        <v>312</v>
      </c>
      <c r="I783" t="s">
        <v>951</v>
      </c>
      <c r="J783" t="s">
        <v>204</v>
      </c>
      <c r="K783" t="s">
        <v>204</v>
      </c>
      <c r="L783" t="s">
        <v>325</v>
      </c>
      <c r="M783" t="s">
        <v>340</v>
      </c>
      <c r="N783" t="s">
        <v>446</v>
      </c>
      <c r="O783" t="s">
        <v>339</v>
      </c>
      <c r="P783" t="s">
        <v>1211</v>
      </c>
      <c r="Q783" t="s">
        <v>413</v>
      </c>
      <c r="R783" t="s">
        <v>407</v>
      </c>
      <c r="S783" t="s">
        <v>1212</v>
      </c>
      <c r="T783" s="132">
        <v>646.6</v>
      </c>
      <c r="U783" t="s">
        <v>3217</v>
      </c>
      <c r="V783" s="133">
        <v>0.10199999999999999</v>
      </c>
      <c r="W783" s="133">
        <v>0.123914279361963</v>
      </c>
      <c r="X783" s="15" t="s">
        <v>412</v>
      </c>
      <c r="Y783" s="15" t="s">
        <v>339</v>
      </c>
      <c r="Z783" s="144">
        <v>733348</v>
      </c>
      <c r="AB783" t="s">
        <v>2655</v>
      </c>
      <c r="AD783" s="144">
        <v>749.48169999999993</v>
      </c>
      <c r="AG783" s="15" t="s">
        <v>15</v>
      </c>
      <c r="AH783" s="133">
        <v>4.7481126338392264E-3</v>
      </c>
      <c r="AI783" s="133">
        <v>1.6074660385129954E-3</v>
      </c>
      <c r="AJ783" s="133">
        <v>1.6941752904231977E-4</v>
      </c>
    </row>
    <row r="784" spans="1:36">
      <c r="A784" t="s">
        <v>1213</v>
      </c>
      <c r="B784">
        <v>62</v>
      </c>
      <c r="C784" t="s">
        <v>3074</v>
      </c>
      <c r="D784" t="s">
        <v>3075</v>
      </c>
      <c r="E784" t="s">
        <v>309</v>
      </c>
      <c r="F784" t="s">
        <v>3160</v>
      </c>
      <c r="G784" t="s">
        <v>3161</v>
      </c>
      <c r="H784" t="s">
        <v>312</v>
      </c>
      <c r="I784" t="s">
        <v>951</v>
      </c>
      <c r="J784" t="s">
        <v>204</v>
      </c>
      <c r="K784" t="s">
        <v>204</v>
      </c>
      <c r="L784" t="s">
        <v>325</v>
      </c>
      <c r="M784" t="s">
        <v>340</v>
      </c>
      <c r="N784" t="s">
        <v>447</v>
      </c>
      <c r="O784" t="s">
        <v>339</v>
      </c>
      <c r="P784" t="s">
        <v>1760</v>
      </c>
      <c r="Q784" t="s">
        <v>415</v>
      </c>
      <c r="R784" t="s">
        <v>407</v>
      </c>
      <c r="S784" t="s">
        <v>1212</v>
      </c>
      <c r="T784" s="132">
        <v>1848.2</v>
      </c>
      <c r="U784" t="s">
        <v>1663</v>
      </c>
      <c r="V784" s="133">
        <v>2.9499999999999998E-2</v>
      </c>
      <c r="W784" s="133">
        <v>5.2296264330148397E-2</v>
      </c>
      <c r="X784" s="15" t="s">
        <v>412</v>
      </c>
      <c r="Y784" s="15" t="s">
        <v>339</v>
      </c>
      <c r="Z784" s="144">
        <v>428033.62</v>
      </c>
      <c r="AB784" t="s">
        <v>3162</v>
      </c>
      <c r="AD784" s="144">
        <v>414.1225</v>
      </c>
      <c r="AG784" s="15" t="s">
        <v>15</v>
      </c>
      <c r="AH784" s="133">
        <v>1.3829699114101257E-3</v>
      </c>
      <c r="AI784" s="133">
        <v>8.8819760980701475E-4</v>
      </c>
      <c r="AJ784" s="133">
        <v>9.3610838891500719E-5</v>
      </c>
    </row>
    <row r="785" spans="1:36">
      <c r="A785" t="s">
        <v>1213</v>
      </c>
      <c r="B785">
        <v>62</v>
      </c>
      <c r="C785" t="s">
        <v>2474</v>
      </c>
      <c r="D785" t="s">
        <v>2475</v>
      </c>
      <c r="E785" t="s">
        <v>309</v>
      </c>
      <c r="F785" t="s">
        <v>2476</v>
      </c>
      <c r="G785" t="s">
        <v>2477</v>
      </c>
      <c r="H785" t="s">
        <v>312</v>
      </c>
      <c r="I785" t="s">
        <v>951</v>
      </c>
      <c r="J785" t="s">
        <v>204</v>
      </c>
      <c r="K785" t="s">
        <v>204</v>
      </c>
      <c r="L785" t="s">
        <v>325</v>
      </c>
      <c r="M785" t="s">
        <v>340</v>
      </c>
      <c r="N785" t="s">
        <v>478</v>
      </c>
      <c r="O785" t="s">
        <v>339</v>
      </c>
      <c r="P785" t="s">
        <v>1964</v>
      </c>
      <c r="Q785" t="s">
        <v>415</v>
      </c>
      <c r="R785" t="s">
        <v>407</v>
      </c>
      <c r="S785" t="s">
        <v>1212</v>
      </c>
      <c r="T785" s="132">
        <v>167.1</v>
      </c>
      <c r="U785" t="s">
        <v>1526</v>
      </c>
      <c r="V785" s="133">
        <v>1.49E-2</v>
      </c>
      <c r="W785" s="133">
        <v>4.9196348782777399E-2</v>
      </c>
      <c r="X785" s="15" t="s">
        <v>412</v>
      </c>
      <c r="Y785" s="15" t="s">
        <v>339</v>
      </c>
      <c r="Z785" s="144">
        <v>368315.9</v>
      </c>
      <c r="AB785" t="s">
        <v>2293</v>
      </c>
      <c r="AD785" s="144">
        <v>368.0949</v>
      </c>
      <c r="AG785" s="15" t="s">
        <v>15</v>
      </c>
      <c r="AH785" s="133">
        <v>3.0721565282509841E-3</v>
      </c>
      <c r="AI785" s="133">
        <v>7.8947898354267659E-4</v>
      </c>
      <c r="AJ785" s="133">
        <v>8.320647243432334E-5</v>
      </c>
    </row>
    <row r="786" spans="1:36">
      <c r="A786" t="s">
        <v>1213</v>
      </c>
      <c r="B786">
        <v>62</v>
      </c>
      <c r="C786" t="s">
        <v>3118</v>
      </c>
      <c r="D786" t="s">
        <v>3119</v>
      </c>
      <c r="E786" t="s">
        <v>309</v>
      </c>
      <c r="F786" t="s">
        <v>3120</v>
      </c>
      <c r="G786" t="s">
        <v>3121</v>
      </c>
      <c r="H786" t="s">
        <v>312</v>
      </c>
      <c r="I786" t="s">
        <v>951</v>
      </c>
      <c r="J786" t="s">
        <v>204</v>
      </c>
      <c r="K786" t="s">
        <v>204</v>
      </c>
      <c r="L786" t="s">
        <v>325</v>
      </c>
      <c r="M786" t="s">
        <v>340</v>
      </c>
      <c r="N786" t="s">
        <v>447</v>
      </c>
      <c r="O786" t="s">
        <v>339</v>
      </c>
      <c r="P786" t="s">
        <v>1662</v>
      </c>
      <c r="Q786" t="s">
        <v>413</v>
      </c>
      <c r="R786" t="s">
        <v>407</v>
      </c>
      <c r="S786" t="s">
        <v>1212</v>
      </c>
      <c r="T786" s="132">
        <v>252.1</v>
      </c>
      <c r="U786" t="s">
        <v>3122</v>
      </c>
      <c r="V786" s="133">
        <v>4.2000000000000003E-2</v>
      </c>
      <c r="W786" s="133">
        <v>5.3759676238298103E-2</v>
      </c>
      <c r="X786" s="15" t="s">
        <v>412</v>
      </c>
      <c r="Y786" s="15" t="s">
        <v>339</v>
      </c>
      <c r="Z786" s="144">
        <v>185352.81</v>
      </c>
      <c r="AB786" t="s">
        <v>1918</v>
      </c>
      <c r="AD786" s="144">
        <v>186.74299999999999</v>
      </c>
      <c r="AG786" s="15" t="s">
        <v>15</v>
      </c>
      <c r="AH786" s="133">
        <v>4.1720200777026119E-3</v>
      </c>
      <c r="AI786" s="133">
        <v>4.0052082716633686E-4</v>
      </c>
      <c r="AJ786" s="133">
        <v>4.2212555191073943E-5</v>
      </c>
    </row>
    <row r="787" spans="1:36">
      <c r="A787" t="s">
        <v>1213</v>
      </c>
      <c r="B787">
        <v>62</v>
      </c>
      <c r="C787" t="s">
        <v>3046</v>
      </c>
      <c r="D787" t="s">
        <v>3047</v>
      </c>
      <c r="E787" t="s">
        <v>309</v>
      </c>
      <c r="F787" t="s">
        <v>3123</v>
      </c>
      <c r="G787" t="s">
        <v>3124</v>
      </c>
      <c r="H787" t="s">
        <v>312</v>
      </c>
      <c r="I787" t="s">
        <v>951</v>
      </c>
      <c r="J787" t="s">
        <v>204</v>
      </c>
      <c r="K787" t="s">
        <v>204</v>
      </c>
      <c r="L787" t="s">
        <v>325</v>
      </c>
      <c r="M787" t="s">
        <v>340</v>
      </c>
      <c r="N787" t="s">
        <v>447</v>
      </c>
      <c r="O787" t="s">
        <v>339</v>
      </c>
      <c r="P787" t="s">
        <v>1662</v>
      </c>
      <c r="Q787" t="s">
        <v>413</v>
      </c>
      <c r="R787" t="s">
        <v>407</v>
      </c>
      <c r="S787" t="s">
        <v>1212</v>
      </c>
      <c r="T787" s="132">
        <v>592.4</v>
      </c>
      <c r="U787" t="s">
        <v>3125</v>
      </c>
      <c r="V787" s="133">
        <v>4.2000000000000003E-2</v>
      </c>
      <c r="W787" s="133">
        <v>5.1003321551084203E-2</v>
      </c>
      <c r="X787" s="15" t="s">
        <v>412</v>
      </c>
      <c r="Y787" s="15" t="s">
        <v>339</v>
      </c>
      <c r="Z787" s="144">
        <v>168579</v>
      </c>
      <c r="AB787" t="s">
        <v>3126</v>
      </c>
      <c r="AD787" s="144">
        <v>170.39970000000002</v>
      </c>
      <c r="AG787" s="15" t="s">
        <v>15</v>
      </c>
      <c r="AH787" s="133">
        <v>6.9829720182391767E-4</v>
      </c>
      <c r="AI787" s="133">
        <v>3.6546820385714945E-4</v>
      </c>
      <c r="AJ787" s="133">
        <v>3.8518213484802345E-5</v>
      </c>
    </row>
    <row r="788" spans="1:36">
      <c r="A788" t="s">
        <v>1213</v>
      </c>
      <c r="B788">
        <v>62</v>
      </c>
      <c r="C788" t="s">
        <v>2565</v>
      </c>
      <c r="D788" t="s">
        <v>2566</v>
      </c>
      <c r="E788" t="s">
        <v>309</v>
      </c>
      <c r="F788" t="s">
        <v>3127</v>
      </c>
      <c r="G788" t="s">
        <v>3128</v>
      </c>
      <c r="H788" t="s">
        <v>312</v>
      </c>
      <c r="I788" t="s">
        <v>951</v>
      </c>
      <c r="J788" t="s">
        <v>204</v>
      </c>
      <c r="K788" t="s">
        <v>204</v>
      </c>
      <c r="L788" t="s">
        <v>325</v>
      </c>
      <c r="M788" t="s">
        <v>340</v>
      </c>
      <c r="N788" t="s">
        <v>484</v>
      </c>
      <c r="O788" t="s">
        <v>339</v>
      </c>
      <c r="P788" t="s">
        <v>1622</v>
      </c>
      <c r="Q788" t="s">
        <v>413</v>
      </c>
      <c r="R788" t="s">
        <v>407</v>
      </c>
      <c r="S788" t="s">
        <v>1212</v>
      </c>
      <c r="T788" s="132">
        <v>235.6</v>
      </c>
      <c r="U788" t="s">
        <v>3129</v>
      </c>
      <c r="V788" s="133">
        <v>2.1600000000000001E-2</v>
      </c>
      <c r="W788" s="133">
        <v>5.4236989799737602E-2</v>
      </c>
      <c r="X788" s="15" t="s">
        <v>412</v>
      </c>
      <c r="Y788" s="15" t="s">
        <v>339</v>
      </c>
      <c r="Z788" s="144">
        <v>97737.69</v>
      </c>
      <c r="AB788" t="s">
        <v>3130</v>
      </c>
      <c r="AD788" s="144">
        <v>97.5715</v>
      </c>
      <c r="AG788" s="15" t="s">
        <v>15</v>
      </c>
      <c r="AH788" s="133">
        <v>7.6416340448331359E-4</v>
      </c>
      <c r="AI788" s="133">
        <v>2.0926844855154002E-4</v>
      </c>
      <c r="AJ788" s="133">
        <v>2.2055671852898752E-5</v>
      </c>
    </row>
    <row r="789" spans="1:36">
      <c r="A789" t="s">
        <v>1213</v>
      </c>
      <c r="B789">
        <v>62</v>
      </c>
      <c r="C789" t="s">
        <v>2163</v>
      </c>
      <c r="D789" t="s">
        <v>2164</v>
      </c>
      <c r="E789" t="s">
        <v>309</v>
      </c>
      <c r="F789" t="s">
        <v>2458</v>
      </c>
      <c r="G789" t="s">
        <v>2459</v>
      </c>
      <c r="H789" t="s">
        <v>312</v>
      </c>
      <c r="I789" t="s">
        <v>951</v>
      </c>
      <c r="J789" t="s">
        <v>204</v>
      </c>
      <c r="K789" t="s">
        <v>204</v>
      </c>
      <c r="L789" t="s">
        <v>325</v>
      </c>
      <c r="M789" t="s">
        <v>340</v>
      </c>
      <c r="N789" t="s">
        <v>484</v>
      </c>
      <c r="O789" t="s">
        <v>339</v>
      </c>
      <c r="P789" t="s">
        <v>1690</v>
      </c>
      <c r="Q789" t="s">
        <v>413</v>
      </c>
      <c r="R789" t="s">
        <v>407</v>
      </c>
      <c r="S789" t="s">
        <v>1212</v>
      </c>
      <c r="T789" s="132">
        <v>1138.2</v>
      </c>
      <c r="U789" t="s">
        <v>2460</v>
      </c>
      <c r="V789" s="133">
        <v>3.6499999999999998E-2</v>
      </c>
      <c r="W789" s="133">
        <v>4.5954812728166199E-2</v>
      </c>
      <c r="X789" s="15" t="s">
        <v>412</v>
      </c>
      <c r="Y789" s="15" t="s">
        <v>339</v>
      </c>
      <c r="Z789" s="144">
        <v>27246.54</v>
      </c>
      <c r="AB789" t="s">
        <v>2461</v>
      </c>
      <c r="AD789" s="144">
        <v>27.276499999999999</v>
      </c>
      <c r="AG789" s="15" t="s">
        <v>15</v>
      </c>
      <c r="AH789" s="133">
        <v>2.558406441733544E-5</v>
      </c>
      <c r="AI789" s="133">
        <v>5.8501825193997031E-5</v>
      </c>
      <c r="AJ789" s="133">
        <v>6.1657505859353676E-6</v>
      </c>
    </row>
    <row r="790" spans="1:36">
      <c r="A790" t="s">
        <v>1213</v>
      </c>
      <c r="B790">
        <v>62</v>
      </c>
      <c r="C790" t="s">
        <v>455</v>
      </c>
      <c r="D790" t="s">
        <v>2571</v>
      </c>
      <c r="E790" t="s">
        <v>309</v>
      </c>
      <c r="F790" t="s">
        <v>2572</v>
      </c>
      <c r="G790" t="s">
        <v>2573</v>
      </c>
      <c r="H790" t="s">
        <v>321</v>
      </c>
      <c r="I790" t="s">
        <v>754</v>
      </c>
      <c r="J790" t="s">
        <v>204</v>
      </c>
      <c r="K790" t="s">
        <v>204</v>
      </c>
      <c r="L790" t="s">
        <v>325</v>
      </c>
      <c r="M790" t="s">
        <v>340</v>
      </c>
      <c r="N790" t="s">
        <v>440</v>
      </c>
      <c r="O790" t="s">
        <v>339</v>
      </c>
      <c r="P790" t="s">
        <v>2102</v>
      </c>
      <c r="Q790" t="s">
        <v>415</v>
      </c>
      <c r="R790" t="s">
        <v>407</v>
      </c>
      <c r="S790" t="s">
        <v>1212</v>
      </c>
      <c r="T790" s="132">
        <v>1384.4</v>
      </c>
      <c r="U790" t="s">
        <v>2574</v>
      </c>
      <c r="V790" s="133">
        <v>4.4999999999999998E-2</v>
      </c>
      <c r="W790" s="133">
        <v>1.6350881510972599E-2</v>
      </c>
      <c r="X790" s="15" t="s">
        <v>412</v>
      </c>
      <c r="Y790" s="15" t="s">
        <v>339</v>
      </c>
      <c r="Z790" s="144">
        <v>10728836</v>
      </c>
      <c r="AB790" t="s">
        <v>2575</v>
      </c>
      <c r="AD790" s="144">
        <v>12687.9215</v>
      </c>
      <c r="AG790" s="15" t="s">
        <v>15</v>
      </c>
      <c r="AH790" s="133">
        <v>3.62999750540011E-3</v>
      </c>
      <c r="AI790" s="133">
        <v>2.7212676320941348E-2</v>
      </c>
      <c r="AJ790" s="133">
        <v>2.8680570976088193E-3</v>
      </c>
    </row>
    <row r="791" spans="1:36">
      <c r="A791" t="s">
        <v>1213</v>
      </c>
      <c r="B791">
        <v>62</v>
      </c>
      <c r="C791" t="s">
        <v>1874</v>
      </c>
      <c r="D791" t="s">
        <v>1875</v>
      </c>
      <c r="E791" t="s">
        <v>309</v>
      </c>
      <c r="F791" t="s">
        <v>3034</v>
      </c>
      <c r="G791" t="s">
        <v>3035</v>
      </c>
      <c r="H791" t="s">
        <v>321</v>
      </c>
      <c r="I791" t="s">
        <v>754</v>
      </c>
      <c r="J791" t="s">
        <v>204</v>
      </c>
      <c r="K791" t="s">
        <v>204</v>
      </c>
      <c r="L791" t="s">
        <v>325</v>
      </c>
      <c r="M791" t="s">
        <v>340</v>
      </c>
      <c r="N791" t="s">
        <v>448</v>
      </c>
      <c r="O791" t="s">
        <v>339</v>
      </c>
      <c r="P791" t="s">
        <v>1650</v>
      </c>
      <c r="Q791" t="s">
        <v>413</v>
      </c>
      <c r="R791" t="s">
        <v>407</v>
      </c>
      <c r="S791" t="s">
        <v>1212</v>
      </c>
      <c r="T791" s="132">
        <v>5195.8999999999996</v>
      </c>
      <c r="U791" t="s">
        <v>3036</v>
      </c>
      <c r="V791" s="133">
        <v>3.7100000000000001E-2</v>
      </c>
      <c r="W791" s="133">
        <v>2.6445276554822601E-2</v>
      </c>
      <c r="X791" s="3" t="s">
        <v>411</v>
      </c>
      <c r="Y791" s="3" t="s">
        <v>339</v>
      </c>
      <c r="Z791" s="144">
        <v>10700000</v>
      </c>
      <c r="AB791" t="s">
        <v>3037</v>
      </c>
      <c r="AD791" s="144">
        <v>11414.76</v>
      </c>
      <c r="AG791" s="15" t="s">
        <v>15</v>
      </c>
      <c r="AH791" s="133">
        <v>2.7853702980606534E-2</v>
      </c>
      <c r="AI791" s="133">
        <v>2.4482037437040294E-2</v>
      </c>
      <c r="AJ791" s="133">
        <v>2.5802637126578413E-3</v>
      </c>
    </row>
    <row r="792" spans="1:36">
      <c r="A792" t="s">
        <v>1213</v>
      </c>
      <c r="B792">
        <v>62</v>
      </c>
      <c r="C792" t="s">
        <v>2724</v>
      </c>
      <c r="D792" t="s">
        <v>2725</v>
      </c>
      <c r="E792" t="s">
        <v>309</v>
      </c>
      <c r="F792" t="s">
        <v>3038</v>
      </c>
      <c r="G792" t="s">
        <v>3039</v>
      </c>
      <c r="H792" t="s">
        <v>321</v>
      </c>
      <c r="I792" t="s">
        <v>754</v>
      </c>
      <c r="J792" t="s">
        <v>204</v>
      </c>
      <c r="K792" t="s">
        <v>204</v>
      </c>
      <c r="L792" t="s">
        <v>325</v>
      </c>
      <c r="M792" t="s">
        <v>340</v>
      </c>
      <c r="N792" t="s">
        <v>447</v>
      </c>
      <c r="O792" t="s">
        <v>339</v>
      </c>
      <c r="P792" t="s">
        <v>1662</v>
      </c>
      <c r="Q792" t="s">
        <v>413</v>
      </c>
      <c r="R792" t="s">
        <v>407</v>
      </c>
      <c r="S792" t="s">
        <v>1212</v>
      </c>
      <c r="T792" s="132">
        <v>992.3</v>
      </c>
      <c r="U792" t="s">
        <v>1703</v>
      </c>
      <c r="V792" s="133">
        <v>4.3400000000000001E-2</v>
      </c>
      <c r="W792" s="133">
        <v>2.3337493201493899E-2</v>
      </c>
      <c r="X792" s="15" t="s">
        <v>412</v>
      </c>
      <c r="Y792" s="15" t="s">
        <v>339</v>
      </c>
      <c r="Z792" s="144">
        <v>2045144.77</v>
      </c>
      <c r="AB792" t="s">
        <v>2782</v>
      </c>
      <c r="AC792" s="132">
        <v>2383990.4</v>
      </c>
      <c r="AD792" s="144">
        <v>4714.0237999999999</v>
      </c>
      <c r="AG792" s="15" t="s">
        <v>15</v>
      </c>
      <c r="AH792" s="133">
        <v>4.7017011021777454E-3</v>
      </c>
      <c r="AI792" s="133">
        <v>1.0110497912413309E-2</v>
      </c>
      <c r="AJ792" s="133">
        <v>1.0655874106635114E-3</v>
      </c>
    </row>
    <row r="793" spans="1:36">
      <c r="A793" t="s">
        <v>1213</v>
      </c>
      <c r="B793">
        <v>62</v>
      </c>
      <c r="C793" t="s">
        <v>2557</v>
      </c>
      <c r="D793" t="s">
        <v>2558</v>
      </c>
      <c r="E793" t="s">
        <v>309</v>
      </c>
      <c r="F793" t="s">
        <v>2576</v>
      </c>
      <c r="G793" t="s">
        <v>2577</v>
      </c>
      <c r="H793" t="s">
        <v>321</v>
      </c>
      <c r="I793" t="s">
        <v>754</v>
      </c>
      <c r="J793" t="s">
        <v>204</v>
      </c>
      <c r="K793" t="s">
        <v>204</v>
      </c>
      <c r="L793" t="s">
        <v>325</v>
      </c>
      <c r="M793" t="s">
        <v>340</v>
      </c>
      <c r="N793" t="s">
        <v>475</v>
      </c>
      <c r="O793" t="s">
        <v>339</v>
      </c>
      <c r="P793" t="s">
        <v>1650</v>
      </c>
      <c r="Q793" t="s">
        <v>413</v>
      </c>
      <c r="R793" t="s">
        <v>407</v>
      </c>
      <c r="S793" t="s">
        <v>1212</v>
      </c>
      <c r="T793" s="132">
        <v>2408.9</v>
      </c>
      <c r="U793" t="s">
        <v>2578</v>
      </c>
      <c r="V793" s="133">
        <v>4.2999999999999997E-2</v>
      </c>
      <c r="W793" s="133">
        <v>1.96081531774994E-2</v>
      </c>
      <c r="X793" s="15" t="s">
        <v>412</v>
      </c>
      <c r="Y793" s="15" t="s">
        <v>339</v>
      </c>
      <c r="Z793" s="144">
        <v>2845637.3</v>
      </c>
      <c r="AB793" t="s">
        <v>2579</v>
      </c>
      <c r="AD793" s="144">
        <v>3423.8707999999997</v>
      </c>
      <c r="AG793" s="15" t="s">
        <v>15</v>
      </c>
      <c r="AH793" s="133">
        <v>5.5806871564014083E-3</v>
      </c>
      <c r="AI793" s="133">
        <v>7.3434161651396166E-3</v>
      </c>
      <c r="AJ793" s="133">
        <v>7.7395316082587559E-4</v>
      </c>
    </row>
    <row r="794" spans="1:36">
      <c r="A794" t="s">
        <v>1213</v>
      </c>
      <c r="B794">
        <v>62</v>
      </c>
      <c r="C794" t="s">
        <v>1834</v>
      </c>
      <c r="D794" t="s">
        <v>1835</v>
      </c>
      <c r="E794" t="s">
        <v>309</v>
      </c>
      <c r="F794" t="s">
        <v>1836</v>
      </c>
      <c r="G794" t="s">
        <v>1837</v>
      </c>
      <c r="H794" t="s">
        <v>321</v>
      </c>
      <c r="I794" t="s">
        <v>754</v>
      </c>
      <c r="J794" t="s">
        <v>204</v>
      </c>
      <c r="K794" t="s">
        <v>204</v>
      </c>
      <c r="L794" t="s">
        <v>325</v>
      </c>
      <c r="M794" t="s">
        <v>340</v>
      </c>
      <c r="N794" t="s">
        <v>456</v>
      </c>
      <c r="O794" t="s">
        <v>339</v>
      </c>
      <c r="P794" t="s">
        <v>1690</v>
      </c>
      <c r="Q794" t="s">
        <v>413</v>
      </c>
      <c r="R794" t="s">
        <v>407</v>
      </c>
      <c r="S794" t="s">
        <v>1212</v>
      </c>
      <c r="T794" s="132">
        <v>5669.5</v>
      </c>
      <c r="U794" t="s">
        <v>1838</v>
      </c>
      <c r="V794" s="133">
        <v>5.1499999999999997E-2</v>
      </c>
      <c r="W794" s="133">
        <v>2.9789094086885098E-2</v>
      </c>
      <c r="X794" s="15" t="s">
        <v>412</v>
      </c>
      <c r="Y794" s="15" t="s">
        <v>339</v>
      </c>
      <c r="Z794" s="144">
        <v>2033347.14</v>
      </c>
      <c r="AB794" t="s">
        <v>1839</v>
      </c>
      <c r="AD794" s="144">
        <v>3136.8445999999999</v>
      </c>
      <c r="AG794" s="15" t="s">
        <v>15</v>
      </c>
      <c r="AH794" s="133">
        <v>7.0019159419110167E-4</v>
      </c>
      <c r="AI794" s="133">
        <v>6.7278109159875183E-3</v>
      </c>
      <c r="AJ794" s="133">
        <v>7.0907196416102492E-4</v>
      </c>
    </row>
    <row r="795" spans="1:36">
      <c r="A795" t="s">
        <v>1213</v>
      </c>
      <c r="B795">
        <v>62</v>
      </c>
      <c r="C795" t="s">
        <v>3169</v>
      </c>
      <c r="D795" t="s">
        <v>3170</v>
      </c>
      <c r="E795" t="s">
        <v>309</v>
      </c>
      <c r="F795" t="s">
        <v>3171</v>
      </c>
      <c r="G795" t="s">
        <v>3172</v>
      </c>
      <c r="H795" t="s">
        <v>321</v>
      </c>
      <c r="I795" t="s">
        <v>754</v>
      </c>
      <c r="J795" t="s">
        <v>204</v>
      </c>
      <c r="K795" t="s">
        <v>204</v>
      </c>
      <c r="L795" t="s">
        <v>325</v>
      </c>
      <c r="M795" t="s">
        <v>340</v>
      </c>
      <c r="N795" t="s">
        <v>465</v>
      </c>
      <c r="O795" t="s">
        <v>339</v>
      </c>
      <c r="P795" t="s">
        <v>1760</v>
      </c>
      <c r="Q795" t="s">
        <v>415</v>
      </c>
      <c r="R795" t="s">
        <v>407</v>
      </c>
      <c r="S795" t="s">
        <v>1212</v>
      </c>
      <c r="T795" s="132">
        <v>740.4</v>
      </c>
      <c r="U795" t="s">
        <v>3173</v>
      </c>
      <c r="V795" s="133">
        <v>4.65E-2</v>
      </c>
      <c r="W795" s="133">
        <v>2.53805001485344E-2</v>
      </c>
      <c r="X795" s="15" t="s">
        <v>412</v>
      </c>
      <c r="Y795" s="15" t="s">
        <v>339</v>
      </c>
      <c r="Z795" s="144">
        <v>1367874.4</v>
      </c>
      <c r="AB795" t="s">
        <v>3174</v>
      </c>
      <c r="AD795" s="144">
        <v>1577.5695000000001</v>
      </c>
      <c r="AG795" s="15" t="s">
        <v>15</v>
      </c>
      <c r="AH795" s="133">
        <v>4.7719522984223202E-3</v>
      </c>
      <c r="AI795" s="133">
        <v>3.3835241002467802E-3</v>
      </c>
      <c r="AJ795" s="133">
        <v>3.5660367235454572E-4</v>
      </c>
    </row>
    <row r="796" spans="1:36">
      <c r="A796" t="s">
        <v>1213</v>
      </c>
      <c r="B796">
        <v>62</v>
      </c>
      <c r="C796" t="s">
        <v>1858</v>
      </c>
      <c r="D796" t="s">
        <v>1859</v>
      </c>
      <c r="E796" t="s">
        <v>309</v>
      </c>
      <c r="F796" t="s">
        <v>2835</v>
      </c>
      <c r="G796" t="s">
        <v>2836</v>
      </c>
      <c r="H796" t="s">
        <v>312</v>
      </c>
      <c r="I796" t="s">
        <v>754</v>
      </c>
      <c r="J796" t="s">
        <v>204</v>
      </c>
      <c r="K796" t="s">
        <v>204</v>
      </c>
      <c r="L796" t="s">
        <v>325</v>
      </c>
      <c r="M796" t="s">
        <v>340</v>
      </c>
      <c r="N796" t="s">
        <v>448</v>
      </c>
      <c r="O796" t="s">
        <v>339</v>
      </c>
      <c r="P796" t="s">
        <v>1211</v>
      </c>
      <c r="Q796" t="s">
        <v>413</v>
      </c>
      <c r="R796" t="s">
        <v>407</v>
      </c>
      <c r="S796" t="s">
        <v>1212</v>
      </c>
      <c r="T796" s="132">
        <v>5642.5</v>
      </c>
      <c r="U796" t="s">
        <v>2837</v>
      </c>
      <c r="V796" s="133">
        <v>1E-3</v>
      </c>
      <c r="W796" s="133">
        <v>2.0489347444772401E-2</v>
      </c>
      <c r="X796" s="15" t="s">
        <v>412</v>
      </c>
      <c r="Y796" s="15" t="s">
        <v>339</v>
      </c>
      <c r="Z796" s="144">
        <v>20997000</v>
      </c>
      <c r="AB796" t="s">
        <v>2838</v>
      </c>
      <c r="AD796" s="144">
        <v>20514.069</v>
      </c>
      <c r="AG796" s="15" t="s">
        <v>15</v>
      </c>
      <c r="AH796" s="133">
        <v>8.4432757996019837E-3</v>
      </c>
      <c r="AI796" s="133">
        <v>4.399796449894941E-2</v>
      </c>
      <c r="AJ796" s="133">
        <v>4.6371284056483993E-3</v>
      </c>
    </row>
    <row r="797" spans="1:36">
      <c r="A797" t="s">
        <v>1213</v>
      </c>
      <c r="B797">
        <v>62</v>
      </c>
      <c r="C797" t="s">
        <v>1858</v>
      </c>
      <c r="D797" t="s">
        <v>1859</v>
      </c>
      <c r="E797" t="s">
        <v>309</v>
      </c>
      <c r="F797" t="s">
        <v>2733</v>
      </c>
      <c r="G797" t="s">
        <v>2734</v>
      </c>
      <c r="H797" t="s">
        <v>312</v>
      </c>
      <c r="I797" t="s">
        <v>754</v>
      </c>
      <c r="J797" t="s">
        <v>204</v>
      </c>
      <c r="K797" t="s">
        <v>204</v>
      </c>
      <c r="L797" t="s">
        <v>325</v>
      </c>
      <c r="M797" t="s">
        <v>340</v>
      </c>
      <c r="N797" t="s">
        <v>448</v>
      </c>
      <c r="O797" t="s">
        <v>339</v>
      </c>
      <c r="P797" t="s">
        <v>1211</v>
      </c>
      <c r="Q797" t="s">
        <v>413</v>
      </c>
      <c r="R797" t="s">
        <v>407</v>
      </c>
      <c r="S797" t="s">
        <v>1212</v>
      </c>
      <c r="T797" s="132">
        <v>3648.6</v>
      </c>
      <c r="U797" t="s">
        <v>2735</v>
      </c>
      <c r="V797" s="133">
        <v>1E-3</v>
      </c>
      <c r="W797" s="133">
        <v>1.7976894742250098E-2</v>
      </c>
      <c r="X797" s="15" t="s">
        <v>412</v>
      </c>
      <c r="Y797" s="15" t="s">
        <v>339</v>
      </c>
      <c r="Z797" s="144">
        <v>14546935</v>
      </c>
      <c r="AB797" t="s">
        <v>2736</v>
      </c>
      <c r="AD797" s="144">
        <v>14917.881800000001</v>
      </c>
      <c r="AG797" s="15" t="s">
        <v>15</v>
      </c>
      <c r="AH797" s="133">
        <v>4.6368353863488945E-3</v>
      </c>
      <c r="AI797" s="133">
        <v>3.1995428787722394E-2</v>
      </c>
      <c r="AJ797" s="133">
        <v>3.3721312649813784E-3</v>
      </c>
    </row>
    <row r="798" spans="1:36">
      <c r="A798" t="s">
        <v>1213</v>
      </c>
      <c r="B798">
        <v>62</v>
      </c>
      <c r="C798" t="s">
        <v>455</v>
      </c>
      <c r="D798" t="s">
        <v>2571</v>
      </c>
      <c r="E798" t="s">
        <v>309</v>
      </c>
      <c r="F798" t="s">
        <v>2677</v>
      </c>
      <c r="G798" t="s">
        <v>2678</v>
      </c>
      <c r="H798" t="s">
        <v>312</v>
      </c>
      <c r="I798" t="s">
        <v>754</v>
      </c>
      <c r="J798" t="s">
        <v>204</v>
      </c>
      <c r="K798" t="s">
        <v>204</v>
      </c>
      <c r="L798" t="s">
        <v>325</v>
      </c>
      <c r="M798" t="s">
        <v>340</v>
      </c>
      <c r="N798" t="s">
        <v>440</v>
      </c>
      <c r="O798" t="s">
        <v>339</v>
      </c>
      <c r="P798" t="s">
        <v>2102</v>
      </c>
      <c r="Q798" t="s">
        <v>415</v>
      </c>
      <c r="R798" t="s">
        <v>407</v>
      </c>
      <c r="S798" t="s">
        <v>1212</v>
      </c>
      <c r="T798" s="132">
        <v>3888.3</v>
      </c>
      <c r="U798" t="s">
        <v>2679</v>
      </c>
      <c r="V798" s="133">
        <v>3.85E-2</v>
      </c>
      <c r="W798" s="133">
        <v>1.97550188887116E-2</v>
      </c>
      <c r="X798" s="15" t="s">
        <v>412</v>
      </c>
      <c r="Y798" s="15" t="s">
        <v>339</v>
      </c>
      <c r="Z798" s="144">
        <v>11644749.189999999</v>
      </c>
      <c r="AB798" t="s">
        <v>2680</v>
      </c>
      <c r="AC798" s="132">
        <v>397332.6</v>
      </c>
      <c r="AD798" s="144">
        <v>14428.090900000001</v>
      </c>
      <c r="AG798" s="15" t="s">
        <v>15</v>
      </c>
      <c r="AH798" s="133">
        <v>4.5578794436926364E-3</v>
      </c>
      <c r="AI798" s="133">
        <v>3.094493984620092E-2</v>
      </c>
      <c r="AJ798" s="133">
        <v>3.2614158678937457E-3</v>
      </c>
    </row>
    <row r="799" spans="1:36">
      <c r="A799" t="s">
        <v>1213</v>
      </c>
      <c r="B799">
        <v>62</v>
      </c>
      <c r="C799" t="s">
        <v>1874</v>
      </c>
      <c r="D799" t="s">
        <v>1875</v>
      </c>
      <c r="E799" t="s">
        <v>309</v>
      </c>
      <c r="F799" t="s">
        <v>2713</v>
      </c>
      <c r="G799" t="s">
        <v>2714</v>
      </c>
      <c r="H799" t="s">
        <v>312</v>
      </c>
      <c r="I799" t="s">
        <v>754</v>
      </c>
      <c r="J799" t="s">
        <v>204</v>
      </c>
      <c r="K799" t="s">
        <v>204</v>
      </c>
      <c r="L799" t="s">
        <v>325</v>
      </c>
      <c r="M799" t="s">
        <v>340</v>
      </c>
      <c r="N799" t="s">
        <v>448</v>
      </c>
      <c r="O799" t="s">
        <v>339</v>
      </c>
      <c r="P799" t="s">
        <v>1211</v>
      </c>
      <c r="Q799" t="s">
        <v>413</v>
      </c>
      <c r="R799" t="s">
        <v>407</v>
      </c>
      <c r="S799" t="s">
        <v>1212</v>
      </c>
      <c r="T799" s="132">
        <v>4087.9</v>
      </c>
      <c r="U799" t="s">
        <v>2715</v>
      </c>
      <c r="V799" s="133">
        <v>1E-3</v>
      </c>
      <c r="W799" s="133">
        <v>1.9503249098062201E-2</v>
      </c>
      <c r="X799" s="15" t="s">
        <v>412</v>
      </c>
      <c r="Y799" s="15" t="s">
        <v>339</v>
      </c>
      <c r="Z799" s="144">
        <v>10120800</v>
      </c>
      <c r="AB799" t="s">
        <v>2716</v>
      </c>
      <c r="AD799" s="144">
        <v>10225.044199999998</v>
      </c>
      <c r="AG799" s="15" t="s">
        <v>15</v>
      </c>
      <c r="AH799" s="133">
        <v>5.4676668353690321E-3</v>
      </c>
      <c r="AI799" s="133">
        <v>2.1930370406367868E-2</v>
      </c>
      <c r="AJ799" s="133">
        <v>2.3113329154167517E-3</v>
      </c>
    </row>
    <row r="800" spans="1:36">
      <c r="A800" t="s">
        <v>1213</v>
      </c>
      <c r="B800">
        <v>62</v>
      </c>
      <c r="C800" t="s">
        <v>1953</v>
      </c>
      <c r="D800" t="s">
        <v>1954</v>
      </c>
      <c r="E800" t="s">
        <v>309</v>
      </c>
      <c r="F800" t="s">
        <v>2631</v>
      </c>
      <c r="G800" t="s">
        <v>2632</v>
      </c>
      <c r="H800" t="s">
        <v>312</v>
      </c>
      <c r="I800" t="s">
        <v>754</v>
      </c>
      <c r="J800" t="s">
        <v>204</v>
      </c>
      <c r="K800" t="s">
        <v>204</v>
      </c>
      <c r="L800" t="s">
        <v>325</v>
      </c>
      <c r="M800" t="s">
        <v>340</v>
      </c>
      <c r="N800" t="s">
        <v>464</v>
      </c>
      <c r="O800" t="s">
        <v>339</v>
      </c>
      <c r="P800" t="s">
        <v>1957</v>
      </c>
      <c r="Q800" t="s">
        <v>413</v>
      </c>
      <c r="R800" t="s">
        <v>407</v>
      </c>
      <c r="S800" t="s">
        <v>1212</v>
      </c>
      <c r="T800" s="132">
        <v>10903.5</v>
      </c>
      <c r="U800" t="s">
        <v>2633</v>
      </c>
      <c r="V800" s="133">
        <v>1.6899999999999998E-2</v>
      </c>
      <c r="W800" s="133">
        <v>3.0093315917253199E-2</v>
      </c>
      <c r="X800" s="15" t="s">
        <v>412</v>
      </c>
      <c r="Y800" s="15" t="s">
        <v>339</v>
      </c>
      <c r="Z800" s="144">
        <v>10687655</v>
      </c>
      <c r="AB800" t="s">
        <v>2634</v>
      </c>
      <c r="AD800" s="144">
        <v>10075.252400000001</v>
      </c>
      <c r="AG800" s="15" t="s">
        <v>15</v>
      </c>
      <c r="AH800" s="133">
        <v>2.4496339640977683E-3</v>
      </c>
      <c r="AI800" s="133">
        <v>2.1609101412945177E-2</v>
      </c>
      <c r="AJ800" s="133">
        <v>2.2774730404834468E-3</v>
      </c>
    </row>
    <row r="801" spans="1:36">
      <c r="A801" t="s">
        <v>1213</v>
      </c>
      <c r="B801">
        <v>62</v>
      </c>
      <c r="C801" t="s">
        <v>2074</v>
      </c>
      <c r="D801" t="s">
        <v>2075</v>
      </c>
      <c r="E801" t="s">
        <v>309</v>
      </c>
      <c r="F801" t="s">
        <v>2080</v>
      </c>
      <c r="G801" t="s">
        <v>2081</v>
      </c>
      <c r="H801" t="s">
        <v>312</v>
      </c>
      <c r="I801" t="s">
        <v>754</v>
      </c>
      <c r="J801" t="s">
        <v>204</v>
      </c>
      <c r="K801" t="s">
        <v>204</v>
      </c>
      <c r="L801" t="s">
        <v>325</v>
      </c>
      <c r="M801" t="s">
        <v>340</v>
      </c>
      <c r="N801" t="s">
        <v>448</v>
      </c>
      <c r="O801" t="s">
        <v>339</v>
      </c>
      <c r="P801" t="s">
        <v>1211</v>
      </c>
      <c r="Q801" t="s">
        <v>413</v>
      </c>
      <c r="R801" t="s">
        <v>407</v>
      </c>
      <c r="S801" t="s">
        <v>1212</v>
      </c>
      <c r="T801" s="132">
        <v>3436.1</v>
      </c>
      <c r="U801" t="s">
        <v>2082</v>
      </c>
      <c r="V801" s="133">
        <v>1E-3</v>
      </c>
      <c r="W801" s="133">
        <v>1.84594535076615E-2</v>
      </c>
      <c r="X801" s="15" t="s">
        <v>412</v>
      </c>
      <c r="Y801" s="15" t="s">
        <v>339</v>
      </c>
      <c r="Z801" s="144">
        <v>9865012.1999999993</v>
      </c>
      <c r="AB801" t="s">
        <v>2083</v>
      </c>
      <c r="AD801" s="144">
        <v>10016.9334</v>
      </c>
      <c r="AG801" s="15" t="s">
        <v>15</v>
      </c>
      <c r="AH801" s="133">
        <v>9.488787114134152E-3</v>
      </c>
      <c r="AI801" s="133">
        <v>2.1484020557868876E-2</v>
      </c>
      <c r="AJ801" s="133">
        <v>2.2642902491274747E-3</v>
      </c>
    </row>
    <row r="802" spans="1:36">
      <c r="A802" t="s">
        <v>1213</v>
      </c>
      <c r="B802">
        <v>62</v>
      </c>
      <c r="C802" t="s">
        <v>3061</v>
      </c>
      <c r="D802" t="s">
        <v>3062</v>
      </c>
      <c r="E802" t="s">
        <v>309</v>
      </c>
      <c r="F802" t="s">
        <v>3063</v>
      </c>
      <c r="G802" t="s">
        <v>3064</v>
      </c>
      <c r="H802" t="s">
        <v>312</v>
      </c>
      <c r="I802" t="s">
        <v>754</v>
      </c>
      <c r="J802" t="s">
        <v>204</v>
      </c>
      <c r="K802" t="s">
        <v>204</v>
      </c>
      <c r="L802" t="s">
        <v>325</v>
      </c>
      <c r="M802" t="s">
        <v>340</v>
      </c>
      <c r="N802" t="s">
        <v>464</v>
      </c>
      <c r="O802" t="s">
        <v>339</v>
      </c>
      <c r="P802" t="s">
        <v>1662</v>
      </c>
      <c r="Q802" t="s">
        <v>413</v>
      </c>
      <c r="R802" t="s">
        <v>407</v>
      </c>
      <c r="S802" t="s">
        <v>1212</v>
      </c>
      <c r="T802" s="132">
        <v>4758.7</v>
      </c>
      <c r="U802" t="s">
        <v>3065</v>
      </c>
      <c r="V802" s="133">
        <v>4.3999999999999997E-2</v>
      </c>
      <c r="W802" s="133">
        <v>2.6778347007035901E-2</v>
      </c>
      <c r="X802" s="15" t="s">
        <v>412</v>
      </c>
      <c r="Y802" s="15" t="s">
        <v>339</v>
      </c>
      <c r="Z802" s="144">
        <v>8841000</v>
      </c>
      <c r="AB802" t="s">
        <v>3066</v>
      </c>
      <c r="AD802" s="144">
        <v>9389.1419999999998</v>
      </c>
      <c r="AG802" s="15" t="s">
        <v>15</v>
      </c>
      <c r="AH802" s="133">
        <v>2.1139844338438362E-2</v>
      </c>
      <c r="AI802" s="133">
        <v>2.013755225214436E-2</v>
      </c>
      <c r="AJ802" s="133">
        <v>2.1223803562748292E-3</v>
      </c>
    </row>
    <row r="803" spans="1:36">
      <c r="A803" t="s">
        <v>1213</v>
      </c>
      <c r="B803">
        <v>62</v>
      </c>
      <c r="C803" t="s">
        <v>455</v>
      </c>
      <c r="D803" t="s">
        <v>2571</v>
      </c>
      <c r="E803" t="s">
        <v>309</v>
      </c>
      <c r="F803" t="s">
        <v>2656</v>
      </c>
      <c r="G803" t="s">
        <v>2657</v>
      </c>
      <c r="H803" t="s">
        <v>312</v>
      </c>
      <c r="I803" t="s">
        <v>754</v>
      </c>
      <c r="J803" t="s">
        <v>204</v>
      </c>
      <c r="K803" t="s">
        <v>204</v>
      </c>
      <c r="L803" t="s">
        <v>325</v>
      </c>
      <c r="M803" t="s">
        <v>340</v>
      </c>
      <c r="N803" t="s">
        <v>440</v>
      </c>
      <c r="O803" t="s">
        <v>339</v>
      </c>
      <c r="P803" t="s">
        <v>2102</v>
      </c>
      <c r="Q803" t="s">
        <v>415</v>
      </c>
      <c r="R803" t="s">
        <v>407</v>
      </c>
      <c r="S803" t="s">
        <v>1212</v>
      </c>
      <c r="T803" s="132">
        <v>6379.8</v>
      </c>
      <c r="U803" t="s">
        <v>2658</v>
      </c>
      <c r="V803" s="133">
        <v>2.3900000000000001E-2</v>
      </c>
      <c r="W803" s="133">
        <v>3.3191722428795199E-3</v>
      </c>
      <c r="X803" s="15" t="s">
        <v>412</v>
      </c>
      <c r="Y803" s="15" t="s">
        <v>339</v>
      </c>
      <c r="Z803" s="144">
        <v>7900000</v>
      </c>
      <c r="AB803" t="s">
        <v>2659</v>
      </c>
      <c r="AD803" s="144">
        <v>8750.0400000000009</v>
      </c>
      <c r="AG803" s="15" t="s">
        <v>15</v>
      </c>
      <c r="AH803" s="133">
        <v>2.0312932292625529E-3</v>
      </c>
      <c r="AI803" s="133">
        <v>1.8766825308250027E-2</v>
      </c>
      <c r="AJ803" s="133">
        <v>1.9779137446871084E-3</v>
      </c>
    </row>
    <row r="804" spans="1:36">
      <c r="A804" t="s">
        <v>1213</v>
      </c>
      <c r="B804">
        <v>62</v>
      </c>
      <c r="C804" t="s">
        <v>2094</v>
      </c>
      <c r="D804" t="s">
        <v>2095</v>
      </c>
      <c r="E804" t="s">
        <v>309</v>
      </c>
      <c r="F804" t="s">
        <v>2096</v>
      </c>
      <c r="G804" t="s">
        <v>2097</v>
      </c>
      <c r="H804" t="s">
        <v>312</v>
      </c>
      <c r="I804" t="s">
        <v>754</v>
      </c>
      <c r="J804" t="s">
        <v>204</v>
      </c>
      <c r="K804" t="s">
        <v>204</v>
      </c>
      <c r="L804" t="s">
        <v>325</v>
      </c>
      <c r="M804" t="s">
        <v>340</v>
      </c>
      <c r="N804" t="s">
        <v>448</v>
      </c>
      <c r="O804" t="s">
        <v>339</v>
      </c>
      <c r="P804" t="s">
        <v>1211</v>
      </c>
      <c r="Q804" t="s">
        <v>413</v>
      </c>
      <c r="R804" t="s">
        <v>407</v>
      </c>
      <c r="S804" t="s">
        <v>1212</v>
      </c>
      <c r="T804" s="132">
        <v>4259.6000000000004</v>
      </c>
      <c r="U804" t="s">
        <v>2098</v>
      </c>
      <c r="V804" s="133">
        <v>2E-3</v>
      </c>
      <c r="W804" s="133">
        <v>1.8855466407537099E-2</v>
      </c>
      <c r="X804" s="15" t="s">
        <v>412</v>
      </c>
      <c r="Y804" s="15" t="s">
        <v>339</v>
      </c>
      <c r="Z804" s="144">
        <v>8026919.2800000003</v>
      </c>
      <c r="AB804" t="s">
        <v>2099</v>
      </c>
      <c r="AD804" s="144">
        <v>8128.8612000000003</v>
      </c>
      <c r="AG804" s="15" t="s">
        <v>15</v>
      </c>
      <c r="AH804" s="133">
        <v>2.0777784376414948E-3</v>
      </c>
      <c r="AI804" s="133">
        <v>1.7434539510152145E-2</v>
      </c>
      <c r="AJ804" s="133">
        <v>1.8374986052788035E-3</v>
      </c>
    </row>
    <row r="805" spans="1:36">
      <c r="A805" t="s">
        <v>1213</v>
      </c>
      <c r="B805">
        <v>62</v>
      </c>
      <c r="C805" t="s">
        <v>2751</v>
      </c>
      <c r="D805" t="s">
        <v>2752</v>
      </c>
      <c r="E805" t="s">
        <v>309</v>
      </c>
      <c r="F805" t="s">
        <v>2825</v>
      </c>
      <c r="G805" t="s">
        <v>2826</v>
      </c>
      <c r="H805" t="s">
        <v>312</v>
      </c>
      <c r="I805" t="s">
        <v>754</v>
      </c>
      <c r="J805" t="s">
        <v>204</v>
      </c>
      <c r="K805" t="s">
        <v>204</v>
      </c>
      <c r="L805" t="s">
        <v>325</v>
      </c>
      <c r="M805" t="s">
        <v>340</v>
      </c>
      <c r="N805" t="s">
        <v>464</v>
      </c>
      <c r="O805" t="s">
        <v>339</v>
      </c>
      <c r="P805" t="s">
        <v>1690</v>
      </c>
      <c r="Q805" t="s">
        <v>413</v>
      </c>
      <c r="R805" t="s">
        <v>407</v>
      </c>
      <c r="S805" t="s">
        <v>1212</v>
      </c>
      <c r="T805" s="132">
        <v>1713.2</v>
      </c>
      <c r="U805" t="s">
        <v>2378</v>
      </c>
      <c r="V805" s="133">
        <v>2.1499999999999998E-2</v>
      </c>
      <c r="W805" s="133">
        <v>1.8094911831616999E-2</v>
      </c>
      <c r="X805" s="15" t="s">
        <v>412</v>
      </c>
      <c r="Y805" s="15" t="s">
        <v>339</v>
      </c>
      <c r="Z805" s="144">
        <v>7103144.2999999998</v>
      </c>
      <c r="AB805" t="s">
        <v>2827</v>
      </c>
      <c r="AD805" s="144">
        <v>8063.4894000000004</v>
      </c>
      <c r="AG805" s="15" t="s">
        <v>15</v>
      </c>
      <c r="AH805" s="133">
        <v>3.6216525760067613E-3</v>
      </c>
      <c r="AI805" s="133">
        <v>1.7294332019593718E-2</v>
      </c>
      <c r="AJ805" s="133">
        <v>1.8227215549184695E-3</v>
      </c>
    </row>
    <row r="806" spans="1:36">
      <c r="A806" t="s">
        <v>1213</v>
      </c>
      <c r="B806">
        <v>62</v>
      </c>
      <c r="C806" t="s">
        <v>2074</v>
      </c>
      <c r="D806" t="s">
        <v>2075</v>
      </c>
      <c r="E806" t="s">
        <v>309</v>
      </c>
      <c r="F806" t="s">
        <v>2090</v>
      </c>
      <c r="G806" t="s">
        <v>2091</v>
      </c>
      <c r="H806" t="s">
        <v>312</v>
      </c>
      <c r="I806" t="s">
        <v>754</v>
      </c>
      <c r="J806" t="s">
        <v>204</v>
      </c>
      <c r="K806" t="s">
        <v>204</v>
      </c>
      <c r="L806" t="s">
        <v>325</v>
      </c>
      <c r="M806" t="s">
        <v>340</v>
      </c>
      <c r="N806" t="s">
        <v>448</v>
      </c>
      <c r="O806" t="s">
        <v>339</v>
      </c>
      <c r="P806" t="s">
        <v>1211</v>
      </c>
      <c r="Q806" t="s">
        <v>413</v>
      </c>
      <c r="R806" t="s">
        <v>407</v>
      </c>
      <c r="S806" t="s">
        <v>1212</v>
      </c>
      <c r="T806" s="132">
        <v>3423.2</v>
      </c>
      <c r="U806" t="s">
        <v>2092</v>
      </c>
      <c r="V806" s="133">
        <v>1.2200000000000001E-2</v>
      </c>
      <c r="W806" s="133">
        <v>1.7971649538278199E-2</v>
      </c>
      <c r="X806" s="15" t="s">
        <v>412</v>
      </c>
      <c r="Y806" s="15" t="s">
        <v>339</v>
      </c>
      <c r="Z806" s="144">
        <v>7000000</v>
      </c>
      <c r="AB806" t="s">
        <v>2093</v>
      </c>
      <c r="AD806" s="144">
        <v>7794.5</v>
      </c>
      <c r="AG806" s="15" t="s">
        <v>15</v>
      </c>
      <c r="AH806" s="133">
        <v>2.3212535299634036E-3</v>
      </c>
      <c r="AI806" s="133">
        <v>1.6717411562136266E-2</v>
      </c>
      <c r="AJ806" s="133">
        <v>1.7619175092872337E-3</v>
      </c>
    </row>
    <row r="807" spans="1:36">
      <c r="A807" t="s">
        <v>1213</v>
      </c>
      <c r="B807">
        <v>62</v>
      </c>
      <c r="C807" t="s">
        <v>2139</v>
      </c>
      <c r="D807" t="s">
        <v>2140</v>
      </c>
      <c r="E807" t="s">
        <v>309</v>
      </c>
      <c r="F807" t="s">
        <v>2141</v>
      </c>
      <c r="G807" t="s">
        <v>2142</v>
      </c>
      <c r="H807" t="s">
        <v>312</v>
      </c>
      <c r="I807" t="s">
        <v>754</v>
      </c>
      <c r="J807" t="s">
        <v>204</v>
      </c>
      <c r="K807" t="s">
        <v>204</v>
      </c>
      <c r="L807" t="s">
        <v>325</v>
      </c>
      <c r="M807" t="s">
        <v>340</v>
      </c>
      <c r="N807" t="s">
        <v>440</v>
      </c>
      <c r="O807" t="s">
        <v>339</v>
      </c>
      <c r="P807" t="s">
        <v>1676</v>
      </c>
      <c r="Q807" t="s">
        <v>415</v>
      </c>
      <c r="R807" t="s">
        <v>407</v>
      </c>
      <c r="S807" t="s">
        <v>1212</v>
      </c>
      <c r="T807" s="132">
        <v>3965.2</v>
      </c>
      <c r="U807" t="s">
        <v>2143</v>
      </c>
      <c r="V807" s="133">
        <v>1.7999999999999999E-2</v>
      </c>
      <c r="W807" s="133">
        <v>3.0625704120397199E-2</v>
      </c>
      <c r="X807" s="15" t="s">
        <v>412</v>
      </c>
      <c r="Y807" s="15" t="s">
        <v>339</v>
      </c>
      <c r="Z807" s="144">
        <v>7040480</v>
      </c>
      <c r="AB807" t="s">
        <v>2144</v>
      </c>
      <c r="AD807" s="144">
        <v>7480.51</v>
      </c>
      <c r="AG807" s="15" t="s">
        <v>15</v>
      </c>
      <c r="AH807" s="133">
        <v>7.0761773688772095E-3</v>
      </c>
      <c r="AI807" s="133">
        <v>1.6043975157441267E-2</v>
      </c>
      <c r="AJ807" s="133">
        <v>1.6909412466993706E-3</v>
      </c>
    </row>
    <row r="808" spans="1:36">
      <c r="A808" t="s">
        <v>1213</v>
      </c>
      <c r="B808">
        <v>62</v>
      </c>
      <c r="C808" t="s">
        <v>2125</v>
      </c>
      <c r="D808" t="s">
        <v>2126</v>
      </c>
      <c r="E808" t="s">
        <v>309</v>
      </c>
      <c r="F808" t="s">
        <v>2811</v>
      </c>
      <c r="G808" t="s">
        <v>2812</v>
      </c>
      <c r="H808" t="s">
        <v>312</v>
      </c>
      <c r="I808" t="s">
        <v>754</v>
      </c>
      <c r="J808" t="s">
        <v>204</v>
      </c>
      <c r="K808" t="s">
        <v>204</v>
      </c>
      <c r="L808" t="s">
        <v>325</v>
      </c>
      <c r="M808" t="s">
        <v>340</v>
      </c>
      <c r="N808" t="s">
        <v>464</v>
      </c>
      <c r="O808" t="s">
        <v>339</v>
      </c>
      <c r="P808" t="s">
        <v>1650</v>
      </c>
      <c r="Q808" t="s">
        <v>413</v>
      </c>
      <c r="R808" t="s">
        <v>407</v>
      </c>
      <c r="S808" t="s">
        <v>1212</v>
      </c>
      <c r="T808" s="132">
        <v>5661.2</v>
      </c>
      <c r="U808" t="s">
        <v>2809</v>
      </c>
      <c r="V808" s="133">
        <v>2.5000000000000001E-3</v>
      </c>
      <c r="W808" s="133">
        <v>2.6744253181218799E-2</v>
      </c>
      <c r="X808" s="15" t="s">
        <v>412</v>
      </c>
      <c r="Y808" s="15" t="s">
        <v>339</v>
      </c>
      <c r="Z808" s="144">
        <v>7565400.0099999998</v>
      </c>
      <c r="AB808" t="s">
        <v>2813</v>
      </c>
      <c r="AD808" s="144">
        <v>7237.0616</v>
      </c>
      <c r="AG808" s="15" t="s">
        <v>15</v>
      </c>
      <c r="AH808" s="133">
        <v>5.959787043213911E-3</v>
      </c>
      <c r="AI808" s="133">
        <v>1.5521834276442669E-2</v>
      </c>
      <c r="AJ808" s="133">
        <v>1.6359106483841532E-3</v>
      </c>
    </row>
    <row r="809" spans="1:36">
      <c r="A809" t="s">
        <v>1213</v>
      </c>
      <c r="B809">
        <v>62</v>
      </c>
      <c r="C809" t="s">
        <v>1858</v>
      </c>
      <c r="D809" t="s">
        <v>1859</v>
      </c>
      <c r="E809" t="s">
        <v>309</v>
      </c>
      <c r="F809" t="s">
        <v>2635</v>
      </c>
      <c r="G809" t="s">
        <v>2636</v>
      </c>
      <c r="H809" t="s">
        <v>312</v>
      </c>
      <c r="I809" t="s">
        <v>754</v>
      </c>
      <c r="J809" t="s">
        <v>204</v>
      </c>
      <c r="K809" t="s">
        <v>204</v>
      </c>
      <c r="L809" t="s">
        <v>325</v>
      </c>
      <c r="M809" t="s">
        <v>340</v>
      </c>
      <c r="N809" t="s">
        <v>448</v>
      </c>
      <c r="O809" t="s">
        <v>339</v>
      </c>
      <c r="P809" t="s">
        <v>1211</v>
      </c>
      <c r="Q809" t="s">
        <v>413</v>
      </c>
      <c r="R809" t="s">
        <v>407</v>
      </c>
      <c r="S809" t="s">
        <v>1212</v>
      </c>
      <c r="T809" s="132">
        <v>1231.5</v>
      </c>
      <c r="U809" t="s">
        <v>1802</v>
      </c>
      <c r="V809" s="133">
        <v>8.3000000000000001E-3</v>
      </c>
      <c r="W809" s="133">
        <v>1.3911861664056399E-2</v>
      </c>
      <c r="X809" s="15" t="s">
        <v>412</v>
      </c>
      <c r="Y809" s="15" t="s">
        <v>339</v>
      </c>
      <c r="Z809" s="144">
        <v>6242981</v>
      </c>
      <c r="AB809" t="s">
        <v>2637</v>
      </c>
      <c r="AD809" s="144">
        <v>6970.9125999999997</v>
      </c>
      <c r="AG809" s="15" t="s">
        <v>15</v>
      </c>
      <c r="AH809" s="133">
        <v>2.0523321638872597E-3</v>
      </c>
      <c r="AI809" s="133">
        <v>1.4951005824348114E-2</v>
      </c>
      <c r="AJ809" s="133">
        <v>1.575748664526396E-3</v>
      </c>
    </row>
    <row r="810" spans="1:36">
      <c r="A810" t="s">
        <v>1213</v>
      </c>
      <c r="B810">
        <v>62</v>
      </c>
      <c r="C810" t="s">
        <v>1953</v>
      </c>
      <c r="D810" t="s">
        <v>1954</v>
      </c>
      <c r="E810" t="s">
        <v>309</v>
      </c>
      <c r="F810" t="s">
        <v>1955</v>
      </c>
      <c r="G810" t="s">
        <v>1956</v>
      </c>
      <c r="H810" t="s">
        <v>312</v>
      </c>
      <c r="I810" t="s">
        <v>754</v>
      </c>
      <c r="J810" t="s">
        <v>204</v>
      </c>
      <c r="K810" t="s">
        <v>204</v>
      </c>
      <c r="L810" t="s">
        <v>325</v>
      </c>
      <c r="M810" t="s">
        <v>340</v>
      </c>
      <c r="N810" t="s">
        <v>464</v>
      </c>
      <c r="O810" t="s">
        <v>339</v>
      </c>
      <c r="P810" t="s">
        <v>1957</v>
      </c>
      <c r="Q810" t="s">
        <v>413</v>
      </c>
      <c r="R810" t="s">
        <v>407</v>
      </c>
      <c r="S810" t="s">
        <v>1212</v>
      </c>
      <c r="T810" s="132">
        <v>7274.6</v>
      </c>
      <c r="U810" t="s">
        <v>1958</v>
      </c>
      <c r="V810" s="133">
        <v>8.9999999999999993E-3</v>
      </c>
      <c r="W810" s="133">
        <v>2.8603677989244101E-2</v>
      </c>
      <c r="X810" s="15" t="s">
        <v>412</v>
      </c>
      <c r="Y810" s="15" t="s">
        <v>339</v>
      </c>
      <c r="Z810" s="144">
        <v>7141357</v>
      </c>
      <c r="AB810" t="s">
        <v>1959</v>
      </c>
      <c r="AD810" s="144">
        <v>6810.7121999999999</v>
      </c>
      <c r="AG810" s="15" t="s">
        <v>15</v>
      </c>
      <c r="AH810" s="133">
        <v>2.7714998804678208E-3</v>
      </c>
      <c r="AI810" s="133">
        <v>1.4607412775503564E-2</v>
      </c>
      <c r="AJ810" s="133">
        <v>1.539535964577096E-3</v>
      </c>
    </row>
    <row r="811" spans="1:36">
      <c r="A811" t="s">
        <v>1213</v>
      </c>
      <c r="B811">
        <v>62</v>
      </c>
      <c r="C811" t="s">
        <v>1895</v>
      </c>
      <c r="D811" t="s">
        <v>1896</v>
      </c>
      <c r="E811" t="s">
        <v>309</v>
      </c>
      <c r="F811" t="s">
        <v>2620</v>
      </c>
      <c r="G811" t="s">
        <v>2621</v>
      </c>
      <c r="H811" t="s">
        <v>312</v>
      </c>
      <c r="I811" t="s">
        <v>754</v>
      </c>
      <c r="J811" t="s">
        <v>204</v>
      </c>
      <c r="K811" t="s">
        <v>204</v>
      </c>
      <c r="L811" t="s">
        <v>325</v>
      </c>
      <c r="M811" t="s">
        <v>340</v>
      </c>
      <c r="N811" t="s">
        <v>464</v>
      </c>
      <c r="O811" t="s">
        <v>339</v>
      </c>
      <c r="P811" t="s">
        <v>1650</v>
      </c>
      <c r="Q811" t="s">
        <v>413</v>
      </c>
      <c r="R811" t="s">
        <v>407</v>
      </c>
      <c r="S811" t="s">
        <v>1212</v>
      </c>
      <c r="T811" s="132">
        <v>3832.5</v>
      </c>
      <c r="U811" t="s">
        <v>2622</v>
      </c>
      <c r="V811" s="133">
        <v>5.0000000000000001E-3</v>
      </c>
      <c r="W811" s="133">
        <v>2.6353485485314999E-2</v>
      </c>
      <c r="X811" s="15" t="s">
        <v>412</v>
      </c>
      <c r="Y811" s="15" t="s">
        <v>339</v>
      </c>
      <c r="Z811" s="144">
        <v>6322631</v>
      </c>
      <c r="AB811" t="s">
        <v>2623</v>
      </c>
      <c r="AD811" s="144">
        <v>6519.8970999999992</v>
      </c>
      <c r="AG811" s="15" t="s">
        <v>15</v>
      </c>
      <c r="AH811" s="133">
        <v>3.3582520315148796E-3</v>
      </c>
      <c r="AI811" s="133">
        <v>1.3983681206424877E-2</v>
      </c>
      <c r="AJ811" s="133">
        <v>1.4737983012689789E-3</v>
      </c>
    </row>
    <row r="812" spans="1:36">
      <c r="A812" t="s">
        <v>1213</v>
      </c>
      <c r="B812">
        <v>62</v>
      </c>
      <c r="C812" t="s">
        <v>1923</v>
      </c>
      <c r="D812" t="s">
        <v>1924</v>
      </c>
      <c r="E812" t="s">
        <v>309</v>
      </c>
      <c r="F812" t="s">
        <v>1925</v>
      </c>
      <c r="G812" t="s">
        <v>1926</v>
      </c>
      <c r="H812" t="s">
        <v>312</v>
      </c>
      <c r="I812" t="s">
        <v>754</v>
      </c>
      <c r="J812" t="s">
        <v>204</v>
      </c>
      <c r="K812" t="s">
        <v>204</v>
      </c>
      <c r="L812" t="s">
        <v>325</v>
      </c>
      <c r="M812" t="s">
        <v>340</v>
      </c>
      <c r="N812" t="s">
        <v>464</v>
      </c>
      <c r="O812" t="s">
        <v>339</v>
      </c>
      <c r="P812" t="s">
        <v>1662</v>
      </c>
      <c r="Q812" t="s">
        <v>413</v>
      </c>
      <c r="R812" t="s">
        <v>407</v>
      </c>
      <c r="S812" t="s">
        <v>1212</v>
      </c>
      <c r="T812" s="132">
        <v>4411.2</v>
      </c>
      <c r="U812" t="s">
        <v>1927</v>
      </c>
      <c r="V812" s="133">
        <v>3.6200000000000003E-2</v>
      </c>
      <c r="W812" s="133">
        <v>3.3489585489034301E-2</v>
      </c>
      <c r="X812" s="15" t="s">
        <v>412</v>
      </c>
      <c r="Y812" s="15" t="s">
        <v>339</v>
      </c>
      <c r="Z812" s="144">
        <v>6252620</v>
      </c>
      <c r="AB812" t="s">
        <v>1928</v>
      </c>
      <c r="AD812" s="144">
        <v>6501.4742999999999</v>
      </c>
      <c r="AG812" s="15" t="s">
        <v>15</v>
      </c>
      <c r="AH812" s="133">
        <v>3.5726485686248949E-3</v>
      </c>
      <c r="AI812" s="133">
        <v>1.3944168533421231E-2</v>
      </c>
      <c r="AJ812" s="133">
        <v>1.4696338963821876E-3</v>
      </c>
    </row>
    <row r="813" spans="1:36">
      <c r="A813" t="s">
        <v>1213</v>
      </c>
      <c r="B813">
        <v>62</v>
      </c>
      <c r="C813" t="s">
        <v>1874</v>
      </c>
      <c r="D813" t="s">
        <v>1875</v>
      </c>
      <c r="E813" t="s">
        <v>309</v>
      </c>
      <c r="F813" t="s">
        <v>1906</v>
      </c>
      <c r="G813" t="s">
        <v>1907</v>
      </c>
      <c r="H813" t="s">
        <v>312</v>
      </c>
      <c r="I813" t="s">
        <v>754</v>
      </c>
      <c r="J813" t="s">
        <v>204</v>
      </c>
      <c r="K813" t="s">
        <v>204</v>
      </c>
      <c r="L813" t="s">
        <v>325</v>
      </c>
      <c r="M813" t="s">
        <v>340</v>
      </c>
      <c r="N813" t="s">
        <v>448</v>
      </c>
      <c r="O813" t="s">
        <v>339</v>
      </c>
      <c r="P813" t="s">
        <v>1650</v>
      </c>
      <c r="Q813" t="s">
        <v>413</v>
      </c>
      <c r="R813" t="s">
        <v>407</v>
      </c>
      <c r="S813" t="s">
        <v>1212</v>
      </c>
      <c r="T813" s="132">
        <v>2054.4</v>
      </c>
      <c r="U813" t="s">
        <v>1908</v>
      </c>
      <c r="V813" s="133">
        <v>2.5899999999999999E-2</v>
      </c>
      <c r="W813" s="133">
        <v>2.07778336632248E-2</v>
      </c>
      <c r="X813" s="3" t="s">
        <v>411</v>
      </c>
      <c r="Y813" s="3" t="s">
        <v>339</v>
      </c>
      <c r="Z813" s="144">
        <v>5586632</v>
      </c>
      <c r="AB813" t="s">
        <v>1909</v>
      </c>
      <c r="AD813" s="144">
        <v>6435.2414000000008</v>
      </c>
      <c r="AG813" s="15" t="s">
        <v>15</v>
      </c>
      <c r="AH813" s="133">
        <v>5.2896198456658617E-3</v>
      </c>
      <c r="AI813" s="133">
        <v>1.3802114181217268E-2</v>
      </c>
      <c r="AJ813" s="133">
        <v>1.4546621975944694E-3</v>
      </c>
    </row>
    <row r="814" spans="1:36">
      <c r="A814" t="s">
        <v>1213</v>
      </c>
      <c r="B814">
        <v>62</v>
      </c>
      <c r="C814" t="s">
        <v>2119</v>
      </c>
      <c r="D814" t="s">
        <v>2120</v>
      </c>
      <c r="E814" t="s">
        <v>309</v>
      </c>
      <c r="F814" t="s">
        <v>3051</v>
      </c>
      <c r="G814" t="s">
        <v>3052</v>
      </c>
      <c r="H814" t="s">
        <v>312</v>
      </c>
      <c r="I814" t="s">
        <v>754</v>
      </c>
      <c r="J814" t="s">
        <v>204</v>
      </c>
      <c r="K814" t="s">
        <v>204</v>
      </c>
      <c r="L814" t="s">
        <v>325</v>
      </c>
      <c r="M814" t="s">
        <v>340</v>
      </c>
      <c r="N814" t="s">
        <v>464</v>
      </c>
      <c r="O814" t="s">
        <v>339</v>
      </c>
      <c r="P814" t="s">
        <v>1690</v>
      </c>
      <c r="Q814" t="s">
        <v>413</v>
      </c>
      <c r="R814" t="s">
        <v>407</v>
      </c>
      <c r="S814" t="s">
        <v>1212</v>
      </c>
      <c r="T814" s="132">
        <v>5421.7</v>
      </c>
      <c r="U814" t="s">
        <v>3053</v>
      </c>
      <c r="V814" s="133">
        <v>1.8700000000000001E-2</v>
      </c>
      <c r="W814" s="133">
        <v>2.9209499047994299E-2</v>
      </c>
      <c r="X814" s="15" t="s">
        <v>412</v>
      </c>
      <c r="Y814" s="15" t="s">
        <v>339</v>
      </c>
      <c r="Z814" s="144">
        <v>6316800</v>
      </c>
      <c r="AB814" t="s">
        <v>3054</v>
      </c>
      <c r="AD814" s="144">
        <v>6402.7084999999997</v>
      </c>
      <c r="AG814" s="15" t="s">
        <v>15</v>
      </c>
      <c r="AH814" s="133">
        <v>1.1297250498037271E-2</v>
      </c>
      <c r="AI814" s="133">
        <v>1.3732338585783328E-2</v>
      </c>
      <c r="AJ814" s="133">
        <v>1.4473082574908203E-3</v>
      </c>
    </row>
    <row r="815" spans="1:36">
      <c r="A815" t="s">
        <v>1213</v>
      </c>
      <c r="B815">
        <v>62</v>
      </c>
      <c r="C815" t="s">
        <v>2157</v>
      </c>
      <c r="D815" t="s">
        <v>2158</v>
      </c>
      <c r="E815" t="s">
        <v>309</v>
      </c>
      <c r="F815" t="s">
        <v>3043</v>
      </c>
      <c r="G815" t="s">
        <v>3044</v>
      </c>
      <c r="H815" t="s">
        <v>312</v>
      </c>
      <c r="I815" t="s">
        <v>754</v>
      </c>
      <c r="J815" t="s">
        <v>204</v>
      </c>
      <c r="K815" t="s">
        <v>204</v>
      </c>
      <c r="L815" t="s">
        <v>325</v>
      </c>
      <c r="M815" t="s">
        <v>340</v>
      </c>
      <c r="N815" t="s">
        <v>448</v>
      </c>
      <c r="O815" t="s">
        <v>339</v>
      </c>
      <c r="P815" t="s">
        <v>1690</v>
      </c>
      <c r="Q815" t="s">
        <v>413</v>
      </c>
      <c r="R815" t="s">
        <v>407</v>
      </c>
      <c r="S815" t="s">
        <v>1212</v>
      </c>
      <c r="T815" s="132">
        <v>3936.7</v>
      </c>
      <c r="U815" t="s">
        <v>2244</v>
      </c>
      <c r="V815" s="133">
        <v>1.09E-2</v>
      </c>
      <c r="W815" s="133">
        <v>2.3012290555238402E-2</v>
      </c>
      <c r="X815" s="3" t="s">
        <v>411</v>
      </c>
      <c r="Y815" s="3" t="s">
        <v>339</v>
      </c>
      <c r="Z815" s="144">
        <v>6064310</v>
      </c>
      <c r="AB815" t="s">
        <v>3045</v>
      </c>
      <c r="AD815" s="144">
        <v>6240.1750000000002</v>
      </c>
      <c r="AG815" s="15" t="s">
        <v>15</v>
      </c>
      <c r="AH815" s="133">
        <v>6.6791232997411749E-3</v>
      </c>
      <c r="AI815" s="133">
        <v>1.3383741573513847E-2</v>
      </c>
      <c r="AJ815" s="133">
        <v>1.410568169031556E-3</v>
      </c>
    </row>
    <row r="816" spans="1:36">
      <c r="A816" t="s">
        <v>1213</v>
      </c>
      <c r="B816">
        <v>62</v>
      </c>
      <c r="C816" t="s">
        <v>2724</v>
      </c>
      <c r="D816" t="s">
        <v>2725</v>
      </c>
      <c r="E816" t="s">
        <v>309</v>
      </c>
      <c r="F816" t="s">
        <v>2726</v>
      </c>
      <c r="G816" t="s">
        <v>2727</v>
      </c>
      <c r="H816" t="s">
        <v>312</v>
      </c>
      <c r="I816" t="s">
        <v>754</v>
      </c>
      <c r="J816" t="s">
        <v>204</v>
      </c>
      <c r="K816" t="s">
        <v>204</v>
      </c>
      <c r="L816" t="s">
        <v>325</v>
      </c>
      <c r="M816" t="s">
        <v>340</v>
      </c>
      <c r="N816" t="s">
        <v>447</v>
      </c>
      <c r="O816" t="s">
        <v>339</v>
      </c>
      <c r="P816" t="s">
        <v>1662</v>
      </c>
      <c r="Q816" t="s">
        <v>413</v>
      </c>
      <c r="R816" t="s">
        <v>407</v>
      </c>
      <c r="S816" t="s">
        <v>1212</v>
      </c>
      <c r="T816" s="132">
        <v>3193.7</v>
      </c>
      <c r="U816" t="s">
        <v>2728</v>
      </c>
      <c r="V816" s="133">
        <v>3.9E-2</v>
      </c>
      <c r="W816" s="133">
        <v>2.5697834988832099E-2</v>
      </c>
      <c r="X816" s="15" t="s">
        <v>412</v>
      </c>
      <c r="Y816" s="15" t="s">
        <v>339</v>
      </c>
      <c r="Z816" s="144">
        <v>5303850.67</v>
      </c>
      <c r="AB816" t="s">
        <v>2729</v>
      </c>
      <c r="AD816" s="144">
        <v>6119.0524999999998</v>
      </c>
      <c r="AG816" s="15" t="s">
        <v>15</v>
      </c>
      <c r="AH816" s="133">
        <v>3.6023530118495886E-3</v>
      </c>
      <c r="AI816" s="133">
        <v>1.3123961641262278E-2</v>
      </c>
      <c r="AJ816" s="133">
        <v>1.3831888819036268E-3</v>
      </c>
    </row>
    <row r="817" spans="1:36">
      <c r="A817" t="s">
        <v>1213</v>
      </c>
      <c r="B817">
        <v>62</v>
      </c>
      <c r="C817" t="s">
        <v>1874</v>
      </c>
      <c r="D817" t="s">
        <v>1875</v>
      </c>
      <c r="E817" t="s">
        <v>309</v>
      </c>
      <c r="F817" t="s">
        <v>2145</v>
      </c>
      <c r="G817" t="s">
        <v>2146</v>
      </c>
      <c r="H817" t="s">
        <v>312</v>
      </c>
      <c r="I817" t="s">
        <v>754</v>
      </c>
      <c r="J817" t="s">
        <v>204</v>
      </c>
      <c r="K817" t="s">
        <v>204</v>
      </c>
      <c r="L817" t="s">
        <v>325</v>
      </c>
      <c r="M817" t="s">
        <v>340</v>
      </c>
      <c r="N817" t="s">
        <v>448</v>
      </c>
      <c r="O817" t="s">
        <v>339</v>
      </c>
      <c r="P817" t="s">
        <v>1211</v>
      </c>
      <c r="Q817" t="s">
        <v>413</v>
      </c>
      <c r="R817" t="s">
        <v>407</v>
      </c>
      <c r="S817" t="s">
        <v>1212</v>
      </c>
      <c r="T817" s="132">
        <v>4498.1000000000004</v>
      </c>
      <c r="U817" t="s">
        <v>2147</v>
      </c>
      <c r="V817" s="133">
        <v>1.3899999999999999E-2</v>
      </c>
      <c r="W817" s="133">
        <v>1.64846342122551E-2</v>
      </c>
      <c r="X817" s="15" t="s">
        <v>412</v>
      </c>
      <c r="Y817" s="15" t="s">
        <v>339</v>
      </c>
      <c r="Z817" s="144">
        <v>5994000</v>
      </c>
      <c r="AB817" t="s">
        <v>1720</v>
      </c>
      <c r="AD817" s="144">
        <v>6083.91</v>
      </c>
      <c r="AG817" s="15" t="s">
        <v>15</v>
      </c>
      <c r="AH817" s="133">
        <v>3.3300000000000001E-3</v>
      </c>
      <c r="AI817" s="133">
        <v>1.3048589053434659E-2</v>
      </c>
      <c r="AJ817" s="133">
        <v>1.375245051501404E-3</v>
      </c>
    </row>
    <row r="818" spans="1:36">
      <c r="A818" t="s">
        <v>1213</v>
      </c>
      <c r="B818">
        <v>62</v>
      </c>
      <c r="C818" t="s">
        <v>2119</v>
      </c>
      <c r="D818" t="s">
        <v>2120</v>
      </c>
      <c r="E818" t="s">
        <v>309</v>
      </c>
      <c r="F818" t="s">
        <v>2704</v>
      </c>
      <c r="G818" t="s">
        <v>2705</v>
      </c>
      <c r="H818" t="s">
        <v>312</v>
      </c>
      <c r="I818" t="s">
        <v>754</v>
      </c>
      <c r="J818" t="s">
        <v>204</v>
      </c>
      <c r="K818" t="s">
        <v>204</v>
      </c>
      <c r="L818" t="s">
        <v>325</v>
      </c>
      <c r="M818" t="s">
        <v>340</v>
      </c>
      <c r="N818" t="s">
        <v>464</v>
      </c>
      <c r="O818" t="s">
        <v>339</v>
      </c>
      <c r="P818" t="s">
        <v>1725</v>
      </c>
      <c r="Q818" t="s">
        <v>415</v>
      </c>
      <c r="R818" t="s">
        <v>407</v>
      </c>
      <c r="S818" t="s">
        <v>1212</v>
      </c>
      <c r="T818" s="132">
        <v>4737</v>
      </c>
      <c r="U818" t="s">
        <v>1983</v>
      </c>
      <c r="V818" s="133">
        <v>1.3299999999999999E-2</v>
      </c>
      <c r="W818" s="133">
        <v>2.9004936093091599E-2</v>
      </c>
      <c r="X818" s="15" t="s">
        <v>412</v>
      </c>
      <c r="Y818" s="15" t="s">
        <v>339</v>
      </c>
      <c r="Z818" s="144">
        <v>5858650</v>
      </c>
      <c r="AB818" t="s">
        <v>2706</v>
      </c>
      <c r="AD818" s="144">
        <v>6054.3289000000004</v>
      </c>
      <c r="AG818" s="15" t="s">
        <v>15</v>
      </c>
      <c r="AH818" s="133">
        <v>4.9335999999999998E-3</v>
      </c>
      <c r="AI818" s="133">
        <v>1.2985144390767304E-2</v>
      </c>
      <c r="AJ818" s="133">
        <v>1.3685583547236792E-3</v>
      </c>
    </row>
    <row r="819" spans="1:36">
      <c r="A819" t="s">
        <v>1213</v>
      </c>
      <c r="B819">
        <v>62</v>
      </c>
      <c r="C819" t="s">
        <v>2094</v>
      </c>
      <c r="D819" t="s">
        <v>2095</v>
      </c>
      <c r="E819" t="s">
        <v>309</v>
      </c>
      <c r="F819" t="s">
        <v>2249</v>
      </c>
      <c r="G819" t="s">
        <v>2250</v>
      </c>
      <c r="H819" t="s">
        <v>312</v>
      </c>
      <c r="I819" t="s">
        <v>754</v>
      </c>
      <c r="J819" t="s">
        <v>204</v>
      </c>
      <c r="K819" t="s">
        <v>204</v>
      </c>
      <c r="L819" t="s">
        <v>325</v>
      </c>
      <c r="M819" t="s">
        <v>340</v>
      </c>
      <c r="N819" t="s">
        <v>448</v>
      </c>
      <c r="O819" t="s">
        <v>339</v>
      </c>
      <c r="P819" t="s">
        <v>1690</v>
      </c>
      <c r="Q819" t="s">
        <v>413</v>
      </c>
      <c r="R819" t="s">
        <v>407</v>
      </c>
      <c r="S819" t="s">
        <v>1212</v>
      </c>
      <c r="T819" s="132">
        <v>1566.4</v>
      </c>
      <c r="U819" t="s">
        <v>2251</v>
      </c>
      <c r="V819" s="133">
        <v>1.46E-2</v>
      </c>
      <c r="W819" s="133">
        <v>1.9099368392228699E-2</v>
      </c>
      <c r="X819" s="3" t="s">
        <v>411</v>
      </c>
      <c r="Y819" s="3" t="s">
        <v>339</v>
      </c>
      <c r="Z819" s="144">
        <v>5405945</v>
      </c>
      <c r="AB819" t="s">
        <v>2252</v>
      </c>
      <c r="AD819" s="144">
        <v>5998.9772000000003</v>
      </c>
      <c r="AG819" s="15" t="s">
        <v>15</v>
      </c>
      <c r="AH819" s="133">
        <v>4.059583974768145E-3</v>
      </c>
      <c r="AI819" s="133">
        <v>1.2866427712396157E-2</v>
      </c>
      <c r="AJ819" s="133">
        <v>1.3560463104105335E-3</v>
      </c>
    </row>
    <row r="820" spans="1:36">
      <c r="A820" t="s">
        <v>1213</v>
      </c>
      <c r="B820">
        <v>62</v>
      </c>
      <c r="C820" t="s">
        <v>3046</v>
      </c>
      <c r="D820" t="s">
        <v>3047</v>
      </c>
      <c r="E820" t="s">
        <v>309</v>
      </c>
      <c r="F820" t="s">
        <v>3067</v>
      </c>
      <c r="G820" t="s">
        <v>3068</v>
      </c>
      <c r="H820" t="s">
        <v>312</v>
      </c>
      <c r="I820" t="s">
        <v>754</v>
      </c>
      <c r="J820" t="s">
        <v>204</v>
      </c>
      <c r="K820" t="s">
        <v>204</v>
      </c>
      <c r="L820" t="s">
        <v>325</v>
      </c>
      <c r="M820" t="s">
        <v>340</v>
      </c>
      <c r="N820" t="s">
        <v>447</v>
      </c>
      <c r="O820" t="s">
        <v>339</v>
      </c>
      <c r="P820" t="s">
        <v>1662</v>
      </c>
      <c r="Q820" t="s">
        <v>413</v>
      </c>
      <c r="R820" t="s">
        <v>407</v>
      </c>
      <c r="S820" t="s">
        <v>1212</v>
      </c>
      <c r="T820" s="132">
        <v>3760.2</v>
      </c>
      <c r="U820" t="s">
        <v>2108</v>
      </c>
      <c r="V820" s="133">
        <v>7.4999999999999997E-3</v>
      </c>
      <c r="W820" s="133">
        <v>2.9928091992139499E-2</v>
      </c>
      <c r="X820" s="15" t="s">
        <v>412</v>
      </c>
      <c r="Y820" s="15" t="s">
        <v>339</v>
      </c>
      <c r="Z820" s="144">
        <v>5782000</v>
      </c>
      <c r="AB820" t="s">
        <v>3069</v>
      </c>
      <c r="AD820" s="144">
        <v>5809.7536</v>
      </c>
      <c r="AG820" s="15" t="s">
        <v>15</v>
      </c>
      <c r="AH820" s="133">
        <v>3.7570851465178736E-3</v>
      </c>
      <c r="AI820" s="133">
        <v>1.2460586568195882E-2</v>
      </c>
      <c r="AJ820" s="133">
        <v>1.3132730248873615E-3</v>
      </c>
    </row>
    <row r="821" spans="1:36">
      <c r="A821" t="s">
        <v>1213</v>
      </c>
      <c r="B821">
        <v>62</v>
      </c>
      <c r="C821" t="s">
        <v>2178</v>
      </c>
      <c r="D821" t="s">
        <v>2179</v>
      </c>
      <c r="E821" t="s">
        <v>309</v>
      </c>
      <c r="F821" t="s">
        <v>3175</v>
      </c>
      <c r="G821" t="s">
        <v>3176</v>
      </c>
      <c r="H821" t="s">
        <v>312</v>
      </c>
      <c r="I821" t="s">
        <v>754</v>
      </c>
      <c r="J821" t="s">
        <v>204</v>
      </c>
      <c r="K821" t="s">
        <v>204</v>
      </c>
      <c r="L821" t="s">
        <v>325</v>
      </c>
      <c r="M821" t="s">
        <v>340</v>
      </c>
      <c r="N821" t="s">
        <v>464</v>
      </c>
      <c r="O821" t="s">
        <v>339</v>
      </c>
      <c r="P821" t="s">
        <v>1686</v>
      </c>
      <c r="Q821" t="s">
        <v>413</v>
      </c>
      <c r="R821" t="s">
        <v>407</v>
      </c>
      <c r="S821" t="s">
        <v>1212</v>
      </c>
      <c r="T821" s="132">
        <v>2479.6999999999998</v>
      </c>
      <c r="U821" t="s">
        <v>1687</v>
      </c>
      <c r="V821" s="133">
        <v>3.3000000000000002E-2</v>
      </c>
      <c r="W821" s="133">
        <v>3.3266664320230198E-2</v>
      </c>
      <c r="X821" s="15" t="s">
        <v>412</v>
      </c>
      <c r="Y821" s="15" t="s">
        <v>339</v>
      </c>
      <c r="Z821" s="144">
        <v>5121450</v>
      </c>
      <c r="AB821" t="s">
        <v>2850</v>
      </c>
      <c r="AD821" s="144">
        <v>5757.0219000000006</v>
      </c>
      <c r="AG821" s="15" t="s">
        <v>15</v>
      </c>
      <c r="AH821" s="133">
        <v>8.538250284291584E-3</v>
      </c>
      <c r="AI821" s="133">
        <v>1.2347489187828816E-2</v>
      </c>
      <c r="AJ821" s="133">
        <v>1.3013532217538083E-3</v>
      </c>
    </row>
    <row r="822" spans="1:36">
      <c r="A822" t="s">
        <v>1213</v>
      </c>
      <c r="B822">
        <v>62</v>
      </c>
      <c r="C822" t="s">
        <v>2724</v>
      </c>
      <c r="D822" t="s">
        <v>2725</v>
      </c>
      <c r="E822" t="s">
        <v>309</v>
      </c>
      <c r="F822" t="s">
        <v>3177</v>
      </c>
      <c r="G822" t="s">
        <v>3178</v>
      </c>
      <c r="H822" t="s">
        <v>312</v>
      </c>
      <c r="I822" t="s">
        <v>754</v>
      </c>
      <c r="J822" t="s">
        <v>204</v>
      </c>
      <c r="K822" t="s">
        <v>204</v>
      </c>
      <c r="L822" t="s">
        <v>325</v>
      </c>
      <c r="M822" t="s">
        <v>340</v>
      </c>
      <c r="N822" t="s">
        <v>447</v>
      </c>
      <c r="O822" t="s">
        <v>339</v>
      </c>
      <c r="P822" t="s">
        <v>1662</v>
      </c>
      <c r="Q822" t="s">
        <v>413</v>
      </c>
      <c r="R822" t="s">
        <v>407</v>
      </c>
      <c r="S822" t="s">
        <v>1212</v>
      </c>
      <c r="T822" s="132">
        <v>4570.1000000000004</v>
      </c>
      <c r="U822" t="s">
        <v>3179</v>
      </c>
      <c r="V822" s="133">
        <v>3.2500000000000001E-2</v>
      </c>
      <c r="W822" s="133">
        <v>3.6072848445176699E-2</v>
      </c>
      <c r="X822" s="15" t="s">
        <v>412</v>
      </c>
      <c r="Y822" s="15" t="s">
        <v>339</v>
      </c>
      <c r="Z822" s="144">
        <v>4983680.8600000003</v>
      </c>
      <c r="AB822" t="s">
        <v>3180</v>
      </c>
      <c r="AD822" s="144">
        <v>5458.1273000000001</v>
      </c>
      <c r="AG822" s="15" t="s">
        <v>15</v>
      </c>
      <c r="AH822" s="133">
        <v>1.3525966375344905E-2</v>
      </c>
      <c r="AI822" s="133">
        <v>1.1706428947672282E-2</v>
      </c>
      <c r="AJ822" s="133">
        <v>1.2337892177546543E-3</v>
      </c>
    </row>
    <row r="823" spans="1:36">
      <c r="A823" t="s">
        <v>1213</v>
      </c>
      <c r="B823">
        <v>62</v>
      </c>
      <c r="C823" t="s">
        <v>1895</v>
      </c>
      <c r="D823" t="s">
        <v>1896</v>
      </c>
      <c r="E823" t="s">
        <v>309</v>
      </c>
      <c r="F823" t="s">
        <v>3083</v>
      </c>
      <c r="G823" t="s">
        <v>3084</v>
      </c>
      <c r="H823" t="s">
        <v>312</v>
      </c>
      <c r="I823" t="s">
        <v>754</v>
      </c>
      <c r="J823" t="s">
        <v>204</v>
      </c>
      <c r="K823" t="s">
        <v>204</v>
      </c>
      <c r="L823" t="s">
        <v>325</v>
      </c>
      <c r="M823" t="s">
        <v>340</v>
      </c>
      <c r="N823" t="s">
        <v>464</v>
      </c>
      <c r="O823" t="s">
        <v>339</v>
      </c>
      <c r="P823" t="s">
        <v>1650</v>
      </c>
      <c r="Q823" t="s">
        <v>413</v>
      </c>
      <c r="R823" t="s">
        <v>407</v>
      </c>
      <c r="S823" t="s">
        <v>1212</v>
      </c>
      <c r="T823" s="132">
        <v>5656.1</v>
      </c>
      <c r="U823" t="s">
        <v>3085</v>
      </c>
      <c r="V823" s="133">
        <v>5.8999999999999999E-3</v>
      </c>
      <c r="W823" s="133">
        <v>2.8582697173356701E-2</v>
      </c>
      <c r="X823" s="15" t="s">
        <v>412</v>
      </c>
      <c r="Y823" s="15" t="s">
        <v>339</v>
      </c>
      <c r="Z823" s="144">
        <v>5705661</v>
      </c>
      <c r="AB823" t="s">
        <v>3086</v>
      </c>
      <c r="AD823" s="144">
        <v>5447.1945999999998</v>
      </c>
      <c r="AG823" s="15" t="s">
        <v>15</v>
      </c>
      <c r="AH823" s="133">
        <v>4.0739560492131146E-3</v>
      </c>
      <c r="AI823" s="133">
        <v>1.1682980818172588E-2</v>
      </c>
      <c r="AJ823" s="133">
        <v>1.2313179218981164E-3</v>
      </c>
    </row>
    <row r="824" spans="1:36">
      <c r="A824" t="s">
        <v>1213</v>
      </c>
      <c r="B824">
        <v>62</v>
      </c>
      <c r="C824" t="s">
        <v>1973</v>
      </c>
      <c r="D824" t="s">
        <v>1974</v>
      </c>
      <c r="E824" t="s">
        <v>309</v>
      </c>
      <c r="F824" t="s">
        <v>1975</v>
      </c>
      <c r="G824" t="s">
        <v>1976</v>
      </c>
      <c r="H824" t="s">
        <v>312</v>
      </c>
      <c r="I824" t="s">
        <v>754</v>
      </c>
      <c r="J824" t="s">
        <v>204</v>
      </c>
      <c r="K824" t="s">
        <v>204</v>
      </c>
      <c r="L824" t="s">
        <v>325</v>
      </c>
      <c r="M824" t="s">
        <v>340</v>
      </c>
      <c r="N824" t="s">
        <v>464</v>
      </c>
      <c r="O824" t="s">
        <v>339</v>
      </c>
      <c r="P824" t="s">
        <v>1650</v>
      </c>
      <c r="Q824" t="s">
        <v>413</v>
      </c>
      <c r="R824" t="s">
        <v>407</v>
      </c>
      <c r="S824" t="s">
        <v>1212</v>
      </c>
      <c r="T824" s="132">
        <v>5496.1</v>
      </c>
      <c r="U824" t="s">
        <v>1977</v>
      </c>
      <c r="V824" s="133">
        <v>6.4999999999999997E-3</v>
      </c>
      <c r="W824" s="133">
        <v>2.6497728594541199E-2</v>
      </c>
      <c r="X824" s="15" t="s">
        <v>412</v>
      </c>
      <c r="Y824" s="15" t="s">
        <v>339</v>
      </c>
      <c r="Z824" s="144">
        <v>5311691.32</v>
      </c>
      <c r="AB824" t="s">
        <v>1978</v>
      </c>
      <c r="AD824" s="144">
        <v>5260.1679000000004</v>
      </c>
      <c r="AG824" s="15" t="s">
        <v>15</v>
      </c>
      <c r="AH824" s="133">
        <v>2.1816694340374937E-3</v>
      </c>
      <c r="AI824" s="133">
        <v>1.1281851519691841E-2</v>
      </c>
      <c r="AJ824" s="133">
        <v>1.1890412373854204E-3</v>
      </c>
    </row>
    <row r="825" spans="1:36">
      <c r="A825" t="s">
        <v>1213</v>
      </c>
      <c r="B825">
        <v>62</v>
      </c>
      <c r="C825" t="s">
        <v>2669</v>
      </c>
      <c r="D825" t="s">
        <v>2670</v>
      </c>
      <c r="E825" t="s">
        <v>309</v>
      </c>
      <c r="F825" t="s">
        <v>2717</v>
      </c>
      <c r="G825" t="s">
        <v>2718</v>
      </c>
      <c r="H825" t="s">
        <v>312</v>
      </c>
      <c r="I825" t="s">
        <v>754</v>
      </c>
      <c r="J825" t="s">
        <v>204</v>
      </c>
      <c r="K825" t="s">
        <v>204</v>
      </c>
      <c r="L825" t="s">
        <v>325</v>
      </c>
      <c r="M825" t="s">
        <v>340</v>
      </c>
      <c r="N825" t="s">
        <v>477</v>
      </c>
      <c r="O825" t="s">
        <v>339</v>
      </c>
      <c r="P825" t="s">
        <v>1211</v>
      </c>
      <c r="Q825" t="s">
        <v>413</v>
      </c>
      <c r="R825" t="s">
        <v>407</v>
      </c>
      <c r="S825" t="s">
        <v>1212</v>
      </c>
      <c r="T825" s="132">
        <v>12327</v>
      </c>
      <c r="U825" t="s">
        <v>2719</v>
      </c>
      <c r="V825" s="133">
        <v>2.07E-2</v>
      </c>
      <c r="W825" s="133">
        <v>2.55090076458451E-2</v>
      </c>
      <c r="X825" s="15" t="s">
        <v>412</v>
      </c>
      <c r="Y825" s="15" t="s">
        <v>339</v>
      </c>
      <c r="Z825" s="144">
        <v>4895686.25</v>
      </c>
      <c r="AB825" t="s">
        <v>2720</v>
      </c>
      <c r="AD825" s="144">
        <v>4973.0380999999998</v>
      </c>
      <c r="AG825" s="15" t="s">
        <v>15</v>
      </c>
      <c r="AH825" s="133">
        <v>1.0751531042898195E-3</v>
      </c>
      <c r="AI825" s="133">
        <v>1.0666024072343853E-2</v>
      </c>
      <c r="AJ825" s="133">
        <v>1.1241366223288878E-3</v>
      </c>
    </row>
    <row r="826" spans="1:36">
      <c r="A826" t="s">
        <v>1213</v>
      </c>
      <c r="B826">
        <v>62</v>
      </c>
      <c r="C826" t="s">
        <v>2772</v>
      </c>
      <c r="D826" t="s">
        <v>2773</v>
      </c>
      <c r="E826" t="s">
        <v>309</v>
      </c>
      <c r="F826" t="s">
        <v>2774</v>
      </c>
      <c r="G826" t="s">
        <v>2775</v>
      </c>
      <c r="H826" t="s">
        <v>312</v>
      </c>
      <c r="I826" t="s">
        <v>754</v>
      </c>
      <c r="J826" t="s">
        <v>204</v>
      </c>
      <c r="K826" t="s">
        <v>204</v>
      </c>
      <c r="L826" t="s">
        <v>325</v>
      </c>
      <c r="M826" t="s">
        <v>340</v>
      </c>
      <c r="N826" t="s">
        <v>477</v>
      </c>
      <c r="O826" t="s">
        <v>339</v>
      </c>
      <c r="P826" t="s">
        <v>2102</v>
      </c>
      <c r="Q826" t="s">
        <v>415</v>
      </c>
      <c r="R826" t="s">
        <v>407</v>
      </c>
      <c r="S826" t="s">
        <v>1212</v>
      </c>
      <c r="T826" s="132">
        <v>5890.5</v>
      </c>
      <c r="U826" t="s">
        <v>2622</v>
      </c>
      <c r="V826" s="133">
        <v>2.6499999999999999E-2</v>
      </c>
      <c r="W826" s="133">
        <v>2.2419582506417901E-2</v>
      </c>
      <c r="X826" s="15" t="s">
        <v>412</v>
      </c>
      <c r="Y826" s="15" t="s">
        <v>339</v>
      </c>
      <c r="Z826" s="144">
        <v>4263901.26</v>
      </c>
      <c r="AB826" t="s">
        <v>2776</v>
      </c>
      <c r="AD826" s="144">
        <v>4941.8615999999993</v>
      </c>
      <c r="AG826" s="15" t="s">
        <v>15</v>
      </c>
      <c r="AH826" s="133">
        <v>2.8756064100731254E-3</v>
      </c>
      <c r="AI826" s="133">
        <v>1.0599157643250654E-2</v>
      </c>
      <c r="AJ826" s="133">
        <v>1.1170892913611164E-3</v>
      </c>
    </row>
    <row r="827" spans="1:36">
      <c r="A827" t="s">
        <v>1213</v>
      </c>
      <c r="B827">
        <v>62</v>
      </c>
      <c r="C827" t="s">
        <v>1874</v>
      </c>
      <c r="D827" t="s">
        <v>1875</v>
      </c>
      <c r="E827" t="s">
        <v>309</v>
      </c>
      <c r="F827" t="s">
        <v>2763</v>
      </c>
      <c r="G827" t="s">
        <v>2764</v>
      </c>
      <c r="H827" t="s">
        <v>312</v>
      </c>
      <c r="I827" t="s">
        <v>754</v>
      </c>
      <c r="J827" t="s">
        <v>204</v>
      </c>
      <c r="K827" t="s">
        <v>204</v>
      </c>
      <c r="L827" t="s">
        <v>325</v>
      </c>
      <c r="M827" t="s">
        <v>340</v>
      </c>
      <c r="N827" t="s">
        <v>448</v>
      </c>
      <c r="O827" t="s">
        <v>339</v>
      </c>
      <c r="P827" t="s">
        <v>1211</v>
      </c>
      <c r="Q827" t="s">
        <v>413</v>
      </c>
      <c r="R827" t="s">
        <v>407</v>
      </c>
      <c r="S827" t="s">
        <v>1212</v>
      </c>
      <c r="T827" s="132">
        <v>2042.7</v>
      </c>
      <c r="U827" t="s">
        <v>2765</v>
      </c>
      <c r="V827" s="133">
        <v>6.0000000000000001E-3</v>
      </c>
      <c r="W827" s="133">
        <v>1.2836594849824599E-2</v>
      </c>
      <c r="X827" s="15" t="s">
        <v>412</v>
      </c>
      <c r="Y827" s="15" t="s">
        <v>339</v>
      </c>
      <c r="Z827" s="144">
        <v>3677496.25</v>
      </c>
      <c r="AB827" t="s">
        <v>2766</v>
      </c>
      <c r="AD827" s="144">
        <v>4074.6657999999998</v>
      </c>
      <c r="AG827" s="15" t="s">
        <v>15</v>
      </c>
      <c r="AH827" s="133">
        <v>3.3068853394838146E-3</v>
      </c>
      <c r="AI827" s="133">
        <v>8.7392219073399464E-3</v>
      </c>
      <c r="AJ827" s="133">
        <v>9.2106293123534193E-4</v>
      </c>
    </row>
    <row r="828" spans="1:36">
      <c r="A828" t="s">
        <v>1213</v>
      </c>
      <c r="B828">
        <v>62</v>
      </c>
      <c r="C828" t="s">
        <v>1895</v>
      </c>
      <c r="D828" t="s">
        <v>1896</v>
      </c>
      <c r="E828" t="s">
        <v>309</v>
      </c>
      <c r="F828" t="s">
        <v>1897</v>
      </c>
      <c r="G828" t="s">
        <v>1898</v>
      </c>
      <c r="H828" t="s">
        <v>312</v>
      </c>
      <c r="I828" t="s">
        <v>754</v>
      </c>
      <c r="J828" t="s">
        <v>204</v>
      </c>
      <c r="K828" t="s">
        <v>204</v>
      </c>
      <c r="L828" t="s">
        <v>325</v>
      </c>
      <c r="M828" t="s">
        <v>340</v>
      </c>
      <c r="N828" t="s">
        <v>464</v>
      </c>
      <c r="O828" t="s">
        <v>339</v>
      </c>
      <c r="P828" t="s">
        <v>1650</v>
      </c>
      <c r="Q828" t="s">
        <v>413</v>
      </c>
      <c r="R828" t="s">
        <v>407</v>
      </c>
      <c r="S828" t="s">
        <v>1212</v>
      </c>
      <c r="T828" s="132">
        <v>1467.6</v>
      </c>
      <c r="U828" t="s">
        <v>1730</v>
      </c>
      <c r="V828" s="133">
        <v>4.7500000000000001E-2</v>
      </c>
      <c r="W828" s="133">
        <v>1.79664043343064E-2</v>
      </c>
      <c r="X828" s="15" t="s">
        <v>412</v>
      </c>
      <c r="Y828" s="15" t="s">
        <v>339</v>
      </c>
      <c r="Z828" s="144">
        <v>2780002.01</v>
      </c>
      <c r="AB828" t="s">
        <v>1899</v>
      </c>
      <c r="AD828" s="144">
        <v>3933.1468</v>
      </c>
      <c r="AG828" s="15" t="s">
        <v>15</v>
      </c>
      <c r="AH828" s="133">
        <v>2.9092722007612449E-3</v>
      </c>
      <c r="AI828" s="133">
        <v>8.4356961690806673E-3</v>
      </c>
      <c r="AJ828" s="133">
        <v>8.8907309173353688E-4</v>
      </c>
    </row>
    <row r="829" spans="1:36">
      <c r="A829" t="s">
        <v>1213</v>
      </c>
      <c r="B829">
        <v>62</v>
      </c>
      <c r="C829" t="s">
        <v>1874</v>
      </c>
      <c r="D829" t="s">
        <v>1875</v>
      </c>
      <c r="E829" t="s">
        <v>309</v>
      </c>
      <c r="F829" t="s">
        <v>2115</v>
      </c>
      <c r="G829" t="s">
        <v>2116</v>
      </c>
      <c r="H829" t="s">
        <v>312</v>
      </c>
      <c r="I829" t="s">
        <v>754</v>
      </c>
      <c r="J829" t="s">
        <v>204</v>
      </c>
      <c r="K829" t="s">
        <v>204</v>
      </c>
      <c r="L829" t="s">
        <v>325</v>
      </c>
      <c r="M829" t="s">
        <v>340</v>
      </c>
      <c r="N829" t="s">
        <v>448</v>
      </c>
      <c r="O829" t="s">
        <v>339</v>
      </c>
      <c r="P829" t="s">
        <v>1211</v>
      </c>
      <c r="Q829" t="s">
        <v>413</v>
      </c>
      <c r="R829" t="s">
        <v>407</v>
      </c>
      <c r="S829" t="s">
        <v>1212</v>
      </c>
      <c r="T829" s="132">
        <v>3534.9</v>
      </c>
      <c r="U829" t="s">
        <v>2117</v>
      </c>
      <c r="V829" s="133">
        <v>1.7500000000000002E-2</v>
      </c>
      <c r="W829" s="133">
        <v>1.8900050641297999E-2</v>
      </c>
      <c r="X829" s="15" t="s">
        <v>412</v>
      </c>
      <c r="Y829" s="15" t="s">
        <v>339</v>
      </c>
      <c r="Z829" s="144">
        <v>3479383.72</v>
      </c>
      <c r="AB829" t="s">
        <v>2118</v>
      </c>
      <c r="AD829" s="144">
        <v>3867.6828999999998</v>
      </c>
      <c r="AG829" s="15" t="s">
        <v>15</v>
      </c>
      <c r="AH829" s="133">
        <v>1.2868920746044556E-3</v>
      </c>
      <c r="AI829" s="133">
        <v>8.2952911451840052E-3</v>
      </c>
      <c r="AJ829" s="133">
        <v>8.7427522251341643E-4</v>
      </c>
    </row>
    <row r="830" spans="1:36">
      <c r="A830" t="s">
        <v>1213</v>
      </c>
      <c r="B830">
        <v>62</v>
      </c>
      <c r="C830" t="s">
        <v>1953</v>
      </c>
      <c r="D830" t="s">
        <v>1954</v>
      </c>
      <c r="E830" t="s">
        <v>309</v>
      </c>
      <c r="F830" t="s">
        <v>2681</v>
      </c>
      <c r="G830" t="s">
        <v>2682</v>
      </c>
      <c r="H830" t="s">
        <v>312</v>
      </c>
      <c r="I830" t="s">
        <v>754</v>
      </c>
      <c r="J830" t="s">
        <v>204</v>
      </c>
      <c r="K830" t="s">
        <v>204</v>
      </c>
      <c r="L830" t="s">
        <v>325</v>
      </c>
      <c r="M830" t="s">
        <v>340</v>
      </c>
      <c r="N830" t="s">
        <v>464</v>
      </c>
      <c r="O830" t="s">
        <v>339</v>
      </c>
      <c r="P830" t="s">
        <v>2102</v>
      </c>
      <c r="Q830" t="s">
        <v>415</v>
      </c>
      <c r="R830" t="s">
        <v>407</v>
      </c>
      <c r="S830" t="s">
        <v>1212</v>
      </c>
      <c r="T830" s="132">
        <v>3141.9</v>
      </c>
      <c r="U830" t="s">
        <v>2683</v>
      </c>
      <c r="V830" s="133">
        <v>1.34E-2</v>
      </c>
      <c r="W830" s="133">
        <v>2.28995186698433E-2</v>
      </c>
      <c r="X830" s="15" t="s">
        <v>412</v>
      </c>
      <c r="Y830" s="15" t="s">
        <v>339</v>
      </c>
      <c r="Z830" s="144">
        <v>3276215.8</v>
      </c>
      <c r="AB830" t="s">
        <v>2684</v>
      </c>
      <c r="AD830" s="144">
        <v>3612.3555000000001</v>
      </c>
      <c r="AG830" s="15" t="s">
        <v>15</v>
      </c>
      <c r="AH830" s="133">
        <v>1.1409211024030089E-3</v>
      </c>
      <c r="AI830" s="133">
        <v>7.7476725386165296E-3</v>
      </c>
      <c r="AJ830" s="133">
        <v>8.1655942077362754E-4</v>
      </c>
    </row>
    <row r="831" spans="1:36">
      <c r="A831" t="s">
        <v>1213</v>
      </c>
      <c r="B831">
        <v>62</v>
      </c>
      <c r="C831" t="s">
        <v>2074</v>
      </c>
      <c r="D831" t="s">
        <v>2075</v>
      </c>
      <c r="E831" t="s">
        <v>309</v>
      </c>
      <c r="F831" t="s">
        <v>2642</v>
      </c>
      <c r="G831" t="s">
        <v>2643</v>
      </c>
      <c r="H831" t="s">
        <v>312</v>
      </c>
      <c r="I831" t="s">
        <v>754</v>
      </c>
      <c r="J831" t="s">
        <v>204</v>
      </c>
      <c r="K831" t="s">
        <v>204</v>
      </c>
      <c r="L831" t="s">
        <v>325</v>
      </c>
      <c r="M831" t="s">
        <v>340</v>
      </c>
      <c r="N831" t="s">
        <v>448</v>
      </c>
      <c r="O831" t="s">
        <v>339</v>
      </c>
      <c r="P831" t="s">
        <v>1211</v>
      </c>
      <c r="Q831" t="s">
        <v>413</v>
      </c>
      <c r="R831" t="s">
        <v>407</v>
      </c>
      <c r="S831" t="s">
        <v>1212</v>
      </c>
      <c r="T831" s="132">
        <v>2218.5</v>
      </c>
      <c r="U831" t="s">
        <v>2644</v>
      </c>
      <c r="V831" s="133">
        <v>3.8E-3</v>
      </c>
      <c r="W831" s="133">
        <v>1.7127171698808299E-2</v>
      </c>
      <c r="X831" s="15" t="s">
        <v>412</v>
      </c>
      <c r="Y831" s="15" t="s">
        <v>339</v>
      </c>
      <c r="Z831" s="144">
        <v>3234543</v>
      </c>
      <c r="AB831" t="s">
        <v>2607</v>
      </c>
      <c r="AD831" s="144">
        <v>3468.0770000000002</v>
      </c>
      <c r="AG831" s="15" t="s">
        <v>15</v>
      </c>
      <c r="AH831" s="133">
        <v>1.0781810000000001E-3</v>
      </c>
      <c r="AI831" s="133">
        <v>7.4382283069060057E-3</v>
      </c>
      <c r="AJ831" s="133">
        <v>7.8394580664011059E-4</v>
      </c>
    </row>
    <row r="832" spans="1:36">
      <c r="A832" t="s">
        <v>1213</v>
      </c>
      <c r="B832">
        <v>62</v>
      </c>
      <c r="C832" t="s">
        <v>3074</v>
      </c>
      <c r="D832" t="s">
        <v>3075</v>
      </c>
      <c r="E832" t="s">
        <v>309</v>
      </c>
      <c r="F832" t="s">
        <v>3076</v>
      </c>
      <c r="G832" t="s">
        <v>3077</v>
      </c>
      <c r="H832" t="s">
        <v>312</v>
      </c>
      <c r="I832" t="s">
        <v>754</v>
      </c>
      <c r="J832" t="s">
        <v>204</v>
      </c>
      <c r="K832" t="s">
        <v>204</v>
      </c>
      <c r="L832" t="s">
        <v>325</v>
      </c>
      <c r="M832" t="s">
        <v>340</v>
      </c>
      <c r="N832" t="s">
        <v>447</v>
      </c>
      <c r="O832" t="s">
        <v>339</v>
      </c>
      <c r="P832" t="s">
        <v>1856</v>
      </c>
      <c r="Q832" t="s">
        <v>415</v>
      </c>
      <c r="R832" t="s">
        <v>407</v>
      </c>
      <c r="S832" t="s">
        <v>1212</v>
      </c>
      <c r="T832" s="132">
        <v>4349.7</v>
      </c>
      <c r="U832" t="s">
        <v>1927</v>
      </c>
      <c r="V832" s="133">
        <v>1E-3</v>
      </c>
      <c r="W832" s="133">
        <v>2.5349028924703299E-2</v>
      </c>
      <c r="X832" s="15" t="s">
        <v>412</v>
      </c>
      <c r="Y832" s="15" t="s">
        <v>339</v>
      </c>
      <c r="Z832" s="144">
        <v>3464186.4</v>
      </c>
      <c r="AB832" t="s">
        <v>3078</v>
      </c>
      <c r="AD832" s="144">
        <v>3448.944</v>
      </c>
      <c r="AG832" s="15" t="s">
        <v>15</v>
      </c>
      <c r="AH832" s="133">
        <v>2.0043408075485061E-2</v>
      </c>
      <c r="AI832" s="133">
        <v>7.3971924180846116E-3</v>
      </c>
      <c r="AJ832" s="133">
        <v>7.7962086370532413E-4</v>
      </c>
    </row>
    <row r="833" spans="1:36">
      <c r="A833" t="s">
        <v>1213</v>
      </c>
      <c r="B833">
        <v>62</v>
      </c>
      <c r="C833" t="s">
        <v>1852</v>
      </c>
      <c r="D833" t="s">
        <v>1853</v>
      </c>
      <c r="E833" t="s">
        <v>309</v>
      </c>
      <c r="F833" t="s">
        <v>2797</v>
      </c>
      <c r="G833" t="s">
        <v>2798</v>
      </c>
      <c r="H833" t="s">
        <v>312</v>
      </c>
      <c r="I833" t="s">
        <v>754</v>
      </c>
      <c r="J833" t="s">
        <v>204</v>
      </c>
      <c r="K833" t="s">
        <v>204</v>
      </c>
      <c r="L833" t="s">
        <v>325</v>
      </c>
      <c r="M833" t="s">
        <v>340</v>
      </c>
      <c r="N833" t="s">
        <v>443</v>
      </c>
      <c r="O833" t="s">
        <v>339</v>
      </c>
      <c r="P833" t="s">
        <v>1856</v>
      </c>
      <c r="Q833" t="s">
        <v>415</v>
      </c>
      <c r="R833" t="s">
        <v>407</v>
      </c>
      <c r="S833" t="s">
        <v>1212</v>
      </c>
      <c r="T833" s="132">
        <v>1045.5999999999999</v>
      </c>
      <c r="U833" t="s">
        <v>1793</v>
      </c>
      <c r="V833" s="133">
        <v>1.8499999999999999E-2</v>
      </c>
      <c r="W833" s="133">
        <v>2.1798025835752102E-2</v>
      </c>
      <c r="X833" s="15" t="s">
        <v>412</v>
      </c>
      <c r="Y833" s="15" t="s">
        <v>339</v>
      </c>
      <c r="Z833" s="144">
        <v>2921955.4</v>
      </c>
      <c r="AB833" t="s">
        <v>2799</v>
      </c>
      <c r="AD833" s="144">
        <v>3268.7914999999998</v>
      </c>
      <c r="AG833" s="15" t="s">
        <v>15</v>
      </c>
      <c r="AH833" s="133">
        <v>6.0945173535791753E-3</v>
      </c>
      <c r="AI833" s="133">
        <v>7.0108066991228105E-3</v>
      </c>
      <c r="AJ833" s="133">
        <v>7.3889806633642701E-4</v>
      </c>
    </row>
    <row r="834" spans="1:36">
      <c r="A834" t="s">
        <v>1213</v>
      </c>
      <c r="B834">
        <v>62</v>
      </c>
      <c r="C834" t="s">
        <v>3046</v>
      </c>
      <c r="D834" t="s">
        <v>3047</v>
      </c>
      <c r="E834" t="s">
        <v>309</v>
      </c>
      <c r="F834" t="s">
        <v>3048</v>
      </c>
      <c r="G834" t="s">
        <v>3049</v>
      </c>
      <c r="H834" t="s">
        <v>312</v>
      </c>
      <c r="I834" t="s">
        <v>754</v>
      </c>
      <c r="J834" t="s">
        <v>204</v>
      </c>
      <c r="K834" t="s">
        <v>204</v>
      </c>
      <c r="L834" t="s">
        <v>325</v>
      </c>
      <c r="M834" t="s">
        <v>340</v>
      </c>
      <c r="N834" t="s">
        <v>447</v>
      </c>
      <c r="O834" t="s">
        <v>339</v>
      </c>
      <c r="P834" t="s">
        <v>1662</v>
      </c>
      <c r="Q834" t="s">
        <v>413</v>
      </c>
      <c r="R834" t="s">
        <v>407</v>
      </c>
      <c r="S834" t="s">
        <v>1212</v>
      </c>
      <c r="T834" s="132">
        <v>5910.6</v>
      </c>
      <c r="U834" t="s">
        <v>1904</v>
      </c>
      <c r="V834" s="133">
        <v>4.0800000000000003E-2</v>
      </c>
      <c r="W834" s="133">
        <v>3.2831312390565498E-2</v>
      </c>
      <c r="X834" s="15" t="s">
        <v>412</v>
      </c>
      <c r="Y834" s="15" t="s">
        <v>339</v>
      </c>
      <c r="Z834" s="144">
        <v>2956000</v>
      </c>
      <c r="AB834" t="s">
        <v>3050</v>
      </c>
      <c r="AD834" s="144">
        <v>3116.8063999999999</v>
      </c>
      <c r="AG834" s="15" t="s">
        <v>15</v>
      </c>
      <c r="AH834" s="133">
        <v>8.4457142857142856E-3</v>
      </c>
      <c r="AI834" s="133">
        <v>6.6848335811534173E-3</v>
      </c>
      <c r="AJ834" s="133">
        <v>7.0454240415915184E-4</v>
      </c>
    </row>
    <row r="835" spans="1:36">
      <c r="A835" t="s">
        <v>1213</v>
      </c>
      <c r="B835">
        <v>62</v>
      </c>
      <c r="C835" t="s">
        <v>2493</v>
      </c>
      <c r="D835" t="s">
        <v>2494</v>
      </c>
      <c r="E835" t="s">
        <v>309</v>
      </c>
      <c r="F835" t="s">
        <v>2794</v>
      </c>
      <c r="G835" t="s">
        <v>2795</v>
      </c>
      <c r="H835" t="s">
        <v>312</v>
      </c>
      <c r="I835" t="s">
        <v>754</v>
      </c>
      <c r="J835" t="s">
        <v>204</v>
      </c>
      <c r="K835" t="s">
        <v>204</v>
      </c>
      <c r="L835" t="s">
        <v>325</v>
      </c>
      <c r="M835" t="s">
        <v>340</v>
      </c>
      <c r="N835" t="s">
        <v>464</v>
      </c>
      <c r="O835" t="s">
        <v>339</v>
      </c>
      <c r="P835" t="s">
        <v>1211</v>
      </c>
      <c r="Q835" t="s">
        <v>413</v>
      </c>
      <c r="R835" t="s">
        <v>407</v>
      </c>
      <c r="S835" t="s">
        <v>1212</v>
      </c>
      <c r="T835" s="132">
        <v>1956.1</v>
      </c>
      <c r="U835" t="s">
        <v>1663</v>
      </c>
      <c r="V835" s="133">
        <v>8.3000000000000001E-3</v>
      </c>
      <c r="W835" s="133">
        <v>1.7158642922639501E-2</v>
      </c>
      <c r="X835" s="15" t="s">
        <v>412</v>
      </c>
      <c r="Y835" s="15" t="s">
        <v>339</v>
      </c>
      <c r="Z835" s="144">
        <v>2729369.43</v>
      </c>
      <c r="AB835" t="s">
        <v>2796</v>
      </c>
      <c r="AD835" s="144">
        <v>3030.9647999999997</v>
      </c>
      <c r="AG835" s="15" t="s">
        <v>15</v>
      </c>
      <c r="AH835" s="133">
        <v>2.2996711575805334E-3</v>
      </c>
      <c r="AI835" s="133">
        <v>6.5007230729293777E-3</v>
      </c>
      <c r="AJ835" s="133">
        <v>6.8513823223468825E-4</v>
      </c>
    </row>
    <row r="836" spans="1:36">
      <c r="A836" t="s">
        <v>1213</v>
      </c>
      <c r="B836">
        <v>62</v>
      </c>
      <c r="C836" t="s">
        <v>2415</v>
      </c>
      <c r="D836" t="s">
        <v>2416</v>
      </c>
      <c r="E836" t="s">
        <v>309</v>
      </c>
      <c r="F836" t="s">
        <v>3079</v>
      </c>
      <c r="G836" t="s">
        <v>3080</v>
      </c>
      <c r="H836" t="s">
        <v>312</v>
      </c>
      <c r="I836" t="s">
        <v>754</v>
      </c>
      <c r="J836" t="s">
        <v>204</v>
      </c>
      <c r="K836" t="s">
        <v>204</v>
      </c>
      <c r="L836" t="s">
        <v>325</v>
      </c>
      <c r="M836" t="s">
        <v>340</v>
      </c>
      <c r="N836" t="s">
        <v>440</v>
      </c>
      <c r="O836" t="s">
        <v>339</v>
      </c>
      <c r="P836" t="s">
        <v>1622</v>
      </c>
      <c r="Q836" t="s">
        <v>413</v>
      </c>
      <c r="R836" t="s">
        <v>407</v>
      </c>
      <c r="S836" t="s">
        <v>1212</v>
      </c>
      <c r="T836" s="132">
        <v>3589.7</v>
      </c>
      <c r="U836" t="s">
        <v>3081</v>
      </c>
      <c r="V836" s="133">
        <v>1.23E-2</v>
      </c>
      <c r="W836" s="133">
        <v>2.01667674005028E-2</v>
      </c>
      <c r="X836" s="15" t="s">
        <v>412</v>
      </c>
      <c r="Y836" s="15" t="s">
        <v>339</v>
      </c>
      <c r="Z836" s="144">
        <v>2298738.56</v>
      </c>
      <c r="AB836" t="s">
        <v>3082</v>
      </c>
      <c r="AD836" s="144">
        <v>2497.8092999999999</v>
      </c>
      <c r="AG836" s="15" t="s">
        <v>15</v>
      </c>
      <c r="AH836" s="133">
        <v>2.0618507130278963E-3</v>
      </c>
      <c r="AI836" s="133">
        <v>5.3572270282675593E-3</v>
      </c>
      <c r="AJ836" s="133">
        <v>5.6462042985829604E-4</v>
      </c>
    </row>
    <row r="837" spans="1:36">
      <c r="A837" t="s">
        <v>1213</v>
      </c>
      <c r="B837">
        <v>62</v>
      </c>
      <c r="C837" t="s">
        <v>1973</v>
      </c>
      <c r="D837" t="s">
        <v>1974</v>
      </c>
      <c r="E837" t="s">
        <v>309</v>
      </c>
      <c r="F837" t="s">
        <v>1985</v>
      </c>
      <c r="G837" t="s">
        <v>1986</v>
      </c>
      <c r="H837" t="s">
        <v>312</v>
      </c>
      <c r="I837" t="s">
        <v>754</v>
      </c>
      <c r="J837" t="s">
        <v>204</v>
      </c>
      <c r="K837" t="s">
        <v>204</v>
      </c>
      <c r="L837" t="s">
        <v>325</v>
      </c>
      <c r="M837" t="s">
        <v>340</v>
      </c>
      <c r="N837" t="s">
        <v>464</v>
      </c>
      <c r="O837" t="s">
        <v>339</v>
      </c>
      <c r="P837" t="s">
        <v>1650</v>
      </c>
      <c r="Q837" t="s">
        <v>413</v>
      </c>
      <c r="R837" t="s">
        <v>407</v>
      </c>
      <c r="S837" t="s">
        <v>1212</v>
      </c>
      <c r="T837" s="132">
        <v>2697.6</v>
      </c>
      <c r="U837" t="s">
        <v>1386</v>
      </c>
      <c r="V837" s="133">
        <v>2.3400000000000001E-2</v>
      </c>
      <c r="W837" s="133">
        <v>2.2986064535379099E-2</v>
      </c>
      <c r="X837" s="15" t="s">
        <v>412</v>
      </c>
      <c r="Y837" s="15" t="s">
        <v>339</v>
      </c>
      <c r="Z837" s="144">
        <v>1863896.43</v>
      </c>
      <c r="AB837" t="s">
        <v>1987</v>
      </c>
      <c r="AD837" s="144">
        <v>2084.5817999999999</v>
      </c>
      <c r="AG837" s="15" t="s">
        <v>15</v>
      </c>
      <c r="AH837" s="133">
        <v>8.8354868587986522E-4</v>
      </c>
      <c r="AI837" s="133">
        <v>4.4709489878169001E-3</v>
      </c>
      <c r="AJ837" s="133">
        <v>4.7121190236211404E-4</v>
      </c>
    </row>
    <row r="838" spans="1:36">
      <c r="A838" t="s">
        <v>1213</v>
      </c>
      <c r="B838">
        <v>62</v>
      </c>
      <c r="C838" t="s">
        <v>2306</v>
      </c>
      <c r="D838" t="s">
        <v>2307</v>
      </c>
      <c r="E838" t="s">
        <v>309</v>
      </c>
      <c r="F838" t="s">
        <v>3070</v>
      </c>
      <c r="G838" t="s">
        <v>3071</v>
      </c>
      <c r="H838" t="s">
        <v>312</v>
      </c>
      <c r="I838" t="s">
        <v>754</v>
      </c>
      <c r="J838" t="s">
        <v>204</v>
      </c>
      <c r="K838" t="s">
        <v>204</v>
      </c>
      <c r="L838" t="s">
        <v>325</v>
      </c>
      <c r="M838" t="s">
        <v>340</v>
      </c>
      <c r="N838" t="s">
        <v>445</v>
      </c>
      <c r="O838" t="s">
        <v>339</v>
      </c>
      <c r="P838" t="s">
        <v>1725</v>
      </c>
      <c r="Q838" t="s">
        <v>415</v>
      </c>
      <c r="R838" t="s">
        <v>407</v>
      </c>
      <c r="S838" t="s">
        <v>1212</v>
      </c>
      <c r="T838" s="132">
        <v>5623.3</v>
      </c>
      <c r="U838" t="s">
        <v>3072</v>
      </c>
      <c r="V838" s="133">
        <v>2.3099999999999999E-2</v>
      </c>
      <c r="W838" s="133">
        <v>2.04945926487442E-2</v>
      </c>
      <c r="X838" s="15" t="s">
        <v>412</v>
      </c>
      <c r="Y838" s="15" t="s">
        <v>339</v>
      </c>
      <c r="Z838" s="144">
        <v>1383199</v>
      </c>
      <c r="AB838" t="s">
        <v>3073</v>
      </c>
      <c r="AD838" s="144">
        <v>1380.2943</v>
      </c>
      <c r="AG838" s="15" t="s">
        <v>15</v>
      </c>
      <c r="AH838" s="133">
        <v>4.6106633333333332E-3</v>
      </c>
      <c r="AI838" s="133">
        <v>2.9604141240580904E-3</v>
      </c>
      <c r="AJ838" s="133">
        <v>3.1201035283076085E-4</v>
      </c>
    </row>
    <row r="839" spans="1:36">
      <c r="A839" t="s">
        <v>1213</v>
      </c>
      <c r="B839">
        <v>62</v>
      </c>
      <c r="C839" t="s">
        <v>3131</v>
      </c>
      <c r="D839" t="s">
        <v>3132</v>
      </c>
      <c r="E839" t="s">
        <v>309</v>
      </c>
      <c r="F839" t="s">
        <v>3133</v>
      </c>
      <c r="G839" t="s">
        <v>3134</v>
      </c>
      <c r="H839" t="s">
        <v>312</v>
      </c>
      <c r="I839" t="s">
        <v>754</v>
      </c>
      <c r="J839" t="s">
        <v>204</v>
      </c>
      <c r="K839" t="s">
        <v>204</v>
      </c>
      <c r="L839" t="s">
        <v>325</v>
      </c>
      <c r="M839" t="s">
        <v>340</v>
      </c>
      <c r="N839" t="s">
        <v>464</v>
      </c>
      <c r="O839" t="s">
        <v>339</v>
      </c>
      <c r="P839" t="s">
        <v>1662</v>
      </c>
      <c r="Q839" t="s">
        <v>413</v>
      </c>
      <c r="R839" t="s">
        <v>407</v>
      </c>
      <c r="S839" t="s">
        <v>1212</v>
      </c>
      <c r="T839" s="132">
        <v>1926.1</v>
      </c>
      <c r="U839" t="s">
        <v>3135</v>
      </c>
      <c r="V839" s="133">
        <v>3.0599999999999999E-2</v>
      </c>
      <c r="W839" s="133">
        <v>2.12577698266503E-2</v>
      </c>
      <c r="X839" s="15" t="s">
        <v>412</v>
      </c>
      <c r="Y839" s="15" t="s">
        <v>339</v>
      </c>
      <c r="Z839" s="144">
        <v>291668.49</v>
      </c>
      <c r="AB839" t="s">
        <v>3136</v>
      </c>
      <c r="AD839" s="144">
        <v>336.70209999999997</v>
      </c>
      <c r="AG839" s="15" t="s">
        <v>15</v>
      </c>
      <c r="AH839" s="133">
        <v>8.3531585960088873E-4</v>
      </c>
      <c r="AI839" s="133">
        <v>7.2214864064860614E-4</v>
      </c>
      <c r="AJ839" s="133">
        <v>7.6110247662297898E-5</v>
      </c>
    </row>
    <row r="840" spans="1:36">
      <c r="A840" t="s">
        <v>1213</v>
      </c>
      <c r="B840">
        <v>62</v>
      </c>
      <c r="C840" t="s">
        <v>2745</v>
      </c>
      <c r="D840" t="s">
        <v>2746</v>
      </c>
      <c r="E840" t="s">
        <v>309</v>
      </c>
      <c r="F840" t="s">
        <v>3137</v>
      </c>
      <c r="G840" t="s">
        <v>3138</v>
      </c>
      <c r="H840" t="s">
        <v>312</v>
      </c>
      <c r="I840" t="s">
        <v>754</v>
      </c>
      <c r="J840" t="s">
        <v>204</v>
      </c>
      <c r="K840" t="s">
        <v>204</v>
      </c>
      <c r="L840" t="s">
        <v>325</v>
      </c>
      <c r="M840" t="s">
        <v>340</v>
      </c>
      <c r="N840" t="s">
        <v>464</v>
      </c>
      <c r="O840" t="s">
        <v>339</v>
      </c>
      <c r="P840" t="s">
        <v>1725</v>
      </c>
      <c r="Q840" t="s">
        <v>415</v>
      </c>
      <c r="R840" t="s">
        <v>407</v>
      </c>
      <c r="S840" t="s">
        <v>1212</v>
      </c>
      <c r="T840" s="132">
        <v>3384.9</v>
      </c>
      <c r="U840" t="s">
        <v>3139</v>
      </c>
      <c r="V840" s="133">
        <v>1.9599999999999999E-2</v>
      </c>
      <c r="W840" s="133">
        <v>2.4816640721559199E-2</v>
      </c>
      <c r="X840" s="15" t="s">
        <v>412</v>
      </c>
      <c r="Y840" s="15" t="s">
        <v>339</v>
      </c>
      <c r="Z840" s="144">
        <v>265404</v>
      </c>
      <c r="AB840" t="s">
        <v>3140</v>
      </c>
      <c r="AD840" s="144">
        <v>295.9255</v>
      </c>
      <c r="AG840" s="15" t="s">
        <v>15</v>
      </c>
      <c r="AH840" s="133">
        <v>2.3177515154096021E-4</v>
      </c>
      <c r="AI840" s="133">
        <v>6.3469220286496318E-4</v>
      </c>
      <c r="AJ840" s="133">
        <v>6.6892850073074509E-5</v>
      </c>
    </row>
    <row r="841" spans="1:36">
      <c r="A841" t="s">
        <v>1213</v>
      </c>
      <c r="B841">
        <v>62</v>
      </c>
      <c r="C841" t="s">
        <v>2110</v>
      </c>
      <c r="D841" t="s">
        <v>2111</v>
      </c>
      <c r="E841" t="s">
        <v>309</v>
      </c>
      <c r="F841" t="s">
        <v>2183</v>
      </c>
      <c r="G841" t="s">
        <v>2184</v>
      </c>
      <c r="H841" t="s">
        <v>312</v>
      </c>
      <c r="I841" t="s">
        <v>754</v>
      </c>
      <c r="J841" t="s">
        <v>204</v>
      </c>
      <c r="K841" t="s">
        <v>204</v>
      </c>
      <c r="L841" t="s">
        <v>325</v>
      </c>
      <c r="M841" t="s">
        <v>340</v>
      </c>
      <c r="N841" t="s">
        <v>464</v>
      </c>
      <c r="O841" t="s">
        <v>339</v>
      </c>
      <c r="P841" t="s">
        <v>1964</v>
      </c>
      <c r="Q841" t="s">
        <v>415</v>
      </c>
      <c r="R841" t="s">
        <v>407</v>
      </c>
      <c r="S841" t="s">
        <v>1212</v>
      </c>
      <c r="T841" s="132">
        <v>3931.4</v>
      </c>
      <c r="U841" t="s">
        <v>2108</v>
      </c>
      <c r="V841" s="133">
        <v>2.81E-2</v>
      </c>
      <c r="W841" s="133">
        <v>2.0520818668603599E-2</v>
      </c>
      <c r="X841" s="15" t="s">
        <v>412</v>
      </c>
      <c r="Y841" s="15" t="s">
        <v>339</v>
      </c>
      <c r="Z841" s="144">
        <v>106565.25</v>
      </c>
      <c r="AB841" t="s">
        <v>2185</v>
      </c>
      <c r="AD841" s="144">
        <v>122.89100000000001</v>
      </c>
      <c r="AG841" s="15" t="s">
        <v>15</v>
      </c>
      <c r="AH841" s="133">
        <v>7.7394976818873467E-5</v>
      </c>
      <c r="AI841" s="133">
        <v>2.63572958404322E-4</v>
      </c>
      <c r="AJ841" s="133">
        <v>2.7779049924153881E-5</v>
      </c>
    </row>
    <row r="842" spans="1:36">
      <c r="A842" t="s">
        <v>1213</v>
      </c>
      <c r="B842">
        <v>62</v>
      </c>
      <c r="C842" t="s">
        <v>3218</v>
      </c>
      <c r="D842" t="s">
        <v>3219</v>
      </c>
      <c r="E842" t="s">
        <v>309</v>
      </c>
      <c r="F842" t="s">
        <v>3220</v>
      </c>
      <c r="G842" t="s">
        <v>3221</v>
      </c>
      <c r="H842" t="s">
        <v>312</v>
      </c>
      <c r="I842" t="s">
        <v>754</v>
      </c>
      <c r="J842" t="s">
        <v>204</v>
      </c>
      <c r="K842" t="s">
        <v>204</v>
      </c>
      <c r="L842" t="s">
        <v>325</v>
      </c>
      <c r="M842" t="s">
        <v>340</v>
      </c>
      <c r="N842" t="s">
        <v>465</v>
      </c>
      <c r="O842" t="s">
        <v>339</v>
      </c>
      <c r="P842" t="s">
        <v>1713</v>
      </c>
      <c r="Q842" t="s">
        <v>415</v>
      </c>
      <c r="R842" t="s">
        <v>407</v>
      </c>
      <c r="S842" t="s">
        <v>1212</v>
      </c>
      <c r="T842" s="132">
        <v>1595.2</v>
      </c>
      <c r="U842" t="s">
        <v>1350</v>
      </c>
      <c r="V842" s="133">
        <v>0.03</v>
      </c>
      <c r="W842" s="133">
        <v>3.17560455763337E-2</v>
      </c>
      <c r="X842" s="15" t="s">
        <v>412</v>
      </c>
      <c r="Y842" s="15" t="s">
        <v>339</v>
      </c>
      <c r="Z842" s="144">
        <v>70642.2</v>
      </c>
      <c r="AB842" t="s">
        <v>3222</v>
      </c>
      <c r="AD842" s="144">
        <v>79.260499999999993</v>
      </c>
      <c r="AG842" s="15" t="s">
        <v>15</v>
      </c>
      <c r="AH842" s="133">
        <v>7.5341684268064783E-4</v>
      </c>
      <c r="AI842" s="133">
        <v>1.6999556085967046E-4</v>
      </c>
      <c r="AJ842" s="133">
        <v>1.791653893705315E-5</v>
      </c>
    </row>
    <row r="843" spans="1:36">
      <c r="A843" t="s">
        <v>1213</v>
      </c>
      <c r="B843">
        <v>62</v>
      </c>
      <c r="C843" t="s">
        <v>2499</v>
      </c>
      <c r="D843" t="s">
        <v>2500</v>
      </c>
      <c r="E843" t="s">
        <v>309</v>
      </c>
      <c r="F843" t="s">
        <v>2859</v>
      </c>
      <c r="G843" t="s">
        <v>2860</v>
      </c>
      <c r="H843" t="s">
        <v>312</v>
      </c>
      <c r="I843" t="s">
        <v>755</v>
      </c>
      <c r="J843" t="s">
        <v>204</v>
      </c>
      <c r="K843" t="s">
        <v>204</v>
      </c>
      <c r="L843" t="s">
        <v>325</v>
      </c>
      <c r="M843" t="s">
        <v>340</v>
      </c>
      <c r="N843" t="s">
        <v>454</v>
      </c>
      <c r="O843" t="s">
        <v>339</v>
      </c>
      <c r="P843" t="s">
        <v>1650</v>
      </c>
      <c r="Q843" t="s">
        <v>413</v>
      </c>
      <c r="R843" t="s">
        <v>407</v>
      </c>
      <c r="S843" t="s">
        <v>1212</v>
      </c>
      <c r="T843" s="132">
        <v>748.4</v>
      </c>
      <c r="U843" t="s">
        <v>2861</v>
      </c>
      <c r="V843" s="133">
        <v>3.49E-2</v>
      </c>
      <c r="W843" s="133">
        <v>6.3541981645822199E-2</v>
      </c>
      <c r="X843" s="15" t="s">
        <v>412</v>
      </c>
      <c r="Y843" s="15" t="s">
        <v>339</v>
      </c>
      <c r="Z843" s="144">
        <v>8200082.46</v>
      </c>
      <c r="AB843" t="s">
        <v>2862</v>
      </c>
      <c r="AD843" s="144">
        <v>8328.0036999999993</v>
      </c>
      <c r="AG843" s="15" t="s">
        <v>15</v>
      </c>
      <c r="AH843" s="133">
        <v>1.2208701193496185E-2</v>
      </c>
      <c r="AI843" s="133">
        <v>1.7861654415792367E-2</v>
      </c>
      <c r="AJ843" s="133">
        <v>1.8825140209684861E-3</v>
      </c>
    </row>
    <row r="844" spans="1:36">
      <c r="A844" t="s">
        <v>1213</v>
      </c>
      <c r="B844">
        <v>62</v>
      </c>
      <c r="C844" t="s">
        <v>2991</v>
      </c>
      <c r="D844" t="s">
        <v>2992</v>
      </c>
      <c r="E844" t="s">
        <v>309</v>
      </c>
      <c r="F844" t="s">
        <v>3093</v>
      </c>
      <c r="G844" t="s">
        <v>3094</v>
      </c>
      <c r="H844" t="s">
        <v>312</v>
      </c>
      <c r="I844" t="s">
        <v>755</v>
      </c>
      <c r="J844" t="s">
        <v>204</v>
      </c>
      <c r="K844" t="s">
        <v>204</v>
      </c>
      <c r="L844" t="s">
        <v>325</v>
      </c>
      <c r="M844" t="s">
        <v>340</v>
      </c>
      <c r="N844" t="s">
        <v>440</v>
      </c>
      <c r="O844" t="s">
        <v>339</v>
      </c>
      <c r="P844" t="s">
        <v>1622</v>
      </c>
      <c r="Q844" t="s">
        <v>413</v>
      </c>
      <c r="R844" t="s">
        <v>407</v>
      </c>
      <c r="S844" t="s">
        <v>1212</v>
      </c>
      <c r="T844" s="132">
        <v>982.8</v>
      </c>
      <c r="U844" t="s">
        <v>3095</v>
      </c>
      <c r="V844" s="133">
        <v>4.7E-2</v>
      </c>
      <c r="W844" s="133">
        <v>6.5674157060384403E-2</v>
      </c>
      <c r="X844" s="15" t="s">
        <v>412</v>
      </c>
      <c r="Y844" s="15" t="s">
        <v>339</v>
      </c>
      <c r="Z844" s="144">
        <v>1575450</v>
      </c>
      <c r="AB844" t="s">
        <v>3096</v>
      </c>
      <c r="AD844" s="144">
        <v>1562.5313000000001</v>
      </c>
      <c r="AG844" s="15" t="s">
        <v>15</v>
      </c>
      <c r="AH844" s="133">
        <v>4.2824849911194396E-3</v>
      </c>
      <c r="AI844" s="133">
        <v>3.351270616565503E-3</v>
      </c>
      <c r="AJ844" s="133">
        <v>3.532043436114367E-4</v>
      </c>
    </row>
    <row r="845" spans="1:36">
      <c r="A845" t="s">
        <v>1213</v>
      </c>
      <c r="B845">
        <v>62</v>
      </c>
      <c r="C845" t="s">
        <v>2535</v>
      </c>
      <c r="D845" t="s">
        <v>2536</v>
      </c>
      <c r="E845" t="s">
        <v>309</v>
      </c>
      <c r="F845" t="s">
        <v>2866</v>
      </c>
      <c r="G845" t="s">
        <v>2867</v>
      </c>
      <c r="H845" t="s">
        <v>312</v>
      </c>
      <c r="I845" t="s">
        <v>755</v>
      </c>
      <c r="J845" t="s">
        <v>204</v>
      </c>
      <c r="K845" t="s">
        <v>204</v>
      </c>
      <c r="L845" t="s">
        <v>325</v>
      </c>
      <c r="M845" t="s">
        <v>340</v>
      </c>
      <c r="N845" t="s">
        <v>451</v>
      </c>
      <c r="O845" t="s">
        <v>339</v>
      </c>
      <c r="P845" t="s">
        <v>1622</v>
      </c>
      <c r="Q845" t="s">
        <v>413</v>
      </c>
      <c r="R845" t="s">
        <v>407</v>
      </c>
      <c r="S845" t="s">
        <v>1212</v>
      </c>
      <c r="T845" s="132">
        <v>1484.4</v>
      </c>
      <c r="U845" t="s">
        <v>1726</v>
      </c>
      <c r="V845" s="133">
        <v>5.6000000000000001E-2</v>
      </c>
      <c r="W845" s="133">
        <v>5.8962918578386002E-2</v>
      </c>
      <c r="X845" s="15" t="s">
        <v>412</v>
      </c>
      <c r="Y845" s="15" t="s">
        <v>339</v>
      </c>
      <c r="Z845" s="144">
        <v>724840.6</v>
      </c>
      <c r="AB845" t="s">
        <v>2868</v>
      </c>
      <c r="AD845" s="144">
        <v>761.88</v>
      </c>
      <c r="AG845" s="15" t="s">
        <v>15</v>
      </c>
      <c r="AH845" s="133">
        <v>4.5876582575913169E-3</v>
      </c>
      <c r="AI845" s="133">
        <v>1.6340575432626054E-3</v>
      </c>
      <c r="AJ845" s="133">
        <v>1.7222011828542659E-4</v>
      </c>
    </row>
    <row r="846" spans="1:36">
      <c r="A846" t="s">
        <v>1213</v>
      </c>
      <c r="B846">
        <v>62</v>
      </c>
      <c r="C846" t="s">
        <v>3097</v>
      </c>
      <c r="D846" t="s">
        <v>3098</v>
      </c>
      <c r="E846" t="s">
        <v>80</v>
      </c>
      <c r="F846" t="s">
        <v>3099</v>
      </c>
      <c r="G846" t="s">
        <v>3100</v>
      </c>
      <c r="H846" t="s">
        <v>321</v>
      </c>
      <c r="I846" t="s">
        <v>755</v>
      </c>
      <c r="J846" t="s">
        <v>205</v>
      </c>
      <c r="K846" t="s">
        <v>224</v>
      </c>
      <c r="L846" t="s">
        <v>325</v>
      </c>
      <c r="M846" t="s">
        <v>314</v>
      </c>
      <c r="N846" t="s">
        <v>546</v>
      </c>
      <c r="O846" t="s">
        <v>339</v>
      </c>
      <c r="P846" t="s">
        <v>2002</v>
      </c>
      <c r="Q846" t="s">
        <v>433</v>
      </c>
      <c r="R846" t="s">
        <v>407</v>
      </c>
      <c r="S846" t="s">
        <v>1215</v>
      </c>
      <c r="T846" s="132">
        <v>3399.6</v>
      </c>
      <c r="U846" t="s">
        <v>1566</v>
      </c>
      <c r="V846" s="133">
        <v>6.3750000000000001E-2</v>
      </c>
      <c r="W846" s="133">
        <v>5.6395391234159098E-2</v>
      </c>
      <c r="X846" s="15" t="s">
        <v>412</v>
      </c>
      <c r="Y846" s="15" t="s">
        <v>339</v>
      </c>
      <c r="Z846" s="144">
        <v>2318000</v>
      </c>
      <c r="AA846" t="s">
        <v>1216</v>
      </c>
      <c r="AB846" t="s">
        <v>3101</v>
      </c>
      <c r="AD846" s="144">
        <v>8875.2860000000001</v>
      </c>
      <c r="AG846" s="15" t="s">
        <v>15</v>
      </c>
      <c r="AH846" s="133">
        <v>2.3180000000000002E-3</v>
      </c>
      <c r="AI846" s="133">
        <v>1.9035449200547328E-2</v>
      </c>
      <c r="AJ846" s="133">
        <v>2.0062251335341398E-3</v>
      </c>
    </row>
    <row r="847" spans="1:36">
      <c r="A847" t="s">
        <v>1213</v>
      </c>
      <c r="B847">
        <v>62</v>
      </c>
      <c r="C847" t="s">
        <v>3181</v>
      </c>
      <c r="D847" t="s">
        <v>3182</v>
      </c>
      <c r="E847" t="s">
        <v>80</v>
      </c>
      <c r="F847" t="s">
        <v>3183</v>
      </c>
      <c r="G847" t="s">
        <v>3184</v>
      </c>
      <c r="H847" t="s">
        <v>321</v>
      </c>
      <c r="I847" t="s">
        <v>755</v>
      </c>
      <c r="J847" t="s">
        <v>205</v>
      </c>
      <c r="K847" t="s">
        <v>245</v>
      </c>
      <c r="L847" t="s">
        <v>325</v>
      </c>
      <c r="M847" t="s">
        <v>314</v>
      </c>
      <c r="N847" t="s">
        <v>491</v>
      </c>
      <c r="O847" t="s">
        <v>339</v>
      </c>
      <c r="P847" t="s">
        <v>3185</v>
      </c>
      <c r="Q847" t="s">
        <v>433</v>
      </c>
      <c r="R847" t="s">
        <v>407</v>
      </c>
      <c r="S847" t="s">
        <v>1215</v>
      </c>
      <c r="T847" s="132">
        <v>4547.1000000000004</v>
      </c>
      <c r="U847" t="s">
        <v>3186</v>
      </c>
      <c r="V847" s="133">
        <v>4.1250000000000002E-2</v>
      </c>
      <c r="W847" s="133">
        <v>6.2214945040940897E-2</v>
      </c>
      <c r="X847" s="15" t="s">
        <v>412</v>
      </c>
      <c r="Y847" s="15" t="s">
        <v>339</v>
      </c>
      <c r="Z847" s="144">
        <v>1798000</v>
      </c>
      <c r="AA847" t="s">
        <v>1216</v>
      </c>
      <c r="AB847" t="s">
        <v>3187</v>
      </c>
      <c r="AC847" s="132">
        <v>37083.800000000003</v>
      </c>
      <c r="AD847" s="144">
        <v>6190.6552999999994</v>
      </c>
      <c r="AG847" s="15" t="s">
        <v>15</v>
      </c>
      <c r="AH847" s="133">
        <v>3.5959999999999998E-3</v>
      </c>
      <c r="AI847" s="133">
        <v>1.3277533195127353E-2</v>
      </c>
      <c r="AJ847" s="133">
        <v>1.3993744264586324E-3</v>
      </c>
    </row>
    <row r="848" spans="1:36">
      <c r="A848" t="s">
        <v>1213</v>
      </c>
      <c r="B848">
        <v>8530</v>
      </c>
      <c r="C848" t="s">
        <v>2074</v>
      </c>
      <c r="D848" t="s">
        <v>2075</v>
      </c>
      <c r="E848" t="s">
        <v>309</v>
      </c>
      <c r="F848" t="s">
        <v>2341</v>
      </c>
      <c r="G848" t="s">
        <v>2342</v>
      </c>
      <c r="H848" t="s">
        <v>312</v>
      </c>
      <c r="I848" t="s">
        <v>951</v>
      </c>
      <c r="J848" t="s">
        <v>204</v>
      </c>
      <c r="K848" t="s">
        <v>204</v>
      </c>
      <c r="L848" t="s">
        <v>325</v>
      </c>
      <c r="M848" t="s">
        <v>340</v>
      </c>
      <c r="N848" t="s">
        <v>448</v>
      </c>
      <c r="O848" t="s">
        <v>339</v>
      </c>
      <c r="P848" t="s">
        <v>1211</v>
      </c>
      <c r="Q848" t="s">
        <v>413</v>
      </c>
      <c r="R848" t="s">
        <v>407</v>
      </c>
      <c r="S848" t="s">
        <v>1212</v>
      </c>
      <c r="T848" s="132">
        <v>1159.5</v>
      </c>
      <c r="U848" t="s">
        <v>2343</v>
      </c>
      <c r="V848" s="133">
        <v>2.98E-2</v>
      </c>
      <c r="W848" s="133">
        <v>1.8776788347959199E-2</v>
      </c>
      <c r="X848" s="15" t="s">
        <v>412</v>
      </c>
      <c r="Y848" s="15" t="s">
        <v>339</v>
      </c>
      <c r="Z848" s="144">
        <v>1627670</v>
      </c>
      <c r="AB848" t="s">
        <v>2340</v>
      </c>
      <c r="AD848" s="144">
        <v>1640.5286000000001</v>
      </c>
      <c r="AG848" s="15" t="s">
        <v>15</v>
      </c>
      <c r="AH848" s="133">
        <v>6.4028282006568554E-4</v>
      </c>
      <c r="AI848" s="133">
        <v>0.51134915056272201</v>
      </c>
      <c r="AJ848" s="133">
        <v>5.5231914389755245E-3</v>
      </c>
    </row>
    <row r="849" spans="1:36">
      <c r="A849" t="s">
        <v>1213</v>
      </c>
      <c r="B849">
        <v>8530</v>
      </c>
      <c r="C849" t="s">
        <v>1874</v>
      </c>
      <c r="D849" t="s">
        <v>1875</v>
      </c>
      <c r="E849" t="s">
        <v>309</v>
      </c>
      <c r="F849" t="s">
        <v>2441</v>
      </c>
      <c r="G849" t="s">
        <v>2442</v>
      </c>
      <c r="H849" t="s">
        <v>312</v>
      </c>
      <c r="I849" t="s">
        <v>951</v>
      </c>
      <c r="J849" t="s">
        <v>204</v>
      </c>
      <c r="K849" t="s">
        <v>204</v>
      </c>
      <c r="L849" t="s">
        <v>325</v>
      </c>
      <c r="M849" t="s">
        <v>340</v>
      </c>
      <c r="N849" t="s">
        <v>448</v>
      </c>
      <c r="O849" t="s">
        <v>339</v>
      </c>
      <c r="P849" t="s">
        <v>1211</v>
      </c>
      <c r="Q849" t="s">
        <v>413</v>
      </c>
      <c r="R849" t="s">
        <v>407</v>
      </c>
      <c r="S849" t="s">
        <v>1212</v>
      </c>
      <c r="T849" s="132">
        <v>1134.0999999999999</v>
      </c>
      <c r="U849" t="s">
        <v>2443</v>
      </c>
      <c r="V849" s="133">
        <v>3.7600000000000001E-2</v>
      </c>
      <c r="W849" s="133">
        <v>4.3345323752164502E-2</v>
      </c>
      <c r="X849" s="15" t="s">
        <v>412</v>
      </c>
      <c r="Y849" s="15" t="s">
        <v>339</v>
      </c>
      <c r="Z849" s="144">
        <v>740000</v>
      </c>
      <c r="AB849" t="s">
        <v>2444</v>
      </c>
      <c r="AD849" s="144">
        <v>744.88400000000001</v>
      </c>
      <c r="AG849" s="15" t="s">
        <v>15</v>
      </c>
      <c r="AH849" s="133">
        <v>6.1366634960571939E-4</v>
      </c>
      <c r="AI849" s="133">
        <v>0.23217870183291084</v>
      </c>
      <c r="AJ849" s="133">
        <v>2.5078117698343351E-3</v>
      </c>
    </row>
    <row r="850" spans="1:36">
      <c r="A850" t="s">
        <v>1213</v>
      </c>
      <c r="B850">
        <v>8530</v>
      </c>
      <c r="C850" t="s">
        <v>1858</v>
      </c>
      <c r="D850" t="s">
        <v>1859</v>
      </c>
      <c r="E850" t="s">
        <v>309</v>
      </c>
      <c r="F850" t="s">
        <v>2490</v>
      </c>
      <c r="G850" t="s">
        <v>2491</v>
      </c>
      <c r="H850" t="s">
        <v>312</v>
      </c>
      <c r="I850" t="s">
        <v>951</v>
      </c>
      <c r="J850" t="s">
        <v>204</v>
      </c>
      <c r="K850" t="s">
        <v>204</v>
      </c>
      <c r="L850" t="s">
        <v>325</v>
      </c>
      <c r="M850" t="s">
        <v>340</v>
      </c>
      <c r="N850" t="s">
        <v>448</v>
      </c>
      <c r="O850" t="s">
        <v>339</v>
      </c>
      <c r="P850" t="s">
        <v>1211</v>
      </c>
      <c r="Q850" t="s">
        <v>413</v>
      </c>
      <c r="R850" t="s">
        <v>407</v>
      </c>
      <c r="S850" t="s">
        <v>1212</v>
      </c>
      <c r="T850" s="132">
        <v>915.1</v>
      </c>
      <c r="U850" t="s">
        <v>1862</v>
      </c>
      <c r="V850" s="133">
        <v>2.0199999999999999E-2</v>
      </c>
      <c r="W850" s="133">
        <v>4.1774385162591597E-2</v>
      </c>
      <c r="X850" s="15" t="s">
        <v>412</v>
      </c>
      <c r="Y850" s="15" t="s">
        <v>339</v>
      </c>
      <c r="Z850" s="144">
        <v>638373.5</v>
      </c>
      <c r="AB850" t="s">
        <v>2492</v>
      </c>
      <c r="AD850" s="144">
        <v>627.32960000000003</v>
      </c>
      <c r="AG850" s="15" t="s">
        <v>15</v>
      </c>
      <c r="AH850" s="133">
        <v>7.556160141849596E-4</v>
      </c>
      <c r="AI850" s="133">
        <v>0.19553725432330299</v>
      </c>
      <c r="AJ850" s="133">
        <v>2.1120396658345E-3</v>
      </c>
    </row>
    <row r="851" spans="1:36">
      <c r="A851" t="s">
        <v>1213</v>
      </c>
      <c r="B851">
        <v>8530</v>
      </c>
      <c r="C851" t="s">
        <v>2474</v>
      </c>
      <c r="D851" t="s">
        <v>2475</v>
      </c>
      <c r="E851" t="s">
        <v>309</v>
      </c>
      <c r="F851" t="s">
        <v>2476</v>
      </c>
      <c r="G851" t="s">
        <v>2477</v>
      </c>
      <c r="H851" t="s">
        <v>312</v>
      </c>
      <c r="I851" t="s">
        <v>951</v>
      </c>
      <c r="J851" t="s">
        <v>204</v>
      </c>
      <c r="K851" t="s">
        <v>204</v>
      </c>
      <c r="L851" t="s">
        <v>325</v>
      </c>
      <c r="M851" t="s">
        <v>340</v>
      </c>
      <c r="N851" t="s">
        <v>478</v>
      </c>
      <c r="O851" t="s">
        <v>339</v>
      </c>
      <c r="P851" t="s">
        <v>1964</v>
      </c>
      <c r="Q851" t="s">
        <v>415</v>
      </c>
      <c r="R851" t="s">
        <v>407</v>
      </c>
      <c r="S851" t="s">
        <v>1212</v>
      </c>
      <c r="T851" s="132">
        <v>167.1</v>
      </c>
      <c r="U851" t="s">
        <v>1526</v>
      </c>
      <c r="V851" s="133">
        <v>1.49E-2</v>
      </c>
      <c r="W851" s="133">
        <v>4.9196348782777399E-2</v>
      </c>
      <c r="X851" s="15" t="s">
        <v>412</v>
      </c>
      <c r="Y851" s="15" t="s">
        <v>339</v>
      </c>
      <c r="Z851" s="144">
        <v>195610.84</v>
      </c>
      <c r="AB851" t="s">
        <v>2293</v>
      </c>
      <c r="AD851" s="144">
        <v>195.49350000000001</v>
      </c>
      <c r="AG851" s="15" t="s">
        <v>15</v>
      </c>
      <c r="AH851" s="133">
        <v>1.6316078646147472E-3</v>
      </c>
      <c r="AI851" s="133">
        <v>6.0934893281064106E-2</v>
      </c>
      <c r="AJ851" s="133">
        <v>6.5817080273721635E-4</v>
      </c>
    </row>
    <row r="852" spans="1:36">
      <c r="A852" t="s">
        <v>1213</v>
      </c>
      <c r="B852">
        <v>9300</v>
      </c>
      <c r="C852" t="s">
        <v>2240</v>
      </c>
      <c r="D852" t="s">
        <v>2241</v>
      </c>
      <c r="E852" t="s">
        <v>311</v>
      </c>
      <c r="F852" t="s">
        <v>2246</v>
      </c>
      <c r="G852" t="s">
        <v>2247</v>
      </c>
      <c r="H852" t="s">
        <v>312</v>
      </c>
      <c r="I852" t="s">
        <v>951</v>
      </c>
      <c r="J852" t="s">
        <v>204</v>
      </c>
      <c r="K852" t="s">
        <v>224</v>
      </c>
      <c r="L852" t="s">
        <v>325</v>
      </c>
      <c r="M852" t="s">
        <v>340</v>
      </c>
      <c r="N852" t="s">
        <v>465</v>
      </c>
      <c r="O852" t="s">
        <v>339</v>
      </c>
      <c r="P852" t="s">
        <v>1622</v>
      </c>
      <c r="Q852" t="s">
        <v>413</v>
      </c>
      <c r="R852" t="s">
        <v>407</v>
      </c>
      <c r="S852" t="s">
        <v>1212</v>
      </c>
      <c r="T852" s="132">
        <v>650.79999999999995</v>
      </c>
      <c r="U852" t="s">
        <v>1582</v>
      </c>
      <c r="V852" s="133">
        <v>3.9E-2</v>
      </c>
      <c r="W852" s="133">
        <v>2.76044666326043E-2</v>
      </c>
      <c r="X852" s="15" t="s">
        <v>412</v>
      </c>
      <c r="Y852" s="15" t="s">
        <v>339</v>
      </c>
      <c r="Z852" s="144">
        <v>399448.55</v>
      </c>
      <c r="AB852" t="s">
        <v>2248</v>
      </c>
      <c r="AD852" s="144">
        <v>400.12759999999997</v>
      </c>
      <c r="AG852" s="15" t="s">
        <v>15</v>
      </c>
      <c r="AH852" s="133">
        <v>1.0096349781592501E-3</v>
      </c>
      <c r="AI852" s="133">
        <v>1.3432359479066236E-2</v>
      </c>
      <c r="AJ852" s="133">
        <v>1.325161547859691E-3</v>
      </c>
    </row>
    <row r="853" spans="1:36">
      <c r="A853" t="s">
        <v>1213</v>
      </c>
      <c r="B853">
        <v>9300</v>
      </c>
      <c r="C853" t="s">
        <v>2493</v>
      </c>
      <c r="D853" t="s">
        <v>2494</v>
      </c>
      <c r="E853" t="s">
        <v>309</v>
      </c>
      <c r="F853" t="s">
        <v>2495</v>
      </c>
      <c r="G853" t="s">
        <v>2496</v>
      </c>
      <c r="H853" t="s">
        <v>312</v>
      </c>
      <c r="I853" t="s">
        <v>951</v>
      </c>
      <c r="J853" t="s">
        <v>204</v>
      </c>
      <c r="K853" t="s">
        <v>204</v>
      </c>
      <c r="L853" t="s">
        <v>325</v>
      </c>
      <c r="M853" t="s">
        <v>340</v>
      </c>
      <c r="N853" t="s">
        <v>464</v>
      </c>
      <c r="O853" t="s">
        <v>339</v>
      </c>
      <c r="P853" t="s">
        <v>1211</v>
      </c>
      <c r="Q853" t="s">
        <v>413</v>
      </c>
      <c r="R853" t="s">
        <v>407</v>
      </c>
      <c r="S853" t="s">
        <v>1212</v>
      </c>
      <c r="T853" s="132">
        <v>749.4</v>
      </c>
      <c r="U853" t="s">
        <v>2497</v>
      </c>
      <c r="V853" s="133">
        <v>1.6299999999999999E-2</v>
      </c>
      <c r="W853" s="133">
        <v>4.3673149000405899E-2</v>
      </c>
      <c r="X853" s="15" t="s">
        <v>412</v>
      </c>
      <c r="Y853" s="15" t="s">
        <v>339</v>
      </c>
      <c r="Z853" s="144">
        <v>266958</v>
      </c>
      <c r="AB853" t="s">
        <v>2498</v>
      </c>
      <c r="AD853" s="144">
        <v>262.68670000000003</v>
      </c>
      <c r="AG853" s="15" t="s">
        <v>15</v>
      </c>
      <c r="AH853" s="133">
        <v>2.5630869414417713E-3</v>
      </c>
      <c r="AI853" s="133">
        <v>8.8184423788052347E-3</v>
      </c>
      <c r="AJ853" s="133">
        <v>8.6997826186984947E-4</v>
      </c>
    </row>
    <row r="854" spans="1:36">
      <c r="A854" t="s">
        <v>1213</v>
      </c>
      <c r="B854">
        <v>9300</v>
      </c>
      <c r="C854" t="s">
        <v>2074</v>
      </c>
      <c r="D854" t="s">
        <v>2075</v>
      </c>
      <c r="E854" t="s">
        <v>309</v>
      </c>
      <c r="F854" t="s">
        <v>2341</v>
      </c>
      <c r="G854" t="s">
        <v>2342</v>
      </c>
      <c r="H854" t="s">
        <v>312</v>
      </c>
      <c r="I854" t="s">
        <v>951</v>
      </c>
      <c r="J854" t="s">
        <v>204</v>
      </c>
      <c r="K854" t="s">
        <v>204</v>
      </c>
      <c r="L854" t="s">
        <v>325</v>
      </c>
      <c r="M854" t="s">
        <v>340</v>
      </c>
      <c r="N854" t="s">
        <v>448</v>
      </c>
      <c r="O854" t="s">
        <v>339</v>
      </c>
      <c r="P854" t="s">
        <v>1211</v>
      </c>
      <c r="Q854" t="s">
        <v>413</v>
      </c>
      <c r="R854" t="s">
        <v>407</v>
      </c>
      <c r="S854" t="s">
        <v>1212</v>
      </c>
      <c r="T854" s="132">
        <v>1159.5</v>
      </c>
      <c r="U854" t="s">
        <v>2343</v>
      </c>
      <c r="V854" s="133">
        <v>2.98E-2</v>
      </c>
      <c r="W854" s="133">
        <v>1.8776788347959199E-2</v>
      </c>
      <c r="X854" s="15" t="s">
        <v>412</v>
      </c>
      <c r="Y854" s="15" t="s">
        <v>339</v>
      </c>
      <c r="Z854" s="144">
        <v>210000</v>
      </c>
      <c r="AB854" t="s">
        <v>2340</v>
      </c>
      <c r="AD854" s="144">
        <v>211.65899999999999</v>
      </c>
      <c r="AG854" s="15" t="s">
        <v>15</v>
      </c>
      <c r="AH854" s="133">
        <v>8.2608509227173794E-5</v>
      </c>
      <c r="AI854" s="133">
        <v>7.1054328043846024E-3</v>
      </c>
      <c r="AJ854" s="133">
        <v>7.0098230679021981E-4</v>
      </c>
    </row>
    <row r="855" spans="1:36">
      <c r="A855" t="s">
        <v>1213</v>
      </c>
      <c r="B855">
        <v>9300</v>
      </c>
      <c r="C855" t="s">
        <v>1794</v>
      </c>
      <c r="D855" t="s">
        <v>1795</v>
      </c>
      <c r="E855" t="s">
        <v>309</v>
      </c>
      <c r="F855" t="s">
        <v>3223</v>
      </c>
      <c r="G855" t="s">
        <v>3224</v>
      </c>
      <c r="H855" t="s">
        <v>312</v>
      </c>
      <c r="I855" t="s">
        <v>951</v>
      </c>
      <c r="J855" t="s">
        <v>204</v>
      </c>
      <c r="K855" t="s">
        <v>204</v>
      </c>
      <c r="L855" t="s">
        <v>325</v>
      </c>
      <c r="M855" t="s">
        <v>340</v>
      </c>
      <c r="N855" t="s">
        <v>441</v>
      </c>
      <c r="O855" t="s">
        <v>339</v>
      </c>
      <c r="Q855" t="s">
        <v>410</v>
      </c>
      <c r="R855" t="s">
        <v>410</v>
      </c>
      <c r="S855" t="s">
        <v>1212</v>
      </c>
      <c r="T855" s="132">
        <v>731.6</v>
      </c>
      <c r="U855" t="s">
        <v>1807</v>
      </c>
      <c r="V855" s="133">
        <v>3.3000000000000002E-2</v>
      </c>
      <c r="W855" s="133">
        <v>5.6935647243261001E-2</v>
      </c>
      <c r="X855" s="15" t="s">
        <v>412</v>
      </c>
      <c r="Y855" s="15" t="s">
        <v>339</v>
      </c>
      <c r="Z855" s="144">
        <v>212000.46</v>
      </c>
      <c r="AB855" t="s">
        <v>3225</v>
      </c>
      <c r="AD855" s="144">
        <v>210.1985</v>
      </c>
      <c r="AG855" s="15" t="s">
        <v>15</v>
      </c>
      <c r="AH855" s="133">
        <v>7.4021886688100378E-4</v>
      </c>
      <c r="AI855" s="133">
        <v>7.056403542171308E-3</v>
      </c>
      <c r="AJ855" s="133">
        <v>6.9614535367664029E-4</v>
      </c>
    </row>
    <row r="856" spans="1:36">
      <c r="A856" t="s">
        <v>1213</v>
      </c>
      <c r="B856">
        <v>9300</v>
      </c>
      <c r="C856" t="s">
        <v>1624</v>
      </c>
      <c r="D856" t="s">
        <v>1625</v>
      </c>
      <c r="E856" t="s">
        <v>311</v>
      </c>
      <c r="F856" t="s">
        <v>1626</v>
      </c>
      <c r="G856" t="s">
        <v>1627</v>
      </c>
      <c r="H856" t="s">
        <v>312</v>
      </c>
      <c r="I856" t="s">
        <v>951</v>
      </c>
      <c r="J856" t="s">
        <v>204</v>
      </c>
      <c r="K856" t="s">
        <v>224</v>
      </c>
      <c r="L856" t="s">
        <v>325</v>
      </c>
      <c r="M856" t="s">
        <v>340</v>
      </c>
      <c r="N856" t="s">
        <v>443</v>
      </c>
      <c r="O856" t="s">
        <v>339</v>
      </c>
      <c r="P856" t="s">
        <v>1622</v>
      </c>
      <c r="Q856" t="s">
        <v>413</v>
      </c>
      <c r="R856" t="s">
        <v>407</v>
      </c>
      <c r="S856" t="s">
        <v>1212</v>
      </c>
      <c r="T856" s="132">
        <v>1208.5999999999999</v>
      </c>
      <c r="U856" t="s">
        <v>1628</v>
      </c>
      <c r="V856" s="133">
        <v>4.7500000000000001E-2</v>
      </c>
      <c r="W856" s="133">
        <v>6.3825222660302799E-2</v>
      </c>
      <c r="X856" s="15" t="s">
        <v>412</v>
      </c>
      <c r="Y856" s="15" t="s">
        <v>339</v>
      </c>
      <c r="Z856" s="144">
        <v>205000.94</v>
      </c>
      <c r="AB856" t="s">
        <v>1629</v>
      </c>
      <c r="AD856" s="144">
        <v>201.59789999999998</v>
      </c>
      <c r="AG856" s="15" t="s">
        <v>15</v>
      </c>
      <c r="AH856" s="133">
        <v>2.4749266720920594E-4</v>
      </c>
      <c r="AI856" s="133">
        <v>6.7676797677162165E-3</v>
      </c>
      <c r="AJ856" s="133">
        <v>6.6766147901135332E-4</v>
      </c>
    </row>
    <row r="857" spans="1:36">
      <c r="A857" t="s">
        <v>1213</v>
      </c>
      <c r="B857">
        <v>9300</v>
      </c>
      <c r="C857" t="s">
        <v>2484</v>
      </c>
      <c r="D857" t="s">
        <v>2485</v>
      </c>
      <c r="E857" t="s">
        <v>309</v>
      </c>
      <c r="F857" t="s">
        <v>2486</v>
      </c>
      <c r="G857" t="s">
        <v>2487</v>
      </c>
      <c r="H857" t="s">
        <v>312</v>
      </c>
      <c r="I857" t="s">
        <v>951</v>
      </c>
      <c r="J857" t="s">
        <v>204</v>
      </c>
      <c r="K857" t="s">
        <v>204</v>
      </c>
      <c r="L857" t="s">
        <v>325</v>
      </c>
      <c r="M857" t="s">
        <v>340</v>
      </c>
      <c r="N857" t="s">
        <v>464</v>
      </c>
      <c r="O857" t="s">
        <v>339</v>
      </c>
      <c r="P857" t="s">
        <v>1211</v>
      </c>
      <c r="Q857" t="s">
        <v>413</v>
      </c>
      <c r="R857" t="s">
        <v>407</v>
      </c>
      <c r="S857" t="s">
        <v>1212</v>
      </c>
      <c r="T857" s="132">
        <v>2178.5</v>
      </c>
      <c r="U857" t="s">
        <v>2488</v>
      </c>
      <c r="V857" s="133">
        <v>1.44E-2</v>
      </c>
      <c r="W857" s="133">
        <v>4.2214982296228103E-2</v>
      </c>
      <c r="X857" s="15" t="s">
        <v>412</v>
      </c>
      <c r="Y857" s="15" t="s">
        <v>339</v>
      </c>
      <c r="Z857" s="144">
        <v>193778.52</v>
      </c>
      <c r="AB857" t="s">
        <v>2489</v>
      </c>
      <c r="AD857" s="144">
        <v>182.61689999999999</v>
      </c>
      <c r="AG857" s="15" t="s">
        <v>15</v>
      </c>
      <c r="AH857" s="133">
        <v>4.8444630000000002E-4</v>
      </c>
      <c r="AI857" s="133">
        <v>6.130483994987326E-3</v>
      </c>
      <c r="AJ857" s="133">
        <v>6.0479930369546715E-4</v>
      </c>
    </row>
    <row r="858" spans="1:36">
      <c r="A858" t="s">
        <v>1213</v>
      </c>
      <c r="B858">
        <v>9300</v>
      </c>
      <c r="C858" t="s">
        <v>3226</v>
      </c>
      <c r="D858" t="s">
        <v>3227</v>
      </c>
      <c r="E858" t="s">
        <v>309</v>
      </c>
      <c r="F858" t="s">
        <v>3228</v>
      </c>
      <c r="G858" t="s">
        <v>3229</v>
      </c>
      <c r="H858" t="s">
        <v>312</v>
      </c>
      <c r="I858" t="s">
        <v>951</v>
      </c>
      <c r="J858" t="s">
        <v>204</v>
      </c>
      <c r="K858" t="s">
        <v>204</v>
      </c>
      <c r="L858" t="s">
        <v>325</v>
      </c>
      <c r="M858" t="s">
        <v>340</v>
      </c>
      <c r="N858" t="s">
        <v>454</v>
      </c>
      <c r="O858" t="s">
        <v>339</v>
      </c>
      <c r="P858" t="s">
        <v>1650</v>
      </c>
      <c r="Q858" t="s">
        <v>413</v>
      </c>
      <c r="R858" t="s">
        <v>407</v>
      </c>
      <c r="S858" t="s">
        <v>1212</v>
      </c>
      <c r="T858" s="132">
        <v>565.6</v>
      </c>
      <c r="U858" t="s">
        <v>3230</v>
      </c>
      <c r="V858" s="133">
        <v>2.3599999999999999E-2</v>
      </c>
      <c r="W858" s="133">
        <v>4.5529951206445297E-2</v>
      </c>
      <c r="X858" s="15" t="s">
        <v>412</v>
      </c>
      <c r="Y858" s="15" t="s">
        <v>339</v>
      </c>
      <c r="Z858" s="144">
        <v>177000.29</v>
      </c>
      <c r="AB858" t="s">
        <v>3231</v>
      </c>
      <c r="AD858" s="144">
        <v>175.63739999999999</v>
      </c>
      <c r="AG858" s="15" t="s">
        <v>15</v>
      </c>
      <c r="AH858" s="133">
        <v>2.8095284126984127E-3</v>
      </c>
      <c r="AI858" s="133">
        <v>5.896180855228552E-3</v>
      </c>
      <c r="AJ858" s="133">
        <v>5.8168426483464701E-4</v>
      </c>
    </row>
    <row r="859" spans="1:36">
      <c r="A859" t="s">
        <v>1213</v>
      </c>
      <c r="B859">
        <v>9300</v>
      </c>
      <c r="C859" t="s">
        <v>1858</v>
      </c>
      <c r="D859" t="s">
        <v>1859</v>
      </c>
      <c r="E859" t="s">
        <v>309</v>
      </c>
      <c r="F859" t="s">
        <v>2490</v>
      </c>
      <c r="G859" t="s">
        <v>2491</v>
      </c>
      <c r="H859" t="s">
        <v>312</v>
      </c>
      <c r="I859" t="s">
        <v>951</v>
      </c>
      <c r="J859" t="s">
        <v>204</v>
      </c>
      <c r="K859" t="s">
        <v>204</v>
      </c>
      <c r="L859" t="s">
        <v>325</v>
      </c>
      <c r="M859" t="s">
        <v>340</v>
      </c>
      <c r="N859" t="s">
        <v>448</v>
      </c>
      <c r="O859" t="s">
        <v>339</v>
      </c>
      <c r="P859" t="s">
        <v>1211</v>
      </c>
      <c r="Q859" t="s">
        <v>413</v>
      </c>
      <c r="R859" t="s">
        <v>407</v>
      </c>
      <c r="S859" t="s">
        <v>1212</v>
      </c>
      <c r="T859" s="132">
        <v>915.1</v>
      </c>
      <c r="U859" t="s">
        <v>1862</v>
      </c>
      <c r="V859" s="133">
        <v>2.0199999999999999E-2</v>
      </c>
      <c r="W859" s="133">
        <v>4.1774385162591597E-2</v>
      </c>
      <c r="X859" s="15" t="s">
        <v>412</v>
      </c>
      <c r="Y859" s="15" t="s">
        <v>339</v>
      </c>
      <c r="Z859" s="144">
        <v>175000</v>
      </c>
      <c r="AB859" t="s">
        <v>2492</v>
      </c>
      <c r="AD859" s="144">
        <v>171.9725</v>
      </c>
      <c r="AG859" s="15" t="s">
        <v>15</v>
      </c>
      <c r="AH859" s="133">
        <v>2.071401812299037E-4</v>
      </c>
      <c r="AI859" s="133">
        <v>5.7731494666044495E-3</v>
      </c>
      <c r="AJ859" s="133">
        <v>5.6954667533382032E-4</v>
      </c>
    </row>
    <row r="860" spans="1:36">
      <c r="A860" t="s">
        <v>1213</v>
      </c>
      <c r="B860">
        <v>9300</v>
      </c>
      <c r="C860" t="s">
        <v>3232</v>
      </c>
      <c r="D860" t="s">
        <v>3233</v>
      </c>
      <c r="E860" t="s">
        <v>309</v>
      </c>
      <c r="F860" t="s">
        <v>3234</v>
      </c>
      <c r="G860" t="s">
        <v>3235</v>
      </c>
      <c r="H860" t="s">
        <v>312</v>
      </c>
      <c r="I860" t="s">
        <v>951</v>
      </c>
      <c r="J860" t="s">
        <v>204</v>
      </c>
      <c r="K860" t="s">
        <v>204</v>
      </c>
      <c r="L860" t="s">
        <v>325</v>
      </c>
      <c r="M860" t="s">
        <v>340</v>
      </c>
      <c r="N860" t="s">
        <v>463</v>
      </c>
      <c r="O860" t="s">
        <v>339</v>
      </c>
      <c r="Q860" t="s">
        <v>410</v>
      </c>
      <c r="R860" t="s">
        <v>410</v>
      </c>
      <c r="S860" t="s">
        <v>1212</v>
      </c>
      <c r="T860" s="132">
        <v>249.3</v>
      </c>
      <c r="U860" t="s">
        <v>3236</v>
      </c>
      <c r="V860" s="133">
        <v>5.6000000000000001E-2</v>
      </c>
      <c r="W860" s="133">
        <v>0.201784577528238</v>
      </c>
      <c r="X860" s="15" t="s">
        <v>412</v>
      </c>
      <c r="Y860" s="15" t="s">
        <v>339</v>
      </c>
      <c r="Z860" s="144">
        <v>158333.32999999999</v>
      </c>
      <c r="AB860" t="s">
        <v>3237</v>
      </c>
      <c r="AD860" s="144">
        <v>159.71079999999998</v>
      </c>
      <c r="AG860" s="15" t="s">
        <v>15</v>
      </c>
      <c r="AH860" s="133">
        <v>3.9583332500000004E-3</v>
      </c>
      <c r="AI860" s="133">
        <v>5.3615218702465208E-3</v>
      </c>
      <c r="AJ860" s="133">
        <v>5.289377961877899E-4</v>
      </c>
    </row>
    <row r="861" spans="1:36">
      <c r="A861" t="s">
        <v>1213</v>
      </c>
      <c r="B861">
        <v>9300</v>
      </c>
      <c r="C861" t="s">
        <v>1737</v>
      </c>
      <c r="D861" t="s">
        <v>1738</v>
      </c>
      <c r="E861" t="s">
        <v>309</v>
      </c>
      <c r="F861" t="s">
        <v>1739</v>
      </c>
      <c r="G861" t="s">
        <v>1740</v>
      </c>
      <c r="H861" t="s">
        <v>312</v>
      </c>
      <c r="I861" t="s">
        <v>951</v>
      </c>
      <c r="J861" t="s">
        <v>204</v>
      </c>
      <c r="K861" t="s">
        <v>204</v>
      </c>
      <c r="L861" t="s">
        <v>325</v>
      </c>
      <c r="M861" t="s">
        <v>340</v>
      </c>
      <c r="N861" t="s">
        <v>465</v>
      </c>
      <c r="O861" t="s">
        <v>339</v>
      </c>
      <c r="Q861" t="s">
        <v>410</v>
      </c>
      <c r="R861" t="s">
        <v>410</v>
      </c>
      <c r="S861" t="s">
        <v>1212</v>
      </c>
      <c r="T861" s="132">
        <v>936.1</v>
      </c>
      <c r="U861" t="s">
        <v>1741</v>
      </c>
      <c r="V861" s="133">
        <v>7.2499999999999995E-2</v>
      </c>
      <c r="W861" s="133">
        <v>2.6030905441045402E-2</v>
      </c>
      <c r="X861" s="15" t="s">
        <v>412</v>
      </c>
      <c r="Y861" s="15" t="s">
        <v>339</v>
      </c>
      <c r="Z861" s="144">
        <v>142000.51999999999</v>
      </c>
      <c r="AB861" t="s">
        <v>1742</v>
      </c>
      <c r="AD861" s="144">
        <v>143.7045</v>
      </c>
      <c r="AG861" s="15" t="s">
        <v>15</v>
      </c>
      <c r="AH861" s="133">
        <v>9.5122313114311217E-4</v>
      </c>
      <c r="AI861" s="133">
        <v>4.8241873411368624E-3</v>
      </c>
      <c r="AJ861" s="133">
        <v>4.7592737330392348E-4</v>
      </c>
    </row>
    <row r="862" spans="1:36">
      <c r="A862" t="s">
        <v>1213</v>
      </c>
      <c r="B862">
        <v>9300</v>
      </c>
      <c r="C862" t="s">
        <v>1672</v>
      </c>
      <c r="D862" t="s">
        <v>1673</v>
      </c>
      <c r="E862" t="s">
        <v>309</v>
      </c>
      <c r="F862" t="s">
        <v>1674</v>
      </c>
      <c r="G862" t="s">
        <v>1675</v>
      </c>
      <c r="H862" t="s">
        <v>312</v>
      </c>
      <c r="I862" t="s">
        <v>951</v>
      </c>
      <c r="J862" t="s">
        <v>204</v>
      </c>
      <c r="K862" t="s">
        <v>204</v>
      </c>
      <c r="L862" t="s">
        <v>325</v>
      </c>
      <c r="M862" t="s">
        <v>340</v>
      </c>
      <c r="N862" t="s">
        <v>440</v>
      </c>
      <c r="O862" t="s">
        <v>339</v>
      </c>
      <c r="P862" t="s">
        <v>1676</v>
      </c>
      <c r="Q862" t="s">
        <v>415</v>
      </c>
      <c r="R862" t="s">
        <v>407</v>
      </c>
      <c r="S862" t="s">
        <v>1212</v>
      </c>
      <c r="T862" s="132">
        <v>3103.3</v>
      </c>
      <c r="U862" t="s">
        <v>1677</v>
      </c>
      <c r="V862" s="133">
        <v>7.4999999999999997E-2</v>
      </c>
      <c r="W862" s="133">
        <v>5.0672873700856803E-2</v>
      </c>
      <c r="X862" s="15" t="s">
        <v>412</v>
      </c>
      <c r="Y862" s="15" t="s">
        <v>339</v>
      </c>
      <c r="Z862" s="144">
        <v>130000</v>
      </c>
      <c r="AB862" t="s">
        <v>1678</v>
      </c>
      <c r="AD862" s="144">
        <v>140.77699999999999</v>
      </c>
      <c r="AG862" s="15" t="s">
        <v>15</v>
      </c>
      <c r="AH862" s="133">
        <v>1.6249999999999999E-4</v>
      </c>
      <c r="AI862" s="133">
        <v>4.7259106104765268E-3</v>
      </c>
      <c r="AJ862" s="133">
        <v>4.6623194006872735E-4</v>
      </c>
    </row>
    <row r="863" spans="1:36">
      <c r="A863" t="s">
        <v>1213</v>
      </c>
      <c r="B863">
        <v>9300</v>
      </c>
      <c r="C863" t="s">
        <v>2074</v>
      </c>
      <c r="D863" t="s">
        <v>2075</v>
      </c>
      <c r="E863" t="s">
        <v>309</v>
      </c>
      <c r="F863" t="s">
        <v>3238</v>
      </c>
      <c r="G863" t="s">
        <v>3239</v>
      </c>
      <c r="H863" t="s">
        <v>312</v>
      </c>
      <c r="I863" t="s">
        <v>951</v>
      </c>
      <c r="J863" t="s">
        <v>204</v>
      </c>
      <c r="K863" t="s">
        <v>204</v>
      </c>
      <c r="L863" t="s">
        <v>325</v>
      </c>
      <c r="M863" t="s">
        <v>340</v>
      </c>
      <c r="N863" t="s">
        <v>448</v>
      </c>
      <c r="O863" t="s">
        <v>339</v>
      </c>
      <c r="P863" t="s">
        <v>2914</v>
      </c>
      <c r="Q863" t="s">
        <v>415</v>
      </c>
      <c r="R863" t="s">
        <v>407</v>
      </c>
      <c r="S863" t="s">
        <v>1212</v>
      </c>
      <c r="T863" s="132">
        <v>432.9</v>
      </c>
      <c r="U863" t="s">
        <v>3240</v>
      </c>
      <c r="V863" s="133">
        <v>1.09E-2</v>
      </c>
      <c r="W863" s="133">
        <v>4.55378190124031E-2</v>
      </c>
      <c r="X863" s="15" t="s">
        <v>412</v>
      </c>
      <c r="Y863" s="15" t="s">
        <v>339</v>
      </c>
      <c r="Z863" s="144">
        <v>141000</v>
      </c>
      <c r="AB863" t="s">
        <v>3241</v>
      </c>
      <c r="AD863" s="144">
        <v>139.81560000000002</v>
      </c>
      <c r="AG863" s="15" t="s">
        <v>15</v>
      </c>
      <c r="AH863" s="133">
        <v>1.8397055427327063E-4</v>
      </c>
      <c r="AI863" s="133">
        <v>4.6936362299959651E-3</v>
      </c>
      <c r="AJ863" s="133">
        <v>4.6304792998766258E-4</v>
      </c>
    </row>
    <row r="864" spans="1:36">
      <c r="A864" t="s">
        <v>1213</v>
      </c>
      <c r="B864">
        <v>9300</v>
      </c>
      <c r="C864" t="s">
        <v>2424</v>
      </c>
      <c r="D864" t="s">
        <v>2425</v>
      </c>
      <c r="E864" t="s">
        <v>309</v>
      </c>
      <c r="F864" t="s">
        <v>3011</v>
      </c>
      <c r="G864" t="s">
        <v>3012</v>
      </c>
      <c r="H864" t="s">
        <v>312</v>
      </c>
      <c r="I864" t="s">
        <v>951</v>
      </c>
      <c r="J864" t="s">
        <v>204</v>
      </c>
      <c r="K864" t="s">
        <v>204</v>
      </c>
      <c r="L864" t="s">
        <v>325</v>
      </c>
      <c r="M864" t="s">
        <v>340</v>
      </c>
      <c r="N864" t="s">
        <v>462</v>
      </c>
      <c r="O864" t="s">
        <v>339</v>
      </c>
      <c r="P864" t="s">
        <v>1690</v>
      </c>
      <c r="Q864" t="s">
        <v>413</v>
      </c>
      <c r="R864" t="s">
        <v>407</v>
      </c>
      <c r="S864" t="s">
        <v>1212</v>
      </c>
      <c r="T864" s="132">
        <v>2271</v>
      </c>
      <c r="U864" t="s">
        <v>1773</v>
      </c>
      <c r="V864" s="133">
        <v>2.1499999999999998E-2</v>
      </c>
      <c r="W864" s="133">
        <v>4.8152553192376803E-2</v>
      </c>
      <c r="X864" s="15" t="s">
        <v>412</v>
      </c>
      <c r="Y864" s="15" t="s">
        <v>339</v>
      </c>
      <c r="Z864" s="144">
        <v>125150.27</v>
      </c>
      <c r="AB864" t="s">
        <v>3013</v>
      </c>
      <c r="AC864" s="132">
        <v>7651.2</v>
      </c>
      <c r="AD864" s="144">
        <v>125.0797</v>
      </c>
      <c r="AG864" s="15" t="s">
        <v>15</v>
      </c>
      <c r="AH864" s="133">
        <v>1.2818205162507215E-4</v>
      </c>
      <c r="AI864" s="133">
        <v>4.1989492700172677E-3</v>
      </c>
      <c r="AJ864" s="133">
        <v>4.1424487802847341E-4</v>
      </c>
    </row>
    <row r="865" spans="1:36">
      <c r="A865" t="s">
        <v>1213</v>
      </c>
      <c r="B865">
        <v>9300</v>
      </c>
      <c r="C865" t="s">
        <v>1756</v>
      </c>
      <c r="D865" t="s">
        <v>1757</v>
      </c>
      <c r="E865" t="s">
        <v>309</v>
      </c>
      <c r="F865" t="s">
        <v>3242</v>
      </c>
      <c r="G865" t="s">
        <v>3243</v>
      </c>
      <c r="H865" t="s">
        <v>312</v>
      </c>
      <c r="I865" t="s">
        <v>951</v>
      </c>
      <c r="J865" t="s">
        <v>204</v>
      </c>
      <c r="K865" t="s">
        <v>204</v>
      </c>
      <c r="L865" t="s">
        <v>325</v>
      </c>
      <c r="M865" t="s">
        <v>340</v>
      </c>
      <c r="N865" t="s">
        <v>441</v>
      </c>
      <c r="O865" t="s">
        <v>339</v>
      </c>
      <c r="Q865" t="s">
        <v>410</v>
      </c>
      <c r="R865" t="s">
        <v>410</v>
      </c>
      <c r="S865" t="s">
        <v>1212</v>
      </c>
      <c r="T865" s="132">
        <v>881.8</v>
      </c>
      <c r="U865" t="s">
        <v>3244</v>
      </c>
      <c r="V865" s="133">
        <v>4.2500000000000003E-2</v>
      </c>
      <c r="W865" s="133">
        <v>2.9046897724866499E-2</v>
      </c>
      <c r="X865" s="15" t="s">
        <v>412</v>
      </c>
      <c r="Y865" s="15" t="s">
        <v>339</v>
      </c>
      <c r="Z865" s="144">
        <v>124892.84</v>
      </c>
      <c r="AB865" t="s">
        <v>1391</v>
      </c>
      <c r="AD865" s="144">
        <v>124.3933</v>
      </c>
      <c r="AG865" s="15" t="s">
        <v>15</v>
      </c>
      <c r="AH865" s="133">
        <v>1.5042799156880459E-3</v>
      </c>
      <c r="AI865" s="133">
        <v>4.1759066917336626E-3</v>
      </c>
      <c r="AJ865" s="133">
        <v>4.1197162597974971E-4</v>
      </c>
    </row>
    <row r="866" spans="1:36">
      <c r="A866" t="s">
        <v>1213</v>
      </c>
      <c r="B866">
        <v>9300</v>
      </c>
      <c r="C866" t="s">
        <v>2318</v>
      </c>
      <c r="D866" t="s">
        <v>2319</v>
      </c>
      <c r="E866" t="s">
        <v>309</v>
      </c>
      <c r="F866" t="s">
        <v>3008</v>
      </c>
      <c r="G866" t="s">
        <v>3009</v>
      </c>
      <c r="H866" t="s">
        <v>312</v>
      </c>
      <c r="I866" t="s">
        <v>951</v>
      </c>
      <c r="J866" t="s">
        <v>204</v>
      </c>
      <c r="K866" t="s">
        <v>204</v>
      </c>
      <c r="L866" t="s">
        <v>325</v>
      </c>
      <c r="M866" t="s">
        <v>340</v>
      </c>
      <c r="N866" t="s">
        <v>459</v>
      </c>
      <c r="O866" t="s">
        <v>339</v>
      </c>
      <c r="P866" t="s">
        <v>1957</v>
      </c>
      <c r="Q866" t="s">
        <v>413</v>
      </c>
      <c r="R866" t="s">
        <v>407</v>
      </c>
      <c r="S866" t="s">
        <v>1212</v>
      </c>
      <c r="T866" s="132">
        <v>1675.1</v>
      </c>
      <c r="U866" t="s">
        <v>1651</v>
      </c>
      <c r="V866" s="133">
        <v>2.6100000000000002E-2</v>
      </c>
      <c r="W866" s="133">
        <v>4.3403020995855003E-2</v>
      </c>
      <c r="X866" s="15" t="s">
        <v>412</v>
      </c>
      <c r="Y866" s="15" t="s">
        <v>339</v>
      </c>
      <c r="Z866" s="144">
        <v>125000.22</v>
      </c>
      <c r="AB866" t="s">
        <v>3010</v>
      </c>
      <c r="AD866" s="144">
        <v>122.3502</v>
      </c>
      <c r="AG866" s="15" t="s">
        <v>15</v>
      </c>
      <c r="AH866" s="133">
        <v>2.5907339764421868E-4</v>
      </c>
      <c r="AI866" s="133">
        <v>4.1073194369387412E-3</v>
      </c>
      <c r="AJ866" s="133">
        <v>4.05205190576563E-4</v>
      </c>
    </row>
    <row r="867" spans="1:36">
      <c r="A867" t="s">
        <v>1213</v>
      </c>
      <c r="B867">
        <v>9300</v>
      </c>
      <c r="C867" t="s">
        <v>2991</v>
      </c>
      <c r="D867" t="s">
        <v>2992</v>
      </c>
      <c r="E867" t="s">
        <v>309</v>
      </c>
      <c r="F867" t="s">
        <v>3245</v>
      </c>
      <c r="G867" t="s">
        <v>3246</v>
      </c>
      <c r="H867" t="s">
        <v>312</v>
      </c>
      <c r="I867" t="s">
        <v>951</v>
      </c>
      <c r="J867" t="s">
        <v>204</v>
      </c>
      <c r="K867" t="s">
        <v>204</v>
      </c>
      <c r="L867" t="s">
        <v>325</v>
      </c>
      <c r="M867" t="s">
        <v>340</v>
      </c>
      <c r="N867" t="s">
        <v>440</v>
      </c>
      <c r="O867" t="s">
        <v>339</v>
      </c>
      <c r="P867" t="s">
        <v>1622</v>
      </c>
      <c r="Q867" t="s">
        <v>413</v>
      </c>
      <c r="R867" t="s">
        <v>407</v>
      </c>
      <c r="S867" t="s">
        <v>1212</v>
      </c>
      <c r="T867" s="132">
        <v>249.3</v>
      </c>
      <c r="U867" t="s">
        <v>3236</v>
      </c>
      <c r="V867" s="133">
        <v>5.8999999999999997E-2</v>
      </c>
      <c r="W867" s="133">
        <v>5.0310954626798299E-2</v>
      </c>
      <c r="X867" s="15" t="s">
        <v>412</v>
      </c>
      <c r="Y867" s="15" t="s">
        <v>339</v>
      </c>
      <c r="Z867" s="144">
        <v>120000</v>
      </c>
      <c r="AB867" t="s">
        <v>3247</v>
      </c>
      <c r="AD867" s="144">
        <v>121.98</v>
      </c>
      <c r="AG867" s="15" t="s">
        <v>15</v>
      </c>
      <c r="AH867" s="133">
        <v>4.5605402078450238E-4</v>
      </c>
      <c r="AI867" s="133">
        <v>4.0948917526721466E-3</v>
      </c>
      <c r="AJ867" s="133">
        <v>4.0397914467266225E-4</v>
      </c>
    </row>
    <row r="868" spans="1:36">
      <c r="A868" t="s">
        <v>1213</v>
      </c>
      <c r="B868">
        <v>9300</v>
      </c>
      <c r="C868" t="s">
        <v>3248</v>
      </c>
      <c r="D868" t="s">
        <v>3249</v>
      </c>
      <c r="E868" t="s">
        <v>311</v>
      </c>
      <c r="F868" t="s">
        <v>3250</v>
      </c>
      <c r="G868" t="s">
        <v>3251</v>
      </c>
      <c r="H868" t="s">
        <v>312</v>
      </c>
      <c r="I868" t="s">
        <v>951</v>
      </c>
      <c r="J868" t="s">
        <v>204</v>
      </c>
      <c r="K868" t="s">
        <v>224</v>
      </c>
      <c r="L868" t="s">
        <v>314</v>
      </c>
      <c r="M868" t="s">
        <v>340</v>
      </c>
      <c r="N868" t="s">
        <v>465</v>
      </c>
      <c r="O868" t="s">
        <v>339</v>
      </c>
      <c r="Q868" t="s">
        <v>410</v>
      </c>
      <c r="R868" t="s">
        <v>410</v>
      </c>
      <c r="S868" t="s">
        <v>1212</v>
      </c>
      <c r="T868" s="132">
        <v>0</v>
      </c>
      <c r="U868" t="s">
        <v>3252</v>
      </c>
      <c r="V868" s="133">
        <v>3.95E-2</v>
      </c>
      <c r="W868" t="s">
        <v>1326</v>
      </c>
      <c r="X868" s="3" t="s">
        <v>412</v>
      </c>
      <c r="Y868" s="3" t="s">
        <v>338</v>
      </c>
      <c r="Z868" s="144">
        <v>114000.6</v>
      </c>
      <c r="AB868" t="s">
        <v>3253</v>
      </c>
      <c r="AD868" s="144">
        <v>114.7302</v>
      </c>
      <c r="AG868" s="15" t="s">
        <v>15</v>
      </c>
      <c r="AH868" s="133">
        <v>1.9677434179652734E-4</v>
      </c>
      <c r="AI868" s="133">
        <v>3.8515145906085086E-3</v>
      </c>
      <c r="AJ868" s="133">
        <v>3.7996891346223538E-4</v>
      </c>
    </row>
    <row r="869" spans="1:36">
      <c r="A869" t="s">
        <v>1213</v>
      </c>
      <c r="B869">
        <v>9300</v>
      </c>
      <c r="C869" t="s">
        <v>2324</v>
      </c>
      <c r="D869" t="s">
        <v>2325</v>
      </c>
      <c r="E869" t="s">
        <v>309</v>
      </c>
      <c r="F869" t="s">
        <v>2326</v>
      </c>
      <c r="G869">
        <v>11995040</v>
      </c>
      <c r="H869" t="s">
        <v>312</v>
      </c>
      <c r="I869" t="s">
        <v>951</v>
      </c>
      <c r="J869" t="s">
        <v>204</v>
      </c>
      <c r="K869" t="s">
        <v>204</v>
      </c>
      <c r="L869" t="s">
        <v>325</v>
      </c>
      <c r="M869" t="s">
        <v>340</v>
      </c>
      <c r="N869" t="s">
        <v>454</v>
      </c>
      <c r="O869" t="s">
        <v>339</v>
      </c>
      <c r="P869" t="s">
        <v>1676</v>
      </c>
      <c r="Q869" t="s">
        <v>415</v>
      </c>
      <c r="R869" t="s">
        <v>407</v>
      </c>
      <c r="S869" t="s">
        <v>1212</v>
      </c>
      <c r="T869" s="132">
        <v>4467.8</v>
      </c>
      <c r="U869" t="s">
        <v>2328</v>
      </c>
      <c r="V869" s="133">
        <v>6.5199999999999994E-2</v>
      </c>
      <c r="W869" s="133">
        <v>4.0355557488202701E-2</v>
      </c>
      <c r="X869" s="15" t="s">
        <v>412</v>
      </c>
      <c r="Y869" s="15" t="s">
        <v>339</v>
      </c>
      <c r="Z869" s="144">
        <v>75000</v>
      </c>
      <c r="AB869" s="148">
        <f>AD869*1000/Z869*100</f>
        <v>105.88131147540987</v>
      </c>
      <c r="AD869" s="144">
        <f>79410.9836065574/1000</f>
        <v>79.410983606557409</v>
      </c>
      <c r="AG869" s="15" t="s">
        <v>15</v>
      </c>
      <c r="AH869" s="133">
        <v>7.6582843490946326E-5</v>
      </c>
      <c r="AI869" s="133">
        <v>2.6658417924419983E-3</v>
      </c>
      <c r="AJ869" s="133">
        <v>2.6299705882105149E-4</v>
      </c>
    </row>
    <row r="870" spans="1:36">
      <c r="A870" t="s">
        <v>1213</v>
      </c>
      <c r="B870">
        <v>9300</v>
      </c>
      <c r="C870" t="s">
        <v>2259</v>
      </c>
      <c r="D870" t="s">
        <v>2260</v>
      </c>
      <c r="E870" t="s">
        <v>311</v>
      </c>
      <c r="F870" t="s">
        <v>2462</v>
      </c>
      <c r="G870" t="s">
        <v>2463</v>
      </c>
      <c r="H870" t="s">
        <v>312</v>
      </c>
      <c r="I870" t="s">
        <v>951</v>
      </c>
      <c r="J870" t="s">
        <v>204</v>
      </c>
      <c r="K870" t="s">
        <v>224</v>
      </c>
      <c r="L870" t="s">
        <v>325</v>
      </c>
      <c r="M870" t="s">
        <v>340</v>
      </c>
      <c r="N870" t="s">
        <v>465</v>
      </c>
      <c r="O870" t="s">
        <v>339</v>
      </c>
      <c r="P870" t="s">
        <v>1622</v>
      </c>
      <c r="Q870" t="s">
        <v>413</v>
      </c>
      <c r="R870" t="s">
        <v>407</v>
      </c>
      <c r="S870" t="s">
        <v>1212</v>
      </c>
      <c r="T870" s="132">
        <v>1371.1</v>
      </c>
      <c r="U870" t="s">
        <v>1311</v>
      </c>
      <c r="V870" s="133">
        <v>5.45E-2</v>
      </c>
      <c r="W870" s="133">
        <v>4.14255790984627E-2</v>
      </c>
      <c r="X870" s="15" t="s">
        <v>412</v>
      </c>
      <c r="Y870" s="15" t="s">
        <v>339</v>
      </c>
      <c r="Z870" s="144">
        <v>104525.75999999999</v>
      </c>
      <c r="AB870" t="s">
        <v>2464</v>
      </c>
      <c r="AD870" s="144">
        <v>102.822</v>
      </c>
      <c r="AG870" s="15" t="s">
        <v>15</v>
      </c>
      <c r="AH870" s="133">
        <v>3.6193130193905819E-4</v>
      </c>
      <c r="AI870" s="133">
        <v>3.4517540563473968E-3</v>
      </c>
      <c r="AJ870" s="133">
        <v>3.4053077236868731E-4</v>
      </c>
    </row>
    <row r="871" spans="1:36">
      <c r="A871" t="s">
        <v>1213</v>
      </c>
      <c r="B871">
        <v>9300</v>
      </c>
      <c r="C871" t="s">
        <v>3254</v>
      </c>
      <c r="D871" t="s">
        <v>3255</v>
      </c>
      <c r="E871" t="s">
        <v>309</v>
      </c>
      <c r="F871" t="s">
        <v>3256</v>
      </c>
      <c r="G871" t="s">
        <v>3257</v>
      </c>
      <c r="H871" t="s">
        <v>312</v>
      </c>
      <c r="I871" t="s">
        <v>951</v>
      </c>
      <c r="J871" t="s">
        <v>204</v>
      </c>
      <c r="K871" t="s">
        <v>204</v>
      </c>
      <c r="L871" t="s">
        <v>325</v>
      </c>
      <c r="M871" t="s">
        <v>340</v>
      </c>
      <c r="N871" t="s">
        <v>476</v>
      </c>
      <c r="O871" t="s">
        <v>339</v>
      </c>
      <c r="P871" t="s">
        <v>1725</v>
      </c>
      <c r="Q871" t="s">
        <v>415</v>
      </c>
      <c r="R871" t="s">
        <v>407</v>
      </c>
      <c r="S871" t="s">
        <v>1212</v>
      </c>
      <c r="T871" s="132">
        <v>254.8</v>
      </c>
      <c r="U871" t="s">
        <v>3258</v>
      </c>
      <c r="V871" s="133">
        <v>2.8000000000000001E-2</v>
      </c>
      <c r="W871" s="133">
        <v>4.6901572045087499E-2</v>
      </c>
      <c r="X871" s="15" t="s">
        <v>412</v>
      </c>
      <c r="Y871" s="15" t="s">
        <v>339</v>
      </c>
      <c r="Z871" s="144">
        <v>102000.47</v>
      </c>
      <c r="AB871" t="s">
        <v>3259</v>
      </c>
      <c r="AD871" s="144">
        <v>102.2045</v>
      </c>
      <c r="AG871" s="15" t="s">
        <v>15</v>
      </c>
      <c r="AH871" s="133">
        <v>2.9815047298577704E-3</v>
      </c>
      <c r="AI871" s="133">
        <v>3.4310244641415017E-3</v>
      </c>
      <c r="AJ871" s="133">
        <v>3.3848570660515744E-4</v>
      </c>
    </row>
    <row r="872" spans="1:36">
      <c r="A872" t="s">
        <v>1213</v>
      </c>
      <c r="B872">
        <v>9300</v>
      </c>
      <c r="C872" t="s">
        <v>2424</v>
      </c>
      <c r="D872" t="s">
        <v>2425</v>
      </c>
      <c r="E872" t="s">
        <v>309</v>
      </c>
      <c r="F872" t="s">
        <v>3260</v>
      </c>
      <c r="G872" t="s">
        <v>3261</v>
      </c>
      <c r="H872" t="s">
        <v>312</v>
      </c>
      <c r="I872" t="s">
        <v>951</v>
      </c>
      <c r="J872" t="s">
        <v>204</v>
      </c>
      <c r="K872" t="s">
        <v>204</v>
      </c>
      <c r="L872" t="s">
        <v>325</v>
      </c>
      <c r="M872" t="s">
        <v>340</v>
      </c>
      <c r="N872" t="s">
        <v>462</v>
      </c>
      <c r="O872" t="s">
        <v>339</v>
      </c>
      <c r="P872" t="s">
        <v>1690</v>
      </c>
      <c r="Q872" t="s">
        <v>413</v>
      </c>
      <c r="R872" t="s">
        <v>407</v>
      </c>
      <c r="S872" t="s">
        <v>1212</v>
      </c>
      <c r="T872" s="132">
        <v>172.6</v>
      </c>
      <c r="U872" t="s">
        <v>3262</v>
      </c>
      <c r="V872" s="133">
        <v>2.4E-2</v>
      </c>
      <c r="W872" s="133">
        <v>2.5676854172944699E-2</v>
      </c>
      <c r="X872" s="15" t="s">
        <v>412</v>
      </c>
      <c r="Y872" s="15" t="s">
        <v>339</v>
      </c>
      <c r="Z872" s="144">
        <v>101000.52</v>
      </c>
      <c r="AB872" t="s">
        <v>3263</v>
      </c>
      <c r="AD872" s="144">
        <v>100.56619999999999</v>
      </c>
      <c r="AG872" s="15" t="s">
        <v>15</v>
      </c>
      <c r="AH872" s="133">
        <v>4.2375097734932629E-3</v>
      </c>
      <c r="AI872" s="133">
        <v>3.3760264221805018E-3</v>
      </c>
      <c r="AJ872" s="133">
        <v>3.3305990702557701E-4</v>
      </c>
    </row>
    <row r="873" spans="1:36">
      <c r="A873" t="s">
        <v>1213</v>
      </c>
      <c r="B873">
        <v>9300</v>
      </c>
      <c r="C873" t="s">
        <v>3264</v>
      </c>
      <c r="D873" t="s">
        <v>3265</v>
      </c>
      <c r="E873" t="s">
        <v>309</v>
      </c>
      <c r="F873" t="s">
        <v>3266</v>
      </c>
      <c r="G873" t="s">
        <v>3267</v>
      </c>
      <c r="H873" t="s">
        <v>312</v>
      </c>
      <c r="I873" t="s">
        <v>951</v>
      </c>
      <c r="J873" t="s">
        <v>204</v>
      </c>
      <c r="K873" t="s">
        <v>204</v>
      </c>
      <c r="L873" t="s">
        <v>325</v>
      </c>
      <c r="M873" t="s">
        <v>340</v>
      </c>
      <c r="N873" t="s">
        <v>477</v>
      </c>
      <c r="O873" t="s">
        <v>339</v>
      </c>
      <c r="P873" t="s">
        <v>1686</v>
      </c>
      <c r="Q873" t="s">
        <v>413</v>
      </c>
      <c r="R873" t="s">
        <v>407</v>
      </c>
      <c r="S873" t="s">
        <v>1212</v>
      </c>
      <c r="T873" s="132">
        <v>1730.2</v>
      </c>
      <c r="U873" t="s">
        <v>1663</v>
      </c>
      <c r="V873" s="133">
        <v>3.2500000000000001E-2</v>
      </c>
      <c r="W873" s="133">
        <v>5.3172213393449401E-2</v>
      </c>
      <c r="X873" s="15" t="s">
        <v>412</v>
      </c>
      <c r="Y873" s="15" t="s">
        <v>339</v>
      </c>
      <c r="Z873" s="144">
        <v>100769.37</v>
      </c>
      <c r="AB873" t="s">
        <v>3268</v>
      </c>
      <c r="AD873" s="144">
        <v>98.179600000000008</v>
      </c>
      <c r="AG873" s="15" t="s">
        <v>15</v>
      </c>
      <c r="AH873" s="133">
        <v>1.6168370637785799E-3</v>
      </c>
      <c r="AI873" s="133">
        <v>3.2959078071868363E-3</v>
      </c>
      <c r="AJ873" s="133">
        <v>3.2515585204381136E-4</v>
      </c>
    </row>
    <row r="874" spans="1:36">
      <c r="A874" t="s">
        <v>1213</v>
      </c>
      <c r="B874">
        <v>9300</v>
      </c>
      <c r="C874" t="s">
        <v>3269</v>
      </c>
      <c r="D874" t="s">
        <v>3270</v>
      </c>
      <c r="E874" t="s">
        <v>309</v>
      </c>
      <c r="F874" t="s">
        <v>3271</v>
      </c>
      <c r="G874" t="s">
        <v>3272</v>
      </c>
      <c r="H874" t="s">
        <v>312</v>
      </c>
      <c r="I874" t="s">
        <v>951</v>
      </c>
      <c r="J874" t="s">
        <v>204</v>
      </c>
      <c r="K874" t="s">
        <v>204</v>
      </c>
      <c r="L874" t="s">
        <v>325</v>
      </c>
      <c r="M874" t="s">
        <v>340</v>
      </c>
      <c r="N874" t="s">
        <v>477</v>
      </c>
      <c r="O874" t="s">
        <v>339</v>
      </c>
      <c r="P874" t="s">
        <v>1622</v>
      </c>
      <c r="Q874" t="s">
        <v>413</v>
      </c>
      <c r="R874" t="s">
        <v>407</v>
      </c>
      <c r="S874" t="s">
        <v>1212</v>
      </c>
      <c r="T874" s="132">
        <v>496.3</v>
      </c>
      <c r="U874" t="s">
        <v>2497</v>
      </c>
      <c r="V874" s="133">
        <v>2.9499999999999998E-2</v>
      </c>
      <c r="W874" s="133">
        <v>5.3686243382691998E-2</v>
      </c>
      <c r="X874" s="15" t="s">
        <v>412</v>
      </c>
      <c r="Y874" s="15" t="s">
        <v>339</v>
      </c>
      <c r="Z874" s="144">
        <v>89666.72</v>
      </c>
      <c r="AB874" t="s">
        <v>3273</v>
      </c>
      <c r="AD874" s="144">
        <v>89.263199999999998</v>
      </c>
      <c r="AG874" s="15" t="s">
        <v>15</v>
      </c>
      <c r="AH874" s="133">
        <v>2.5074699021995039E-3</v>
      </c>
      <c r="AI874" s="133">
        <v>2.9965825667906572E-3</v>
      </c>
      <c r="AJ874" s="133">
        <v>2.9562609597265767E-4</v>
      </c>
    </row>
    <row r="875" spans="1:36">
      <c r="A875" t="s">
        <v>1213</v>
      </c>
      <c r="B875">
        <v>9300</v>
      </c>
      <c r="C875" t="s">
        <v>3274</v>
      </c>
      <c r="D875" t="s">
        <v>3275</v>
      </c>
      <c r="E875" t="s">
        <v>311</v>
      </c>
      <c r="F875" t="s">
        <v>3276</v>
      </c>
      <c r="G875" t="s">
        <v>3277</v>
      </c>
      <c r="H875" t="s">
        <v>312</v>
      </c>
      <c r="I875" t="s">
        <v>951</v>
      </c>
      <c r="J875" t="s">
        <v>204</v>
      </c>
      <c r="K875" t="s">
        <v>224</v>
      </c>
      <c r="L875" t="s">
        <v>325</v>
      </c>
      <c r="M875" t="s">
        <v>340</v>
      </c>
      <c r="N875" t="s">
        <v>465</v>
      </c>
      <c r="O875" t="s">
        <v>339</v>
      </c>
      <c r="P875" t="s">
        <v>1713</v>
      </c>
      <c r="Q875" t="s">
        <v>415</v>
      </c>
      <c r="R875" t="s">
        <v>407</v>
      </c>
      <c r="S875" t="s">
        <v>1212</v>
      </c>
      <c r="T875" s="132">
        <v>853</v>
      </c>
      <c r="U875" t="s">
        <v>3278</v>
      </c>
      <c r="V875" s="133">
        <v>7.7499999999999999E-2</v>
      </c>
      <c r="W875" s="133">
        <v>3.3439756051301603E-2</v>
      </c>
      <c r="X875" s="15" t="s">
        <v>412</v>
      </c>
      <c r="Y875" s="15" t="s">
        <v>339</v>
      </c>
      <c r="Z875" s="144">
        <v>85000</v>
      </c>
      <c r="AB875" t="s">
        <v>3279</v>
      </c>
      <c r="AD875" s="144">
        <v>85.85</v>
      </c>
      <c r="AG875" s="15" t="s">
        <v>15</v>
      </c>
      <c r="AH875" s="133">
        <v>5.6689712924627624E-4</v>
      </c>
      <c r="AI875" s="133">
        <v>2.882000794941005E-3</v>
      </c>
      <c r="AJ875" s="133">
        <v>2.8432209845997747E-4</v>
      </c>
    </row>
    <row r="876" spans="1:36">
      <c r="A876" t="s">
        <v>1213</v>
      </c>
      <c r="B876">
        <v>9300</v>
      </c>
      <c r="C876" t="s">
        <v>1721</v>
      </c>
      <c r="D876" t="s">
        <v>1722</v>
      </c>
      <c r="E876" t="s">
        <v>309</v>
      </c>
      <c r="F876" t="s">
        <v>1723</v>
      </c>
      <c r="G876" t="s">
        <v>1724</v>
      </c>
      <c r="H876" t="s">
        <v>312</v>
      </c>
      <c r="I876" t="s">
        <v>951</v>
      </c>
      <c r="J876" t="s">
        <v>204</v>
      </c>
      <c r="K876" t="s">
        <v>204</v>
      </c>
      <c r="L876" t="s">
        <v>325</v>
      </c>
      <c r="M876" t="s">
        <v>340</v>
      </c>
      <c r="N876" t="s">
        <v>443</v>
      </c>
      <c r="O876" t="s">
        <v>339</v>
      </c>
      <c r="P876" t="s">
        <v>1725</v>
      </c>
      <c r="Q876" t="s">
        <v>415</v>
      </c>
      <c r="R876" t="s">
        <v>407</v>
      </c>
      <c r="S876" t="s">
        <v>1212</v>
      </c>
      <c r="T876" s="132">
        <v>1444.1</v>
      </c>
      <c r="U876" t="s">
        <v>1726</v>
      </c>
      <c r="V876" s="133">
        <v>6.9000000000000006E-2</v>
      </c>
      <c r="W876" s="133">
        <v>6.3909145923852606E-2</v>
      </c>
      <c r="X876" s="15" t="s">
        <v>412</v>
      </c>
      <c r="Y876" s="15" t="s">
        <v>339</v>
      </c>
      <c r="Z876" s="144">
        <v>80000</v>
      </c>
      <c r="AB876" t="s">
        <v>1727</v>
      </c>
      <c r="AD876" s="144">
        <v>80.671999999999997</v>
      </c>
      <c r="AG876" s="15" t="s">
        <v>15</v>
      </c>
      <c r="AH876" s="133">
        <v>2.2172949002217295E-4</v>
      </c>
      <c r="AI876" s="133">
        <v>2.7081743521197525E-3</v>
      </c>
      <c r="AJ876" s="133">
        <v>2.6717335267283988E-4</v>
      </c>
    </row>
    <row r="877" spans="1:36">
      <c r="A877" t="s">
        <v>1213</v>
      </c>
      <c r="B877">
        <v>9300</v>
      </c>
      <c r="C877" t="s">
        <v>1874</v>
      </c>
      <c r="D877" t="s">
        <v>1875</v>
      </c>
      <c r="E877" t="s">
        <v>309</v>
      </c>
      <c r="F877" t="s">
        <v>2441</v>
      </c>
      <c r="G877" t="s">
        <v>2442</v>
      </c>
      <c r="H877" t="s">
        <v>312</v>
      </c>
      <c r="I877" t="s">
        <v>951</v>
      </c>
      <c r="J877" t="s">
        <v>204</v>
      </c>
      <c r="K877" t="s">
        <v>204</v>
      </c>
      <c r="L877" t="s">
        <v>325</v>
      </c>
      <c r="M877" t="s">
        <v>340</v>
      </c>
      <c r="N877" t="s">
        <v>448</v>
      </c>
      <c r="O877" t="s">
        <v>339</v>
      </c>
      <c r="P877" t="s">
        <v>1211</v>
      </c>
      <c r="Q877" t="s">
        <v>413</v>
      </c>
      <c r="R877" t="s">
        <v>407</v>
      </c>
      <c r="S877" t="s">
        <v>1212</v>
      </c>
      <c r="T877" s="132">
        <v>1134.0999999999999</v>
      </c>
      <c r="U877" t="s">
        <v>2443</v>
      </c>
      <c r="V877" s="133">
        <v>3.7600000000000001E-2</v>
      </c>
      <c r="W877" s="133">
        <v>4.3345323752164502E-2</v>
      </c>
      <c r="X877" s="15" t="s">
        <v>412</v>
      </c>
      <c r="Y877" s="15" t="s">
        <v>339</v>
      </c>
      <c r="Z877" s="144">
        <v>80000</v>
      </c>
      <c r="AB877" t="s">
        <v>2444</v>
      </c>
      <c r="AD877" s="144">
        <v>80.528000000000006</v>
      </c>
      <c r="AG877" s="15" t="s">
        <v>15</v>
      </c>
      <c r="AH877" s="133">
        <v>6.6342308065483181E-5</v>
      </c>
      <c r="AI877" s="133">
        <v>2.7033402447875277E-3</v>
      </c>
      <c r="AJ877" s="133">
        <v>2.6669644664863211E-4</v>
      </c>
    </row>
    <row r="878" spans="1:36">
      <c r="A878" t="s">
        <v>1213</v>
      </c>
      <c r="B878">
        <v>9300</v>
      </c>
      <c r="C878" t="s">
        <v>3280</v>
      </c>
      <c r="D878" t="s">
        <v>3281</v>
      </c>
      <c r="E878" t="s">
        <v>309</v>
      </c>
      <c r="F878" t="s">
        <v>3282</v>
      </c>
      <c r="G878" t="s">
        <v>3283</v>
      </c>
      <c r="H878" t="s">
        <v>312</v>
      </c>
      <c r="I878" t="s">
        <v>951</v>
      </c>
      <c r="J878" t="s">
        <v>204</v>
      </c>
      <c r="K878" t="s">
        <v>204</v>
      </c>
      <c r="L878" t="s">
        <v>325</v>
      </c>
      <c r="M878" t="s">
        <v>314</v>
      </c>
      <c r="N878" t="s">
        <v>451</v>
      </c>
      <c r="O878" t="s">
        <v>339</v>
      </c>
      <c r="Q878" t="s">
        <v>410</v>
      </c>
      <c r="R878" t="s">
        <v>410</v>
      </c>
      <c r="S878" t="s">
        <v>1212</v>
      </c>
      <c r="T878" s="132">
        <v>2611.6</v>
      </c>
      <c r="U878" t="s">
        <v>1651</v>
      </c>
      <c r="V878" s="133">
        <v>8.2500000000000004E-2</v>
      </c>
      <c r="W878" s="133">
        <v>6.8446247359513906E-2</v>
      </c>
      <c r="X878" s="15" t="s">
        <v>412</v>
      </c>
      <c r="Y878" s="15" t="s">
        <v>339</v>
      </c>
      <c r="Z878" s="144">
        <v>74997.05</v>
      </c>
      <c r="AB878" t="s">
        <v>3284</v>
      </c>
      <c r="AD878" s="144">
        <v>79.481899999999996</v>
      </c>
      <c r="AG878" s="15" t="s">
        <v>15</v>
      </c>
      <c r="AH878" s="133">
        <v>9.3138095125852029E-4</v>
      </c>
      <c r="AI878" s="133">
        <v>2.6682224692303022E-3</v>
      </c>
      <c r="AJ878" s="133">
        <v>2.6323192309360606E-4</v>
      </c>
    </row>
    <row r="879" spans="1:36">
      <c r="A879" t="s">
        <v>1213</v>
      </c>
      <c r="B879">
        <v>9300</v>
      </c>
      <c r="C879" t="s">
        <v>3213</v>
      </c>
      <c r="D879" t="s">
        <v>3214</v>
      </c>
      <c r="E879" t="s">
        <v>309</v>
      </c>
      <c r="F879" t="s">
        <v>3215</v>
      </c>
      <c r="G879" t="s">
        <v>3216</v>
      </c>
      <c r="H879" t="s">
        <v>312</v>
      </c>
      <c r="I879" t="s">
        <v>951</v>
      </c>
      <c r="J879" t="s">
        <v>204</v>
      </c>
      <c r="K879" t="s">
        <v>204</v>
      </c>
      <c r="L879" t="s">
        <v>325</v>
      </c>
      <c r="M879" t="s">
        <v>340</v>
      </c>
      <c r="N879" t="s">
        <v>446</v>
      </c>
      <c r="O879" t="s">
        <v>339</v>
      </c>
      <c r="P879" t="s">
        <v>1211</v>
      </c>
      <c r="Q879" t="s">
        <v>413</v>
      </c>
      <c r="R879" t="s">
        <v>407</v>
      </c>
      <c r="S879" t="s">
        <v>1212</v>
      </c>
      <c r="T879" s="132">
        <v>646.6</v>
      </c>
      <c r="U879" t="s">
        <v>3217</v>
      </c>
      <c r="V879" s="133">
        <v>0.10199999999999999</v>
      </c>
      <c r="W879" s="133">
        <v>0.123914279361963</v>
      </c>
      <c r="X879" s="15" t="s">
        <v>412</v>
      </c>
      <c r="Y879" s="15" t="s">
        <v>339</v>
      </c>
      <c r="Z879" s="144">
        <v>72001.2</v>
      </c>
      <c r="AB879" t="s">
        <v>2655</v>
      </c>
      <c r="AD879" s="144">
        <v>73.5852</v>
      </c>
      <c r="AG879" s="15" t="s">
        <v>15</v>
      </c>
      <c r="AH879" s="133">
        <v>4.6617677742570362E-4</v>
      </c>
      <c r="AI879" s="133">
        <v>2.4702691309946749E-3</v>
      </c>
      <c r="AJ879" s="133">
        <v>2.437029525870371E-4</v>
      </c>
    </row>
    <row r="880" spans="1:36">
      <c r="A880" t="s">
        <v>1213</v>
      </c>
      <c r="B880">
        <v>9300</v>
      </c>
      <c r="C880" t="s">
        <v>2294</v>
      </c>
      <c r="D880" t="s">
        <v>2295</v>
      </c>
      <c r="E880" t="s">
        <v>309</v>
      </c>
      <c r="F880" t="s">
        <v>3285</v>
      </c>
      <c r="G880" t="s">
        <v>3286</v>
      </c>
      <c r="H880" t="s">
        <v>312</v>
      </c>
      <c r="I880" t="s">
        <v>951</v>
      </c>
      <c r="J880" t="s">
        <v>204</v>
      </c>
      <c r="K880" t="s">
        <v>204</v>
      </c>
      <c r="L880" t="s">
        <v>325</v>
      </c>
      <c r="M880" t="s">
        <v>340</v>
      </c>
      <c r="N880" t="s">
        <v>477</v>
      </c>
      <c r="O880" t="s">
        <v>339</v>
      </c>
      <c r="P880" t="s">
        <v>1650</v>
      </c>
      <c r="Q880" t="s">
        <v>413</v>
      </c>
      <c r="R880" t="s">
        <v>407</v>
      </c>
      <c r="S880" t="s">
        <v>1212</v>
      </c>
      <c r="T880" s="132">
        <v>1192.0999999999999</v>
      </c>
      <c r="U880" t="s">
        <v>2789</v>
      </c>
      <c r="V880" s="133">
        <v>2.7E-2</v>
      </c>
      <c r="W880" s="133">
        <v>4.6601284117698302E-2</v>
      </c>
      <c r="X880" s="15" t="s">
        <v>412</v>
      </c>
      <c r="Y880" s="15" t="s">
        <v>339</v>
      </c>
      <c r="Z880" s="144">
        <v>74995.59</v>
      </c>
      <c r="AB880" t="s">
        <v>1640</v>
      </c>
      <c r="AD880" s="144">
        <v>73.398200000000003</v>
      </c>
      <c r="AG880" s="15" t="s">
        <v>15</v>
      </c>
      <c r="AH880" s="133">
        <v>5.3286481388197025E-4</v>
      </c>
      <c r="AI880" s="133">
        <v>2.4639915055007441E-3</v>
      </c>
      <c r="AJ880" s="133">
        <v>2.4308363712504508E-4</v>
      </c>
    </row>
    <row r="881" spans="1:36">
      <c r="A881" t="s">
        <v>1213</v>
      </c>
      <c r="B881">
        <v>9300</v>
      </c>
      <c r="C881" t="s">
        <v>1751</v>
      </c>
      <c r="D881" t="s">
        <v>1752</v>
      </c>
      <c r="E881" t="s">
        <v>309</v>
      </c>
      <c r="F881" t="s">
        <v>1753</v>
      </c>
      <c r="G881" t="s">
        <v>1754</v>
      </c>
      <c r="H881" t="s">
        <v>312</v>
      </c>
      <c r="I881" t="s">
        <v>951</v>
      </c>
      <c r="J881" t="s">
        <v>204</v>
      </c>
      <c r="K881" t="s">
        <v>204</v>
      </c>
      <c r="L881" t="s">
        <v>325</v>
      </c>
      <c r="M881" t="s">
        <v>340</v>
      </c>
      <c r="N881" t="s">
        <v>447</v>
      </c>
      <c r="O881" t="s">
        <v>339</v>
      </c>
      <c r="Q881" t="s">
        <v>410</v>
      </c>
      <c r="R881" t="s">
        <v>410</v>
      </c>
      <c r="S881" t="s">
        <v>1212</v>
      </c>
      <c r="T881" s="132">
        <v>2510.9</v>
      </c>
      <c r="U881" t="s">
        <v>1651</v>
      </c>
      <c r="V881" s="133">
        <v>8.5000000000000006E-2</v>
      </c>
      <c r="W881" s="133">
        <v>5.36101879251E-2</v>
      </c>
      <c r="X881" s="15" t="s">
        <v>412</v>
      </c>
      <c r="Y881" s="15" t="s">
        <v>339</v>
      </c>
      <c r="Z881" s="144">
        <v>67000</v>
      </c>
      <c r="AB881" t="s">
        <v>1755</v>
      </c>
      <c r="AD881" s="144">
        <v>72.628</v>
      </c>
      <c r="AG881" s="15" t="s">
        <v>15</v>
      </c>
      <c r="AH881" s="133">
        <v>6.942285773494975E-4</v>
      </c>
      <c r="AI881" s="133">
        <v>2.4381357453113024E-3</v>
      </c>
      <c r="AJ881" s="133">
        <v>2.4053285226501158E-4</v>
      </c>
    </row>
    <row r="882" spans="1:36">
      <c r="A882" t="s">
        <v>1213</v>
      </c>
      <c r="B882">
        <v>9300</v>
      </c>
      <c r="C882" t="s">
        <v>3287</v>
      </c>
      <c r="D882" t="s">
        <v>3288</v>
      </c>
      <c r="E882" t="s">
        <v>309</v>
      </c>
      <c r="F882" t="s">
        <v>3289</v>
      </c>
      <c r="G882" t="s">
        <v>3290</v>
      </c>
      <c r="H882" t="s">
        <v>312</v>
      </c>
      <c r="I882" t="s">
        <v>951</v>
      </c>
      <c r="J882" t="s">
        <v>204</v>
      </c>
      <c r="K882" t="s">
        <v>204</v>
      </c>
      <c r="L882" t="s">
        <v>325</v>
      </c>
      <c r="M882" t="s">
        <v>340</v>
      </c>
      <c r="N882" t="s">
        <v>465</v>
      </c>
      <c r="O882" t="s">
        <v>339</v>
      </c>
      <c r="P882" t="s">
        <v>1676</v>
      </c>
      <c r="Q882" t="s">
        <v>415</v>
      </c>
      <c r="R882" t="s">
        <v>407</v>
      </c>
      <c r="S882" t="s">
        <v>1212</v>
      </c>
      <c r="T882" s="132">
        <v>263</v>
      </c>
      <c r="U882" t="s">
        <v>3291</v>
      </c>
      <c r="V882" s="133">
        <v>4.8000000000000001E-2</v>
      </c>
      <c r="W882" s="133">
        <v>4.2584769176244402E-2</v>
      </c>
      <c r="X882" s="15" t="s">
        <v>412</v>
      </c>
      <c r="Y882" s="15" t="s">
        <v>339</v>
      </c>
      <c r="Z882" s="144">
        <v>69051.06</v>
      </c>
      <c r="AB882" t="s">
        <v>2099</v>
      </c>
      <c r="AD882" s="144">
        <v>69.927999999999997</v>
      </c>
      <c r="AG882" s="15" t="s">
        <v>15</v>
      </c>
      <c r="AH882" s="133">
        <v>2.0411781339702935E-3</v>
      </c>
      <c r="AI882" s="133">
        <v>2.3474962328320862E-3</v>
      </c>
      <c r="AJ882" s="133">
        <v>2.3159086431111595E-4</v>
      </c>
    </row>
    <row r="883" spans="1:36">
      <c r="A883" t="s">
        <v>1213</v>
      </c>
      <c r="B883">
        <v>9300</v>
      </c>
      <c r="C883" t="s">
        <v>2767</v>
      </c>
      <c r="D883" t="s">
        <v>2768</v>
      </c>
      <c r="E883" t="s">
        <v>309</v>
      </c>
      <c r="F883" t="s">
        <v>3292</v>
      </c>
      <c r="G883" t="s">
        <v>3293</v>
      </c>
      <c r="H883" t="s">
        <v>312</v>
      </c>
      <c r="I883" t="s">
        <v>951</v>
      </c>
      <c r="J883" t="s">
        <v>204</v>
      </c>
      <c r="K883" t="s">
        <v>204</v>
      </c>
      <c r="L883" t="s">
        <v>325</v>
      </c>
      <c r="M883" t="s">
        <v>340</v>
      </c>
      <c r="N883" t="s">
        <v>462</v>
      </c>
      <c r="O883" t="s">
        <v>339</v>
      </c>
      <c r="P883" t="s">
        <v>1690</v>
      </c>
      <c r="Q883" t="s">
        <v>413</v>
      </c>
      <c r="R883" t="s">
        <v>407</v>
      </c>
      <c r="S883" t="s">
        <v>1212</v>
      </c>
      <c r="T883" s="132">
        <v>2368.6999999999998</v>
      </c>
      <c r="U883" t="s">
        <v>3294</v>
      </c>
      <c r="V883" s="133">
        <v>2.18E-2</v>
      </c>
      <c r="W883" s="133">
        <v>4.5765985385179203E-2</v>
      </c>
      <c r="X883" s="15" t="s">
        <v>412</v>
      </c>
      <c r="Y883" s="15" t="s">
        <v>339</v>
      </c>
      <c r="Z883" s="144">
        <v>73429.149999999994</v>
      </c>
      <c r="AB883" t="s">
        <v>3295</v>
      </c>
      <c r="AD883" s="144">
        <v>69.030699999999996</v>
      </c>
      <c r="AG883" s="15" t="s">
        <v>15</v>
      </c>
      <c r="AH883" s="133">
        <v>1.9290095564812341E-4</v>
      </c>
      <c r="AI883" s="133">
        <v>2.3173737015181597E-3</v>
      </c>
      <c r="AJ883" s="133">
        <v>2.286191436477713E-4</v>
      </c>
    </row>
    <row r="884" spans="1:36">
      <c r="A884" t="s">
        <v>1213</v>
      </c>
      <c r="B884">
        <v>9300</v>
      </c>
      <c r="C884" t="s">
        <v>2565</v>
      </c>
      <c r="D884" t="s">
        <v>2566</v>
      </c>
      <c r="E884" t="s">
        <v>309</v>
      </c>
      <c r="F884" t="s">
        <v>3127</v>
      </c>
      <c r="G884" t="s">
        <v>3128</v>
      </c>
      <c r="H884" t="s">
        <v>312</v>
      </c>
      <c r="I884" t="s">
        <v>951</v>
      </c>
      <c r="J884" t="s">
        <v>204</v>
      </c>
      <c r="K884" t="s">
        <v>204</v>
      </c>
      <c r="L884" t="s">
        <v>325</v>
      </c>
      <c r="M884" t="s">
        <v>340</v>
      </c>
      <c r="N884" t="s">
        <v>484</v>
      </c>
      <c r="O884" t="s">
        <v>339</v>
      </c>
      <c r="P884" t="s">
        <v>1622</v>
      </c>
      <c r="Q884" t="s">
        <v>413</v>
      </c>
      <c r="R884" t="s">
        <v>407</v>
      </c>
      <c r="S884" t="s">
        <v>1212</v>
      </c>
      <c r="T884" s="132">
        <v>235.6</v>
      </c>
      <c r="U884" t="s">
        <v>3129</v>
      </c>
      <c r="V884" s="133">
        <v>2.1600000000000001E-2</v>
      </c>
      <c r="W884" s="133">
        <v>5.4236989799737602E-2</v>
      </c>
      <c r="X884" s="15" t="s">
        <v>412</v>
      </c>
      <c r="Y884" s="15" t="s">
        <v>339</v>
      </c>
      <c r="Z884" s="144">
        <v>67000.479999999996</v>
      </c>
      <c r="AB884" t="s">
        <v>3130</v>
      </c>
      <c r="AD884" s="144">
        <v>66.886600000000001</v>
      </c>
      <c r="AG884" s="15" t="s">
        <v>15</v>
      </c>
      <c r="AH884" s="133">
        <v>5.2384412705903081E-4</v>
      </c>
      <c r="AI884" s="133">
        <v>2.2453958575527201E-3</v>
      </c>
      <c r="AJ884" s="133">
        <v>2.2151821165816108E-4</v>
      </c>
    </row>
    <row r="885" spans="1:36">
      <c r="A885" t="s">
        <v>1213</v>
      </c>
      <c r="B885">
        <v>9300</v>
      </c>
      <c r="C885" t="s">
        <v>1815</v>
      </c>
      <c r="D885" t="s">
        <v>1816</v>
      </c>
      <c r="E885" t="s">
        <v>309</v>
      </c>
      <c r="F885" t="s">
        <v>3296</v>
      </c>
      <c r="G885" t="s">
        <v>3297</v>
      </c>
      <c r="H885" t="s">
        <v>312</v>
      </c>
      <c r="I885" t="s">
        <v>951</v>
      </c>
      <c r="J885" t="s">
        <v>204</v>
      </c>
      <c r="K885" t="s">
        <v>204</v>
      </c>
      <c r="L885" t="s">
        <v>325</v>
      </c>
      <c r="M885" t="s">
        <v>340</v>
      </c>
      <c r="N885" t="s">
        <v>447</v>
      </c>
      <c r="O885" t="s">
        <v>339</v>
      </c>
      <c r="Q885" t="s">
        <v>410</v>
      </c>
      <c r="R885" t="s">
        <v>410</v>
      </c>
      <c r="S885" t="s">
        <v>1212</v>
      </c>
      <c r="T885" s="132">
        <v>2037.1</v>
      </c>
      <c r="U885" t="s">
        <v>1802</v>
      </c>
      <c r="V885" s="133">
        <v>3.8699999999999998E-2</v>
      </c>
      <c r="W885" s="133">
        <v>5.9337950662374198E-2</v>
      </c>
      <c r="X885" s="15" t="s">
        <v>412</v>
      </c>
      <c r="Y885" s="15" t="s">
        <v>339</v>
      </c>
      <c r="Z885" s="144">
        <v>62000.1</v>
      </c>
      <c r="AB885" t="s">
        <v>3298</v>
      </c>
      <c r="AD885" s="144">
        <v>60.171099999999996</v>
      </c>
      <c r="AG885" s="15" t="s">
        <v>15</v>
      </c>
      <c r="AH885" s="133">
        <v>1.8785358665380955E-4</v>
      </c>
      <c r="AI885" s="133">
        <v>2.0199552479030249E-3</v>
      </c>
      <c r="AJ885" s="133">
        <v>1.9927750050838846E-4</v>
      </c>
    </row>
    <row r="886" spans="1:36">
      <c r="A886" t="s">
        <v>1213</v>
      </c>
      <c r="B886">
        <v>9300</v>
      </c>
      <c r="C886" t="s">
        <v>1794</v>
      </c>
      <c r="D886" t="s">
        <v>1795</v>
      </c>
      <c r="E886" t="s">
        <v>309</v>
      </c>
      <c r="F886" t="s">
        <v>3110</v>
      </c>
      <c r="G886" t="s">
        <v>3111</v>
      </c>
      <c r="H886" t="s">
        <v>312</v>
      </c>
      <c r="I886" t="s">
        <v>951</v>
      </c>
      <c r="J886" t="s">
        <v>204</v>
      </c>
      <c r="K886" t="s">
        <v>204</v>
      </c>
      <c r="L886" t="s">
        <v>325</v>
      </c>
      <c r="M886" t="s">
        <v>340</v>
      </c>
      <c r="N886" t="s">
        <v>441</v>
      </c>
      <c r="O886" t="s">
        <v>339</v>
      </c>
      <c r="Q886" t="s">
        <v>410</v>
      </c>
      <c r="R886" t="s">
        <v>410</v>
      </c>
      <c r="S886" t="s">
        <v>1212</v>
      </c>
      <c r="T886" s="132">
        <v>3171.2</v>
      </c>
      <c r="U886" t="s">
        <v>1893</v>
      </c>
      <c r="V886" s="133">
        <v>6.0499999999999998E-2</v>
      </c>
      <c r="W886" s="133">
        <v>5.3690177285670902E-2</v>
      </c>
      <c r="X886" s="15" t="s">
        <v>412</v>
      </c>
      <c r="Y886" s="15" t="s">
        <v>339</v>
      </c>
      <c r="Z886" s="144">
        <v>57966</v>
      </c>
      <c r="AB886" t="s">
        <v>3112</v>
      </c>
      <c r="AD886" s="144">
        <v>58.261600000000001</v>
      </c>
      <c r="AG886" s="15" t="s">
        <v>15</v>
      </c>
      <c r="AH886" s="133">
        <v>2.6348181818181817E-4</v>
      </c>
      <c r="AI886" s="133">
        <v>1.955852970466335E-3</v>
      </c>
      <c r="AJ886" s="133">
        <v>1.9295352791655007E-4</v>
      </c>
    </row>
    <row r="887" spans="1:36">
      <c r="A887" t="s">
        <v>1213</v>
      </c>
      <c r="B887">
        <v>9300</v>
      </c>
      <c r="C887" t="s">
        <v>2424</v>
      </c>
      <c r="D887" t="s">
        <v>2425</v>
      </c>
      <c r="E887" t="s">
        <v>309</v>
      </c>
      <c r="F887" t="s">
        <v>2517</v>
      </c>
      <c r="G887" t="s">
        <v>2518</v>
      </c>
      <c r="H887" t="s">
        <v>312</v>
      </c>
      <c r="I887" t="s">
        <v>951</v>
      </c>
      <c r="J887" t="s">
        <v>204</v>
      </c>
      <c r="K887" t="s">
        <v>204</v>
      </c>
      <c r="L887" t="s">
        <v>325</v>
      </c>
      <c r="M887" t="s">
        <v>340</v>
      </c>
      <c r="N887" t="s">
        <v>462</v>
      </c>
      <c r="O887" t="s">
        <v>339</v>
      </c>
      <c r="P887" t="s">
        <v>1690</v>
      </c>
      <c r="Q887" t="s">
        <v>413</v>
      </c>
      <c r="R887" t="s">
        <v>407</v>
      </c>
      <c r="S887" t="s">
        <v>1212</v>
      </c>
      <c r="T887" s="132">
        <v>1398.5</v>
      </c>
      <c r="U887" t="s">
        <v>1761</v>
      </c>
      <c r="V887" s="133">
        <v>2.75E-2</v>
      </c>
      <c r="W887" s="133">
        <v>3.9694661787747998E-2</v>
      </c>
      <c r="X887" s="15" t="s">
        <v>412</v>
      </c>
      <c r="Y887" s="15" t="s">
        <v>339</v>
      </c>
      <c r="Z887" s="144">
        <v>56361.15</v>
      </c>
      <c r="AB887" t="s">
        <v>2519</v>
      </c>
      <c r="AD887" s="144">
        <v>54.952100000000002</v>
      </c>
      <c r="AG887" s="15" t="s">
        <v>15</v>
      </c>
      <c r="AH887" s="133">
        <v>2.5028587116858941E-4</v>
      </c>
      <c r="AI887" s="133">
        <v>1.8447524272996809E-3</v>
      </c>
      <c r="AJ887" s="133">
        <v>1.8199296897824726E-4</v>
      </c>
    </row>
    <row r="888" spans="1:36">
      <c r="A888" t="s">
        <v>1213</v>
      </c>
      <c r="B888">
        <v>9300</v>
      </c>
      <c r="C888" t="s">
        <v>3254</v>
      </c>
      <c r="D888" t="s">
        <v>3255</v>
      </c>
      <c r="E888" t="s">
        <v>309</v>
      </c>
      <c r="F888" t="s">
        <v>3299</v>
      </c>
      <c r="G888" t="s">
        <v>3300</v>
      </c>
      <c r="H888" t="s">
        <v>312</v>
      </c>
      <c r="I888" t="s">
        <v>951</v>
      </c>
      <c r="J888" t="s">
        <v>204</v>
      </c>
      <c r="K888" t="s">
        <v>204</v>
      </c>
      <c r="L888" t="s">
        <v>325</v>
      </c>
      <c r="M888" t="s">
        <v>340</v>
      </c>
      <c r="N888" t="s">
        <v>476</v>
      </c>
      <c r="O888" t="s">
        <v>339</v>
      </c>
      <c r="P888" t="s">
        <v>1690</v>
      </c>
      <c r="Q888" t="s">
        <v>413</v>
      </c>
      <c r="R888" t="s">
        <v>407</v>
      </c>
      <c r="S888" t="s">
        <v>1212</v>
      </c>
      <c r="T888" s="132">
        <v>1838.8</v>
      </c>
      <c r="U888" t="s">
        <v>1670</v>
      </c>
      <c r="V888" s="133">
        <v>2.29E-2</v>
      </c>
      <c r="W888" s="133">
        <v>3.8517113496064799E-2</v>
      </c>
      <c r="X888" s="15" t="s">
        <v>412</v>
      </c>
      <c r="Y888" s="15" t="s">
        <v>339</v>
      </c>
      <c r="Z888" s="144">
        <v>55317.57</v>
      </c>
      <c r="AB888" t="s">
        <v>3301</v>
      </c>
      <c r="AD888" s="144">
        <v>53.597199999999994</v>
      </c>
      <c r="AG888" s="15" t="s">
        <v>15</v>
      </c>
      <c r="AH888" s="133">
        <v>1.3417999975258565E-4</v>
      </c>
      <c r="AI888" s="133">
        <v>1.7992681771300176E-3</v>
      </c>
      <c r="AJ888" s="133">
        <v>1.7750574694908681E-4</v>
      </c>
    </row>
    <row r="889" spans="1:36">
      <c r="A889" t="s">
        <v>1213</v>
      </c>
      <c r="B889">
        <v>9300</v>
      </c>
      <c r="C889" t="s">
        <v>3113</v>
      </c>
      <c r="D889" t="s">
        <v>3114</v>
      </c>
      <c r="E889" t="s">
        <v>309</v>
      </c>
      <c r="F889" t="s">
        <v>3302</v>
      </c>
      <c r="G889" t="s">
        <v>3303</v>
      </c>
      <c r="H889" t="s">
        <v>312</v>
      </c>
      <c r="I889" t="s">
        <v>951</v>
      </c>
      <c r="J889" t="s">
        <v>204</v>
      </c>
      <c r="K889" t="s">
        <v>204</v>
      </c>
      <c r="L889" t="s">
        <v>325</v>
      </c>
      <c r="M889" t="s">
        <v>340</v>
      </c>
      <c r="N889" t="s">
        <v>447</v>
      </c>
      <c r="O889" t="s">
        <v>339</v>
      </c>
      <c r="P889" t="s">
        <v>1856</v>
      </c>
      <c r="Q889" t="s">
        <v>415</v>
      </c>
      <c r="R889" t="s">
        <v>407</v>
      </c>
      <c r="S889" t="s">
        <v>1212</v>
      </c>
      <c r="T889" s="132">
        <v>570.79999999999995</v>
      </c>
      <c r="U889" t="s">
        <v>1807</v>
      </c>
      <c r="V889" s="133">
        <v>3.0499999999999999E-2</v>
      </c>
      <c r="W889" s="133">
        <v>5.1596029599904697E-2</v>
      </c>
      <c r="X889" s="15" t="s">
        <v>412</v>
      </c>
      <c r="Y889" s="15" t="s">
        <v>339</v>
      </c>
      <c r="Z889" s="144">
        <v>45000</v>
      </c>
      <c r="AB889" t="s">
        <v>3304</v>
      </c>
      <c r="AD889" s="144">
        <v>44.8245</v>
      </c>
      <c r="AG889" s="15" t="s">
        <v>15</v>
      </c>
      <c r="AH889" s="133">
        <v>6.7040604259313054E-4</v>
      </c>
      <c r="AI889" s="133">
        <v>1.5047669730091215E-3</v>
      </c>
      <c r="AJ889" s="133">
        <v>1.4845190334792383E-4</v>
      </c>
    </row>
    <row r="890" spans="1:36">
      <c r="A890" t="s">
        <v>1213</v>
      </c>
      <c r="B890">
        <v>9300</v>
      </c>
      <c r="C890" t="s">
        <v>3305</v>
      </c>
      <c r="D890" t="s">
        <v>3306</v>
      </c>
      <c r="E890" t="s">
        <v>309</v>
      </c>
      <c r="F890" t="s">
        <v>3307</v>
      </c>
      <c r="G890" t="s">
        <v>3308</v>
      </c>
      <c r="H890" t="s">
        <v>312</v>
      </c>
      <c r="I890" t="s">
        <v>951</v>
      </c>
      <c r="J890" t="s">
        <v>204</v>
      </c>
      <c r="K890" t="s">
        <v>204</v>
      </c>
      <c r="L890" t="s">
        <v>325</v>
      </c>
      <c r="M890" t="s">
        <v>340</v>
      </c>
      <c r="N890" t="s">
        <v>447</v>
      </c>
      <c r="O890" t="s">
        <v>339</v>
      </c>
      <c r="P890" t="s">
        <v>1686</v>
      </c>
      <c r="Q890" t="s">
        <v>413</v>
      </c>
      <c r="R890" t="s">
        <v>407</v>
      </c>
      <c r="S890" t="s">
        <v>1212</v>
      </c>
      <c r="T890" s="132">
        <v>970.4</v>
      </c>
      <c r="U890" t="s">
        <v>1793</v>
      </c>
      <c r="V890" s="133">
        <v>4.9500000000000002E-2</v>
      </c>
      <c r="W890" s="133">
        <v>5.4025870339870101E-2</v>
      </c>
      <c r="X890" s="15" t="s">
        <v>412</v>
      </c>
      <c r="Y890" s="15" t="s">
        <v>339</v>
      </c>
      <c r="Z890" s="144">
        <v>44000</v>
      </c>
      <c r="AB890" t="s">
        <v>3309</v>
      </c>
      <c r="AD890" s="144">
        <v>44.374000000000002</v>
      </c>
      <c r="AG890" s="15" t="s">
        <v>15</v>
      </c>
      <c r="AH890" s="133">
        <v>5.0000000000000001E-4</v>
      </c>
      <c r="AI890" s="133">
        <v>1.4896436025010154E-3</v>
      </c>
      <c r="AJ890" s="133">
        <v>1.469599160985794E-4</v>
      </c>
    </row>
    <row r="891" spans="1:36">
      <c r="A891" t="s">
        <v>1213</v>
      </c>
      <c r="B891">
        <v>9300</v>
      </c>
      <c r="C891" t="s">
        <v>2324</v>
      </c>
      <c r="D891" t="s">
        <v>2325</v>
      </c>
      <c r="E891" t="s">
        <v>309</v>
      </c>
      <c r="F891" t="s">
        <v>2407</v>
      </c>
      <c r="G891" t="s">
        <v>2408</v>
      </c>
      <c r="H891" t="s">
        <v>312</v>
      </c>
      <c r="I891" t="s">
        <v>951</v>
      </c>
      <c r="J891" t="s">
        <v>204</v>
      </c>
      <c r="K891" t="s">
        <v>204</v>
      </c>
      <c r="L891" t="s">
        <v>325</v>
      </c>
      <c r="M891" t="s">
        <v>340</v>
      </c>
      <c r="N891" t="s">
        <v>454</v>
      </c>
      <c r="O891" t="s">
        <v>339</v>
      </c>
      <c r="P891" t="s">
        <v>1676</v>
      </c>
      <c r="Q891" t="s">
        <v>415</v>
      </c>
      <c r="R891" t="s">
        <v>407</v>
      </c>
      <c r="S891" t="s">
        <v>1212</v>
      </c>
      <c r="T891" s="132">
        <v>3210.9</v>
      </c>
      <c r="U891" t="s">
        <v>1882</v>
      </c>
      <c r="V891" s="133">
        <v>6.7500000000000004E-2</v>
      </c>
      <c r="W891" s="133">
        <v>4.3025366309880901E-2</v>
      </c>
      <c r="X891" s="15" t="s">
        <v>412</v>
      </c>
      <c r="Y891" s="15" t="s">
        <v>339</v>
      </c>
      <c r="Z891" s="144">
        <v>39000.959999999999</v>
      </c>
      <c r="AB891" t="s">
        <v>2409</v>
      </c>
      <c r="AD891" s="144">
        <v>40.763800000000003</v>
      </c>
      <c r="AG891" s="15" t="s">
        <v>15</v>
      </c>
      <c r="AH891" s="133">
        <v>2.2286262857142858E-5</v>
      </c>
      <c r="AI891" s="133">
        <v>1.368448503259361E-3</v>
      </c>
      <c r="AJ891" s="133">
        <v>1.3500348465000385E-4</v>
      </c>
    </row>
    <row r="892" spans="1:36">
      <c r="A892" t="s">
        <v>1213</v>
      </c>
      <c r="B892">
        <v>9300</v>
      </c>
      <c r="C892" t="s">
        <v>2415</v>
      </c>
      <c r="D892" t="s">
        <v>2416</v>
      </c>
      <c r="E892" t="s">
        <v>309</v>
      </c>
      <c r="F892" t="s">
        <v>2563</v>
      </c>
      <c r="G892" t="s">
        <v>2564</v>
      </c>
      <c r="H892" t="s">
        <v>312</v>
      </c>
      <c r="I892" t="s">
        <v>951</v>
      </c>
      <c r="J892" t="s">
        <v>204</v>
      </c>
      <c r="K892" t="s">
        <v>204</v>
      </c>
      <c r="L892" t="s">
        <v>325</v>
      </c>
      <c r="M892" t="s">
        <v>340</v>
      </c>
      <c r="N892" t="s">
        <v>440</v>
      </c>
      <c r="O892" t="s">
        <v>339</v>
      </c>
      <c r="P892" t="s">
        <v>1622</v>
      </c>
      <c r="Q892" t="s">
        <v>413</v>
      </c>
      <c r="R892" t="s">
        <v>407</v>
      </c>
      <c r="S892" t="s">
        <v>1212</v>
      </c>
      <c r="T892" s="132">
        <v>167.1</v>
      </c>
      <c r="U892" t="s">
        <v>1526</v>
      </c>
      <c r="V892" s="133">
        <v>6.1499999999999999E-2</v>
      </c>
      <c r="W892" s="133">
        <v>5.4920177617072699E-2</v>
      </c>
      <c r="X892" s="15" t="s">
        <v>412</v>
      </c>
      <c r="Y892" s="15" t="s">
        <v>339</v>
      </c>
      <c r="Z892" s="144">
        <v>40000</v>
      </c>
      <c r="AB892" t="s">
        <v>2444</v>
      </c>
      <c r="AD892" s="144">
        <v>40.264000000000003</v>
      </c>
      <c r="AG892" s="15" t="s">
        <v>15</v>
      </c>
      <c r="AH892" s="133">
        <v>5.7587269122524324E-5</v>
      </c>
      <c r="AI892" s="133">
        <v>1.3516701223937639E-3</v>
      </c>
      <c r="AJ892" s="133">
        <v>1.3334822332431606E-4</v>
      </c>
    </row>
    <row r="893" spans="1:36">
      <c r="A893" t="s">
        <v>1213</v>
      </c>
      <c r="B893">
        <v>9300</v>
      </c>
      <c r="C893" t="s">
        <v>1683</v>
      </c>
      <c r="D893" t="s">
        <v>1684</v>
      </c>
      <c r="E893" t="s">
        <v>309</v>
      </c>
      <c r="F893" t="s">
        <v>1705</v>
      </c>
      <c r="G893" t="s">
        <v>1706</v>
      </c>
      <c r="H893" t="s">
        <v>312</v>
      </c>
      <c r="I893" t="s">
        <v>951</v>
      </c>
      <c r="J893" t="s">
        <v>204</v>
      </c>
      <c r="K893" t="s">
        <v>204</v>
      </c>
      <c r="L893" t="s">
        <v>325</v>
      </c>
      <c r="M893" t="s">
        <v>340</v>
      </c>
      <c r="N893" t="s">
        <v>454</v>
      </c>
      <c r="O893" t="s">
        <v>339</v>
      </c>
      <c r="P893" t="s">
        <v>1686</v>
      </c>
      <c r="Q893" t="s">
        <v>413</v>
      </c>
      <c r="R893" t="s">
        <v>407</v>
      </c>
      <c r="S893" t="s">
        <v>1212</v>
      </c>
      <c r="T893" s="132">
        <v>4267.5</v>
      </c>
      <c r="U893" t="s">
        <v>1707</v>
      </c>
      <c r="V893" s="133">
        <v>6.7000000000000004E-2</v>
      </c>
      <c r="W893" s="133">
        <v>4.8031913501023898E-2</v>
      </c>
      <c r="X893" s="15" t="s">
        <v>412</v>
      </c>
      <c r="Y893" s="15" t="s">
        <v>339</v>
      </c>
      <c r="Z893" s="144">
        <v>36000</v>
      </c>
      <c r="AB893" t="s">
        <v>1708</v>
      </c>
      <c r="AD893" s="144">
        <v>37.1556</v>
      </c>
      <c r="AG893" s="15" t="s">
        <v>15</v>
      </c>
      <c r="AH893" s="133">
        <v>3.9560439560439561E-5</v>
      </c>
      <c r="AI893" s="133">
        <v>1.247320544397321E-3</v>
      </c>
      <c r="AJ893" s="133">
        <v>1.2305367689620895E-4</v>
      </c>
    </row>
    <row r="894" spans="1:36">
      <c r="A894" t="s">
        <v>1213</v>
      </c>
      <c r="B894">
        <v>9300</v>
      </c>
      <c r="C894" t="s">
        <v>3310</v>
      </c>
      <c r="D894" t="s">
        <v>3311</v>
      </c>
      <c r="E894" t="s">
        <v>309</v>
      </c>
      <c r="F894" t="s">
        <v>3312</v>
      </c>
      <c r="G894" t="s">
        <v>3313</v>
      </c>
      <c r="H894" t="s">
        <v>312</v>
      </c>
      <c r="I894" t="s">
        <v>951</v>
      </c>
      <c r="J894" t="s">
        <v>204</v>
      </c>
      <c r="K894" t="s">
        <v>204</v>
      </c>
      <c r="L894" t="s">
        <v>325</v>
      </c>
      <c r="M894" t="s">
        <v>340</v>
      </c>
      <c r="N894" t="s">
        <v>440</v>
      </c>
      <c r="O894" t="s">
        <v>339</v>
      </c>
      <c r="Q894" t="s">
        <v>410</v>
      </c>
      <c r="R894" t="s">
        <v>410</v>
      </c>
      <c r="S894" t="s">
        <v>1212</v>
      </c>
      <c r="T894" s="132">
        <v>1878.2</v>
      </c>
      <c r="U894" t="s">
        <v>2208</v>
      </c>
      <c r="V894" s="133">
        <v>7.4999999999999997E-2</v>
      </c>
      <c r="W894" s="133">
        <v>-3.8188749388456698E-2</v>
      </c>
      <c r="X894" s="15" t="s">
        <v>412</v>
      </c>
      <c r="Y894" s="15" t="s">
        <v>339</v>
      </c>
      <c r="Z894" s="144">
        <v>31000.37</v>
      </c>
      <c r="AB894" t="s">
        <v>3314</v>
      </c>
      <c r="AD894" s="144">
        <v>34.832000000000001</v>
      </c>
      <c r="AG894" s="15" t="s">
        <v>15</v>
      </c>
      <c r="AH894" s="133">
        <v>1.1171145008733245E-4</v>
      </c>
      <c r="AI894" s="133">
        <v>1.1693168513615035E-3</v>
      </c>
      <c r="AJ894" s="133">
        <v>1.153582683000342E-4</v>
      </c>
    </row>
    <row r="895" spans="1:36">
      <c r="A895" t="s">
        <v>1213</v>
      </c>
      <c r="B895">
        <v>9300</v>
      </c>
      <c r="C895" t="s">
        <v>1979</v>
      </c>
      <c r="D895" t="s">
        <v>1980</v>
      </c>
      <c r="E895" t="s">
        <v>309</v>
      </c>
      <c r="F895" t="s">
        <v>2030</v>
      </c>
      <c r="G895" t="s">
        <v>2031</v>
      </c>
      <c r="H895" t="s">
        <v>312</v>
      </c>
      <c r="I895" t="s">
        <v>951</v>
      </c>
      <c r="J895" t="s">
        <v>204</v>
      </c>
      <c r="K895" t="s">
        <v>204</v>
      </c>
      <c r="L895" t="s">
        <v>325</v>
      </c>
      <c r="M895" t="s">
        <v>340</v>
      </c>
      <c r="N895" t="s">
        <v>465</v>
      </c>
      <c r="O895" t="s">
        <v>339</v>
      </c>
      <c r="P895" t="s">
        <v>1760</v>
      </c>
      <c r="Q895" t="s">
        <v>415</v>
      </c>
      <c r="R895" t="s">
        <v>407</v>
      </c>
      <c r="S895" t="s">
        <v>1212</v>
      </c>
      <c r="T895" s="132">
        <v>3071.8</v>
      </c>
      <c r="U895" t="s">
        <v>2032</v>
      </c>
      <c r="V895" s="133">
        <v>2.3E-2</v>
      </c>
      <c r="W895" s="133">
        <v>4.7974216257333398E-2</v>
      </c>
      <c r="X895" s="15" t="s">
        <v>412</v>
      </c>
      <c r="Y895" s="15" t="s">
        <v>339</v>
      </c>
      <c r="Z895" s="144">
        <v>33985.480000000003</v>
      </c>
      <c r="AB895" t="s">
        <v>2033</v>
      </c>
      <c r="AD895" s="144">
        <v>31.253</v>
      </c>
      <c r="AG895" s="15" t="s">
        <v>15</v>
      </c>
      <c r="AH895" s="133">
        <v>4.449724398162948E-5</v>
      </c>
      <c r="AI895" s="133">
        <v>1.0491691420418314E-3</v>
      </c>
      <c r="AJ895" s="133">
        <v>1.03505166490037E-4</v>
      </c>
    </row>
    <row r="896" spans="1:36">
      <c r="A896" t="s">
        <v>1213</v>
      </c>
      <c r="B896">
        <v>9300</v>
      </c>
      <c r="C896" t="s">
        <v>1751</v>
      </c>
      <c r="D896" t="s">
        <v>1752</v>
      </c>
      <c r="E896" t="s">
        <v>309</v>
      </c>
      <c r="F896" t="s">
        <v>3315</v>
      </c>
      <c r="G896" t="s">
        <v>3316</v>
      </c>
      <c r="H896" t="s">
        <v>312</v>
      </c>
      <c r="I896" t="s">
        <v>951</v>
      </c>
      <c r="J896" t="s">
        <v>204</v>
      </c>
      <c r="K896" t="s">
        <v>204</v>
      </c>
      <c r="L896" t="s">
        <v>325</v>
      </c>
      <c r="M896" t="s">
        <v>340</v>
      </c>
      <c r="N896" t="s">
        <v>447</v>
      </c>
      <c r="O896" t="s">
        <v>339</v>
      </c>
      <c r="Q896" t="s">
        <v>410</v>
      </c>
      <c r="R896" t="s">
        <v>410</v>
      </c>
      <c r="S896" t="s">
        <v>1212</v>
      </c>
      <c r="T896" s="132">
        <v>249.3</v>
      </c>
      <c r="U896" t="s">
        <v>3236</v>
      </c>
      <c r="V896" s="133">
        <v>3.1800000000000002E-2</v>
      </c>
      <c r="W896" s="133">
        <v>7.9535919857024795E-2</v>
      </c>
      <c r="X896" s="15" t="s">
        <v>412</v>
      </c>
      <c r="Y896" s="15" t="s">
        <v>339</v>
      </c>
      <c r="Z896" s="144">
        <v>30831.97</v>
      </c>
      <c r="AB896" t="s">
        <v>3317</v>
      </c>
      <c r="AD896" s="144">
        <v>30.7302</v>
      </c>
      <c r="AG896" s="15" t="s">
        <v>15</v>
      </c>
      <c r="AH896" s="133">
        <v>1.1776920643179699E-3</v>
      </c>
      <c r="AI896" s="133">
        <v>1.0316186468106706E-3</v>
      </c>
      <c r="AJ896" s="133">
        <v>1.0177373267437157E-4</v>
      </c>
    </row>
    <row r="897" spans="1:36">
      <c r="A897" t="s">
        <v>1213</v>
      </c>
      <c r="B897">
        <v>9300</v>
      </c>
      <c r="C897" t="s">
        <v>1658</v>
      </c>
      <c r="D897" t="s">
        <v>1659</v>
      </c>
      <c r="E897" t="s">
        <v>311</v>
      </c>
      <c r="F897" t="s">
        <v>1660</v>
      </c>
      <c r="G897" t="s">
        <v>1661</v>
      </c>
      <c r="H897" t="s">
        <v>312</v>
      </c>
      <c r="I897" t="s">
        <v>951</v>
      </c>
      <c r="J897" t="s">
        <v>204</v>
      </c>
      <c r="K897" t="s">
        <v>224</v>
      </c>
      <c r="L897" t="s">
        <v>325</v>
      </c>
      <c r="M897" t="s">
        <v>340</v>
      </c>
      <c r="N897" t="s">
        <v>465</v>
      </c>
      <c r="O897" t="s">
        <v>339</v>
      </c>
      <c r="P897" t="s">
        <v>1662</v>
      </c>
      <c r="Q897" t="s">
        <v>413</v>
      </c>
      <c r="R897" t="s">
        <v>407</v>
      </c>
      <c r="S897" t="s">
        <v>1212</v>
      </c>
      <c r="T897" s="132">
        <v>2418.6</v>
      </c>
      <c r="U897" t="s">
        <v>1663</v>
      </c>
      <c r="V897" s="133">
        <v>6.8000000000000005E-2</v>
      </c>
      <c r="W897" s="133">
        <v>6.3691469959020294E-2</v>
      </c>
      <c r="X897" s="15" t="s">
        <v>412</v>
      </c>
      <c r="Y897" s="15" t="s">
        <v>339</v>
      </c>
      <c r="Z897" s="144">
        <v>29550</v>
      </c>
      <c r="AB897" t="s">
        <v>1664</v>
      </c>
      <c r="AD897" s="144">
        <v>30.415800000000001</v>
      </c>
      <c r="AG897" s="15" t="s">
        <v>15</v>
      </c>
      <c r="AH897" s="133">
        <v>8.234523693413774E-5</v>
      </c>
      <c r="AI897" s="133">
        <v>1.021064179135313E-3</v>
      </c>
      <c r="AJ897" s="133">
        <v>1.0073248785485128E-4</v>
      </c>
    </row>
    <row r="898" spans="1:36">
      <c r="A898" t="s">
        <v>1213</v>
      </c>
      <c r="B898">
        <v>9300</v>
      </c>
      <c r="C898" t="s">
        <v>3318</v>
      </c>
      <c r="D898" t="s">
        <v>3319</v>
      </c>
      <c r="E898" t="s">
        <v>309</v>
      </c>
      <c r="F898" t="s">
        <v>3320</v>
      </c>
      <c r="G898" t="s">
        <v>3321</v>
      </c>
      <c r="H898" t="s">
        <v>312</v>
      </c>
      <c r="I898" t="s">
        <v>951</v>
      </c>
      <c r="J898" t="s">
        <v>204</v>
      </c>
      <c r="K898" t="s">
        <v>204</v>
      </c>
      <c r="L898" t="s">
        <v>325</v>
      </c>
      <c r="M898" t="s">
        <v>340</v>
      </c>
      <c r="N898" t="s">
        <v>447</v>
      </c>
      <c r="O898" t="s">
        <v>339</v>
      </c>
      <c r="Q898" t="s">
        <v>410</v>
      </c>
      <c r="R898" t="s">
        <v>410</v>
      </c>
      <c r="S898" t="s">
        <v>1212</v>
      </c>
      <c r="T898" s="132">
        <v>2190</v>
      </c>
      <c r="U898" t="s">
        <v>2820</v>
      </c>
      <c r="V898" s="133">
        <v>4.4999999999999998E-2</v>
      </c>
      <c r="W898" s="133">
        <v>7.00971753096577E-2</v>
      </c>
      <c r="X898" s="15" t="s">
        <v>412</v>
      </c>
      <c r="Y898" s="15" t="s">
        <v>339</v>
      </c>
      <c r="Z898" s="144">
        <v>28000</v>
      </c>
      <c r="AB898" t="s">
        <v>3322</v>
      </c>
      <c r="AD898" s="144">
        <v>26.891200000000001</v>
      </c>
      <c r="AG898" s="15" t="s">
        <v>15</v>
      </c>
      <c r="AH898" s="133">
        <v>1.4000014560015142E-4</v>
      </c>
      <c r="AI898" s="133">
        <v>9.0274268814114801E-4</v>
      </c>
      <c r="AJ898" s="133">
        <v>8.9059550542888136E-5</v>
      </c>
    </row>
    <row r="899" spans="1:36">
      <c r="A899" t="s">
        <v>1213</v>
      </c>
      <c r="B899">
        <v>9300</v>
      </c>
      <c r="C899" t="s">
        <v>1818</v>
      </c>
      <c r="D899" t="s">
        <v>1819</v>
      </c>
      <c r="E899" t="s">
        <v>309</v>
      </c>
      <c r="F899" t="s">
        <v>1820</v>
      </c>
      <c r="G899" t="s">
        <v>1821</v>
      </c>
      <c r="H899" t="s">
        <v>312</v>
      </c>
      <c r="I899" t="s">
        <v>951</v>
      </c>
      <c r="J899" t="s">
        <v>204</v>
      </c>
      <c r="K899" t="s">
        <v>204</v>
      </c>
      <c r="L899" t="s">
        <v>325</v>
      </c>
      <c r="M899" t="s">
        <v>340</v>
      </c>
      <c r="N899" t="s">
        <v>443</v>
      </c>
      <c r="O899" t="s">
        <v>339</v>
      </c>
      <c r="P899" t="s">
        <v>1676</v>
      </c>
      <c r="Q899" t="s">
        <v>415</v>
      </c>
      <c r="R899" t="s">
        <v>407</v>
      </c>
      <c r="S899" t="s">
        <v>1212</v>
      </c>
      <c r="T899" s="132">
        <v>373</v>
      </c>
      <c r="U899" t="s">
        <v>1598</v>
      </c>
      <c r="V899" s="133">
        <v>3.2399999999999998E-2</v>
      </c>
      <c r="W899" s="133">
        <v>8.8027905087470701E-2</v>
      </c>
      <c r="X899" s="15" t="s">
        <v>412</v>
      </c>
      <c r="Y899" s="15" t="s">
        <v>339</v>
      </c>
      <c r="Z899" s="144">
        <v>24953.52</v>
      </c>
      <c r="AB899" t="s">
        <v>1822</v>
      </c>
      <c r="AD899" s="144">
        <v>24.471900000000002</v>
      </c>
      <c r="AG899" s="15" t="s">
        <v>15</v>
      </c>
      <c r="AH899" s="133">
        <v>3.2780688600286411E-4</v>
      </c>
      <c r="AI899" s="133">
        <v>8.2152632794078959E-4</v>
      </c>
      <c r="AJ899" s="133">
        <v>8.1047198151458632E-5</v>
      </c>
    </row>
    <row r="900" spans="1:36">
      <c r="A900" t="s">
        <v>1213</v>
      </c>
      <c r="B900">
        <v>9300</v>
      </c>
      <c r="C900" t="s">
        <v>1683</v>
      </c>
      <c r="D900" t="s">
        <v>1684</v>
      </c>
      <c r="E900" t="s">
        <v>309</v>
      </c>
      <c r="F900" t="s">
        <v>3323</v>
      </c>
      <c r="G900" t="s">
        <v>3324</v>
      </c>
      <c r="H900" t="s">
        <v>312</v>
      </c>
      <c r="I900" t="s">
        <v>951</v>
      </c>
      <c r="J900" t="s">
        <v>204</v>
      </c>
      <c r="K900" t="s">
        <v>204</v>
      </c>
      <c r="L900" t="s">
        <v>325</v>
      </c>
      <c r="M900" t="s">
        <v>340</v>
      </c>
      <c r="N900" t="s">
        <v>454</v>
      </c>
      <c r="O900" t="s">
        <v>339</v>
      </c>
      <c r="P900" t="s">
        <v>1686</v>
      </c>
      <c r="Q900" t="s">
        <v>413</v>
      </c>
      <c r="R900" t="s">
        <v>407</v>
      </c>
      <c r="S900" t="s">
        <v>1212</v>
      </c>
      <c r="T900" s="132">
        <v>2828.1</v>
      </c>
      <c r="U900" t="s">
        <v>3325</v>
      </c>
      <c r="V900" s="133">
        <v>5.2499999999999998E-2</v>
      </c>
      <c r="W900" s="133">
        <v>5.8115818136930099E-2</v>
      </c>
      <c r="X900" s="15" t="s">
        <v>412</v>
      </c>
      <c r="Y900" s="15" t="s">
        <v>339</v>
      </c>
      <c r="Z900" s="144">
        <v>23000</v>
      </c>
      <c r="AB900" t="s">
        <v>1978</v>
      </c>
      <c r="AD900" s="144">
        <v>22.776900000000001</v>
      </c>
      <c r="AG900" s="15" t="s">
        <v>15</v>
      </c>
      <c r="AH900" s="133">
        <v>6.9696969696969699E-5</v>
      </c>
      <c r="AI900" s="133">
        <v>7.6462485621772605E-4</v>
      </c>
      <c r="AJ900" s="133">
        <v>7.5433616824846375E-5</v>
      </c>
    </row>
    <row r="901" spans="1:36">
      <c r="A901" t="s">
        <v>1213</v>
      </c>
      <c r="B901">
        <v>9300</v>
      </c>
      <c r="C901" t="s">
        <v>2094</v>
      </c>
      <c r="D901" t="s">
        <v>2095</v>
      </c>
      <c r="E901" t="s">
        <v>309</v>
      </c>
      <c r="F901" t="s">
        <v>2445</v>
      </c>
      <c r="G901" t="s">
        <v>2446</v>
      </c>
      <c r="H901" t="s">
        <v>312</v>
      </c>
      <c r="I901" t="s">
        <v>951</v>
      </c>
      <c r="J901" t="s">
        <v>204</v>
      </c>
      <c r="K901" t="s">
        <v>204</v>
      </c>
      <c r="L901" t="s">
        <v>325</v>
      </c>
      <c r="M901" t="s">
        <v>340</v>
      </c>
      <c r="N901" t="s">
        <v>448</v>
      </c>
      <c r="O901" t="s">
        <v>339</v>
      </c>
      <c r="P901" t="s">
        <v>1211</v>
      </c>
      <c r="Q901" t="s">
        <v>413</v>
      </c>
      <c r="R901" t="s">
        <v>407</v>
      </c>
      <c r="S901" t="s">
        <v>1212</v>
      </c>
      <c r="T901" s="132">
        <v>682.2</v>
      </c>
      <c r="U901" t="s">
        <v>2447</v>
      </c>
      <c r="V901" s="133">
        <v>1.8700000000000001E-2</v>
      </c>
      <c r="W901" s="133">
        <v>4.32443535757061E-2</v>
      </c>
      <c r="X901" s="15" t="s">
        <v>412</v>
      </c>
      <c r="Y901" s="15" t="s">
        <v>339</v>
      </c>
      <c r="Z901" s="144">
        <v>23000.03</v>
      </c>
      <c r="AB901" t="s">
        <v>2448</v>
      </c>
      <c r="AD901" s="144">
        <v>22.763099999999998</v>
      </c>
      <c r="AG901" s="15" t="s">
        <v>15</v>
      </c>
      <c r="AH901" s="133">
        <v>8.3238891394476778E-5</v>
      </c>
      <c r="AI901" s="133">
        <v>7.6416158759838766E-4</v>
      </c>
      <c r="AJ901" s="133">
        <v>7.5387913330859783E-5</v>
      </c>
    </row>
    <row r="902" spans="1:36">
      <c r="A902" t="s">
        <v>1213</v>
      </c>
      <c r="B902">
        <v>9300</v>
      </c>
      <c r="C902" t="s">
        <v>3326</v>
      </c>
      <c r="D902" t="s">
        <v>3327</v>
      </c>
      <c r="E902" t="s">
        <v>309</v>
      </c>
      <c r="F902" t="s">
        <v>3328</v>
      </c>
      <c r="G902" t="s">
        <v>3329</v>
      </c>
      <c r="H902" t="s">
        <v>312</v>
      </c>
      <c r="I902" t="s">
        <v>951</v>
      </c>
      <c r="J902" t="s">
        <v>204</v>
      </c>
      <c r="K902" t="s">
        <v>204</v>
      </c>
      <c r="L902" t="s">
        <v>325</v>
      </c>
      <c r="M902" t="s">
        <v>340</v>
      </c>
      <c r="N902" t="s">
        <v>459</v>
      </c>
      <c r="O902" t="s">
        <v>339</v>
      </c>
      <c r="P902" t="s">
        <v>1856</v>
      </c>
      <c r="Q902" t="s">
        <v>415</v>
      </c>
      <c r="R902" t="s">
        <v>407</v>
      </c>
      <c r="S902" t="s">
        <v>1212</v>
      </c>
      <c r="T902" s="132">
        <v>745.4</v>
      </c>
      <c r="U902" t="s">
        <v>2497</v>
      </c>
      <c r="V902" s="133">
        <v>3.2000000000000001E-2</v>
      </c>
      <c r="W902" s="133">
        <v>4.6804535771608001E-2</v>
      </c>
      <c r="X902" s="15" t="s">
        <v>412</v>
      </c>
      <c r="Y902" s="15" t="s">
        <v>339</v>
      </c>
      <c r="Z902" s="144">
        <v>20723.330000000002</v>
      </c>
      <c r="AB902" t="s">
        <v>3330</v>
      </c>
      <c r="AD902" s="144">
        <v>20.669400000000003</v>
      </c>
      <c r="AG902" s="15" t="s">
        <v>15</v>
      </c>
      <c r="AH902" s="133">
        <v>1.0614538874700599E-3</v>
      </c>
      <c r="AI902" s="133">
        <v>6.9387568119922674E-4</v>
      </c>
      <c r="AJ902" s="133">
        <v>6.8453898449722297E-5</v>
      </c>
    </row>
    <row r="903" spans="1:36">
      <c r="A903" t="s">
        <v>1213</v>
      </c>
      <c r="B903">
        <v>9300</v>
      </c>
      <c r="C903" t="s">
        <v>3331</v>
      </c>
      <c r="D903" t="s">
        <v>3332</v>
      </c>
      <c r="E903" t="s">
        <v>309</v>
      </c>
      <c r="F903" t="s">
        <v>3333</v>
      </c>
      <c r="G903" t="s">
        <v>3334</v>
      </c>
      <c r="H903" t="s">
        <v>312</v>
      </c>
      <c r="I903" t="s">
        <v>951</v>
      </c>
      <c r="J903" t="s">
        <v>204</v>
      </c>
      <c r="K903" t="s">
        <v>204</v>
      </c>
      <c r="L903" t="s">
        <v>325</v>
      </c>
      <c r="M903" t="s">
        <v>340</v>
      </c>
      <c r="N903" t="s">
        <v>458</v>
      </c>
      <c r="O903" t="s">
        <v>339</v>
      </c>
      <c r="Q903" t="s">
        <v>410</v>
      </c>
      <c r="R903" t="s">
        <v>410</v>
      </c>
      <c r="S903" t="s">
        <v>1212</v>
      </c>
      <c r="T903" s="132">
        <v>1723</v>
      </c>
      <c r="U903" t="s">
        <v>1793</v>
      </c>
      <c r="V903" s="133">
        <v>1.9900000000000001E-2</v>
      </c>
      <c r="W903" s="133">
        <v>5.18661576044556E-2</v>
      </c>
      <c r="X903" s="15" t="s">
        <v>412</v>
      </c>
      <c r="Y903" s="15" t="s">
        <v>339</v>
      </c>
      <c r="Z903" s="144">
        <v>21000</v>
      </c>
      <c r="AB903" t="s">
        <v>3335</v>
      </c>
      <c r="AD903" s="144">
        <v>20.013000000000002</v>
      </c>
      <c r="AG903" s="15" t="s">
        <v>15</v>
      </c>
      <c r="AH903" s="133">
        <v>1.3999999999999999E-4</v>
      </c>
      <c r="AI903" s="133">
        <v>6.7184020860983507E-4</v>
      </c>
      <c r="AJ903" s="133">
        <v>6.6280001822708551E-5</v>
      </c>
    </row>
    <row r="904" spans="1:36">
      <c r="A904" t="s">
        <v>1213</v>
      </c>
      <c r="B904">
        <v>9300</v>
      </c>
      <c r="C904" t="s">
        <v>3336</v>
      </c>
      <c r="D904" t="s">
        <v>3337</v>
      </c>
      <c r="E904" t="s">
        <v>311</v>
      </c>
      <c r="F904" t="s">
        <v>3338</v>
      </c>
      <c r="G904" t="s">
        <v>3339</v>
      </c>
      <c r="H904" t="s">
        <v>312</v>
      </c>
      <c r="I904" t="s">
        <v>951</v>
      </c>
      <c r="J904" t="s">
        <v>204</v>
      </c>
      <c r="K904" t="s">
        <v>224</v>
      </c>
      <c r="L904" t="s">
        <v>325</v>
      </c>
      <c r="M904" t="s">
        <v>340</v>
      </c>
      <c r="N904" t="s">
        <v>465</v>
      </c>
      <c r="O904" t="s">
        <v>339</v>
      </c>
      <c r="P904" t="s">
        <v>1662</v>
      </c>
      <c r="Q904" t="s">
        <v>413</v>
      </c>
      <c r="R904" t="s">
        <v>407</v>
      </c>
      <c r="S904" t="s">
        <v>1212</v>
      </c>
      <c r="T904" s="132">
        <v>2140.3000000000002</v>
      </c>
      <c r="U904" t="s">
        <v>2225</v>
      </c>
      <c r="V904" s="133">
        <v>7.2499999999999995E-2</v>
      </c>
      <c r="W904" s="133">
        <v>6.6673368417024301E-2</v>
      </c>
      <c r="X904" s="15" t="s">
        <v>412</v>
      </c>
      <c r="Y904" s="15" t="s">
        <v>339</v>
      </c>
      <c r="Z904" s="144">
        <v>18000</v>
      </c>
      <c r="AB904" t="s">
        <v>3340</v>
      </c>
      <c r="AD904" s="144">
        <v>18.3582</v>
      </c>
      <c r="AG904" s="15" t="s">
        <v>15</v>
      </c>
      <c r="AH904" s="133">
        <v>1.3846153846153847E-4</v>
      </c>
      <c r="AI904" s="133">
        <v>6.1628825851701757E-4</v>
      </c>
      <c r="AJ904" s="133">
        <v>6.0799556761187635E-5</v>
      </c>
    </row>
    <row r="905" spans="1:36">
      <c r="A905" t="s">
        <v>1213</v>
      </c>
      <c r="B905">
        <v>9300</v>
      </c>
      <c r="C905" t="s">
        <v>1900</v>
      </c>
      <c r="D905" t="s">
        <v>1901</v>
      </c>
      <c r="E905" t="s">
        <v>309</v>
      </c>
      <c r="F905" t="s">
        <v>3341</v>
      </c>
      <c r="G905" t="s">
        <v>3342</v>
      </c>
      <c r="H905" t="s">
        <v>312</v>
      </c>
      <c r="I905" t="s">
        <v>951</v>
      </c>
      <c r="J905" t="s">
        <v>204</v>
      </c>
      <c r="K905" t="s">
        <v>204</v>
      </c>
      <c r="L905" t="s">
        <v>325</v>
      </c>
      <c r="M905" t="s">
        <v>340</v>
      </c>
      <c r="N905" t="s">
        <v>461</v>
      </c>
      <c r="O905" t="s">
        <v>339</v>
      </c>
      <c r="P905" t="s">
        <v>1760</v>
      </c>
      <c r="Q905" t="s">
        <v>415</v>
      </c>
      <c r="R905" t="s">
        <v>407</v>
      </c>
      <c r="S905" t="s">
        <v>1212</v>
      </c>
      <c r="T905" s="132">
        <v>1441.2</v>
      </c>
      <c r="U905" t="s">
        <v>1663</v>
      </c>
      <c r="V905" s="133">
        <v>3.2500000000000001E-2</v>
      </c>
      <c r="W905" s="133">
        <v>5.1850421992540002E-2</v>
      </c>
      <c r="X905" s="15" t="s">
        <v>412</v>
      </c>
      <c r="Y905" s="15" t="s">
        <v>339</v>
      </c>
      <c r="Z905" s="144">
        <v>17506.099999999999</v>
      </c>
      <c r="AB905" t="s">
        <v>3343</v>
      </c>
      <c r="AD905" s="144">
        <v>17.185700000000001</v>
      </c>
      <c r="AG905" s="15" t="s">
        <v>15</v>
      </c>
      <c r="AH905" s="133">
        <v>5.5256151231377526E-5</v>
      </c>
      <c r="AI905" s="133">
        <v>5.769272109681727E-4</v>
      </c>
      <c r="AJ905" s="133">
        <v>5.6916415696023707E-5</v>
      </c>
    </row>
    <row r="906" spans="1:36">
      <c r="A906" t="s">
        <v>1213</v>
      </c>
      <c r="B906">
        <v>9300</v>
      </c>
      <c r="C906" t="s">
        <v>3344</v>
      </c>
      <c r="D906" t="s">
        <v>3345</v>
      </c>
      <c r="E906" t="s">
        <v>309</v>
      </c>
      <c r="F906" t="s">
        <v>3346</v>
      </c>
      <c r="G906" t="s">
        <v>3347</v>
      </c>
      <c r="H906" t="s">
        <v>312</v>
      </c>
      <c r="I906" t="s">
        <v>951</v>
      </c>
      <c r="J906" t="s">
        <v>204</v>
      </c>
      <c r="K906" t="s">
        <v>204</v>
      </c>
      <c r="L906" t="s">
        <v>325</v>
      </c>
      <c r="M906" t="s">
        <v>340</v>
      </c>
      <c r="N906" t="s">
        <v>447</v>
      </c>
      <c r="O906" t="s">
        <v>339</v>
      </c>
      <c r="Q906" t="s">
        <v>410</v>
      </c>
      <c r="R906" t="s">
        <v>410</v>
      </c>
      <c r="S906" t="s">
        <v>1212</v>
      </c>
      <c r="T906" s="132">
        <v>1402</v>
      </c>
      <c r="U906" t="s">
        <v>1802</v>
      </c>
      <c r="V906" s="133">
        <v>4.65E-2</v>
      </c>
      <c r="W906" s="133">
        <v>1.67642777868271</v>
      </c>
      <c r="X906" s="3" t="s">
        <v>412</v>
      </c>
      <c r="Y906" s="3" t="s">
        <v>338</v>
      </c>
      <c r="Z906" s="144">
        <v>69000</v>
      </c>
      <c r="AB906" t="s">
        <v>3348</v>
      </c>
      <c r="AD906" s="144">
        <v>15.6492</v>
      </c>
      <c r="AG906" s="15" t="s">
        <v>15</v>
      </c>
      <c r="AH906" s="133">
        <v>4.0624200854998127E-4</v>
      </c>
      <c r="AI906" s="133">
        <v>5.2534661432953732E-4</v>
      </c>
      <c r="AJ906" s="133">
        <v>5.1827762180779025E-5</v>
      </c>
    </row>
    <row r="907" spans="1:36">
      <c r="A907" t="s">
        <v>1213</v>
      </c>
      <c r="B907">
        <v>9300</v>
      </c>
      <c r="C907" t="s">
        <v>3349</v>
      </c>
      <c r="D907" t="s">
        <v>3350</v>
      </c>
      <c r="E907" t="s">
        <v>309</v>
      </c>
      <c r="F907" t="s">
        <v>3351</v>
      </c>
      <c r="G907" t="s">
        <v>3352</v>
      </c>
      <c r="H907" t="s">
        <v>312</v>
      </c>
      <c r="I907" t="s">
        <v>951</v>
      </c>
      <c r="J907" t="s">
        <v>204</v>
      </c>
      <c r="K907" t="s">
        <v>204</v>
      </c>
      <c r="L907" t="s">
        <v>325</v>
      </c>
      <c r="M907" t="s">
        <v>340</v>
      </c>
      <c r="N907" t="s">
        <v>447</v>
      </c>
      <c r="O907" t="s">
        <v>339</v>
      </c>
      <c r="P907" t="s">
        <v>1760</v>
      </c>
      <c r="Q907" t="s">
        <v>415</v>
      </c>
      <c r="R907" t="s">
        <v>407</v>
      </c>
      <c r="S907" t="s">
        <v>1212</v>
      </c>
      <c r="T907" s="132">
        <v>4166.5</v>
      </c>
      <c r="U907" t="s">
        <v>1927</v>
      </c>
      <c r="V907" s="133">
        <v>5.8900000000000001E-2</v>
      </c>
      <c r="W907" s="133">
        <v>5.3043705896138799E-2</v>
      </c>
      <c r="X907" s="15" t="s">
        <v>412</v>
      </c>
      <c r="Y907" s="15" t="s">
        <v>339</v>
      </c>
      <c r="Z907" s="144">
        <v>15000</v>
      </c>
      <c r="AB907" t="s">
        <v>3353</v>
      </c>
      <c r="AD907" s="144">
        <v>15.391500000000001</v>
      </c>
      <c r="AG907" s="15" t="s">
        <v>15</v>
      </c>
      <c r="AH907" s="133">
        <v>7.4661782126964846E-5</v>
      </c>
      <c r="AI907" s="133">
        <v>5.1669557641624325E-4</v>
      </c>
      <c r="AJ907" s="133">
        <v>5.0974299108290548E-5</v>
      </c>
    </row>
    <row r="908" spans="1:36">
      <c r="A908" t="s">
        <v>1213</v>
      </c>
      <c r="B908">
        <v>9300</v>
      </c>
      <c r="C908" t="s">
        <v>3354</v>
      </c>
      <c r="D908" t="s">
        <v>3355</v>
      </c>
      <c r="E908" t="s">
        <v>309</v>
      </c>
      <c r="F908" t="s">
        <v>3356</v>
      </c>
      <c r="G908" t="s">
        <v>3357</v>
      </c>
      <c r="H908" t="s">
        <v>312</v>
      </c>
      <c r="I908" t="s">
        <v>951</v>
      </c>
      <c r="J908" t="s">
        <v>204</v>
      </c>
      <c r="K908" t="s">
        <v>204</v>
      </c>
      <c r="L908" t="s">
        <v>325</v>
      </c>
      <c r="M908" t="s">
        <v>340</v>
      </c>
      <c r="N908" t="s">
        <v>484</v>
      </c>
      <c r="O908" t="s">
        <v>339</v>
      </c>
      <c r="P908" t="s">
        <v>1622</v>
      </c>
      <c r="Q908" t="s">
        <v>413</v>
      </c>
      <c r="R908" t="s">
        <v>407</v>
      </c>
      <c r="S908" t="s">
        <v>1212</v>
      </c>
      <c r="T908" s="132">
        <v>2315</v>
      </c>
      <c r="U908" t="s">
        <v>3358</v>
      </c>
      <c r="V908" s="133">
        <v>2.5000000000000001E-2</v>
      </c>
      <c r="W908" s="133">
        <v>4.8239099057912502E-2</v>
      </c>
      <c r="X908" s="15" t="s">
        <v>412</v>
      </c>
      <c r="Y908" s="15" t="s">
        <v>339</v>
      </c>
      <c r="Z908" s="144">
        <v>15000.06</v>
      </c>
      <c r="AB908" t="s">
        <v>3359</v>
      </c>
      <c r="AD908" s="144">
        <v>14.319100000000001</v>
      </c>
      <c r="AG908" s="15" t="s">
        <v>15</v>
      </c>
      <c r="AH908" s="133">
        <v>1.6112031395632714E-5</v>
      </c>
      <c r="AI908" s="133">
        <v>4.806949048670908E-4</v>
      </c>
      <c r="AJ908" s="133">
        <v>4.7422673966898818E-5</v>
      </c>
    </row>
    <row r="909" spans="1:36">
      <c r="A909" t="s">
        <v>1213</v>
      </c>
      <c r="B909">
        <v>9300</v>
      </c>
      <c r="C909" t="s">
        <v>2324</v>
      </c>
      <c r="D909" t="s">
        <v>2325</v>
      </c>
      <c r="E909" t="s">
        <v>309</v>
      </c>
      <c r="F909" t="s">
        <v>3360</v>
      </c>
      <c r="G909" t="s">
        <v>3361</v>
      </c>
      <c r="H909" t="s">
        <v>312</v>
      </c>
      <c r="I909" t="s">
        <v>951</v>
      </c>
      <c r="J909" t="s">
        <v>204</v>
      </c>
      <c r="K909" t="s">
        <v>204</v>
      </c>
      <c r="L909" t="s">
        <v>325</v>
      </c>
      <c r="M909" t="s">
        <v>340</v>
      </c>
      <c r="N909" t="s">
        <v>454</v>
      </c>
      <c r="O909" t="s">
        <v>339</v>
      </c>
      <c r="Q909" t="s">
        <v>410</v>
      </c>
      <c r="R909" t="s">
        <v>410</v>
      </c>
      <c r="S909" t="s">
        <v>1212</v>
      </c>
      <c r="T909" s="132">
        <v>2332.1999999999998</v>
      </c>
      <c r="U909" t="s">
        <v>2765</v>
      </c>
      <c r="V909" s="133">
        <v>6.2E-2</v>
      </c>
      <c r="W909" s="133">
        <v>5.0030336214303597E-2</v>
      </c>
      <c r="X909" s="15" t="s">
        <v>412</v>
      </c>
      <c r="Y909" s="15" t="s">
        <v>339</v>
      </c>
      <c r="Z909" s="144">
        <v>13000</v>
      </c>
      <c r="AB909" t="s">
        <v>3362</v>
      </c>
      <c r="AD909" s="144">
        <v>13.52</v>
      </c>
      <c r="AG909" s="15" t="s">
        <v>15</v>
      </c>
      <c r="AH909" s="133">
        <v>2.2520610689667717E-5</v>
      </c>
      <c r="AI909" s="133">
        <v>4.5386896619222346E-4</v>
      </c>
      <c r="AJ909" s="133">
        <v>4.4776176717284746E-5</v>
      </c>
    </row>
    <row r="910" spans="1:36">
      <c r="A910" t="s">
        <v>1213</v>
      </c>
      <c r="B910">
        <v>9300</v>
      </c>
      <c r="C910" t="s">
        <v>3205</v>
      </c>
      <c r="D910" t="s">
        <v>3206</v>
      </c>
      <c r="E910" t="s">
        <v>309</v>
      </c>
      <c r="F910" t="s">
        <v>3363</v>
      </c>
      <c r="G910" t="s">
        <v>3364</v>
      </c>
      <c r="H910" t="s">
        <v>312</v>
      </c>
      <c r="I910" t="s">
        <v>951</v>
      </c>
      <c r="J910" t="s">
        <v>204</v>
      </c>
      <c r="K910" t="s">
        <v>204</v>
      </c>
      <c r="L910" t="s">
        <v>325</v>
      </c>
      <c r="M910" t="s">
        <v>340</v>
      </c>
      <c r="N910" t="s">
        <v>466</v>
      </c>
      <c r="O910" t="s">
        <v>339</v>
      </c>
      <c r="P910" t="s">
        <v>1622</v>
      </c>
      <c r="Q910" t="s">
        <v>413</v>
      </c>
      <c r="R910" t="s">
        <v>407</v>
      </c>
      <c r="S910" t="s">
        <v>1212</v>
      </c>
      <c r="T910" s="132">
        <v>741.8</v>
      </c>
      <c r="U910" t="s">
        <v>2497</v>
      </c>
      <c r="V910" s="133">
        <v>4.7500000000000001E-2</v>
      </c>
      <c r="W910" s="133">
        <v>5.16288121247288E-2</v>
      </c>
      <c r="X910" s="15" t="s">
        <v>412</v>
      </c>
      <c r="Y910" s="15" t="s">
        <v>339</v>
      </c>
      <c r="Z910" s="144">
        <v>12000.19</v>
      </c>
      <c r="AB910" t="s">
        <v>3365</v>
      </c>
      <c r="AD910" s="144">
        <v>12.109399999999999</v>
      </c>
      <c r="AG910" s="15" t="s">
        <v>15</v>
      </c>
      <c r="AH910" s="133">
        <v>1.4314798428164587E-4</v>
      </c>
      <c r="AI910" s="133">
        <v>4.0651485645030403E-4</v>
      </c>
      <c r="AJ910" s="133">
        <v>4.010448478848283E-5</v>
      </c>
    </row>
    <row r="911" spans="1:36">
      <c r="A911" t="s">
        <v>1213</v>
      </c>
      <c r="B911">
        <v>9300</v>
      </c>
      <c r="C911" t="s">
        <v>2335</v>
      </c>
      <c r="D911" t="s">
        <v>2336</v>
      </c>
      <c r="E911" t="s">
        <v>309</v>
      </c>
      <c r="F911" t="s">
        <v>3366</v>
      </c>
      <c r="G911" t="s">
        <v>3367</v>
      </c>
      <c r="H911" t="s">
        <v>312</v>
      </c>
      <c r="I911" t="s">
        <v>951</v>
      </c>
      <c r="J911" t="s">
        <v>204</v>
      </c>
      <c r="K911" t="s">
        <v>204</v>
      </c>
      <c r="L911" t="s">
        <v>325</v>
      </c>
      <c r="M911" t="s">
        <v>340</v>
      </c>
      <c r="N911" t="s">
        <v>464</v>
      </c>
      <c r="O911" t="s">
        <v>339</v>
      </c>
      <c r="P911" t="s">
        <v>1650</v>
      </c>
      <c r="Q911" t="s">
        <v>413</v>
      </c>
      <c r="R911" t="s">
        <v>407</v>
      </c>
      <c r="S911" t="s">
        <v>1212</v>
      </c>
      <c r="T911" s="132">
        <v>563.70000000000005</v>
      </c>
      <c r="U911" t="s">
        <v>3368</v>
      </c>
      <c r="V911" s="133">
        <v>2.5499999999999998E-2</v>
      </c>
      <c r="W911" s="133">
        <v>4.6832073092460298E-2</v>
      </c>
      <c r="X911" s="15" t="s">
        <v>412</v>
      </c>
      <c r="Y911" s="15" t="s">
        <v>339</v>
      </c>
      <c r="Z911" s="144">
        <v>12000</v>
      </c>
      <c r="AB911" t="s">
        <v>1778</v>
      </c>
      <c r="AD911" s="144">
        <v>11.94</v>
      </c>
      <c r="AG911" s="15" t="s">
        <v>15</v>
      </c>
      <c r="AH911" s="133">
        <v>5.9605412171425167E-5</v>
      </c>
      <c r="AI911" s="133">
        <v>4.0082806629697842E-4</v>
      </c>
      <c r="AJ911" s="133">
        <v>3.9543457840560641E-5</v>
      </c>
    </row>
    <row r="912" spans="1:36">
      <c r="A912" t="s">
        <v>1213</v>
      </c>
      <c r="B912">
        <v>9300</v>
      </c>
      <c r="C912" t="s">
        <v>3369</v>
      </c>
      <c r="D912" t="s">
        <v>3370</v>
      </c>
      <c r="E912" t="s">
        <v>311</v>
      </c>
      <c r="F912" t="s">
        <v>3371</v>
      </c>
      <c r="G912" t="s">
        <v>3372</v>
      </c>
      <c r="H912" t="s">
        <v>312</v>
      </c>
      <c r="I912" t="s">
        <v>951</v>
      </c>
      <c r="J912" t="s">
        <v>204</v>
      </c>
      <c r="K912" t="s">
        <v>224</v>
      </c>
      <c r="L912" t="s">
        <v>325</v>
      </c>
      <c r="M912" t="s">
        <v>340</v>
      </c>
      <c r="N912" t="s">
        <v>465</v>
      </c>
      <c r="O912" t="s">
        <v>339</v>
      </c>
      <c r="P912" t="s">
        <v>3373</v>
      </c>
      <c r="Q912" t="s">
        <v>415</v>
      </c>
      <c r="R912" t="s">
        <v>407</v>
      </c>
      <c r="S912" t="s">
        <v>1212</v>
      </c>
      <c r="T912" s="132">
        <v>1775.2</v>
      </c>
      <c r="U912" t="s">
        <v>2574</v>
      </c>
      <c r="V912" s="133">
        <v>8.9499999999999996E-2</v>
      </c>
      <c r="W912" s="133">
        <v>8.40140127480027E-2</v>
      </c>
      <c r="X912" s="3" t="s">
        <v>412</v>
      </c>
      <c r="Y912" s="3" t="s">
        <v>338</v>
      </c>
      <c r="Z912" s="144">
        <v>10775.51</v>
      </c>
      <c r="AB912" t="s">
        <v>3374</v>
      </c>
      <c r="AD912" s="144">
        <v>10.5428</v>
      </c>
      <c r="AG912" s="15" t="s">
        <v>15</v>
      </c>
      <c r="AH912" s="133">
        <v>5.3179242727891511E-5</v>
      </c>
      <c r="AI912" s="133">
        <v>3.5392379709847438E-4</v>
      </c>
      <c r="AJ912" s="133">
        <v>3.4916144666789171E-5</v>
      </c>
    </row>
    <row r="913" spans="1:36">
      <c r="A913" t="s">
        <v>1213</v>
      </c>
      <c r="B913">
        <v>9300</v>
      </c>
      <c r="C913" t="s">
        <v>2402</v>
      </c>
      <c r="D913" t="s">
        <v>2403</v>
      </c>
      <c r="E913" t="s">
        <v>309</v>
      </c>
      <c r="F913" t="s">
        <v>3375</v>
      </c>
      <c r="G913" t="s">
        <v>3376</v>
      </c>
      <c r="H913" t="s">
        <v>312</v>
      </c>
      <c r="I913" t="s">
        <v>951</v>
      </c>
      <c r="J913" t="s">
        <v>204</v>
      </c>
      <c r="K913" t="s">
        <v>204</v>
      </c>
      <c r="L913" t="s">
        <v>325</v>
      </c>
      <c r="M913" t="s">
        <v>340</v>
      </c>
      <c r="N913" t="s">
        <v>451</v>
      </c>
      <c r="O913" t="s">
        <v>339</v>
      </c>
      <c r="P913" t="s">
        <v>1622</v>
      </c>
      <c r="Q913" t="s">
        <v>413</v>
      </c>
      <c r="R913" t="s">
        <v>407</v>
      </c>
      <c r="S913" t="s">
        <v>1212</v>
      </c>
      <c r="T913" s="132">
        <v>4184.1000000000004</v>
      </c>
      <c r="U913" t="s">
        <v>2310</v>
      </c>
      <c r="V913" s="133">
        <v>5.5E-2</v>
      </c>
      <c r="W913" s="133">
        <v>5.4192405565976799E-2</v>
      </c>
      <c r="X913" s="15" t="s">
        <v>412</v>
      </c>
      <c r="Y913" s="15" t="s">
        <v>339</v>
      </c>
      <c r="Z913" s="144">
        <v>10000</v>
      </c>
      <c r="AB913" t="s">
        <v>3279</v>
      </c>
      <c r="AD913" s="144">
        <v>10.1</v>
      </c>
      <c r="AG913" s="15" t="s">
        <v>15</v>
      </c>
      <c r="AH913" s="133">
        <v>3.6575240756522277E-5</v>
      </c>
      <c r="AI913" s="133">
        <v>3.3905891705188294E-4</v>
      </c>
      <c r="AJ913" s="133">
        <v>3.3449658642350293E-5</v>
      </c>
    </row>
    <row r="914" spans="1:36">
      <c r="A914" t="s">
        <v>1213</v>
      </c>
      <c r="B914">
        <v>9300</v>
      </c>
      <c r="C914" t="s">
        <v>3113</v>
      </c>
      <c r="D914" t="s">
        <v>3114</v>
      </c>
      <c r="E914" t="s">
        <v>309</v>
      </c>
      <c r="F914" t="s">
        <v>3115</v>
      </c>
      <c r="G914" t="s">
        <v>3116</v>
      </c>
      <c r="H914" t="s">
        <v>312</v>
      </c>
      <c r="I914" t="s">
        <v>951</v>
      </c>
      <c r="J914" t="s">
        <v>204</v>
      </c>
      <c r="K914" t="s">
        <v>204</v>
      </c>
      <c r="L914" t="s">
        <v>325</v>
      </c>
      <c r="M914" t="s">
        <v>340</v>
      </c>
      <c r="N914" t="s">
        <v>447</v>
      </c>
      <c r="O914" t="s">
        <v>339</v>
      </c>
      <c r="P914" t="s">
        <v>1856</v>
      </c>
      <c r="Q914" t="s">
        <v>415</v>
      </c>
      <c r="R914" t="s">
        <v>407</v>
      </c>
      <c r="S914" t="s">
        <v>1212</v>
      </c>
      <c r="T914" s="132">
        <v>775.9</v>
      </c>
      <c r="U914" t="s">
        <v>1807</v>
      </c>
      <c r="V914" s="133">
        <v>4.1700000000000001E-2</v>
      </c>
      <c r="W914" s="133">
        <v>5.2252991397380502E-2</v>
      </c>
      <c r="X914" s="15" t="s">
        <v>412</v>
      </c>
      <c r="Y914" s="15" t="s">
        <v>339</v>
      </c>
      <c r="Z914" s="144">
        <v>10000</v>
      </c>
      <c r="AB914" t="s">
        <v>3117</v>
      </c>
      <c r="AD914" s="144">
        <v>10.026999999999999</v>
      </c>
      <c r="AG914" s="15" t="s">
        <v>15</v>
      </c>
      <c r="AH914" s="133">
        <v>5.2276948636329658E-5</v>
      </c>
      <c r="AI914" s="133">
        <v>3.3660829319596334E-4</v>
      </c>
      <c r="AJ914" s="133">
        <v>3.3207893782856071E-5</v>
      </c>
    </row>
    <row r="915" spans="1:36">
      <c r="A915" t="s">
        <v>1213</v>
      </c>
      <c r="B915">
        <v>9300</v>
      </c>
      <c r="C915" t="s">
        <v>1794</v>
      </c>
      <c r="D915" t="s">
        <v>1795</v>
      </c>
      <c r="E915" t="s">
        <v>309</v>
      </c>
      <c r="F915" t="s">
        <v>1796</v>
      </c>
      <c r="G915" t="s">
        <v>1797</v>
      </c>
      <c r="H915" t="s">
        <v>312</v>
      </c>
      <c r="I915" t="s">
        <v>951</v>
      </c>
      <c r="J915" t="s">
        <v>204</v>
      </c>
      <c r="K915" t="s">
        <v>204</v>
      </c>
      <c r="L915" t="s">
        <v>325</v>
      </c>
      <c r="M915" t="s">
        <v>340</v>
      </c>
      <c r="N915" t="s">
        <v>441</v>
      </c>
      <c r="O915" t="s">
        <v>339</v>
      </c>
      <c r="Q915" t="s">
        <v>410</v>
      </c>
      <c r="R915" t="s">
        <v>410</v>
      </c>
      <c r="S915" t="s">
        <v>1212</v>
      </c>
      <c r="T915" s="132">
        <v>3805.4</v>
      </c>
      <c r="U915" t="s">
        <v>1303</v>
      </c>
      <c r="V915" s="133">
        <v>5.5E-2</v>
      </c>
      <c r="W915" s="133">
        <v>6.4423175913095099E-2</v>
      </c>
      <c r="X915" s="15" t="s">
        <v>412</v>
      </c>
      <c r="Y915" s="15" t="s">
        <v>339</v>
      </c>
      <c r="Z915" s="144">
        <v>10000</v>
      </c>
      <c r="AB915" t="s">
        <v>1798</v>
      </c>
      <c r="AD915" s="144">
        <v>9.6080000000000005</v>
      </c>
      <c r="AG915" s="15" t="s">
        <v>15</v>
      </c>
      <c r="AH915" s="133">
        <v>5.8823529411764708E-5</v>
      </c>
      <c r="AI915" s="133">
        <v>3.2254238366678133E-4</v>
      </c>
      <c r="AJ915" s="133">
        <v>3.1820229726307093E-5</v>
      </c>
    </row>
    <row r="916" spans="1:36">
      <c r="A916" t="s">
        <v>1213</v>
      </c>
      <c r="B916">
        <v>9300</v>
      </c>
      <c r="C916" t="s">
        <v>3377</v>
      </c>
      <c r="D916" t="s">
        <v>3378</v>
      </c>
      <c r="E916" t="s">
        <v>309</v>
      </c>
      <c r="F916" t="s">
        <v>3379</v>
      </c>
      <c r="G916" t="s">
        <v>3380</v>
      </c>
      <c r="H916" t="s">
        <v>312</v>
      </c>
      <c r="I916" t="s">
        <v>951</v>
      </c>
      <c r="J916" t="s">
        <v>204</v>
      </c>
      <c r="K916" t="s">
        <v>204</v>
      </c>
      <c r="L916" t="s">
        <v>325</v>
      </c>
      <c r="M916" t="s">
        <v>340</v>
      </c>
      <c r="N916" t="s">
        <v>436</v>
      </c>
      <c r="O916" t="s">
        <v>339</v>
      </c>
      <c r="P916" t="s">
        <v>2914</v>
      </c>
      <c r="Q916" t="s">
        <v>415</v>
      </c>
      <c r="R916" t="s">
        <v>407</v>
      </c>
      <c r="S916" t="s">
        <v>1212</v>
      </c>
      <c r="T916" s="132">
        <v>2819.2</v>
      </c>
      <c r="U916" t="s">
        <v>3381</v>
      </c>
      <c r="V916" s="133">
        <v>1.2E-2</v>
      </c>
      <c r="W916" s="133">
        <v>1.9327534765004799E-2</v>
      </c>
      <c r="X916" s="15" t="s">
        <v>412</v>
      </c>
      <c r="Y916" s="15" t="s">
        <v>339</v>
      </c>
      <c r="Z916" s="144">
        <v>10000</v>
      </c>
      <c r="AB916" t="s">
        <v>3382</v>
      </c>
      <c r="AD916" s="144">
        <v>9.5879999999999992</v>
      </c>
      <c r="AG916" s="15" t="s">
        <v>15</v>
      </c>
      <c r="AH916" s="133">
        <v>9.1069704752017193E-5</v>
      </c>
      <c r="AI916" s="133">
        <v>3.2187097987063893E-4</v>
      </c>
      <c r="AJ916" s="133">
        <v>3.1753992778500453E-5</v>
      </c>
    </row>
    <row r="917" spans="1:36">
      <c r="A917" t="s">
        <v>1213</v>
      </c>
      <c r="B917">
        <v>9300</v>
      </c>
      <c r="C917" t="s">
        <v>2360</v>
      </c>
      <c r="D917" t="s">
        <v>2361</v>
      </c>
      <c r="E917" t="s">
        <v>309</v>
      </c>
      <c r="F917" t="s">
        <v>2478</v>
      </c>
      <c r="G917" t="s">
        <v>2479</v>
      </c>
      <c r="H917" t="s">
        <v>312</v>
      </c>
      <c r="I917" t="s">
        <v>951</v>
      </c>
      <c r="J917" t="s">
        <v>204</v>
      </c>
      <c r="K917" t="s">
        <v>204</v>
      </c>
      <c r="L917" t="s">
        <v>325</v>
      </c>
      <c r="M917" t="s">
        <v>340</v>
      </c>
      <c r="N917" t="s">
        <v>445</v>
      </c>
      <c r="O917" t="s">
        <v>339</v>
      </c>
      <c r="P917" t="s">
        <v>1690</v>
      </c>
      <c r="Q917" t="s">
        <v>413</v>
      </c>
      <c r="R917" t="s">
        <v>407</v>
      </c>
      <c r="S917" t="s">
        <v>1212</v>
      </c>
      <c r="T917" s="132">
        <v>334.2</v>
      </c>
      <c r="U917" t="s">
        <v>2480</v>
      </c>
      <c r="V917" s="133">
        <v>3.9199999999999999E-2</v>
      </c>
      <c r="W917" s="133">
        <v>4.9344525794982601E-2</v>
      </c>
      <c r="X917" s="15" t="s">
        <v>412</v>
      </c>
      <c r="Y917" s="15" t="s">
        <v>339</v>
      </c>
      <c r="Z917" s="144">
        <v>9000</v>
      </c>
      <c r="AB917" t="s">
        <v>2481</v>
      </c>
      <c r="AD917" s="144">
        <v>9.0269999999999992</v>
      </c>
      <c r="AG917" s="15" t="s">
        <v>15</v>
      </c>
      <c r="AH917" s="133">
        <v>1.9736502732636125E-5</v>
      </c>
      <c r="AI917" s="133">
        <v>3.0303810338884625E-4</v>
      </c>
      <c r="AJ917" s="133">
        <v>2.989604639252436E-5</v>
      </c>
    </row>
    <row r="918" spans="1:36">
      <c r="A918" t="s">
        <v>1213</v>
      </c>
      <c r="B918">
        <v>9300</v>
      </c>
      <c r="C918" t="s">
        <v>3383</v>
      </c>
      <c r="D918" t="s">
        <v>3384</v>
      </c>
      <c r="E918" t="s">
        <v>309</v>
      </c>
      <c r="F918" t="s">
        <v>3385</v>
      </c>
      <c r="G918" t="s">
        <v>3386</v>
      </c>
      <c r="H918" t="s">
        <v>312</v>
      </c>
      <c r="I918" t="s">
        <v>951</v>
      </c>
      <c r="J918" t="s">
        <v>204</v>
      </c>
      <c r="K918" t="s">
        <v>204</v>
      </c>
      <c r="L918" t="s">
        <v>325</v>
      </c>
      <c r="M918" t="s">
        <v>340</v>
      </c>
      <c r="N918" t="s">
        <v>451</v>
      </c>
      <c r="O918" t="s">
        <v>339</v>
      </c>
      <c r="Q918" t="s">
        <v>410</v>
      </c>
      <c r="R918" t="s">
        <v>410</v>
      </c>
      <c r="S918" t="s">
        <v>1212</v>
      </c>
      <c r="T918" s="132">
        <v>1221.0999999999999</v>
      </c>
      <c r="U918" t="s">
        <v>1793</v>
      </c>
      <c r="V918" s="133">
        <v>3.5000000000000003E-2</v>
      </c>
      <c r="W918" s="133">
        <v>4.5229663279056198E-2</v>
      </c>
      <c r="X918" s="15" t="s">
        <v>412</v>
      </c>
      <c r="Y918" s="15" t="s">
        <v>339</v>
      </c>
      <c r="Z918" s="144">
        <v>9000.67</v>
      </c>
      <c r="AB918" t="s">
        <v>3387</v>
      </c>
      <c r="AD918" s="144">
        <v>8.9727999999999994</v>
      </c>
      <c r="AG918" s="15" t="s">
        <v>15</v>
      </c>
      <c r="AH918" s="133">
        <v>1.1250837499999999E-4</v>
      </c>
      <c r="AI918" s="133">
        <v>3.0121859910130049E-4</v>
      </c>
      <c r="AJ918" s="133">
        <v>2.9716544263968382E-5</v>
      </c>
    </row>
    <row r="919" spans="1:36">
      <c r="A919" t="s">
        <v>1213</v>
      </c>
      <c r="B919">
        <v>9300</v>
      </c>
      <c r="C919" t="s">
        <v>2374</v>
      </c>
      <c r="D919" t="s">
        <v>2375</v>
      </c>
      <c r="E919" t="s">
        <v>309</v>
      </c>
      <c r="F919" t="s">
        <v>2376</v>
      </c>
      <c r="G919" t="s">
        <v>2377</v>
      </c>
      <c r="H919" t="s">
        <v>312</v>
      </c>
      <c r="I919" t="s">
        <v>951</v>
      </c>
      <c r="J919" t="s">
        <v>204</v>
      </c>
      <c r="K919" t="s">
        <v>204</v>
      </c>
      <c r="L919" t="s">
        <v>325</v>
      </c>
      <c r="M919" t="s">
        <v>340</v>
      </c>
      <c r="N919" t="s">
        <v>484</v>
      </c>
      <c r="O919" t="s">
        <v>339</v>
      </c>
      <c r="Q919" t="s">
        <v>410</v>
      </c>
      <c r="R919" t="s">
        <v>410</v>
      </c>
      <c r="S919" t="s">
        <v>1212</v>
      </c>
      <c r="T919" s="132">
        <v>2569.4</v>
      </c>
      <c r="U919" t="s">
        <v>2378</v>
      </c>
      <c r="V919" s="133">
        <v>3.6499999999999998E-2</v>
      </c>
      <c r="W919" s="133">
        <v>4.4668426454066899E-2</v>
      </c>
      <c r="X919" s="15" t="s">
        <v>412</v>
      </c>
      <c r="Y919" s="15" t="s">
        <v>339</v>
      </c>
      <c r="Z919" s="144">
        <v>9000</v>
      </c>
      <c r="AB919" t="s">
        <v>1411</v>
      </c>
      <c r="AD919" s="144">
        <v>8.7767999999999997</v>
      </c>
      <c r="AG919" s="15" t="s">
        <v>15</v>
      </c>
      <c r="AH919" s="133">
        <v>4.478131844721901E-6</v>
      </c>
      <c r="AI919" s="133">
        <v>2.9463884189910556E-4</v>
      </c>
      <c r="AJ919" s="133">
        <v>2.9067422175463369E-5</v>
      </c>
    </row>
    <row r="920" spans="1:36">
      <c r="A920" t="s">
        <v>1213</v>
      </c>
      <c r="B920">
        <v>9300</v>
      </c>
      <c r="C920" t="s">
        <v>1635</v>
      </c>
      <c r="D920" t="s">
        <v>1636</v>
      </c>
      <c r="E920" t="s">
        <v>309</v>
      </c>
      <c r="F920" t="s">
        <v>3388</v>
      </c>
      <c r="G920" t="s">
        <v>3389</v>
      </c>
      <c r="H920" t="s">
        <v>312</v>
      </c>
      <c r="I920" t="s">
        <v>951</v>
      </c>
      <c r="J920" t="s">
        <v>204</v>
      </c>
      <c r="K920" t="s">
        <v>204</v>
      </c>
      <c r="L920" t="s">
        <v>325</v>
      </c>
      <c r="M920" t="s">
        <v>340</v>
      </c>
      <c r="N920" t="s">
        <v>447</v>
      </c>
      <c r="O920" t="s">
        <v>339</v>
      </c>
      <c r="Q920" t="s">
        <v>410</v>
      </c>
      <c r="R920" t="s">
        <v>410</v>
      </c>
      <c r="S920" t="s">
        <v>1212</v>
      </c>
      <c r="T920" s="132">
        <v>767.5</v>
      </c>
      <c r="U920" t="s">
        <v>1777</v>
      </c>
      <c r="V920" s="133">
        <v>3.56E-2</v>
      </c>
      <c r="W920" s="133">
        <v>6.6433400335311601E-2</v>
      </c>
      <c r="X920" s="15" t="s">
        <v>412</v>
      </c>
      <c r="Y920" s="15" t="s">
        <v>339</v>
      </c>
      <c r="Z920" s="144">
        <v>8666.67</v>
      </c>
      <c r="AB920" t="s">
        <v>3390</v>
      </c>
      <c r="AD920" s="144">
        <v>8.5374999999999996</v>
      </c>
      <c r="AG920" s="15" t="s">
        <v>15</v>
      </c>
      <c r="AH920" s="133">
        <v>1.4444450000000001E-4</v>
      </c>
      <c r="AI920" s="133">
        <v>2.8660549547826242E-4</v>
      </c>
      <c r="AJ920" s="133">
        <v>2.8274897094956989E-5</v>
      </c>
    </row>
    <row r="921" spans="1:36">
      <c r="A921" t="s">
        <v>1213</v>
      </c>
      <c r="B921">
        <v>9300</v>
      </c>
      <c r="C921" t="s">
        <v>3151</v>
      </c>
      <c r="D921" t="s">
        <v>3152</v>
      </c>
      <c r="E921" t="s">
        <v>309</v>
      </c>
      <c r="F921" t="s">
        <v>3391</v>
      </c>
      <c r="G921" t="s">
        <v>3392</v>
      </c>
      <c r="H921" t="s">
        <v>312</v>
      </c>
      <c r="I921" t="s">
        <v>951</v>
      </c>
      <c r="J921" t="s">
        <v>204</v>
      </c>
      <c r="K921" t="s">
        <v>204</v>
      </c>
      <c r="L921" t="s">
        <v>325</v>
      </c>
      <c r="M921" t="s">
        <v>340</v>
      </c>
      <c r="N921" t="s">
        <v>447</v>
      </c>
      <c r="O921" t="s">
        <v>339</v>
      </c>
      <c r="P921" t="s">
        <v>1760</v>
      </c>
      <c r="Q921" t="s">
        <v>415</v>
      </c>
      <c r="R921" t="s">
        <v>407</v>
      </c>
      <c r="S921" t="s">
        <v>1212</v>
      </c>
      <c r="T921" s="132">
        <v>993.2</v>
      </c>
      <c r="U921" t="s">
        <v>3393</v>
      </c>
      <c r="V921" s="133">
        <v>2.75E-2</v>
      </c>
      <c r="W921" s="133">
        <v>5.05823939323422E-2</v>
      </c>
      <c r="X921" s="15" t="s">
        <v>412</v>
      </c>
      <c r="Y921" s="15" t="s">
        <v>339</v>
      </c>
      <c r="Z921" s="144">
        <v>7000</v>
      </c>
      <c r="AB921" t="s">
        <v>3394</v>
      </c>
      <c r="AD921" s="144">
        <v>6.8481000000000005</v>
      </c>
      <c r="AG921" s="15" t="s">
        <v>15</v>
      </c>
      <c r="AH921" s="133">
        <v>7.8462524588894197E-5</v>
      </c>
      <c r="AI921" s="133">
        <v>2.298920168181188E-4</v>
      </c>
      <c r="AJ921" s="133">
        <v>2.2679862113730598E-5</v>
      </c>
    </row>
    <row r="922" spans="1:36">
      <c r="A922" t="s">
        <v>1213</v>
      </c>
      <c r="B922">
        <v>9300</v>
      </c>
      <c r="C922" t="s">
        <v>3377</v>
      </c>
      <c r="D922" t="s">
        <v>3378</v>
      </c>
      <c r="E922" t="s">
        <v>309</v>
      </c>
      <c r="F922" t="s">
        <v>3395</v>
      </c>
      <c r="G922" t="s">
        <v>3396</v>
      </c>
      <c r="H922" t="s">
        <v>312</v>
      </c>
      <c r="I922" t="s">
        <v>951</v>
      </c>
      <c r="J922" t="s">
        <v>204</v>
      </c>
      <c r="K922" t="s">
        <v>204</v>
      </c>
      <c r="L922" t="s">
        <v>325</v>
      </c>
      <c r="M922" t="s">
        <v>340</v>
      </c>
      <c r="N922" t="s">
        <v>436</v>
      </c>
      <c r="O922" t="s">
        <v>339</v>
      </c>
      <c r="P922" t="s">
        <v>2914</v>
      </c>
      <c r="Q922" t="s">
        <v>415</v>
      </c>
      <c r="R922" t="s">
        <v>407</v>
      </c>
      <c r="S922" t="s">
        <v>1212</v>
      </c>
      <c r="T922" s="132">
        <v>347.9</v>
      </c>
      <c r="U922" t="s">
        <v>3397</v>
      </c>
      <c r="V922" s="133">
        <v>4.7399999999999998E-2</v>
      </c>
      <c r="W922" s="133">
        <v>4.3931475296020199E-2</v>
      </c>
      <c r="X922" s="15" t="s">
        <v>412</v>
      </c>
      <c r="Y922" s="15" t="s">
        <v>339</v>
      </c>
      <c r="Z922" s="144">
        <v>6000</v>
      </c>
      <c r="AB922" t="s">
        <v>3398</v>
      </c>
      <c r="AD922" s="144">
        <v>6.51</v>
      </c>
      <c r="AG922" s="15" t="s">
        <v>15</v>
      </c>
      <c r="AH922" s="133">
        <v>8.3385070295073506E-6</v>
      </c>
      <c r="AI922" s="133">
        <v>2.1854193564433246E-4</v>
      </c>
      <c r="AJ922" s="133">
        <v>2.1560126511059445E-5</v>
      </c>
    </row>
    <row r="923" spans="1:36">
      <c r="A923" t="s">
        <v>1213</v>
      </c>
      <c r="B923">
        <v>9300</v>
      </c>
      <c r="C923" t="s">
        <v>2512</v>
      </c>
      <c r="D923" t="s">
        <v>2513</v>
      </c>
      <c r="E923" t="s">
        <v>309</v>
      </c>
      <c r="F923" t="s">
        <v>2514</v>
      </c>
      <c r="G923" t="s">
        <v>2515</v>
      </c>
      <c r="H923" t="s">
        <v>312</v>
      </c>
      <c r="I923" t="s">
        <v>951</v>
      </c>
      <c r="J923" t="s">
        <v>204</v>
      </c>
      <c r="K923" t="s">
        <v>204</v>
      </c>
      <c r="L923" t="s">
        <v>325</v>
      </c>
      <c r="M923" t="s">
        <v>340</v>
      </c>
      <c r="N923" t="s">
        <v>443</v>
      </c>
      <c r="O923" t="s">
        <v>339</v>
      </c>
      <c r="P923" t="s">
        <v>1662</v>
      </c>
      <c r="Q923" t="s">
        <v>413</v>
      </c>
      <c r="R923" t="s">
        <v>407</v>
      </c>
      <c r="S923" t="s">
        <v>1212</v>
      </c>
      <c r="T923" s="132">
        <v>8.1999999999999993</v>
      </c>
      <c r="U923" t="s">
        <v>1418</v>
      </c>
      <c r="V923" s="133">
        <v>0.02</v>
      </c>
      <c r="W923" s="133">
        <v>9.8061980285644196E-2</v>
      </c>
      <c r="X923" s="15" t="s">
        <v>412</v>
      </c>
      <c r="Y923" s="15" t="s">
        <v>339</v>
      </c>
      <c r="Z923" s="144">
        <v>5000</v>
      </c>
      <c r="AB923" t="s">
        <v>2516</v>
      </c>
      <c r="AD923" s="144">
        <v>5.0209999999999999</v>
      </c>
      <c r="AG923" s="15" t="s">
        <v>15</v>
      </c>
      <c r="AH923" s="133">
        <v>6.7612888303860105E-5</v>
      </c>
      <c r="AI923" s="133">
        <v>1.6855592302153507E-4</v>
      </c>
      <c r="AJ923" s="133">
        <v>1.6628785746855524E-5</v>
      </c>
    </row>
    <row r="924" spans="1:36">
      <c r="A924" t="s">
        <v>1213</v>
      </c>
      <c r="B924">
        <v>9300</v>
      </c>
      <c r="C924" t="s">
        <v>3399</v>
      </c>
      <c r="D924" t="s">
        <v>3400</v>
      </c>
      <c r="E924" t="s">
        <v>309</v>
      </c>
      <c r="F924" t="s">
        <v>3401</v>
      </c>
      <c r="G924" t="s">
        <v>3402</v>
      </c>
      <c r="H924" t="s">
        <v>312</v>
      </c>
      <c r="I924" t="s">
        <v>951</v>
      </c>
      <c r="J924" t="s">
        <v>204</v>
      </c>
      <c r="K924" t="s">
        <v>204</v>
      </c>
      <c r="L924" t="s">
        <v>325</v>
      </c>
      <c r="M924" t="s">
        <v>340</v>
      </c>
      <c r="N924" t="s">
        <v>447</v>
      </c>
      <c r="O924" t="s">
        <v>339</v>
      </c>
      <c r="Q924" t="s">
        <v>410</v>
      </c>
      <c r="R924" t="s">
        <v>410</v>
      </c>
      <c r="S924" t="s">
        <v>1212</v>
      </c>
      <c r="T924" s="132">
        <v>2053.4</v>
      </c>
      <c r="U924" t="s">
        <v>1366</v>
      </c>
      <c r="V924" s="133">
        <v>7.0000000000000007E-2</v>
      </c>
      <c r="W924" s="133">
        <v>8.2424715944528201E-2</v>
      </c>
      <c r="X924" s="15" t="s">
        <v>412</v>
      </c>
      <c r="Y924" s="15" t="s">
        <v>339</v>
      </c>
      <c r="Z924" s="144">
        <v>4999.8</v>
      </c>
      <c r="AB924" t="s">
        <v>1640</v>
      </c>
      <c r="AD924" s="144">
        <v>4.8933</v>
      </c>
      <c r="AG924" s="15" t="s">
        <v>15</v>
      </c>
      <c r="AH924" s="133">
        <v>7.3366674733899804E-5</v>
      </c>
      <c r="AI924" s="133">
        <v>1.642690097831662E-4</v>
      </c>
      <c r="AJ924" s="133">
        <v>1.6205862835110165E-5</v>
      </c>
    </row>
    <row r="925" spans="1:36">
      <c r="A925" t="s">
        <v>1213</v>
      </c>
      <c r="B925">
        <v>9300</v>
      </c>
      <c r="C925" t="s">
        <v>2370</v>
      </c>
      <c r="D925" t="s">
        <v>2371</v>
      </c>
      <c r="E925" t="s">
        <v>309</v>
      </c>
      <c r="F925" t="s">
        <v>3403</v>
      </c>
      <c r="G925" t="s">
        <v>3404</v>
      </c>
      <c r="H925" t="s">
        <v>312</v>
      </c>
      <c r="I925" t="s">
        <v>951</v>
      </c>
      <c r="J925" t="s">
        <v>204</v>
      </c>
      <c r="K925" t="s">
        <v>204</v>
      </c>
      <c r="L925" t="s">
        <v>325</v>
      </c>
      <c r="M925" t="s">
        <v>340</v>
      </c>
      <c r="N925" t="s">
        <v>445</v>
      </c>
      <c r="O925" t="s">
        <v>339</v>
      </c>
      <c r="P925" t="s">
        <v>1856</v>
      </c>
      <c r="Q925" t="s">
        <v>415</v>
      </c>
      <c r="R925" t="s">
        <v>407</v>
      </c>
      <c r="S925" t="s">
        <v>1212</v>
      </c>
      <c r="T925" s="132">
        <v>249.3</v>
      </c>
      <c r="U925" t="s">
        <v>3236</v>
      </c>
      <c r="V925" s="133">
        <v>3.2899999999999999E-2</v>
      </c>
      <c r="W925" s="133">
        <v>4.3071261844634702E-2</v>
      </c>
      <c r="X925" s="15" t="s">
        <v>412</v>
      </c>
      <c r="Y925" s="15" t="s">
        <v>339</v>
      </c>
      <c r="Z925" s="144">
        <v>4000</v>
      </c>
      <c r="AB925" t="s">
        <v>3405</v>
      </c>
      <c r="AD925" s="144">
        <v>4.0884</v>
      </c>
      <c r="AG925" s="15" t="s">
        <v>15</v>
      </c>
      <c r="AH925" s="133">
        <v>9.9044059913475205E-6</v>
      </c>
      <c r="AI925" s="133">
        <v>1.3724836400741766E-4</v>
      </c>
      <c r="AJ925" s="133">
        <v>1.3540156870632172E-5</v>
      </c>
    </row>
    <row r="926" spans="1:36">
      <c r="A926" t="s">
        <v>1213</v>
      </c>
      <c r="B926">
        <v>9300</v>
      </c>
      <c r="C926" t="s">
        <v>2402</v>
      </c>
      <c r="D926" t="s">
        <v>2403</v>
      </c>
      <c r="E926" t="s">
        <v>309</v>
      </c>
      <c r="F926" t="s">
        <v>2404</v>
      </c>
      <c r="G926" t="s">
        <v>2405</v>
      </c>
      <c r="H926" t="s">
        <v>312</v>
      </c>
      <c r="I926" t="s">
        <v>951</v>
      </c>
      <c r="J926" t="s">
        <v>204</v>
      </c>
      <c r="K926" t="s">
        <v>204</v>
      </c>
      <c r="L926" t="s">
        <v>325</v>
      </c>
      <c r="M926" t="s">
        <v>340</v>
      </c>
      <c r="N926" t="s">
        <v>451</v>
      </c>
      <c r="O926" t="s">
        <v>339</v>
      </c>
      <c r="P926" t="s">
        <v>1622</v>
      </c>
      <c r="Q926" t="s">
        <v>413</v>
      </c>
      <c r="R926" t="s">
        <v>407</v>
      </c>
      <c r="S926" t="s">
        <v>1212</v>
      </c>
      <c r="T926" s="132">
        <v>1574.8</v>
      </c>
      <c r="U926" t="s">
        <v>1726</v>
      </c>
      <c r="V926" s="133">
        <v>3.9E-2</v>
      </c>
      <c r="W926" s="133">
        <v>4.9066529984473799E-2</v>
      </c>
      <c r="X926" s="15" t="s">
        <v>412</v>
      </c>
      <c r="Y926" s="15" t="s">
        <v>339</v>
      </c>
      <c r="Z926" s="144">
        <v>4000</v>
      </c>
      <c r="AB926" t="s">
        <v>2406</v>
      </c>
      <c r="AD926" s="144">
        <v>3.9415999999999998</v>
      </c>
      <c r="AG926" s="15" t="s">
        <v>15</v>
      </c>
      <c r="AH926" s="133">
        <v>5.2042119769214019E-6</v>
      </c>
      <c r="AI926" s="133">
        <v>1.3232026014373284E-4</v>
      </c>
      <c r="AJ926" s="133">
        <v>1.3053977673731474E-5</v>
      </c>
    </row>
    <row r="927" spans="1:36">
      <c r="A927" t="s">
        <v>1213</v>
      </c>
      <c r="B927">
        <v>9300</v>
      </c>
      <c r="C927" t="s">
        <v>1635</v>
      </c>
      <c r="D927" t="s">
        <v>1636</v>
      </c>
      <c r="E927" t="s">
        <v>309</v>
      </c>
      <c r="F927" t="s">
        <v>1637</v>
      </c>
      <c r="G927" t="s">
        <v>1638</v>
      </c>
      <c r="H927" t="s">
        <v>312</v>
      </c>
      <c r="I927" t="s">
        <v>951</v>
      </c>
      <c r="J927" t="s">
        <v>204</v>
      </c>
      <c r="K927" t="s">
        <v>204</v>
      </c>
      <c r="L927" t="s">
        <v>325</v>
      </c>
      <c r="M927" t="s">
        <v>340</v>
      </c>
      <c r="N927" t="s">
        <v>447</v>
      </c>
      <c r="O927" t="s">
        <v>339</v>
      </c>
      <c r="Q927" t="s">
        <v>410</v>
      </c>
      <c r="R927" t="s">
        <v>410</v>
      </c>
      <c r="S927" t="s">
        <v>1212</v>
      </c>
      <c r="T927" s="132">
        <v>1675.1</v>
      </c>
      <c r="U927" t="s">
        <v>1639</v>
      </c>
      <c r="V927" s="133">
        <v>4.48E-2</v>
      </c>
      <c r="W927" s="133">
        <v>6.4555617313384703E-2</v>
      </c>
      <c r="X927" s="15" t="s">
        <v>412</v>
      </c>
      <c r="Y927" s="15" t="s">
        <v>339</v>
      </c>
      <c r="Z927" s="144">
        <v>3000</v>
      </c>
      <c r="AB927" t="s">
        <v>1640</v>
      </c>
      <c r="AD927" s="144">
        <v>2.9360999999999997</v>
      </c>
      <c r="AG927" s="15" t="s">
        <v>15</v>
      </c>
      <c r="AH927" s="133">
        <v>2.5000000000000001E-5</v>
      </c>
      <c r="AI927" s="133">
        <v>9.8565434292676571E-5</v>
      </c>
      <c r="AJ927" s="133">
        <v>9.7239151227529392E-6</v>
      </c>
    </row>
    <row r="928" spans="1:36">
      <c r="A928" t="s">
        <v>1213</v>
      </c>
      <c r="B928">
        <v>9300</v>
      </c>
      <c r="C928" t="s">
        <v>2388</v>
      </c>
      <c r="D928" t="s">
        <v>2389</v>
      </c>
      <c r="E928" t="s">
        <v>309</v>
      </c>
      <c r="F928" t="s">
        <v>2390</v>
      </c>
      <c r="G928" t="s">
        <v>2391</v>
      </c>
      <c r="H928" t="s">
        <v>312</v>
      </c>
      <c r="I928" t="s">
        <v>951</v>
      </c>
      <c r="J928" t="s">
        <v>204</v>
      </c>
      <c r="K928" t="s">
        <v>204</v>
      </c>
      <c r="L928" t="s">
        <v>325</v>
      </c>
      <c r="M928" t="s">
        <v>340</v>
      </c>
      <c r="N928" t="s">
        <v>446</v>
      </c>
      <c r="O928" t="s">
        <v>339</v>
      </c>
      <c r="P928" t="s">
        <v>1650</v>
      </c>
      <c r="Q928" t="s">
        <v>413</v>
      </c>
      <c r="R928" t="s">
        <v>407</v>
      </c>
      <c r="S928" t="s">
        <v>1212</v>
      </c>
      <c r="T928" s="132">
        <v>2600.5</v>
      </c>
      <c r="U928" t="s">
        <v>1927</v>
      </c>
      <c r="V928" s="133">
        <v>1.0800000000000001E-2</v>
      </c>
      <c r="W928" s="133">
        <v>4.3721667137145599E-2</v>
      </c>
      <c r="X928" s="15" t="s">
        <v>412</v>
      </c>
      <c r="Y928" s="15" t="s">
        <v>339</v>
      </c>
      <c r="Z928" s="144">
        <v>3000</v>
      </c>
      <c r="AB928" t="s">
        <v>2392</v>
      </c>
      <c r="AD928" s="144">
        <v>2.7611999999999997</v>
      </c>
      <c r="AG928" s="15" t="s">
        <v>15</v>
      </c>
      <c r="AH928" s="133">
        <v>2.6666666642962964E-6</v>
      </c>
      <c r="AI928" s="133">
        <v>9.2694008095411782E-5</v>
      </c>
      <c r="AJ928" s="133">
        <v>9.1446730141839226E-6</v>
      </c>
    </row>
    <row r="929" spans="1:36">
      <c r="A929" t="s">
        <v>1213</v>
      </c>
      <c r="B929">
        <v>9300</v>
      </c>
      <c r="C929" t="s">
        <v>3248</v>
      </c>
      <c r="D929" t="s">
        <v>3249</v>
      </c>
      <c r="E929" t="s">
        <v>311</v>
      </c>
      <c r="F929" t="s">
        <v>3406</v>
      </c>
      <c r="G929" t="s">
        <v>3407</v>
      </c>
      <c r="H929" t="s">
        <v>312</v>
      </c>
      <c r="I929" t="s">
        <v>951</v>
      </c>
      <c r="J929" t="s">
        <v>204</v>
      </c>
      <c r="K929" t="s">
        <v>224</v>
      </c>
      <c r="L929" t="s">
        <v>314</v>
      </c>
      <c r="M929" t="s">
        <v>340</v>
      </c>
      <c r="N929" t="s">
        <v>465</v>
      </c>
      <c r="O929" t="s">
        <v>339</v>
      </c>
      <c r="Q929" t="s">
        <v>410</v>
      </c>
      <c r="R929" t="s">
        <v>410</v>
      </c>
      <c r="S929" t="s">
        <v>1212</v>
      </c>
      <c r="T929" s="132">
        <v>0</v>
      </c>
      <c r="U929" t="s">
        <v>1362</v>
      </c>
      <c r="V929" s="133">
        <v>0.03</v>
      </c>
      <c r="W929" t="s">
        <v>1326</v>
      </c>
      <c r="X929" s="3" t="s">
        <v>412</v>
      </c>
      <c r="Y929" s="3" t="s">
        <v>338</v>
      </c>
      <c r="Z929" s="144">
        <v>52000</v>
      </c>
      <c r="AB929" t="s">
        <v>3408</v>
      </c>
      <c r="AD929" s="144">
        <v>2.3451999999999997</v>
      </c>
      <c r="AG929" s="15" t="s">
        <v>15</v>
      </c>
      <c r="AH929" s="133">
        <v>6.3396156486097348E-4</v>
      </c>
      <c r="AI929" s="133">
        <v>7.8728809135651068E-5</v>
      </c>
      <c r="AJ929" s="133">
        <v>7.7669444998059297E-6</v>
      </c>
    </row>
    <row r="930" spans="1:36">
      <c r="A930" t="s">
        <v>1213</v>
      </c>
      <c r="B930">
        <v>9300</v>
      </c>
      <c r="C930" t="s">
        <v>3409</v>
      </c>
      <c r="D930" t="s">
        <v>3410</v>
      </c>
      <c r="E930" t="s">
        <v>311</v>
      </c>
      <c r="F930" t="s">
        <v>3411</v>
      </c>
      <c r="G930" t="s">
        <v>3412</v>
      </c>
      <c r="H930" t="s">
        <v>312</v>
      </c>
      <c r="I930" t="s">
        <v>951</v>
      </c>
      <c r="J930" t="s">
        <v>204</v>
      </c>
      <c r="K930" t="s">
        <v>204</v>
      </c>
      <c r="L930" t="s">
        <v>314</v>
      </c>
      <c r="M930" t="s">
        <v>340</v>
      </c>
      <c r="N930" t="s">
        <v>447</v>
      </c>
      <c r="O930" t="s">
        <v>339</v>
      </c>
      <c r="Q930" t="s">
        <v>410</v>
      </c>
      <c r="R930" t="s">
        <v>410</v>
      </c>
      <c r="S930" t="s">
        <v>1212</v>
      </c>
      <c r="T930" s="132">
        <v>0</v>
      </c>
      <c r="U930" t="s">
        <v>3413</v>
      </c>
      <c r="V930" s="133">
        <v>9.8500000000000004E-2</v>
      </c>
      <c r="W930" t="s">
        <v>1326</v>
      </c>
      <c r="X930" s="3" t="s">
        <v>412</v>
      </c>
      <c r="Y930" s="3" t="s">
        <v>338</v>
      </c>
      <c r="Z930" s="144">
        <v>39680</v>
      </c>
      <c r="AB930" t="s">
        <v>3414</v>
      </c>
      <c r="AD930" s="144">
        <v>2.0911</v>
      </c>
      <c r="AG930" s="15" t="s">
        <v>15</v>
      </c>
      <c r="AH930" s="133">
        <v>6.2460000335596579E-4</v>
      </c>
      <c r="AI930" s="133">
        <v>7.0198623905662615E-5</v>
      </c>
      <c r="AJ930" s="133">
        <v>6.9254040779226426E-6</v>
      </c>
    </row>
    <row r="931" spans="1:36">
      <c r="A931" t="s">
        <v>1213</v>
      </c>
      <c r="B931">
        <v>9300</v>
      </c>
      <c r="C931" t="s">
        <v>2382</v>
      </c>
      <c r="D931" t="s">
        <v>2383</v>
      </c>
      <c r="E931" t="s">
        <v>309</v>
      </c>
      <c r="F931" t="s">
        <v>3415</v>
      </c>
      <c r="G931" t="s">
        <v>3416</v>
      </c>
      <c r="H931" t="s">
        <v>312</v>
      </c>
      <c r="I931" t="s">
        <v>951</v>
      </c>
      <c r="J931" t="s">
        <v>204</v>
      </c>
      <c r="K931" t="s">
        <v>204</v>
      </c>
      <c r="L931" t="s">
        <v>325</v>
      </c>
      <c r="M931" t="s">
        <v>340</v>
      </c>
      <c r="N931" t="s">
        <v>465</v>
      </c>
      <c r="O931" t="s">
        <v>339</v>
      </c>
      <c r="P931" t="s">
        <v>2102</v>
      </c>
      <c r="Q931" t="s">
        <v>415</v>
      </c>
      <c r="R931" t="s">
        <v>407</v>
      </c>
      <c r="S931" t="s">
        <v>1212</v>
      </c>
      <c r="T931" s="132">
        <v>2397.8000000000002</v>
      </c>
      <c r="U931" t="s">
        <v>1663</v>
      </c>
      <c r="V931" s="133">
        <v>2.75E-2</v>
      </c>
      <c r="W931" s="133">
        <v>4.84423507118222E-2</v>
      </c>
      <c r="X931" s="15" t="s">
        <v>412</v>
      </c>
      <c r="Y931" s="15" t="s">
        <v>339</v>
      </c>
      <c r="Z931" s="144">
        <v>1000</v>
      </c>
      <c r="AB931" t="s">
        <v>3417</v>
      </c>
      <c r="AD931" s="144">
        <v>0.95960000000000001</v>
      </c>
      <c r="AG931" s="15" t="s">
        <v>15</v>
      </c>
      <c r="AH931" s="133">
        <v>1.2112670999724388E-5</v>
      </c>
      <c r="AI931" s="133">
        <v>3.2213954138909589E-5</v>
      </c>
      <c r="AJ931" s="133">
        <v>3.1780487557623108E-6</v>
      </c>
    </row>
    <row r="932" spans="1:36">
      <c r="A932" t="s">
        <v>1213</v>
      </c>
      <c r="B932">
        <v>9300</v>
      </c>
      <c r="C932" t="s">
        <v>2324</v>
      </c>
      <c r="D932" t="s">
        <v>2325</v>
      </c>
      <c r="E932" t="s">
        <v>309</v>
      </c>
      <c r="F932" t="s">
        <v>2326</v>
      </c>
      <c r="G932">
        <v>1199504</v>
      </c>
      <c r="H932" t="s">
        <v>312</v>
      </c>
      <c r="I932" t="s">
        <v>951</v>
      </c>
      <c r="J932" t="s">
        <v>204</v>
      </c>
      <c r="K932" t="s">
        <v>204</v>
      </c>
      <c r="L932" t="s">
        <v>325</v>
      </c>
      <c r="M932" t="s">
        <v>340</v>
      </c>
      <c r="N932" t="s">
        <v>454</v>
      </c>
      <c r="O932" t="s">
        <v>339</v>
      </c>
      <c r="P932" t="s">
        <v>1676</v>
      </c>
      <c r="Q932" t="s">
        <v>415</v>
      </c>
      <c r="R932" t="s">
        <v>407</v>
      </c>
      <c r="S932" t="s">
        <v>1212</v>
      </c>
      <c r="T932" s="132">
        <v>0</v>
      </c>
      <c r="U932" t="s">
        <v>2328</v>
      </c>
      <c r="V932" t="s">
        <v>1326</v>
      </c>
      <c r="W932" t="s">
        <v>1326</v>
      </c>
      <c r="X932" s="15" t="s">
        <v>412</v>
      </c>
      <c r="Y932" s="15" t="s">
        <v>339</v>
      </c>
      <c r="Z932" s="144">
        <v>27000</v>
      </c>
      <c r="AB932" s="148">
        <f>AD932*1000/Z932*100</f>
        <v>107.16000000000001</v>
      </c>
      <c r="AD932" s="144">
        <f>28933.2/1000</f>
        <v>28.933199999999999</v>
      </c>
      <c r="AG932" s="15" t="s">
        <v>15</v>
      </c>
      <c r="AI932" s="133">
        <v>9.7129301572728116E-4</v>
      </c>
      <c r="AJ932" s="133">
        <v>9.5822342913945481E-5</v>
      </c>
    </row>
    <row r="933" spans="1:36">
      <c r="A933" t="s">
        <v>1213</v>
      </c>
      <c r="B933">
        <v>9300</v>
      </c>
      <c r="C933" t="s">
        <v>455</v>
      </c>
      <c r="D933" t="s">
        <v>2571</v>
      </c>
      <c r="E933" t="s">
        <v>309</v>
      </c>
      <c r="F933" t="s">
        <v>2572</v>
      </c>
      <c r="G933" t="s">
        <v>2573</v>
      </c>
      <c r="H933" t="s">
        <v>321</v>
      </c>
      <c r="I933" t="s">
        <v>754</v>
      </c>
      <c r="J933" t="s">
        <v>204</v>
      </c>
      <c r="K933" t="s">
        <v>204</v>
      </c>
      <c r="L933" t="s">
        <v>325</v>
      </c>
      <c r="M933" t="s">
        <v>340</v>
      </c>
      <c r="N933" t="s">
        <v>440</v>
      </c>
      <c r="O933" t="s">
        <v>339</v>
      </c>
      <c r="P933" t="s">
        <v>2102</v>
      </c>
      <c r="Q933" t="s">
        <v>415</v>
      </c>
      <c r="R933" t="s">
        <v>407</v>
      </c>
      <c r="S933" t="s">
        <v>1212</v>
      </c>
      <c r="T933" s="132">
        <v>1384.4</v>
      </c>
      <c r="U933" t="s">
        <v>2574</v>
      </c>
      <c r="V933" s="133">
        <v>4.4999999999999998E-2</v>
      </c>
      <c r="W933" s="133">
        <v>1.6350881510972599E-2</v>
      </c>
      <c r="X933" s="15" t="s">
        <v>412</v>
      </c>
      <c r="Y933" s="15" t="s">
        <v>339</v>
      </c>
      <c r="Z933" s="144">
        <v>287000</v>
      </c>
      <c r="AB933" t="s">
        <v>2575</v>
      </c>
      <c r="AD933" s="144">
        <v>339.40620000000001</v>
      </c>
      <c r="AG933" s="15" t="s">
        <v>15</v>
      </c>
      <c r="AH933" s="133">
        <v>9.7103663813095063E-5</v>
      </c>
      <c r="AI933" s="133">
        <v>1.1393930555712356E-2</v>
      </c>
      <c r="AJ933" s="133">
        <v>1.1240615377324031E-3</v>
      </c>
    </row>
    <row r="934" spans="1:36">
      <c r="A934" t="s">
        <v>1213</v>
      </c>
      <c r="B934">
        <v>9300</v>
      </c>
      <c r="C934" t="s">
        <v>2119</v>
      </c>
      <c r="D934" t="s">
        <v>2120</v>
      </c>
      <c r="E934" t="s">
        <v>309</v>
      </c>
      <c r="F934" t="s">
        <v>2585</v>
      </c>
      <c r="G934" t="s">
        <v>2586</v>
      </c>
      <c r="H934" t="s">
        <v>321</v>
      </c>
      <c r="I934" t="s">
        <v>754</v>
      </c>
      <c r="J934" t="s">
        <v>204</v>
      </c>
      <c r="K934" t="s">
        <v>204</v>
      </c>
      <c r="L934" t="s">
        <v>325</v>
      </c>
      <c r="M934" t="s">
        <v>340</v>
      </c>
      <c r="N934" t="s">
        <v>464</v>
      </c>
      <c r="O934" t="s">
        <v>339</v>
      </c>
      <c r="P934" t="s">
        <v>1650</v>
      </c>
      <c r="Q934" t="s">
        <v>413</v>
      </c>
      <c r="R934" t="s">
        <v>407</v>
      </c>
      <c r="S934" t="s">
        <v>1212</v>
      </c>
      <c r="T934" s="132">
        <v>1618.2</v>
      </c>
      <c r="U934" t="s">
        <v>1813</v>
      </c>
      <c r="V934" s="133">
        <v>2E-3</v>
      </c>
      <c r="W934" s="133">
        <v>2.0806682285070099E-2</v>
      </c>
      <c r="X934" s="15" t="s">
        <v>412</v>
      </c>
      <c r="Y934" s="15" t="s">
        <v>339</v>
      </c>
      <c r="Z934" s="144">
        <v>248591.65</v>
      </c>
      <c r="AB934" t="s">
        <v>2587</v>
      </c>
      <c r="AD934" s="144">
        <v>266.76370000000003</v>
      </c>
      <c r="AG934" s="15" t="s">
        <v>15</v>
      </c>
      <c r="AH934" s="133">
        <v>7.8917984126984132E-4</v>
      </c>
      <c r="AI934" s="133">
        <v>8.9553080426488501E-3</v>
      </c>
      <c r="AJ934" s="133">
        <v>8.8348066368023183E-4</v>
      </c>
    </row>
    <row r="935" spans="1:36">
      <c r="A935" t="s">
        <v>1213</v>
      </c>
      <c r="B935">
        <v>9300</v>
      </c>
      <c r="C935" t="s">
        <v>1840</v>
      </c>
      <c r="D935" t="s">
        <v>1841</v>
      </c>
      <c r="E935" t="s">
        <v>309</v>
      </c>
      <c r="F935" t="s">
        <v>1842</v>
      </c>
      <c r="G935" t="s">
        <v>1843</v>
      </c>
      <c r="H935" t="s">
        <v>321</v>
      </c>
      <c r="I935" t="s">
        <v>754</v>
      </c>
      <c r="J935" t="s">
        <v>204</v>
      </c>
      <c r="K935" t="s">
        <v>204</v>
      </c>
      <c r="L935" t="s">
        <v>325</v>
      </c>
      <c r="M935" t="s">
        <v>340</v>
      </c>
      <c r="N935" t="s">
        <v>448</v>
      </c>
      <c r="O935" t="s">
        <v>339</v>
      </c>
      <c r="P935" t="s">
        <v>1690</v>
      </c>
      <c r="Q935" t="s">
        <v>413</v>
      </c>
      <c r="R935" t="s">
        <v>407</v>
      </c>
      <c r="S935" t="s">
        <v>1212</v>
      </c>
      <c r="T935" s="132">
        <v>5219.1000000000004</v>
      </c>
      <c r="U935" t="s">
        <v>1844</v>
      </c>
      <c r="V935" s="133">
        <v>2.5899999999999999E-2</v>
      </c>
      <c r="W935" s="133">
        <v>1.20078526222702E-2</v>
      </c>
      <c r="X935" s="15" t="s">
        <v>412</v>
      </c>
      <c r="Y935" s="15" t="s">
        <v>339</v>
      </c>
      <c r="Z935" s="144">
        <v>82000</v>
      </c>
      <c r="AB935" t="s">
        <v>1845</v>
      </c>
      <c r="AD935" s="144">
        <v>84.312399999999997</v>
      </c>
      <c r="AG935" s="15" t="s">
        <v>15</v>
      </c>
      <c r="AH935" s="133">
        <v>1.8222222222222221E-4</v>
      </c>
      <c r="AI935" s="133">
        <v>2.8303832710935817E-3</v>
      </c>
      <c r="AJ935" s="133">
        <v>2.7922980191260341E-4</v>
      </c>
    </row>
    <row r="936" spans="1:36">
      <c r="A936" t="s">
        <v>1213</v>
      </c>
      <c r="B936">
        <v>9300</v>
      </c>
      <c r="C936" t="s">
        <v>1846</v>
      </c>
      <c r="D936" t="s">
        <v>1847</v>
      </c>
      <c r="E936" t="s">
        <v>309</v>
      </c>
      <c r="F936" t="s">
        <v>1848</v>
      </c>
      <c r="G936" t="s">
        <v>1849</v>
      </c>
      <c r="H936" t="s">
        <v>321</v>
      </c>
      <c r="I936" t="s">
        <v>754</v>
      </c>
      <c r="J936" t="s">
        <v>204</v>
      </c>
      <c r="K936" t="s">
        <v>204</v>
      </c>
      <c r="L936" t="s">
        <v>325</v>
      </c>
      <c r="M936" t="s">
        <v>340</v>
      </c>
      <c r="N936" t="s">
        <v>464</v>
      </c>
      <c r="O936" t="s">
        <v>339</v>
      </c>
      <c r="P936" t="s">
        <v>1650</v>
      </c>
      <c r="Q936" t="s">
        <v>413</v>
      </c>
      <c r="R936" t="s">
        <v>407</v>
      </c>
      <c r="S936" t="s">
        <v>1212</v>
      </c>
      <c r="T936" s="132">
        <v>474</v>
      </c>
      <c r="U936" t="s">
        <v>1850</v>
      </c>
      <c r="V936" s="133">
        <v>0.04</v>
      </c>
      <c r="W936" s="133">
        <v>1.7949357421397801E-2</v>
      </c>
      <c r="X936" s="15" t="s">
        <v>412</v>
      </c>
      <c r="Y936" s="15" t="s">
        <v>339</v>
      </c>
      <c r="Z936" s="144">
        <v>16000</v>
      </c>
      <c r="AB936" t="s">
        <v>1851</v>
      </c>
      <c r="AD936" s="144">
        <v>18.038400000000003</v>
      </c>
      <c r="AG936" s="15" t="s">
        <v>15</v>
      </c>
      <c r="AH936" s="133">
        <v>1.965338455725973E-4</v>
      </c>
      <c r="AI936" s="133">
        <v>6.0555251181670163E-4</v>
      </c>
      <c r="AJ936" s="133">
        <v>5.9740427965759565E-5</v>
      </c>
    </row>
    <row r="937" spans="1:36">
      <c r="A937" t="s">
        <v>1213</v>
      </c>
      <c r="B937">
        <v>9300</v>
      </c>
      <c r="C937" t="s">
        <v>2663</v>
      </c>
      <c r="D937" t="s">
        <v>2664</v>
      </c>
      <c r="E937" t="s">
        <v>309</v>
      </c>
      <c r="F937" t="s">
        <v>2665</v>
      </c>
      <c r="G937" t="s">
        <v>2666</v>
      </c>
      <c r="H937" t="s">
        <v>312</v>
      </c>
      <c r="I937" t="s">
        <v>754</v>
      </c>
      <c r="J937" t="s">
        <v>204</v>
      </c>
      <c r="K937" t="s">
        <v>204</v>
      </c>
      <c r="L937" t="s">
        <v>325</v>
      </c>
      <c r="M937" t="s">
        <v>340</v>
      </c>
      <c r="N937" t="s">
        <v>436</v>
      </c>
      <c r="O937" t="s">
        <v>339</v>
      </c>
      <c r="P937" t="s">
        <v>1211</v>
      </c>
      <c r="Q937" t="s">
        <v>413</v>
      </c>
      <c r="R937" t="s">
        <v>407</v>
      </c>
      <c r="S937" t="s">
        <v>1212</v>
      </c>
      <c r="T937" s="132">
        <v>3781.4</v>
      </c>
      <c r="U937" t="s">
        <v>2667</v>
      </c>
      <c r="V937" s="133">
        <v>5.0000000000000001E-4</v>
      </c>
      <c r="W937" s="133">
        <v>2.1095168503522499E-2</v>
      </c>
      <c r="X937" s="15" t="s">
        <v>412</v>
      </c>
      <c r="Y937" s="15" t="s">
        <v>339</v>
      </c>
      <c r="Z937" s="144">
        <v>1369412.48</v>
      </c>
      <c r="AB937" t="s">
        <v>2668</v>
      </c>
      <c r="AD937" s="144">
        <v>1407.0713000000001</v>
      </c>
      <c r="AG937" s="15" t="s">
        <v>15</v>
      </c>
      <c r="AH937" s="133">
        <v>1.325613557194052E-3</v>
      </c>
      <c r="AI937" s="133">
        <v>4.7235650613147044E-2</v>
      </c>
      <c r="AJ937" s="133">
        <v>4.6600054129156496E-3</v>
      </c>
    </row>
    <row r="938" spans="1:36">
      <c r="A938" t="s">
        <v>1213</v>
      </c>
      <c r="B938">
        <v>9300</v>
      </c>
      <c r="C938" t="s">
        <v>2074</v>
      </c>
      <c r="D938" t="s">
        <v>2075</v>
      </c>
      <c r="E938" t="s">
        <v>309</v>
      </c>
      <c r="F938" t="s">
        <v>2689</v>
      </c>
      <c r="G938" t="s">
        <v>2690</v>
      </c>
      <c r="H938" t="s">
        <v>312</v>
      </c>
      <c r="I938" t="s">
        <v>754</v>
      </c>
      <c r="J938" t="s">
        <v>204</v>
      </c>
      <c r="K938" t="s">
        <v>204</v>
      </c>
      <c r="L938" t="s">
        <v>325</v>
      </c>
      <c r="M938" t="s">
        <v>340</v>
      </c>
      <c r="N938" t="s">
        <v>448</v>
      </c>
      <c r="O938" t="s">
        <v>339</v>
      </c>
      <c r="P938" t="s">
        <v>1211</v>
      </c>
      <c r="Q938" t="s">
        <v>413</v>
      </c>
      <c r="R938" t="s">
        <v>407</v>
      </c>
      <c r="S938" t="s">
        <v>1212</v>
      </c>
      <c r="T938" s="132">
        <v>495.9</v>
      </c>
      <c r="U938" t="s">
        <v>2691</v>
      </c>
      <c r="V938" s="133">
        <v>8.6E-3</v>
      </c>
      <c r="W938" s="133">
        <v>1.30201769888398E-2</v>
      </c>
      <c r="X938" s="15" t="s">
        <v>412</v>
      </c>
      <c r="Y938" s="15" t="s">
        <v>339</v>
      </c>
      <c r="Z938" s="144">
        <v>1024000</v>
      </c>
      <c r="AB938" t="s">
        <v>2692</v>
      </c>
      <c r="AD938" s="144">
        <v>1158.0416</v>
      </c>
      <c r="AG938" s="15" t="s">
        <v>15</v>
      </c>
      <c r="AH938" s="133">
        <v>4.0937877171176698E-4</v>
      </c>
      <c r="AI938" s="133">
        <v>3.8875676316537607E-2</v>
      </c>
      <c r="AJ938" s="133">
        <v>3.8352570508555601E-3</v>
      </c>
    </row>
    <row r="939" spans="1:36">
      <c r="A939" t="s">
        <v>1213</v>
      </c>
      <c r="B939">
        <v>9300</v>
      </c>
      <c r="C939" t="s">
        <v>2669</v>
      </c>
      <c r="D939" t="s">
        <v>2670</v>
      </c>
      <c r="E939" t="s">
        <v>309</v>
      </c>
      <c r="F939" t="s">
        <v>2671</v>
      </c>
      <c r="G939" t="s">
        <v>2672</v>
      </c>
      <c r="H939" t="s">
        <v>312</v>
      </c>
      <c r="I939" t="s">
        <v>754</v>
      </c>
      <c r="J939" t="s">
        <v>204</v>
      </c>
      <c r="K939" t="s">
        <v>204</v>
      </c>
      <c r="L939" t="s">
        <v>325</v>
      </c>
      <c r="M939" t="s">
        <v>340</v>
      </c>
      <c r="N939" t="s">
        <v>477</v>
      </c>
      <c r="O939" t="s">
        <v>339</v>
      </c>
      <c r="P939" t="s">
        <v>1211</v>
      </c>
      <c r="Q939" t="s">
        <v>413</v>
      </c>
      <c r="R939" t="s">
        <v>407</v>
      </c>
      <c r="S939" t="s">
        <v>1212</v>
      </c>
      <c r="T939" s="132">
        <v>2230.1999999999998</v>
      </c>
      <c r="U939" t="s">
        <v>1682</v>
      </c>
      <c r="V939" s="133">
        <v>1E-3</v>
      </c>
      <c r="W939" s="133">
        <v>1.7239943584203402E-2</v>
      </c>
      <c r="X939" s="15" t="s">
        <v>412</v>
      </c>
      <c r="Y939" s="15" t="s">
        <v>339</v>
      </c>
      <c r="Z939" s="144">
        <v>867254</v>
      </c>
      <c r="AB939" t="s">
        <v>2673</v>
      </c>
      <c r="AD939" s="144">
        <v>921.1105</v>
      </c>
      <c r="AG939" s="15" t="s">
        <v>15</v>
      </c>
      <c r="AH939" s="133">
        <v>1.0126711461808141E-3</v>
      </c>
      <c r="AI939" s="133">
        <v>3.0921854318328557E-2</v>
      </c>
      <c r="AJ939" s="133">
        <v>3.0505774056321382E-3</v>
      </c>
    </row>
    <row r="940" spans="1:36">
      <c r="A940" t="s">
        <v>1213</v>
      </c>
      <c r="B940">
        <v>9300</v>
      </c>
      <c r="C940" t="s">
        <v>2074</v>
      </c>
      <c r="D940" t="s">
        <v>2075</v>
      </c>
      <c r="E940" t="s">
        <v>309</v>
      </c>
      <c r="F940" t="s">
        <v>2076</v>
      </c>
      <c r="G940" t="s">
        <v>2077</v>
      </c>
      <c r="H940" t="s">
        <v>312</v>
      </c>
      <c r="I940" t="s">
        <v>754</v>
      </c>
      <c r="J940" t="s">
        <v>204</v>
      </c>
      <c r="K940" t="s">
        <v>204</v>
      </c>
      <c r="L940" t="s">
        <v>325</v>
      </c>
      <c r="M940" t="s">
        <v>340</v>
      </c>
      <c r="N940" t="s">
        <v>448</v>
      </c>
      <c r="O940" t="s">
        <v>339</v>
      </c>
      <c r="P940" t="s">
        <v>1211</v>
      </c>
      <c r="Q940" t="s">
        <v>413</v>
      </c>
      <c r="R940" t="s">
        <v>407</v>
      </c>
      <c r="S940" t="s">
        <v>1212</v>
      </c>
      <c r="T940" s="132">
        <v>4553.8</v>
      </c>
      <c r="U940" t="s">
        <v>2078</v>
      </c>
      <c r="V940" s="133">
        <v>1E-3</v>
      </c>
      <c r="W940" s="133">
        <v>1.9437684048413902E-2</v>
      </c>
      <c r="X940" s="15" t="s">
        <v>412</v>
      </c>
      <c r="Y940" s="15" t="s">
        <v>339</v>
      </c>
      <c r="Z940" s="144">
        <v>619608</v>
      </c>
      <c r="AB940" t="s">
        <v>2079</v>
      </c>
      <c r="AD940" s="144">
        <v>621.77660000000003</v>
      </c>
      <c r="AG940" s="15" t="s">
        <v>15</v>
      </c>
      <c r="AH940" s="133">
        <v>1.8347285104719716E-4</v>
      </c>
      <c r="AI940" s="133">
        <v>2.0873158479623941E-2</v>
      </c>
      <c r="AJ940" s="133">
        <v>2.0592292100793247E-3</v>
      </c>
    </row>
    <row r="941" spans="1:36">
      <c r="A941" t="s">
        <v>1213</v>
      </c>
      <c r="B941">
        <v>9300</v>
      </c>
      <c r="C941" t="s">
        <v>3418</v>
      </c>
      <c r="D941" t="s">
        <v>3419</v>
      </c>
      <c r="E941" t="s">
        <v>309</v>
      </c>
      <c r="F941" t="s">
        <v>3420</v>
      </c>
      <c r="G941" t="s">
        <v>3421</v>
      </c>
      <c r="H941" t="s">
        <v>312</v>
      </c>
      <c r="I941" t="s">
        <v>754</v>
      </c>
      <c r="J941" t="s">
        <v>204</v>
      </c>
      <c r="K941" t="s">
        <v>204</v>
      </c>
      <c r="L941" t="s">
        <v>325</v>
      </c>
      <c r="M941" t="s">
        <v>340</v>
      </c>
      <c r="N941" t="s">
        <v>477</v>
      </c>
      <c r="O941" t="s">
        <v>339</v>
      </c>
      <c r="P941" t="s">
        <v>1957</v>
      </c>
      <c r="Q941" t="s">
        <v>413</v>
      </c>
      <c r="R941" t="s">
        <v>407</v>
      </c>
      <c r="S941" t="s">
        <v>1212</v>
      </c>
      <c r="T941" s="132">
        <v>3617.9</v>
      </c>
      <c r="U941" t="s">
        <v>2785</v>
      </c>
      <c r="V941" s="133">
        <v>7.0000000000000001E-3</v>
      </c>
      <c r="W941" s="133">
        <v>1.7955913926362602E-2</v>
      </c>
      <c r="X941" s="15" t="s">
        <v>412</v>
      </c>
      <c r="Y941" s="15" t="s">
        <v>339</v>
      </c>
      <c r="Z941" s="144">
        <v>578641.78</v>
      </c>
      <c r="AB941" t="s">
        <v>2673</v>
      </c>
      <c r="AD941" s="144">
        <v>614.57540000000006</v>
      </c>
      <c r="AG941" s="15" t="s">
        <v>15</v>
      </c>
      <c r="AH941" s="133">
        <v>7.2330222500000003E-3</v>
      </c>
      <c r="AI941" s="133">
        <v>2.0631412828784931E-2</v>
      </c>
      <c r="AJ941" s="133">
        <v>2.0353799346520683E-3</v>
      </c>
    </row>
    <row r="942" spans="1:36">
      <c r="A942" t="s">
        <v>1213</v>
      </c>
      <c r="B942">
        <v>9300</v>
      </c>
      <c r="C942" t="s">
        <v>2074</v>
      </c>
      <c r="D942" t="s">
        <v>2075</v>
      </c>
      <c r="E942" t="s">
        <v>309</v>
      </c>
      <c r="F942" t="s">
        <v>2642</v>
      </c>
      <c r="G942" t="s">
        <v>2643</v>
      </c>
      <c r="H942" t="s">
        <v>312</v>
      </c>
      <c r="I942" t="s">
        <v>754</v>
      </c>
      <c r="J942" t="s">
        <v>204</v>
      </c>
      <c r="K942" t="s">
        <v>204</v>
      </c>
      <c r="L942" t="s">
        <v>325</v>
      </c>
      <c r="M942" t="s">
        <v>340</v>
      </c>
      <c r="N942" t="s">
        <v>448</v>
      </c>
      <c r="O942" t="s">
        <v>339</v>
      </c>
      <c r="P942" t="s">
        <v>1211</v>
      </c>
      <c r="Q942" t="s">
        <v>413</v>
      </c>
      <c r="R942" t="s">
        <v>407</v>
      </c>
      <c r="S942" t="s">
        <v>1212</v>
      </c>
      <c r="T942" s="132">
        <v>2218.5</v>
      </c>
      <c r="U942" t="s">
        <v>2644</v>
      </c>
      <c r="V942" s="133">
        <v>3.8E-3</v>
      </c>
      <c r="W942" s="133">
        <v>1.7127171698808299E-2</v>
      </c>
      <c r="X942" s="15" t="s">
        <v>412</v>
      </c>
      <c r="Y942" s="15" t="s">
        <v>339</v>
      </c>
      <c r="Z942" s="144">
        <v>556000</v>
      </c>
      <c r="AB942" t="s">
        <v>2607</v>
      </c>
      <c r="AD942" s="144">
        <v>596.14319999999998</v>
      </c>
      <c r="AG942" s="15" t="s">
        <v>15</v>
      </c>
      <c r="AH942" s="133">
        <v>1.8533333333333333E-4</v>
      </c>
      <c r="AI942" s="133">
        <v>2.0012640376222184E-2</v>
      </c>
      <c r="AJ942" s="133">
        <v>1.974335301183996E-3</v>
      </c>
    </row>
    <row r="943" spans="1:36">
      <c r="A943" t="s">
        <v>1213</v>
      </c>
      <c r="B943">
        <v>9300</v>
      </c>
      <c r="C943" t="s">
        <v>1874</v>
      </c>
      <c r="D943" t="s">
        <v>1875</v>
      </c>
      <c r="E943" t="s">
        <v>309</v>
      </c>
      <c r="F943" t="s">
        <v>2115</v>
      </c>
      <c r="G943" t="s">
        <v>2116</v>
      </c>
      <c r="H943" t="s">
        <v>312</v>
      </c>
      <c r="I943" t="s">
        <v>754</v>
      </c>
      <c r="J943" t="s">
        <v>204</v>
      </c>
      <c r="K943" t="s">
        <v>204</v>
      </c>
      <c r="L943" t="s">
        <v>325</v>
      </c>
      <c r="M943" t="s">
        <v>340</v>
      </c>
      <c r="N943" t="s">
        <v>448</v>
      </c>
      <c r="O943" t="s">
        <v>339</v>
      </c>
      <c r="P943" t="s">
        <v>1211</v>
      </c>
      <c r="Q943" t="s">
        <v>413</v>
      </c>
      <c r="R943" t="s">
        <v>407</v>
      </c>
      <c r="S943" t="s">
        <v>1212</v>
      </c>
      <c r="T943" s="132">
        <v>3534.9</v>
      </c>
      <c r="U943" t="s">
        <v>2117</v>
      </c>
      <c r="V943" s="133">
        <v>1.7500000000000002E-2</v>
      </c>
      <c r="W943" s="133">
        <v>1.8900050641297999E-2</v>
      </c>
      <c r="X943" s="15" t="s">
        <v>412</v>
      </c>
      <c r="Y943" s="15" t="s">
        <v>339</v>
      </c>
      <c r="Z943" s="144">
        <v>477000.79</v>
      </c>
      <c r="AB943" t="s">
        <v>2118</v>
      </c>
      <c r="AD943" s="144">
        <v>530.23410000000001</v>
      </c>
      <c r="AG943" s="15" t="s">
        <v>15</v>
      </c>
      <c r="AH943" s="133">
        <v>1.7642450089726356E-4</v>
      </c>
      <c r="AI943" s="133">
        <v>1.780005937920592E-2</v>
      </c>
      <c r="AJ943" s="133">
        <v>1.756054420349884E-3</v>
      </c>
    </row>
    <row r="944" spans="1:36">
      <c r="A944" t="s">
        <v>1213</v>
      </c>
      <c r="B944">
        <v>9300</v>
      </c>
      <c r="C944" t="s">
        <v>1858</v>
      </c>
      <c r="D944" t="s">
        <v>1859</v>
      </c>
      <c r="E944" t="s">
        <v>309</v>
      </c>
      <c r="F944" t="s">
        <v>2635</v>
      </c>
      <c r="G944" t="s">
        <v>2636</v>
      </c>
      <c r="H944" t="s">
        <v>312</v>
      </c>
      <c r="I944" t="s">
        <v>754</v>
      </c>
      <c r="J944" t="s">
        <v>204</v>
      </c>
      <c r="K944" t="s">
        <v>204</v>
      </c>
      <c r="L944" t="s">
        <v>325</v>
      </c>
      <c r="M944" t="s">
        <v>340</v>
      </c>
      <c r="N944" t="s">
        <v>448</v>
      </c>
      <c r="O944" t="s">
        <v>339</v>
      </c>
      <c r="P944" t="s">
        <v>1211</v>
      </c>
      <c r="Q944" t="s">
        <v>413</v>
      </c>
      <c r="R944" t="s">
        <v>407</v>
      </c>
      <c r="S944" t="s">
        <v>1212</v>
      </c>
      <c r="T944" s="132">
        <v>1231.5</v>
      </c>
      <c r="U944" t="s">
        <v>1802</v>
      </c>
      <c r="V944" s="133">
        <v>8.3000000000000001E-3</v>
      </c>
      <c r="W944" s="133">
        <v>1.3911861664056399E-2</v>
      </c>
      <c r="X944" s="15" t="s">
        <v>412</v>
      </c>
      <c r="Y944" s="15" t="s">
        <v>339</v>
      </c>
      <c r="Z944" s="144">
        <v>430000</v>
      </c>
      <c r="AB944" t="s">
        <v>2637</v>
      </c>
      <c r="AD944" s="144">
        <v>480.13799999999998</v>
      </c>
      <c r="AG944" s="15" t="s">
        <v>15</v>
      </c>
      <c r="AH944" s="133">
        <v>1.4135920491693338E-4</v>
      </c>
      <c r="AI944" s="133">
        <v>1.6118323793609599E-2</v>
      </c>
      <c r="AJ944" s="133">
        <v>1.5901437822990875E-3</v>
      </c>
    </row>
    <row r="945" spans="1:36">
      <c r="A945" t="s">
        <v>1213</v>
      </c>
      <c r="B945">
        <v>9300</v>
      </c>
      <c r="C945" t="s">
        <v>2157</v>
      </c>
      <c r="D945" t="s">
        <v>2158</v>
      </c>
      <c r="E945" t="s">
        <v>309</v>
      </c>
      <c r="F945" t="s">
        <v>2685</v>
      </c>
      <c r="G945" t="s">
        <v>2686</v>
      </c>
      <c r="H945" t="s">
        <v>312</v>
      </c>
      <c r="I945" t="s">
        <v>754</v>
      </c>
      <c r="J945" t="s">
        <v>204</v>
      </c>
      <c r="K945" t="s">
        <v>204</v>
      </c>
      <c r="L945" t="s">
        <v>325</v>
      </c>
      <c r="M945" t="s">
        <v>340</v>
      </c>
      <c r="N945" t="s">
        <v>448</v>
      </c>
      <c r="O945" t="s">
        <v>339</v>
      </c>
      <c r="P945" t="s">
        <v>1211</v>
      </c>
      <c r="Q945" t="s">
        <v>413</v>
      </c>
      <c r="R945" t="s">
        <v>407</v>
      </c>
      <c r="S945" t="s">
        <v>1212</v>
      </c>
      <c r="T945" s="132">
        <v>1445.6</v>
      </c>
      <c r="U945" t="s">
        <v>2687</v>
      </c>
      <c r="V945" s="133">
        <v>1E-3</v>
      </c>
      <c r="W945" s="133">
        <v>1.8024101577996901E-2</v>
      </c>
      <c r="X945" s="15" t="s">
        <v>412</v>
      </c>
      <c r="Y945" s="15" t="s">
        <v>339</v>
      </c>
      <c r="Z945" s="144">
        <v>383405</v>
      </c>
      <c r="AB945" t="s">
        <v>2688</v>
      </c>
      <c r="AD945" s="144">
        <v>415.80270000000002</v>
      </c>
      <c r="AG945" s="15" t="s">
        <v>15</v>
      </c>
      <c r="AH945" s="133">
        <v>2.5560333333333335E-4</v>
      </c>
      <c r="AI945" s="133">
        <v>1.3958575561311779E-2</v>
      </c>
      <c r="AJ945" s="133">
        <v>1.3770750868878799E-3</v>
      </c>
    </row>
    <row r="946" spans="1:36">
      <c r="A946" t="s">
        <v>1213</v>
      </c>
      <c r="B946">
        <v>9300</v>
      </c>
      <c r="C946" t="s">
        <v>2074</v>
      </c>
      <c r="D946" t="s">
        <v>2075</v>
      </c>
      <c r="E946" t="s">
        <v>309</v>
      </c>
      <c r="F946" t="s">
        <v>2592</v>
      </c>
      <c r="G946" t="s">
        <v>2593</v>
      </c>
      <c r="H946" t="s">
        <v>312</v>
      </c>
      <c r="I946" t="s">
        <v>754</v>
      </c>
      <c r="J946" t="s">
        <v>204</v>
      </c>
      <c r="K946" t="s">
        <v>204</v>
      </c>
      <c r="L946" t="s">
        <v>325</v>
      </c>
      <c r="M946" t="s">
        <v>340</v>
      </c>
      <c r="N946" t="s">
        <v>448</v>
      </c>
      <c r="O946" t="s">
        <v>339</v>
      </c>
      <c r="P946" t="s">
        <v>1211</v>
      </c>
      <c r="Q946" t="s">
        <v>413</v>
      </c>
      <c r="R946" t="s">
        <v>407</v>
      </c>
      <c r="S946" t="s">
        <v>1212</v>
      </c>
      <c r="T946" s="132">
        <v>4958.5</v>
      </c>
      <c r="U946" t="s">
        <v>2594</v>
      </c>
      <c r="V946" s="133">
        <v>1.9900000000000001E-2</v>
      </c>
      <c r="W946" s="133">
        <v>1.66944423711296E-2</v>
      </c>
      <c r="X946" s="15" t="s">
        <v>412</v>
      </c>
      <c r="Y946" s="15" t="s">
        <v>339</v>
      </c>
      <c r="Z946" s="144">
        <v>400000</v>
      </c>
      <c r="AB946" t="s">
        <v>2595</v>
      </c>
      <c r="AD946" s="144">
        <v>402.88</v>
      </c>
      <c r="AG946" s="15" t="s">
        <v>15</v>
      </c>
      <c r="AH946" s="133">
        <v>1.4814814814814815E-4</v>
      </c>
      <c r="AI946" s="133">
        <v>1.3524758069491346E-2</v>
      </c>
      <c r="AJ946" s="133">
        <v>1.3342770766168401E-3</v>
      </c>
    </row>
    <row r="947" spans="1:36">
      <c r="A947" t="s">
        <v>1213</v>
      </c>
      <c r="B947">
        <v>9300</v>
      </c>
      <c r="C947" t="s">
        <v>2751</v>
      </c>
      <c r="D947" t="s">
        <v>2752</v>
      </c>
      <c r="E947" t="s">
        <v>309</v>
      </c>
      <c r="F947" t="s">
        <v>2753</v>
      </c>
      <c r="G947">
        <v>11575690</v>
      </c>
      <c r="H947" t="s">
        <v>312</v>
      </c>
      <c r="I947" t="s">
        <v>754</v>
      </c>
      <c r="J947" t="s">
        <v>204</v>
      </c>
      <c r="K947" t="s">
        <v>204</v>
      </c>
      <c r="L947" t="s">
        <v>325</v>
      </c>
      <c r="M947" t="s">
        <v>340</v>
      </c>
      <c r="N947" t="s">
        <v>464</v>
      </c>
      <c r="O947" t="s">
        <v>339</v>
      </c>
      <c r="P947" t="s">
        <v>1650</v>
      </c>
      <c r="Q947" t="s">
        <v>413</v>
      </c>
      <c r="R947" t="s">
        <v>407</v>
      </c>
      <c r="S947" t="s">
        <v>1212</v>
      </c>
      <c r="T947" s="132">
        <v>2731.6</v>
      </c>
      <c r="U947" t="s">
        <v>2755</v>
      </c>
      <c r="V947" s="133">
        <v>1.4200000000000001E-2</v>
      </c>
      <c r="W947" s="133">
        <v>1.97314154708382E-2</v>
      </c>
      <c r="X947" s="15" t="s">
        <v>412</v>
      </c>
      <c r="Y947" s="15" t="s">
        <v>339</v>
      </c>
      <c r="Z947" s="144">
        <v>99525</v>
      </c>
      <c r="AB947" s="148">
        <f>AD947*1000/Z947*100</f>
        <v>110.08993279553279</v>
      </c>
      <c r="AD947" s="144">
        <f>109567.005614754/1000</f>
        <v>109.567005614754</v>
      </c>
      <c r="AG947" s="15" t="s">
        <v>15</v>
      </c>
      <c r="AH947" s="133">
        <v>2.8081727791235463E-4</v>
      </c>
      <c r="AI947" s="133">
        <v>3.6781851750847592E-3</v>
      </c>
      <c r="AJ947" s="133">
        <v>3.6286920161168306E-4</v>
      </c>
    </row>
    <row r="948" spans="1:36">
      <c r="A948" t="s">
        <v>1213</v>
      </c>
      <c r="B948">
        <v>9300</v>
      </c>
      <c r="C948" t="s">
        <v>1618</v>
      </c>
      <c r="D948" t="s">
        <v>1619</v>
      </c>
      <c r="E948" t="s">
        <v>309</v>
      </c>
      <c r="F948" t="s">
        <v>3422</v>
      </c>
      <c r="G948" t="s">
        <v>3423</v>
      </c>
      <c r="H948" t="s">
        <v>312</v>
      </c>
      <c r="I948" t="s">
        <v>754</v>
      </c>
      <c r="J948" t="s">
        <v>204</v>
      </c>
      <c r="K948" t="s">
        <v>204</v>
      </c>
      <c r="L948" t="s">
        <v>325</v>
      </c>
      <c r="M948" t="s">
        <v>340</v>
      </c>
      <c r="N948" t="s">
        <v>464</v>
      </c>
      <c r="O948" t="s">
        <v>339</v>
      </c>
      <c r="P948" t="s">
        <v>1690</v>
      </c>
      <c r="Q948" t="s">
        <v>413</v>
      </c>
      <c r="R948" t="s">
        <v>407</v>
      </c>
      <c r="S948" t="s">
        <v>1212</v>
      </c>
      <c r="T948" s="132">
        <v>2211.6</v>
      </c>
      <c r="U948" t="s">
        <v>1366</v>
      </c>
      <c r="V948" s="133">
        <v>1.4E-2</v>
      </c>
      <c r="W948" s="133">
        <v>2.3542056156396499E-2</v>
      </c>
      <c r="X948" s="15" t="s">
        <v>412</v>
      </c>
      <c r="Y948" s="15" t="s">
        <v>339</v>
      </c>
      <c r="Z948" s="144">
        <v>307200</v>
      </c>
      <c r="AB948" t="s">
        <v>3424</v>
      </c>
      <c r="AD948" s="144">
        <v>337.88929999999999</v>
      </c>
      <c r="AG948" s="15" t="s">
        <v>15</v>
      </c>
      <c r="AH948" s="133">
        <v>3.8072575847709699E-4</v>
      </c>
      <c r="AI948" s="133">
        <v>1.1343007934793939E-2</v>
      </c>
      <c r="AJ948" s="133">
        <v>1.1190377964260089E-3</v>
      </c>
    </row>
    <row r="949" spans="1:36">
      <c r="A949" t="s">
        <v>1213</v>
      </c>
      <c r="B949">
        <v>9300</v>
      </c>
      <c r="C949" t="s">
        <v>2669</v>
      </c>
      <c r="D949" t="s">
        <v>2670</v>
      </c>
      <c r="E949" t="s">
        <v>309</v>
      </c>
      <c r="F949" t="s">
        <v>2717</v>
      </c>
      <c r="G949" t="s">
        <v>2718</v>
      </c>
      <c r="H949" t="s">
        <v>312</v>
      </c>
      <c r="I949" t="s">
        <v>754</v>
      </c>
      <c r="J949" t="s">
        <v>204</v>
      </c>
      <c r="K949" t="s">
        <v>204</v>
      </c>
      <c r="L949" t="s">
        <v>325</v>
      </c>
      <c r="M949" t="s">
        <v>340</v>
      </c>
      <c r="N949" t="s">
        <v>477</v>
      </c>
      <c r="O949" t="s">
        <v>339</v>
      </c>
      <c r="P949" t="s">
        <v>1211</v>
      </c>
      <c r="Q949" t="s">
        <v>413</v>
      </c>
      <c r="R949" t="s">
        <v>407</v>
      </c>
      <c r="S949" t="s">
        <v>1212</v>
      </c>
      <c r="T949" s="132">
        <v>12327</v>
      </c>
      <c r="U949" t="s">
        <v>2719</v>
      </c>
      <c r="V949" s="133">
        <v>2.07E-2</v>
      </c>
      <c r="W949" s="133">
        <v>2.55090076458451E-2</v>
      </c>
      <c r="X949" s="15" t="s">
        <v>412</v>
      </c>
      <c r="Y949" s="15" t="s">
        <v>339</v>
      </c>
      <c r="Z949" s="144">
        <v>287180.90000000002</v>
      </c>
      <c r="AB949" t="s">
        <v>2720</v>
      </c>
      <c r="AD949" s="144">
        <v>291.71840000000003</v>
      </c>
      <c r="AG949" s="15" t="s">
        <v>15</v>
      </c>
      <c r="AH949" s="133">
        <v>6.3068468925626966E-5</v>
      </c>
      <c r="AI949" s="133">
        <v>9.7930420582285158E-3</v>
      </c>
      <c r="AJ949" s="133">
        <v>9.6612682175174259E-4</v>
      </c>
    </row>
    <row r="950" spans="1:36">
      <c r="A950" t="s">
        <v>1213</v>
      </c>
      <c r="B950">
        <v>9300</v>
      </c>
      <c r="C950" t="s">
        <v>1846</v>
      </c>
      <c r="D950" t="s">
        <v>1847</v>
      </c>
      <c r="E950" t="s">
        <v>309</v>
      </c>
      <c r="F950" t="s">
        <v>3425</v>
      </c>
      <c r="G950" t="s">
        <v>3426</v>
      </c>
      <c r="H950" t="s">
        <v>312</v>
      </c>
      <c r="I950" t="s">
        <v>754</v>
      </c>
      <c r="J950" t="s">
        <v>204</v>
      </c>
      <c r="K950" t="s">
        <v>204</v>
      </c>
      <c r="L950" t="s">
        <v>325</v>
      </c>
      <c r="M950" t="s">
        <v>340</v>
      </c>
      <c r="N950" t="s">
        <v>464</v>
      </c>
      <c r="O950" t="s">
        <v>339</v>
      </c>
      <c r="P950" t="s">
        <v>1650</v>
      </c>
      <c r="Q950" t="s">
        <v>413</v>
      </c>
      <c r="R950" t="s">
        <v>407</v>
      </c>
      <c r="S950" t="s">
        <v>1212</v>
      </c>
      <c r="T950" s="132">
        <v>3897.6</v>
      </c>
      <c r="U950" t="s">
        <v>2658</v>
      </c>
      <c r="V950" s="133">
        <v>3.5000000000000003E-2</v>
      </c>
      <c r="W950" s="133">
        <v>2.5564082287549601E-2</v>
      </c>
      <c r="X950" s="15" t="s">
        <v>412</v>
      </c>
      <c r="Y950" s="15" t="s">
        <v>339</v>
      </c>
      <c r="Z950" s="144">
        <v>237802.73</v>
      </c>
      <c r="AB950" t="s">
        <v>3427</v>
      </c>
      <c r="AD950" s="144">
        <v>280.32190000000003</v>
      </c>
      <c r="AG950" s="15" t="s">
        <v>15</v>
      </c>
      <c r="AH950" s="133">
        <v>2.729096073873584E-4</v>
      </c>
      <c r="AI950" s="133">
        <v>9.4104593900917067E-3</v>
      </c>
      <c r="AJ950" s="133">
        <v>9.2838335296782724E-4</v>
      </c>
    </row>
    <row r="951" spans="1:36">
      <c r="A951" t="s">
        <v>1213</v>
      </c>
      <c r="B951">
        <v>9300</v>
      </c>
      <c r="C951" t="s">
        <v>2707</v>
      </c>
      <c r="D951" t="s">
        <v>2708</v>
      </c>
      <c r="E951" t="s">
        <v>309</v>
      </c>
      <c r="F951" t="s">
        <v>2709</v>
      </c>
      <c r="G951" t="s">
        <v>2710</v>
      </c>
      <c r="H951" t="s">
        <v>312</v>
      </c>
      <c r="I951" t="s">
        <v>754</v>
      </c>
      <c r="J951" t="s">
        <v>204</v>
      </c>
      <c r="K951" t="s">
        <v>204</v>
      </c>
      <c r="L951" t="s">
        <v>325</v>
      </c>
      <c r="M951" t="s">
        <v>340</v>
      </c>
      <c r="N951" t="s">
        <v>448</v>
      </c>
      <c r="O951" t="s">
        <v>339</v>
      </c>
      <c r="P951" t="s">
        <v>1211</v>
      </c>
      <c r="Q951" t="s">
        <v>413</v>
      </c>
      <c r="R951" t="s">
        <v>407</v>
      </c>
      <c r="S951" t="s">
        <v>1212</v>
      </c>
      <c r="T951" s="132">
        <v>3259.5</v>
      </c>
      <c r="U951" t="s">
        <v>2711</v>
      </c>
      <c r="V951" s="133">
        <v>1.4999999999999999E-2</v>
      </c>
      <c r="W951" s="133">
        <v>1.5842096725701901E-2</v>
      </c>
      <c r="X951" s="15" t="s">
        <v>412</v>
      </c>
      <c r="Y951" s="15" t="s">
        <v>339</v>
      </c>
      <c r="Z951" s="144">
        <v>240000.51</v>
      </c>
      <c r="AB951" t="s">
        <v>2712</v>
      </c>
      <c r="AD951" s="144">
        <v>265.48859999999996</v>
      </c>
      <c r="AG951" s="15" t="s">
        <v>15</v>
      </c>
      <c r="AH951" s="133">
        <v>8.5978519251210506E-4</v>
      </c>
      <c r="AI951" s="133">
        <v>8.9125026936257932E-3</v>
      </c>
      <c r="AJ951" s="133">
        <v>8.7925772707281964E-4</v>
      </c>
    </row>
    <row r="952" spans="1:36">
      <c r="A952" t="s">
        <v>1213</v>
      </c>
      <c r="B952">
        <v>9300</v>
      </c>
      <c r="C952" t="s">
        <v>2074</v>
      </c>
      <c r="D952" t="s">
        <v>2075</v>
      </c>
      <c r="E952" t="s">
        <v>309</v>
      </c>
      <c r="F952" t="s">
        <v>2080</v>
      </c>
      <c r="G952" t="s">
        <v>2081</v>
      </c>
      <c r="H952" t="s">
        <v>312</v>
      </c>
      <c r="I952" t="s">
        <v>754</v>
      </c>
      <c r="J952" t="s">
        <v>204</v>
      </c>
      <c r="K952" t="s">
        <v>204</v>
      </c>
      <c r="L952" t="s">
        <v>325</v>
      </c>
      <c r="M952" t="s">
        <v>340</v>
      </c>
      <c r="N952" t="s">
        <v>448</v>
      </c>
      <c r="O952" t="s">
        <v>339</v>
      </c>
      <c r="P952" t="s">
        <v>1211</v>
      </c>
      <c r="Q952" t="s">
        <v>413</v>
      </c>
      <c r="R952" t="s">
        <v>407</v>
      </c>
      <c r="S952" t="s">
        <v>1212</v>
      </c>
      <c r="T952" s="132">
        <v>3436.1</v>
      </c>
      <c r="U952" t="s">
        <v>2082</v>
      </c>
      <c r="V952" s="133">
        <v>1E-3</v>
      </c>
      <c r="W952" s="133">
        <v>1.84594535076615E-2</v>
      </c>
      <c r="X952" s="15" t="s">
        <v>412</v>
      </c>
      <c r="Y952" s="15" t="s">
        <v>339</v>
      </c>
      <c r="Z952" s="144">
        <v>261000</v>
      </c>
      <c r="AB952" t="s">
        <v>2083</v>
      </c>
      <c r="AD952" s="144">
        <v>265.01940000000002</v>
      </c>
      <c r="AG952" s="15" t="s">
        <v>15</v>
      </c>
      <c r="AH952" s="133">
        <v>2.5104616057028433E-4</v>
      </c>
      <c r="AI952" s="133">
        <v>8.8967515605682963E-3</v>
      </c>
      <c r="AJ952" s="133">
        <v>8.7770380827727613E-4</v>
      </c>
    </row>
    <row r="953" spans="1:36">
      <c r="A953" t="s">
        <v>1213</v>
      </c>
      <c r="B953">
        <v>9300</v>
      </c>
      <c r="C953" t="s">
        <v>2125</v>
      </c>
      <c r="D953" t="s">
        <v>2126</v>
      </c>
      <c r="E953" t="s">
        <v>309</v>
      </c>
      <c r="F953" t="s">
        <v>2186</v>
      </c>
      <c r="G953" t="s">
        <v>2187</v>
      </c>
      <c r="H953" t="s">
        <v>312</v>
      </c>
      <c r="I953" t="s">
        <v>754</v>
      </c>
      <c r="J953" t="s">
        <v>204</v>
      </c>
      <c r="K953" t="s">
        <v>204</v>
      </c>
      <c r="L953" t="s">
        <v>325</v>
      </c>
      <c r="M953" t="s">
        <v>340</v>
      </c>
      <c r="N953" t="s">
        <v>464</v>
      </c>
      <c r="O953" t="s">
        <v>339</v>
      </c>
      <c r="P953" t="s">
        <v>1650</v>
      </c>
      <c r="Q953" t="s">
        <v>413</v>
      </c>
      <c r="R953" t="s">
        <v>407</v>
      </c>
      <c r="S953" t="s">
        <v>1212</v>
      </c>
      <c r="T953" s="132">
        <v>1250</v>
      </c>
      <c r="U953" t="s">
        <v>2188</v>
      </c>
      <c r="V953" s="133">
        <v>1.7600000000000001E-2</v>
      </c>
      <c r="W953" s="133">
        <v>1.3833183604478499E-2</v>
      </c>
      <c r="X953" s="15" t="s">
        <v>412</v>
      </c>
      <c r="Y953" s="15" t="s">
        <v>339</v>
      </c>
      <c r="Z953" s="144">
        <v>136044.03</v>
      </c>
      <c r="AB953" t="s">
        <v>2189</v>
      </c>
      <c r="AC953" s="132">
        <v>108646.39999999999</v>
      </c>
      <c r="AD953" s="144">
        <v>263.7774</v>
      </c>
      <c r="AG953" s="15" t="s">
        <v>15</v>
      </c>
      <c r="AH953" s="133">
        <v>1.7478566999308006E-4</v>
      </c>
      <c r="AI953" s="133">
        <v>8.8550573848278566E-3</v>
      </c>
      <c r="AJ953" s="133">
        <v>8.7359049381848409E-4</v>
      </c>
    </row>
    <row r="954" spans="1:36">
      <c r="A954" t="s">
        <v>1213</v>
      </c>
      <c r="B954">
        <v>9300</v>
      </c>
      <c r="C954" t="s">
        <v>3428</v>
      </c>
      <c r="D954" t="s">
        <v>3429</v>
      </c>
      <c r="E954" t="s">
        <v>309</v>
      </c>
      <c r="F954" t="s">
        <v>3430</v>
      </c>
      <c r="G954" t="s">
        <v>3431</v>
      </c>
      <c r="H954" t="s">
        <v>312</v>
      </c>
      <c r="I954" t="s">
        <v>754</v>
      </c>
      <c r="J954" t="s">
        <v>204</v>
      </c>
      <c r="K954" t="s">
        <v>204</v>
      </c>
      <c r="L954" t="s">
        <v>325</v>
      </c>
      <c r="M954" t="s">
        <v>340</v>
      </c>
      <c r="N954" t="s">
        <v>464</v>
      </c>
      <c r="O954" t="s">
        <v>339</v>
      </c>
      <c r="P954" t="s">
        <v>1686</v>
      </c>
      <c r="Q954" t="s">
        <v>413</v>
      </c>
      <c r="R954" t="s">
        <v>407</v>
      </c>
      <c r="S954" t="s">
        <v>1212</v>
      </c>
      <c r="T954" s="132">
        <v>2988.3</v>
      </c>
      <c r="U954" t="s">
        <v>1366</v>
      </c>
      <c r="V954" s="133">
        <v>3.0000000000000001E-3</v>
      </c>
      <c r="W954" s="133">
        <v>2.8598432785272299E-2</v>
      </c>
      <c r="X954" s="15" t="s">
        <v>412</v>
      </c>
      <c r="Y954" s="15" t="s">
        <v>339</v>
      </c>
      <c r="Z954" s="144">
        <v>249000</v>
      </c>
      <c r="AB954" t="s">
        <v>2556</v>
      </c>
      <c r="AD954" s="144">
        <v>249.04979999999998</v>
      </c>
      <c r="AG954" s="15" t="s">
        <v>15</v>
      </c>
      <c r="AH954" s="133">
        <v>4.8957923712151E-4</v>
      </c>
      <c r="AI954" s="133">
        <v>8.3606490574245577E-3</v>
      </c>
      <c r="AJ954" s="133">
        <v>8.2481493019263472E-4</v>
      </c>
    </row>
    <row r="955" spans="1:36">
      <c r="A955" t="s">
        <v>1213</v>
      </c>
      <c r="B955">
        <v>9300</v>
      </c>
      <c r="C955" t="s">
        <v>2094</v>
      </c>
      <c r="D955" t="s">
        <v>2095</v>
      </c>
      <c r="E955" t="s">
        <v>309</v>
      </c>
      <c r="F955" t="s">
        <v>2096</v>
      </c>
      <c r="G955" t="s">
        <v>2097</v>
      </c>
      <c r="H955" t="s">
        <v>312</v>
      </c>
      <c r="I955" t="s">
        <v>754</v>
      </c>
      <c r="J955" t="s">
        <v>204</v>
      </c>
      <c r="K955" t="s">
        <v>204</v>
      </c>
      <c r="L955" t="s">
        <v>325</v>
      </c>
      <c r="M955" t="s">
        <v>340</v>
      </c>
      <c r="N955" t="s">
        <v>448</v>
      </c>
      <c r="O955" t="s">
        <v>339</v>
      </c>
      <c r="P955" t="s">
        <v>1211</v>
      </c>
      <c r="Q955" t="s">
        <v>413</v>
      </c>
      <c r="R955" t="s">
        <v>407</v>
      </c>
      <c r="S955" t="s">
        <v>1212</v>
      </c>
      <c r="T955" s="132">
        <v>4259.6000000000004</v>
      </c>
      <c r="U955" t="s">
        <v>2098</v>
      </c>
      <c r="V955" s="133">
        <v>2E-3</v>
      </c>
      <c r="W955" s="133">
        <v>1.8855466407537099E-2</v>
      </c>
      <c r="X955" s="15" t="s">
        <v>412</v>
      </c>
      <c r="Y955" s="15" t="s">
        <v>339</v>
      </c>
      <c r="Z955" s="144">
        <v>242771.93</v>
      </c>
      <c r="AB955" t="s">
        <v>2099</v>
      </c>
      <c r="AD955" s="144">
        <v>245.85509999999999</v>
      </c>
      <c r="AG955" s="15" t="s">
        <v>15</v>
      </c>
      <c r="AH955" s="133">
        <v>6.2841828081596258E-5</v>
      </c>
      <c r="AI955" s="133">
        <v>8.2534023720477606E-3</v>
      </c>
      <c r="AJ955" s="133">
        <v>8.1423457133474205E-4</v>
      </c>
    </row>
    <row r="956" spans="1:36">
      <c r="A956" t="s">
        <v>1213</v>
      </c>
      <c r="B956">
        <v>9300</v>
      </c>
      <c r="C956" t="s">
        <v>2104</v>
      </c>
      <c r="D956" t="s">
        <v>2105</v>
      </c>
      <c r="E956" t="s">
        <v>309</v>
      </c>
      <c r="F956" t="s">
        <v>3432</v>
      </c>
      <c r="G956" t="s">
        <v>3433</v>
      </c>
      <c r="H956" t="s">
        <v>312</v>
      </c>
      <c r="I956" t="s">
        <v>754</v>
      </c>
      <c r="J956" t="s">
        <v>204</v>
      </c>
      <c r="K956" t="s">
        <v>204</v>
      </c>
      <c r="L956" t="s">
        <v>325</v>
      </c>
      <c r="M956" t="s">
        <v>340</v>
      </c>
      <c r="N956" t="s">
        <v>464</v>
      </c>
      <c r="O956" t="s">
        <v>339</v>
      </c>
      <c r="Q956" t="s">
        <v>410</v>
      </c>
      <c r="R956" t="s">
        <v>410</v>
      </c>
      <c r="S956" t="s">
        <v>1212</v>
      </c>
      <c r="T956" s="132">
        <v>3241.1</v>
      </c>
      <c r="U956" t="s">
        <v>1682</v>
      </c>
      <c r="V956" s="133">
        <v>2.75E-2</v>
      </c>
      <c r="W956" s="133">
        <v>2.6117451306581201E-2</v>
      </c>
      <c r="X956" s="15" t="s">
        <v>412</v>
      </c>
      <c r="Y956" s="15" t="s">
        <v>339</v>
      </c>
      <c r="Z956" s="144">
        <v>209000.22</v>
      </c>
      <c r="AB956" t="s">
        <v>3434</v>
      </c>
      <c r="AD956" s="144">
        <v>234.87439999999998</v>
      </c>
      <c r="AG956" s="15" t="s">
        <v>15</v>
      </c>
      <c r="AH956" s="133">
        <v>3.8603920639236958E-4</v>
      </c>
      <c r="AI956" s="133">
        <v>7.8847781888327501E-3</v>
      </c>
      <c r="AJ956" s="133">
        <v>7.7786816869572658E-4</v>
      </c>
    </row>
    <row r="957" spans="1:36">
      <c r="A957" t="s">
        <v>1213</v>
      </c>
      <c r="B957">
        <v>9300</v>
      </c>
      <c r="C957" t="s">
        <v>2074</v>
      </c>
      <c r="D957" t="s">
        <v>2075</v>
      </c>
      <c r="E957" t="s">
        <v>309</v>
      </c>
      <c r="F957" t="s">
        <v>2828</v>
      </c>
      <c r="G957" t="s">
        <v>2829</v>
      </c>
      <c r="H957" t="s">
        <v>312</v>
      </c>
      <c r="I957" t="s">
        <v>754</v>
      </c>
      <c r="J957" t="s">
        <v>204</v>
      </c>
      <c r="K957" t="s">
        <v>204</v>
      </c>
      <c r="L957" t="s">
        <v>325</v>
      </c>
      <c r="M957" t="s">
        <v>340</v>
      </c>
      <c r="N957" t="s">
        <v>448</v>
      </c>
      <c r="O957" t="s">
        <v>339</v>
      </c>
      <c r="P957" t="s">
        <v>1211</v>
      </c>
      <c r="Q957" t="s">
        <v>413</v>
      </c>
      <c r="R957" t="s">
        <v>407</v>
      </c>
      <c r="S957" t="s">
        <v>1212</v>
      </c>
      <c r="T957" s="132">
        <v>4007.9</v>
      </c>
      <c r="U957" t="s">
        <v>2830</v>
      </c>
      <c r="V957" s="133">
        <v>1.6400000000000001E-2</v>
      </c>
      <c r="W957" s="133">
        <v>1.8202438513040198E-2</v>
      </c>
      <c r="X957" s="15" t="s">
        <v>412</v>
      </c>
      <c r="Y957" s="15" t="s">
        <v>339</v>
      </c>
      <c r="Z957" s="144">
        <v>220062.67</v>
      </c>
      <c r="AB957" t="s">
        <v>2831</v>
      </c>
      <c r="AD957" s="144">
        <v>226.5325</v>
      </c>
      <c r="AG957" s="15" t="s">
        <v>15</v>
      </c>
      <c r="AH957" s="133">
        <v>2.0460116459288061E-4</v>
      </c>
      <c r="AI957" s="133">
        <v>7.6047390224807596E-3</v>
      </c>
      <c r="AJ957" s="133">
        <v>7.5024106895031856E-4</v>
      </c>
    </row>
    <row r="958" spans="1:36">
      <c r="A958" t="s">
        <v>1213</v>
      </c>
      <c r="B958">
        <v>9300</v>
      </c>
      <c r="C958" t="s">
        <v>2074</v>
      </c>
      <c r="D958" t="s">
        <v>2075</v>
      </c>
      <c r="E958" t="s">
        <v>309</v>
      </c>
      <c r="F958" t="s">
        <v>3435</v>
      </c>
      <c r="G958" t="s">
        <v>3436</v>
      </c>
      <c r="H958" t="s">
        <v>312</v>
      </c>
      <c r="I958" t="s">
        <v>754</v>
      </c>
      <c r="J958" t="s">
        <v>204</v>
      </c>
      <c r="K958" t="s">
        <v>204</v>
      </c>
      <c r="L958" t="s">
        <v>325</v>
      </c>
      <c r="M958" t="s">
        <v>340</v>
      </c>
      <c r="N958" t="s">
        <v>448</v>
      </c>
      <c r="O958" t="s">
        <v>339</v>
      </c>
      <c r="P958" t="s">
        <v>2914</v>
      </c>
      <c r="Q958" t="s">
        <v>415</v>
      </c>
      <c r="R958" t="s">
        <v>407</v>
      </c>
      <c r="S958" t="s">
        <v>1212</v>
      </c>
      <c r="T958" s="132">
        <v>5.5</v>
      </c>
      <c r="U958" t="s">
        <v>3437</v>
      </c>
      <c r="V958" s="133">
        <v>0.01</v>
      </c>
      <c r="W958" s="133">
        <v>1.08969926239014</v>
      </c>
      <c r="X958" s="15" t="s">
        <v>412</v>
      </c>
      <c r="Y958" s="15" t="s">
        <v>339</v>
      </c>
      <c r="Z958" s="144">
        <v>189000</v>
      </c>
      <c r="AB958" t="s">
        <v>3438</v>
      </c>
      <c r="AD958" s="144">
        <v>213.05970000000002</v>
      </c>
      <c r="AG958" s="15" t="s">
        <v>15</v>
      </c>
      <c r="AH958" s="133">
        <v>4.6878487982736811E-4</v>
      </c>
      <c r="AI958" s="133">
        <v>7.152454569247433E-3</v>
      </c>
      <c r="AJ958" s="133">
        <v>7.0562121142985748E-4</v>
      </c>
    </row>
    <row r="959" spans="1:36">
      <c r="A959" t="s">
        <v>1213</v>
      </c>
      <c r="B959">
        <v>9300</v>
      </c>
      <c r="C959" t="s">
        <v>2493</v>
      </c>
      <c r="D959" t="s">
        <v>2494</v>
      </c>
      <c r="E959" t="s">
        <v>309</v>
      </c>
      <c r="F959" t="s">
        <v>2757</v>
      </c>
      <c r="G959" t="s">
        <v>2758</v>
      </c>
      <c r="H959" t="s">
        <v>312</v>
      </c>
      <c r="I959" t="s">
        <v>754</v>
      </c>
      <c r="J959" t="s">
        <v>204</v>
      </c>
      <c r="K959" t="s">
        <v>204</v>
      </c>
      <c r="L959" t="s">
        <v>325</v>
      </c>
      <c r="M959" t="s">
        <v>340</v>
      </c>
      <c r="N959" t="s">
        <v>464</v>
      </c>
      <c r="O959" t="s">
        <v>339</v>
      </c>
      <c r="P959" t="s">
        <v>1211</v>
      </c>
      <c r="Q959" t="s">
        <v>413</v>
      </c>
      <c r="R959" t="s">
        <v>407</v>
      </c>
      <c r="S959" t="s">
        <v>1212</v>
      </c>
      <c r="T959" s="132">
        <v>5463.1</v>
      </c>
      <c r="U959" t="s">
        <v>2339</v>
      </c>
      <c r="V959" s="133">
        <v>1.6500000000000001E-2</v>
      </c>
      <c r="W959" s="133">
        <v>2.18085162436959E-2</v>
      </c>
      <c r="X959" s="15" t="s">
        <v>412</v>
      </c>
      <c r="Y959" s="15" t="s">
        <v>339</v>
      </c>
      <c r="Z959" s="144">
        <v>190000</v>
      </c>
      <c r="AB959" t="s">
        <v>2759</v>
      </c>
      <c r="AD959" s="144">
        <v>209.095</v>
      </c>
      <c r="AG959" s="15" t="s">
        <v>15</v>
      </c>
      <c r="AH959" s="133">
        <v>8.9808018816197967E-5</v>
      </c>
      <c r="AI959" s="133">
        <v>7.0193588377191543E-3</v>
      </c>
      <c r="AJ959" s="133">
        <v>6.9249073008140931E-4</v>
      </c>
    </row>
    <row r="960" spans="1:36">
      <c r="A960" t="s">
        <v>1213</v>
      </c>
      <c r="B960">
        <v>9300</v>
      </c>
      <c r="C960" t="s">
        <v>1953</v>
      </c>
      <c r="D960" t="s">
        <v>1954</v>
      </c>
      <c r="E960" t="s">
        <v>309</v>
      </c>
      <c r="F960" t="s">
        <v>2681</v>
      </c>
      <c r="G960" t="s">
        <v>2682</v>
      </c>
      <c r="H960" t="s">
        <v>312</v>
      </c>
      <c r="I960" t="s">
        <v>754</v>
      </c>
      <c r="J960" t="s">
        <v>204</v>
      </c>
      <c r="K960" t="s">
        <v>204</v>
      </c>
      <c r="L960" t="s">
        <v>325</v>
      </c>
      <c r="M960" t="s">
        <v>340</v>
      </c>
      <c r="N960" t="s">
        <v>464</v>
      </c>
      <c r="O960" t="s">
        <v>339</v>
      </c>
      <c r="P960" t="s">
        <v>2102</v>
      </c>
      <c r="Q960" t="s">
        <v>415</v>
      </c>
      <c r="R960" t="s">
        <v>407</v>
      </c>
      <c r="S960" t="s">
        <v>1212</v>
      </c>
      <c r="T960" s="132">
        <v>3141.9</v>
      </c>
      <c r="U960" t="s">
        <v>2683</v>
      </c>
      <c r="V960" s="133">
        <v>1.34E-2</v>
      </c>
      <c r="W960" s="133">
        <v>2.28995186698433E-2</v>
      </c>
      <c r="X960" s="15" t="s">
        <v>412</v>
      </c>
      <c r="Y960" s="15" t="s">
        <v>339</v>
      </c>
      <c r="Z960" s="144">
        <v>178857.49</v>
      </c>
      <c r="AB960" t="s">
        <v>2684</v>
      </c>
      <c r="AD960" s="144">
        <v>197.20829999999998</v>
      </c>
      <c r="AG960" s="15" t="s">
        <v>15</v>
      </c>
      <c r="AH960" s="133">
        <v>6.2285971718906651E-5</v>
      </c>
      <c r="AI960" s="133">
        <v>6.6203200625388949E-3</v>
      </c>
      <c r="AJ960" s="133">
        <v>6.5312379370675324E-4</v>
      </c>
    </row>
    <row r="961" spans="1:36">
      <c r="A961" t="s">
        <v>1213</v>
      </c>
      <c r="B961">
        <v>9300</v>
      </c>
      <c r="C961" t="s">
        <v>2104</v>
      </c>
      <c r="D961" t="s">
        <v>2105</v>
      </c>
      <c r="E961" t="s">
        <v>309</v>
      </c>
      <c r="F961" t="s">
        <v>2106</v>
      </c>
      <c r="G961" t="s">
        <v>2107</v>
      </c>
      <c r="H961" t="s">
        <v>312</v>
      </c>
      <c r="I961" t="s">
        <v>754</v>
      </c>
      <c r="J961" t="s">
        <v>204</v>
      </c>
      <c r="K961" t="s">
        <v>204</v>
      </c>
      <c r="L961" t="s">
        <v>325</v>
      </c>
      <c r="M961" t="s">
        <v>340</v>
      </c>
      <c r="N961" t="s">
        <v>464</v>
      </c>
      <c r="O961" t="s">
        <v>339</v>
      </c>
      <c r="Q961" t="s">
        <v>410</v>
      </c>
      <c r="R961" t="s">
        <v>410</v>
      </c>
      <c r="S961" t="s">
        <v>1212</v>
      </c>
      <c r="T961" s="132">
        <v>4708.5</v>
      </c>
      <c r="U961" t="s">
        <v>2108</v>
      </c>
      <c r="V961" s="133">
        <v>8.5000000000000006E-3</v>
      </c>
      <c r="W961" s="133">
        <v>2.9524211286306001E-2</v>
      </c>
      <c r="X961" s="15" t="s">
        <v>412</v>
      </c>
      <c r="Y961" s="15" t="s">
        <v>339</v>
      </c>
      <c r="Z961" s="144">
        <v>195000</v>
      </c>
      <c r="AB961" t="s">
        <v>2109</v>
      </c>
      <c r="AD961" s="144">
        <v>195.273</v>
      </c>
      <c r="AG961" s="15" t="s">
        <v>15</v>
      </c>
      <c r="AH961" s="133">
        <v>2.9621303033525241E-4</v>
      </c>
      <c r="AI961" s="133">
        <v>6.5553516742051813E-3</v>
      </c>
      <c r="AJ961" s="133">
        <v>6.4671437545224433E-4</v>
      </c>
    </row>
    <row r="962" spans="1:36">
      <c r="A962" t="s">
        <v>1213</v>
      </c>
      <c r="B962">
        <v>9300</v>
      </c>
      <c r="C962" t="s">
        <v>455</v>
      </c>
      <c r="D962" t="s">
        <v>2571</v>
      </c>
      <c r="E962" t="s">
        <v>309</v>
      </c>
      <c r="F962" t="s">
        <v>2656</v>
      </c>
      <c r="G962" t="s">
        <v>2657</v>
      </c>
      <c r="H962" t="s">
        <v>312</v>
      </c>
      <c r="I962" t="s">
        <v>754</v>
      </c>
      <c r="J962" t="s">
        <v>204</v>
      </c>
      <c r="K962" t="s">
        <v>204</v>
      </c>
      <c r="L962" t="s">
        <v>325</v>
      </c>
      <c r="M962" t="s">
        <v>340</v>
      </c>
      <c r="N962" t="s">
        <v>440</v>
      </c>
      <c r="O962" t="s">
        <v>339</v>
      </c>
      <c r="P962" t="s">
        <v>2102</v>
      </c>
      <c r="Q962" t="s">
        <v>415</v>
      </c>
      <c r="R962" t="s">
        <v>407</v>
      </c>
      <c r="S962" t="s">
        <v>1212</v>
      </c>
      <c r="T962" s="132">
        <v>6379.8</v>
      </c>
      <c r="U962" t="s">
        <v>2658</v>
      </c>
      <c r="V962" s="133">
        <v>2.3900000000000001E-2</v>
      </c>
      <c r="W962" s="133">
        <v>3.3191722428795199E-3</v>
      </c>
      <c r="X962" s="15" t="s">
        <v>412</v>
      </c>
      <c r="Y962" s="15" t="s">
        <v>339</v>
      </c>
      <c r="Z962" s="144">
        <v>173000</v>
      </c>
      <c r="AB962" t="s">
        <v>2659</v>
      </c>
      <c r="AD962" s="144">
        <v>191.6148</v>
      </c>
      <c r="AG962" s="15" t="s">
        <v>15</v>
      </c>
      <c r="AH962" s="133">
        <v>4.4482750463597683E-5</v>
      </c>
      <c r="AI962" s="133">
        <v>6.4325452058527858E-3</v>
      </c>
      <c r="AJ962" s="133">
        <v>6.3459897532893296E-4</v>
      </c>
    </row>
    <row r="963" spans="1:36">
      <c r="A963" t="s">
        <v>1213</v>
      </c>
      <c r="B963">
        <v>9300</v>
      </c>
      <c r="C963" t="s">
        <v>2074</v>
      </c>
      <c r="D963" t="s">
        <v>2075</v>
      </c>
      <c r="E963" t="s">
        <v>309</v>
      </c>
      <c r="F963" t="s">
        <v>2090</v>
      </c>
      <c r="G963" t="s">
        <v>2091</v>
      </c>
      <c r="H963" t="s">
        <v>312</v>
      </c>
      <c r="I963" t="s">
        <v>754</v>
      </c>
      <c r="J963" t="s">
        <v>204</v>
      </c>
      <c r="K963" t="s">
        <v>204</v>
      </c>
      <c r="L963" t="s">
        <v>325</v>
      </c>
      <c r="M963" t="s">
        <v>340</v>
      </c>
      <c r="N963" t="s">
        <v>448</v>
      </c>
      <c r="O963" t="s">
        <v>339</v>
      </c>
      <c r="P963" t="s">
        <v>1211</v>
      </c>
      <c r="Q963" t="s">
        <v>413</v>
      </c>
      <c r="R963" t="s">
        <v>407</v>
      </c>
      <c r="S963" t="s">
        <v>1212</v>
      </c>
      <c r="T963" s="132">
        <v>3423.2</v>
      </c>
      <c r="U963" t="s">
        <v>2092</v>
      </c>
      <c r="V963" s="133">
        <v>1.2200000000000001E-2</v>
      </c>
      <c r="W963" s="133">
        <v>1.7971649538278199E-2</v>
      </c>
      <c r="X963" s="15" t="s">
        <v>412</v>
      </c>
      <c r="Y963" s="15" t="s">
        <v>339</v>
      </c>
      <c r="Z963" s="144">
        <v>171000</v>
      </c>
      <c r="AB963" t="s">
        <v>2093</v>
      </c>
      <c r="AD963" s="144">
        <v>190.4085</v>
      </c>
      <c r="AG963" s="15" t="s">
        <v>15</v>
      </c>
      <c r="AH963" s="133">
        <v>5.670490766053458E-5</v>
      </c>
      <c r="AI963" s="133">
        <v>6.3920494858884609E-3</v>
      </c>
      <c r="AJ963" s="133">
        <v>6.3060389382197583E-4</v>
      </c>
    </row>
    <row r="964" spans="1:36">
      <c r="A964" t="s">
        <v>1213</v>
      </c>
      <c r="B964">
        <v>9300</v>
      </c>
      <c r="C964" t="s">
        <v>3428</v>
      </c>
      <c r="D964" t="s">
        <v>3429</v>
      </c>
      <c r="E964" t="s">
        <v>309</v>
      </c>
      <c r="F964" t="s">
        <v>3439</v>
      </c>
      <c r="G964">
        <v>11921290</v>
      </c>
      <c r="H964" t="s">
        <v>312</v>
      </c>
      <c r="I964" t="s">
        <v>754</v>
      </c>
      <c r="J964" t="s">
        <v>204</v>
      </c>
      <c r="K964" t="s">
        <v>204</v>
      </c>
      <c r="L964" t="s">
        <v>325</v>
      </c>
      <c r="M964" t="s">
        <v>340</v>
      </c>
      <c r="N964" t="s">
        <v>464</v>
      </c>
      <c r="O964" t="s">
        <v>339</v>
      </c>
      <c r="P964" t="s">
        <v>1686</v>
      </c>
      <c r="Q964" t="s">
        <v>413</v>
      </c>
      <c r="R964" t="s">
        <v>407</v>
      </c>
      <c r="S964" t="s">
        <v>1212</v>
      </c>
      <c r="T964" s="132">
        <v>2493.6</v>
      </c>
      <c r="U964" t="s">
        <v>1726</v>
      </c>
      <c r="V964" s="133">
        <v>3.0000000000000001E-3</v>
      </c>
      <c r="W964" s="133">
        <v>2.9172782620191198E-2</v>
      </c>
      <c r="X964" s="15" t="s">
        <v>412</v>
      </c>
      <c r="Y964" s="15" t="s">
        <v>339</v>
      </c>
      <c r="Z964" s="144">
        <v>150000</v>
      </c>
      <c r="AB964" s="148">
        <f>AD964*1000/Z964*100</f>
        <v>96.567704918032675</v>
      </c>
      <c r="AD964" s="144">
        <f>144851.557377049/1000</f>
        <v>144.85155737704901</v>
      </c>
      <c r="AG964" s="15" t="s">
        <v>15</v>
      </c>
      <c r="AH964" s="133">
        <v>5.1859950102318281E-4</v>
      </c>
      <c r="AI964" s="133">
        <v>4.8626942750040515E-3</v>
      </c>
      <c r="AJ964" s="133">
        <v>4.7972625228466401E-4</v>
      </c>
    </row>
    <row r="965" spans="1:36">
      <c r="A965" t="s">
        <v>1213</v>
      </c>
      <c r="B965">
        <v>9300</v>
      </c>
      <c r="C965" t="s">
        <v>1852</v>
      </c>
      <c r="D965" t="s">
        <v>1853</v>
      </c>
      <c r="E965" t="s">
        <v>309</v>
      </c>
      <c r="F965" t="s">
        <v>2797</v>
      </c>
      <c r="G965" t="s">
        <v>2798</v>
      </c>
      <c r="H965" t="s">
        <v>312</v>
      </c>
      <c r="I965" t="s">
        <v>754</v>
      </c>
      <c r="J965" t="s">
        <v>204</v>
      </c>
      <c r="K965" t="s">
        <v>204</v>
      </c>
      <c r="L965" t="s">
        <v>325</v>
      </c>
      <c r="M965" t="s">
        <v>340</v>
      </c>
      <c r="N965" t="s">
        <v>443</v>
      </c>
      <c r="O965" t="s">
        <v>339</v>
      </c>
      <c r="P965" t="s">
        <v>1856</v>
      </c>
      <c r="Q965" t="s">
        <v>415</v>
      </c>
      <c r="R965" t="s">
        <v>407</v>
      </c>
      <c r="S965" t="s">
        <v>1212</v>
      </c>
      <c r="T965" s="132">
        <v>1045.5999999999999</v>
      </c>
      <c r="U965" t="s">
        <v>1793</v>
      </c>
      <c r="V965" s="133">
        <v>1.8499999999999999E-2</v>
      </c>
      <c r="W965" s="133">
        <v>2.1798025835752102E-2</v>
      </c>
      <c r="X965" s="15" t="s">
        <v>412</v>
      </c>
      <c r="Y965" s="15" t="s">
        <v>339</v>
      </c>
      <c r="Z965" s="144">
        <v>150312.5</v>
      </c>
      <c r="AB965" t="s">
        <v>2799</v>
      </c>
      <c r="AD965" s="144">
        <v>168.15460000000002</v>
      </c>
      <c r="AG965" s="15" t="s">
        <v>15</v>
      </c>
      <c r="AH965" s="133">
        <v>3.1351681127982648E-4</v>
      </c>
      <c r="AI965" s="133">
        <v>5.6449818389398571E-3</v>
      </c>
      <c r="AJ965" s="133">
        <v>5.5690237318227291E-4</v>
      </c>
    </row>
    <row r="966" spans="1:36">
      <c r="A966" t="s">
        <v>1213</v>
      </c>
      <c r="B966">
        <v>9300</v>
      </c>
      <c r="C966" t="s">
        <v>2119</v>
      </c>
      <c r="D966" t="s">
        <v>2120</v>
      </c>
      <c r="E966" t="s">
        <v>309</v>
      </c>
      <c r="F966" t="s">
        <v>2696</v>
      </c>
      <c r="G966" t="s">
        <v>2697</v>
      </c>
      <c r="H966" t="s">
        <v>312</v>
      </c>
      <c r="I966" t="s">
        <v>754</v>
      </c>
      <c r="J966" t="s">
        <v>204</v>
      </c>
      <c r="K966" t="s">
        <v>204</v>
      </c>
      <c r="L966" t="s">
        <v>325</v>
      </c>
      <c r="M966" t="s">
        <v>340</v>
      </c>
      <c r="N966" t="s">
        <v>464</v>
      </c>
      <c r="O966" t="s">
        <v>339</v>
      </c>
      <c r="P966" t="s">
        <v>1650</v>
      </c>
      <c r="Q966" t="s">
        <v>413</v>
      </c>
      <c r="R966" t="s">
        <v>407</v>
      </c>
      <c r="S966" t="s">
        <v>1212</v>
      </c>
      <c r="T966" s="132">
        <v>1785.4</v>
      </c>
      <c r="U966" t="s">
        <v>2698</v>
      </c>
      <c r="V966" s="133">
        <v>1.34E-2</v>
      </c>
      <c r="W966" s="133">
        <v>1.49477894484993E-2</v>
      </c>
      <c r="X966" s="15" t="s">
        <v>412</v>
      </c>
      <c r="Y966" s="15" t="s">
        <v>339</v>
      </c>
      <c r="Z966" s="144">
        <v>148000.48000000001</v>
      </c>
      <c r="AB966" t="s">
        <v>2699</v>
      </c>
      <c r="AD966" s="144">
        <v>165.3905</v>
      </c>
      <c r="AG966" s="15" t="s">
        <v>15</v>
      </c>
      <c r="AH966" s="133">
        <v>2.7757919832585478E-4</v>
      </c>
      <c r="AI966" s="133">
        <v>5.5521904772940049E-3</v>
      </c>
      <c r="AJ966" s="133">
        <v>5.4774809581065696E-4</v>
      </c>
    </row>
    <row r="967" spans="1:36">
      <c r="A967" t="s">
        <v>1213</v>
      </c>
      <c r="B967">
        <v>9300</v>
      </c>
      <c r="C967" t="s">
        <v>3344</v>
      </c>
      <c r="D967" t="s">
        <v>3345</v>
      </c>
      <c r="E967" t="s">
        <v>309</v>
      </c>
      <c r="F967" t="s">
        <v>3440</v>
      </c>
      <c r="G967" t="s">
        <v>3441</v>
      </c>
      <c r="H967" t="s">
        <v>312</v>
      </c>
      <c r="I967" t="s">
        <v>754</v>
      </c>
      <c r="J967" t="s">
        <v>204</v>
      </c>
      <c r="K967" t="s">
        <v>204</v>
      </c>
      <c r="L967" t="s">
        <v>329</v>
      </c>
      <c r="M967" t="s">
        <v>340</v>
      </c>
      <c r="N967" t="s">
        <v>447</v>
      </c>
      <c r="O967" t="s">
        <v>339</v>
      </c>
      <c r="Q967" t="s">
        <v>410</v>
      </c>
      <c r="R967" t="s">
        <v>410</v>
      </c>
      <c r="S967" t="s">
        <v>1212</v>
      </c>
      <c r="T967" s="132">
        <v>3664.5</v>
      </c>
      <c r="U967" t="s">
        <v>1773</v>
      </c>
      <c r="V967" s="133">
        <v>3.7900000000000003E-2</v>
      </c>
      <c r="W967" s="133">
        <v>5.8493472822904201E-2</v>
      </c>
      <c r="X967" s="15" t="s">
        <v>412</v>
      </c>
      <c r="Y967" s="15" t="s">
        <v>339</v>
      </c>
      <c r="Z967" s="144">
        <v>171000</v>
      </c>
      <c r="AB967" t="s">
        <v>3442</v>
      </c>
      <c r="AD967" s="144">
        <v>164.33099999999999</v>
      </c>
      <c r="AG967" s="15" t="s">
        <v>15</v>
      </c>
      <c r="AH967" s="133">
        <v>1.3294532992599378E-3</v>
      </c>
      <c r="AI967" s="133">
        <v>5.5166228611933637E-3</v>
      </c>
      <c r="AJ967" s="133">
        <v>5.4423919350060049E-4</v>
      </c>
    </row>
    <row r="968" spans="1:36">
      <c r="A968" t="s">
        <v>1213</v>
      </c>
      <c r="B968">
        <v>9300</v>
      </c>
      <c r="C968" t="s">
        <v>2772</v>
      </c>
      <c r="D968" t="s">
        <v>2773</v>
      </c>
      <c r="E968" t="s">
        <v>309</v>
      </c>
      <c r="F968" t="s">
        <v>2774</v>
      </c>
      <c r="G968" t="s">
        <v>2775</v>
      </c>
      <c r="H968" t="s">
        <v>312</v>
      </c>
      <c r="I968" t="s">
        <v>754</v>
      </c>
      <c r="J968" t="s">
        <v>204</v>
      </c>
      <c r="K968" t="s">
        <v>204</v>
      </c>
      <c r="L968" t="s">
        <v>325</v>
      </c>
      <c r="M968" t="s">
        <v>340</v>
      </c>
      <c r="N968" t="s">
        <v>477</v>
      </c>
      <c r="O968" t="s">
        <v>339</v>
      </c>
      <c r="P968" t="s">
        <v>2102</v>
      </c>
      <c r="Q968" t="s">
        <v>415</v>
      </c>
      <c r="R968" t="s">
        <v>407</v>
      </c>
      <c r="S968" t="s">
        <v>1212</v>
      </c>
      <c r="T968" s="132">
        <v>5890.5</v>
      </c>
      <c r="U968" t="s">
        <v>2622</v>
      </c>
      <c r="V968" s="133">
        <v>2.6499999999999999E-2</v>
      </c>
      <c r="W968" s="133">
        <v>2.2419582506417901E-2</v>
      </c>
      <c r="X968" s="15" t="s">
        <v>412</v>
      </c>
      <c r="Y968" s="15" t="s">
        <v>339</v>
      </c>
      <c r="Z968" s="144">
        <v>139402.71</v>
      </c>
      <c r="AB968" t="s">
        <v>2776</v>
      </c>
      <c r="AD968" s="144">
        <v>161.5677</v>
      </c>
      <c r="AG968" s="15" t="s">
        <v>15</v>
      </c>
      <c r="AH968" s="133">
        <v>9.4014214216950464E-5</v>
      </c>
      <c r="AI968" s="133">
        <v>5.4238583556993573E-3</v>
      </c>
      <c r="AJ968" s="133">
        <v>5.3508756560689699E-4</v>
      </c>
    </row>
    <row r="969" spans="1:36">
      <c r="A969" t="s">
        <v>1213</v>
      </c>
      <c r="B969">
        <v>9300</v>
      </c>
      <c r="C969" t="s">
        <v>1884</v>
      </c>
      <c r="D969" t="s">
        <v>1885</v>
      </c>
      <c r="E969" t="s">
        <v>309</v>
      </c>
      <c r="F969" t="s">
        <v>1886</v>
      </c>
      <c r="G969" t="s">
        <v>1887</v>
      </c>
      <c r="H969" t="s">
        <v>312</v>
      </c>
      <c r="I969" t="s">
        <v>754</v>
      </c>
      <c r="J969" t="s">
        <v>204</v>
      </c>
      <c r="K969" t="s">
        <v>204</v>
      </c>
      <c r="L969" t="s">
        <v>325</v>
      </c>
      <c r="M969" t="s">
        <v>340</v>
      </c>
      <c r="N969" t="s">
        <v>441</v>
      </c>
      <c r="O969" t="s">
        <v>339</v>
      </c>
      <c r="Q969" t="s">
        <v>410</v>
      </c>
      <c r="R969" t="s">
        <v>410</v>
      </c>
      <c r="S969" t="s">
        <v>1212</v>
      </c>
      <c r="T969" s="132">
        <v>2571.1999999999998</v>
      </c>
      <c r="U969" t="s">
        <v>1682</v>
      </c>
      <c r="V969" s="133">
        <v>2.3E-2</v>
      </c>
      <c r="W969" s="133">
        <v>4.7740804680585502E-2</v>
      </c>
      <c r="X969" s="15" t="s">
        <v>412</v>
      </c>
      <c r="Y969" s="15" t="s">
        <v>339</v>
      </c>
      <c r="Z969" s="144">
        <v>149800</v>
      </c>
      <c r="AB969" t="s">
        <v>1888</v>
      </c>
      <c r="AD969" s="144">
        <v>154.11420000000001</v>
      </c>
      <c r="AG969" s="15" t="s">
        <v>15</v>
      </c>
      <c r="AH969" s="133">
        <v>5.5389166204474025E-4</v>
      </c>
      <c r="AI969" s="133">
        <v>5.1736429459720099E-3</v>
      </c>
      <c r="AJ969" s="133">
        <v>5.1040271108305959E-4</v>
      </c>
    </row>
    <row r="970" spans="1:36">
      <c r="A970" t="s">
        <v>1213</v>
      </c>
      <c r="B970">
        <v>9300</v>
      </c>
      <c r="C970" t="s">
        <v>3428</v>
      </c>
      <c r="D970" t="s">
        <v>3429</v>
      </c>
      <c r="E970" t="s">
        <v>309</v>
      </c>
      <c r="F970" t="s">
        <v>3443</v>
      </c>
      <c r="G970" t="s">
        <v>3444</v>
      </c>
      <c r="H970" t="s">
        <v>312</v>
      </c>
      <c r="I970" t="s">
        <v>754</v>
      </c>
      <c r="J970" t="s">
        <v>204</v>
      </c>
      <c r="K970" t="s">
        <v>204</v>
      </c>
      <c r="L970" t="s">
        <v>325</v>
      </c>
      <c r="M970" t="s">
        <v>340</v>
      </c>
      <c r="N970" t="s">
        <v>464</v>
      </c>
      <c r="O970" t="s">
        <v>339</v>
      </c>
      <c r="P970" t="s">
        <v>1686</v>
      </c>
      <c r="Q970" t="s">
        <v>413</v>
      </c>
      <c r="R970" t="s">
        <v>407</v>
      </c>
      <c r="S970" t="s">
        <v>1212</v>
      </c>
      <c r="T970" s="132">
        <v>1751.9</v>
      </c>
      <c r="U970" t="s">
        <v>1793</v>
      </c>
      <c r="V970" s="133">
        <v>1E-3</v>
      </c>
      <c r="W970" s="133">
        <v>2.2083889452218699E-2</v>
      </c>
      <c r="X970" s="15" t="s">
        <v>412</v>
      </c>
      <c r="Y970" s="15" t="s">
        <v>339</v>
      </c>
      <c r="Z970" s="144">
        <v>142000</v>
      </c>
      <c r="AB970" t="s">
        <v>3445</v>
      </c>
      <c r="AD970" s="144">
        <v>153.005</v>
      </c>
      <c r="AG970" s="15" t="s">
        <v>15</v>
      </c>
      <c r="AH970" s="133">
        <v>2.5074605781285865E-4</v>
      </c>
      <c r="AI970" s="133">
        <v>5.1364068914379552E-3</v>
      </c>
      <c r="AJ970" s="133">
        <v>5.067292099577036E-4</v>
      </c>
    </row>
    <row r="971" spans="1:36">
      <c r="A971" t="s">
        <v>1213</v>
      </c>
      <c r="B971">
        <v>9300</v>
      </c>
      <c r="C971" t="s">
        <v>2110</v>
      </c>
      <c r="D971" t="s">
        <v>2111</v>
      </c>
      <c r="E971" t="s">
        <v>309</v>
      </c>
      <c r="F971" t="s">
        <v>2154</v>
      </c>
      <c r="G971" t="s">
        <v>2155</v>
      </c>
      <c r="H971" t="s">
        <v>312</v>
      </c>
      <c r="I971" t="s">
        <v>754</v>
      </c>
      <c r="J971" t="s">
        <v>204</v>
      </c>
      <c r="K971" t="s">
        <v>204</v>
      </c>
      <c r="L971" t="s">
        <v>325</v>
      </c>
      <c r="M971" t="s">
        <v>340</v>
      </c>
      <c r="N971" t="s">
        <v>464</v>
      </c>
      <c r="O971" t="s">
        <v>339</v>
      </c>
      <c r="P971" t="s">
        <v>1650</v>
      </c>
      <c r="Q971" t="s">
        <v>413</v>
      </c>
      <c r="R971" t="s">
        <v>407</v>
      </c>
      <c r="S971" t="s">
        <v>1212</v>
      </c>
      <c r="T971" s="132">
        <v>2244.8000000000002</v>
      </c>
      <c r="U971" t="s">
        <v>1726</v>
      </c>
      <c r="V971" s="133">
        <v>2.4E-2</v>
      </c>
      <c r="W971" s="133">
        <v>2.1839987467527001E-2</v>
      </c>
      <c r="X971" s="15" t="s">
        <v>412</v>
      </c>
      <c r="Y971" s="15" t="s">
        <v>339</v>
      </c>
      <c r="Z971" s="144">
        <v>132000.38</v>
      </c>
      <c r="AB971" t="s">
        <v>2156</v>
      </c>
      <c r="AD971" s="144">
        <v>148.93600000000001</v>
      </c>
      <c r="AG971" s="15" t="s">
        <v>15</v>
      </c>
      <c r="AH971" s="133">
        <v>2.2876856926895285E-4</v>
      </c>
      <c r="AI971" s="133">
        <v>4.999809789112796E-3</v>
      </c>
      <c r="AJ971" s="133">
        <v>4.9325330292644383E-4</v>
      </c>
    </row>
    <row r="972" spans="1:36">
      <c r="A972" t="s">
        <v>1213</v>
      </c>
      <c r="B972">
        <v>9300</v>
      </c>
      <c r="C972" t="s">
        <v>2125</v>
      </c>
      <c r="D972" t="s">
        <v>2126</v>
      </c>
      <c r="E972" t="s">
        <v>309</v>
      </c>
      <c r="F972" t="s">
        <v>2151</v>
      </c>
      <c r="G972" t="s">
        <v>2152</v>
      </c>
      <c r="H972" t="s">
        <v>312</v>
      </c>
      <c r="I972" t="s">
        <v>754</v>
      </c>
      <c r="J972" t="s">
        <v>204</v>
      </c>
      <c r="K972" t="s">
        <v>204</v>
      </c>
      <c r="L972" t="s">
        <v>325</v>
      </c>
      <c r="M972" t="s">
        <v>340</v>
      </c>
      <c r="N972" t="s">
        <v>464</v>
      </c>
      <c r="O972" t="s">
        <v>339</v>
      </c>
      <c r="P972" t="s">
        <v>1650</v>
      </c>
      <c r="Q972" t="s">
        <v>413</v>
      </c>
      <c r="R972" t="s">
        <v>407</v>
      </c>
      <c r="S972" t="s">
        <v>1212</v>
      </c>
      <c r="T972" s="132">
        <v>2849.2</v>
      </c>
      <c r="U972" t="s">
        <v>2134</v>
      </c>
      <c r="V972" s="133">
        <v>2.35E-2</v>
      </c>
      <c r="W972" s="133">
        <v>1.7174378534555099E-2</v>
      </c>
      <c r="X972" s="15" t="s">
        <v>412</v>
      </c>
      <c r="Y972" s="15" t="s">
        <v>339</v>
      </c>
      <c r="Z972" s="144">
        <v>125523.46</v>
      </c>
      <c r="AB972" t="s">
        <v>2153</v>
      </c>
      <c r="AC972" s="132">
        <v>3357.1</v>
      </c>
      <c r="AD972" s="144">
        <v>146.25299999999999</v>
      </c>
      <c r="AG972" s="15" t="s">
        <v>15</v>
      </c>
      <c r="AH972" s="133">
        <v>1.3366039103918841E-4</v>
      </c>
      <c r="AI972" s="133">
        <v>4.9097409698602998E-3</v>
      </c>
      <c r="AJ972" s="133">
        <v>4.8436761637818382E-4</v>
      </c>
    </row>
    <row r="973" spans="1:36">
      <c r="A973" t="s">
        <v>1213</v>
      </c>
      <c r="B973">
        <v>9300</v>
      </c>
      <c r="C973" t="s">
        <v>1840</v>
      </c>
      <c r="D973" t="s">
        <v>1841</v>
      </c>
      <c r="E973" t="s">
        <v>309</v>
      </c>
      <c r="F973" t="s">
        <v>3446</v>
      </c>
      <c r="G973" t="s">
        <v>3447</v>
      </c>
      <c r="H973" t="s">
        <v>312</v>
      </c>
      <c r="I973" t="s">
        <v>754</v>
      </c>
      <c r="J973" t="s">
        <v>204</v>
      </c>
      <c r="K973" t="s">
        <v>204</v>
      </c>
      <c r="L973" t="s">
        <v>325</v>
      </c>
      <c r="M973" t="s">
        <v>340</v>
      </c>
      <c r="N973" t="s">
        <v>448</v>
      </c>
      <c r="O973" t="s">
        <v>339</v>
      </c>
      <c r="P973" t="s">
        <v>1690</v>
      </c>
      <c r="Q973" t="s">
        <v>413</v>
      </c>
      <c r="R973" t="s">
        <v>407</v>
      </c>
      <c r="S973" t="s">
        <v>1212</v>
      </c>
      <c r="T973" s="132">
        <v>167.1</v>
      </c>
      <c r="U973" t="s">
        <v>1526</v>
      </c>
      <c r="V973" s="133">
        <v>6.7999999999999996E-3</v>
      </c>
      <c r="W973" s="133">
        <v>1.2119115471836499E-3</v>
      </c>
      <c r="X973" s="15" t="s">
        <v>412</v>
      </c>
      <c r="Y973" s="15" t="s">
        <v>339</v>
      </c>
      <c r="Z973" s="144">
        <v>128000.7</v>
      </c>
      <c r="AB973" t="s">
        <v>3448</v>
      </c>
      <c r="AD973" s="144">
        <v>144.82</v>
      </c>
      <c r="AG973" s="15" t="s">
        <v>15</v>
      </c>
      <c r="AH973" s="133">
        <v>5.708496896855758E-4</v>
      </c>
      <c r="AI973" s="133">
        <v>4.8616348878667013E-3</v>
      </c>
      <c r="AJ973" s="133">
        <v>4.7962173906783851E-4</v>
      </c>
    </row>
    <row r="974" spans="1:36">
      <c r="A974" t="s">
        <v>1213</v>
      </c>
      <c r="B974">
        <v>9300</v>
      </c>
      <c r="C974" t="s">
        <v>1874</v>
      </c>
      <c r="D974" t="s">
        <v>1875</v>
      </c>
      <c r="E974" t="s">
        <v>309</v>
      </c>
      <c r="F974" t="s">
        <v>2763</v>
      </c>
      <c r="G974" t="s">
        <v>2764</v>
      </c>
      <c r="H974" t="s">
        <v>312</v>
      </c>
      <c r="I974" t="s">
        <v>754</v>
      </c>
      <c r="J974" t="s">
        <v>204</v>
      </c>
      <c r="K974" t="s">
        <v>204</v>
      </c>
      <c r="L974" t="s">
        <v>325</v>
      </c>
      <c r="M974" t="s">
        <v>340</v>
      </c>
      <c r="N974" t="s">
        <v>448</v>
      </c>
      <c r="O974" t="s">
        <v>339</v>
      </c>
      <c r="P974" t="s">
        <v>1211</v>
      </c>
      <c r="Q974" t="s">
        <v>413</v>
      </c>
      <c r="R974" t="s">
        <v>407</v>
      </c>
      <c r="S974" t="s">
        <v>1212</v>
      </c>
      <c r="T974" s="132">
        <v>2042.7</v>
      </c>
      <c r="U974" t="s">
        <v>2765</v>
      </c>
      <c r="V974" s="133">
        <v>6.0000000000000001E-3</v>
      </c>
      <c r="W974" s="133">
        <v>1.2836594849824599E-2</v>
      </c>
      <c r="X974" s="15" t="s">
        <v>412</v>
      </c>
      <c r="Y974" s="15" t="s">
        <v>339</v>
      </c>
      <c r="Z974" s="144">
        <v>127000.58</v>
      </c>
      <c r="AB974" t="s">
        <v>2766</v>
      </c>
      <c r="AD974" s="144">
        <v>140.7166</v>
      </c>
      <c r="AG974" s="15" t="s">
        <v>15</v>
      </c>
      <c r="AH974" s="133">
        <v>1.1420170886861989E-4</v>
      </c>
      <c r="AI974" s="133">
        <v>4.7238829710121773E-3</v>
      </c>
      <c r="AJ974" s="133">
        <v>4.6603190448635137E-4</v>
      </c>
    </row>
    <row r="975" spans="1:36">
      <c r="A975" t="s">
        <v>1213</v>
      </c>
      <c r="B975">
        <v>9300</v>
      </c>
      <c r="C975" t="s">
        <v>2740</v>
      </c>
      <c r="D975" t="s">
        <v>2741</v>
      </c>
      <c r="E975" t="s">
        <v>309</v>
      </c>
      <c r="F975" t="s">
        <v>2742</v>
      </c>
      <c r="G975" t="s">
        <v>2743</v>
      </c>
      <c r="H975" t="s">
        <v>312</v>
      </c>
      <c r="I975" t="s">
        <v>754</v>
      </c>
      <c r="J975" t="s">
        <v>204</v>
      </c>
      <c r="K975" t="s">
        <v>204</v>
      </c>
      <c r="L975" t="s">
        <v>325</v>
      </c>
      <c r="M975" t="s">
        <v>340</v>
      </c>
      <c r="N975" t="s">
        <v>451</v>
      </c>
      <c r="O975" t="s">
        <v>339</v>
      </c>
      <c r="P975" t="s">
        <v>1622</v>
      </c>
      <c r="Q975" t="s">
        <v>413</v>
      </c>
      <c r="R975" t="s">
        <v>407</v>
      </c>
      <c r="S975" t="s">
        <v>1212</v>
      </c>
      <c r="T975" s="132">
        <v>4674.7</v>
      </c>
      <c r="U975" t="s">
        <v>2618</v>
      </c>
      <c r="V975" s="133">
        <v>7.4999999999999997E-3</v>
      </c>
      <c r="W975" s="133">
        <v>3.4459948223828897E-2</v>
      </c>
      <c r="X975" s="15" t="s">
        <v>412</v>
      </c>
      <c r="Y975" s="15" t="s">
        <v>339</v>
      </c>
      <c r="Z975" s="144">
        <v>144030</v>
      </c>
      <c r="AB975" t="s">
        <v>2744</v>
      </c>
      <c r="AD975" s="144">
        <v>137.5342</v>
      </c>
      <c r="AG975" s="15" t="s">
        <v>15</v>
      </c>
      <c r="AH975" s="133">
        <v>1.3746481776820814E-4</v>
      </c>
      <c r="AI975" s="133">
        <v>4.6170491989700078E-3</v>
      </c>
      <c r="AJ975" s="133">
        <v>4.5549228135135974E-4</v>
      </c>
    </row>
    <row r="976" spans="1:36">
      <c r="A976" t="s">
        <v>1213</v>
      </c>
      <c r="B976">
        <v>9300</v>
      </c>
      <c r="C976" t="s">
        <v>1910</v>
      </c>
      <c r="D976" t="s">
        <v>1911</v>
      </c>
      <c r="E976" t="s">
        <v>309</v>
      </c>
      <c r="F976" t="s">
        <v>1912</v>
      </c>
      <c r="G976" t="s">
        <v>1913</v>
      </c>
      <c r="H976" t="s">
        <v>312</v>
      </c>
      <c r="I976" t="s">
        <v>754</v>
      </c>
      <c r="J976" t="s">
        <v>204</v>
      </c>
      <c r="K976" t="s">
        <v>204</v>
      </c>
      <c r="L976" t="s">
        <v>325</v>
      </c>
      <c r="M976" t="s">
        <v>340</v>
      </c>
      <c r="N976" t="s">
        <v>464</v>
      </c>
      <c r="O976" t="s">
        <v>339</v>
      </c>
      <c r="Q976" t="s">
        <v>410</v>
      </c>
      <c r="R976" t="s">
        <v>410</v>
      </c>
      <c r="S976" t="s">
        <v>1212</v>
      </c>
      <c r="T976" s="132">
        <v>3437.1</v>
      </c>
      <c r="U976" t="s">
        <v>1682</v>
      </c>
      <c r="V976" s="133">
        <v>4.4999999999999998E-2</v>
      </c>
      <c r="W976" s="133">
        <v>3.7289735766648902E-2</v>
      </c>
      <c r="X976" s="15" t="s">
        <v>412</v>
      </c>
      <c r="Y976" s="15" t="s">
        <v>339</v>
      </c>
      <c r="Z976" s="144">
        <v>130000</v>
      </c>
      <c r="AB976" t="s">
        <v>1914</v>
      </c>
      <c r="AD976" s="144">
        <v>135.447</v>
      </c>
      <c r="AG976" s="15" t="s">
        <v>15</v>
      </c>
      <c r="AH976" s="133">
        <v>1.3269923514202392E-4</v>
      </c>
      <c r="AI976" s="133">
        <v>4.5469814988045934E-3</v>
      </c>
      <c r="AJ976" s="133">
        <v>4.4857979347825939E-4</v>
      </c>
    </row>
    <row r="977" spans="1:36">
      <c r="A977" t="s">
        <v>1213</v>
      </c>
      <c r="B977">
        <v>9300</v>
      </c>
      <c r="C977" t="s">
        <v>1874</v>
      </c>
      <c r="D977" t="s">
        <v>1875</v>
      </c>
      <c r="E977" t="s">
        <v>309</v>
      </c>
      <c r="F977" t="s">
        <v>2145</v>
      </c>
      <c r="G977" t="s">
        <v>2146</v>
      </c>
      <c r="H977" t="s">
        <v>312</v>
      </c>
      <c r="I977" t="s">
        <v>754</v>
      </c>
      <c r="J977" t="s">
        <v>204</v>
      </c>
      <c r="K977" t="s">
        <v>204</v>
      </c>
      <c r="L977" t="s">
        <v>325</v>
      </c>
      <c r="M977" t="s">
        <v>340</v>
      </c>
      <c r="N977" t="s">
        <v>448</v>
      </c>
      <c r="O977" t="s">
        <v>339</v>
      </c>
      <c r="P977" t="s">
        <v>1211</v>
      </c>
      <c r="Q977" t="s">
        <v>413</v>
      </c>
      <c r="R977" t="s">
        <v>407</v>
      </c>
      <c r="S977" t="s">
        <v>1212</v>
      </c>
      <c r="T977" s="132">
        <v>4498.1000000000004</v>
      </c>
      <c r="U977" t="s">
        <v>2147</v>
      </c>
      <c r="V977" s="133">
        <v>1.3899999999999999E-2</v>
      </c>
      <c r="W977" s="133">
        <v>1.64846342122551E-2</v>
      </c>
      <c r="X977" s="15" t="s">
        <v>412</v>
      </c>
      <c r="Y977" s="15" t="s">
        <v>339</v>
      </c>
      <c r="Z977" s="144">
        <v>132790</v>
      </c>
      <c r="AB977" t="s">
        <v>1720</v>
      </c>
      <c r="AD977" s="144">
        <v>134.78190000000001</v>
      </c>
      <c r="AG977" s="15" t="s">
        <v>15</v>
      </c>
      <c r="AH977" s="133">
        <v>7.3772222222222216E-5</v>
      </c>
      <c r="AI977" s="133">
        <v>4.5246539655638797E-3</v>
      </c>
      <c r="AJ977" s="133">
        <v>4.4637708377894979E-4</v>
      </c>
    </row>
    <row r="978" spans="1:36">
      <c r="A978" t="s">
        <v>1213</v>
      </c>
      <c r="B978">
        <v>9300</v>
      </c>
      <c r="C978" t="s">
        <v>2157</v>
      </c>
      <c r="D978" t="s">
        <v>2158</v>
      </c>
      <c r="E978" t="s">
        <v>309</v>
      </c>
      <c r="F978" t="s">
        <v>2159</v>
      </c>
      <c r="G978" t="s">
        <v>2160</v>
      </c>
      <c r="H978" t="s">
        <v>312</v>
      </c>
      <c r="I978" t="s">
        <v>754</v>
      </c>
      <c r="J978" t="s">
        <v>204</v>
      </c>
      <c r="K978" t="s">
        <v>204</v>
      </c>
      <c r="L978" t="s">
        <v>325</v>
      </c>
      <c r="M978" t="s">
        <v>340</v>
      </c>
      <c r="N978" t="s">
        <v>448</v>
      </c>
      <c r="O978" t="s">
        <v>339</v>
      </c>
      <c r="P978" t="s">
        <v>1211</v>
      </c>
      <c r="Q978" t="s">
        <v>413</v>
      </c>
      <c r="R978" t="s">
        <v>407</v>
      </c>
      <c r="S978" t="s">
        <v>1212</v>
      </c>
      <c r="T978" s="132">
        <v>230.1</v>
      </c>
      <c r="U978" t="s">
        <v>2161</v>
      </c>
      <c r="V978" s="133">
        <v>5.0000000000000001E-3</v>
      </c>
      <c r="W978" s="133">
        <v>7.0196636450287203E-3</v>
      </c>
      <c r="X978" s="15" t="s">
        <v>412</v>
      </c>
      <c r="Y978" s="15" t="s">
        <v>339</v>
      </c>
      <c r="Z978" s="144">
        <v>119000</v>
      </c>
      <c r="AB978" t="s">
        <v>2162</v>
      </c>
      <c r="AD978" s="144">
        <v>133.54179999999999</v>
      </c>
      <c r="AG978" s="15" t="s">
        <v>15</v>
      </c>
      <c r="AH978" s="133">
        <v>1.0528899351331322E-3</v>
      </c>
      <c r="AI978" s="133">
        <v>4.4830235731840732E-3</v>
      </c>
      <c r="AJ978" s="133">
        <v>4.4227006183019941E-4</v>
      </c>
    </row>
    <row r="979" spans="1:36">
      <c r="A979" t="s">
        <v>1213</v>
      </c>
      <c r="B979">
        <v>9300</v>
      </c>
      <c r="C979" t="s">
        <v>2294</v>
      </c>
      <c r="D979" t="s">
        <v>2295</v>
      </c>
      <c r="E979" t="s">
        <v>309</v>
      </c>
      <c r="F979" t="s">
        <v>2787</v>
      </c>
      <c r="G979" t="s">
        <v>2788</v>
      </c>
      <c r="H979" t="s">
        <v>312</v>
      </c>
      <c r="I979" t="s">
        <v>754</v>
      </c>
      <c r="J979" t="s">
        <v>204</v>
      </c>
      <c r="K979" t="s">
        <v>204</v>
      </c>
      <c r="L979" t="s">
        <v>325</v>
      </c>
      <c r="M979" t="s">
        <v>340</v>
      </c>
      <c r="N979" t="s">
        <v>477</v>
      </c>
      <c r="O979" t="s">
        <v>339</v>
      </c>
      <c r="P979" t="s">
        <v>1650</v>
      </c>
      <c r="Q979" t="s">
        <v>413</v>
      </c>
      <c r="R979" t="s">
        <v>407</v>
      </c>
      <c r="S979" t="s">
        <v>1212</v>
      </c>
      <c r="T979" s="132">
        <v>1206.3</v>
      </c>
      <c r="U979" t="s">
        <v>2789</v>
      </c>
      <c r="V979" s="133">
        <v>1.7999999999999999E-2</v>
      </c>
      <c r="W979" s="133">
        <v>2.0109070156812299E-2</v>
      </c>
      <c r="X979" s="15" t="s">
        <v>412</v>
      </c>
      <c r="Y979" s="15" t="s">
        <v>339</v>
      </c>
      <c r="Z979" s="144">
        <v>117681.3</v>
      </c>
      <c r="AB979" t="s">
        <v>2790</v>
      </c>
      <c r="AD979" s="144">
        <v>131.8972</v>
      </c>
      <c r="AG979" s="15" t="s">
        <v>15</v>
      </c>
      <c r="AH979" s="133">
        <v>1.6099352659130445E-4</v>
      </c>
      <c r="AI979" s="133">
        <v>4.4278140390272887E-3</v>
      </c>
      <c r="AJ979" s="133">
        <v>4.368233976120599E-4</v>
      </c>
    </row>
    <row r="980" spans="1:36">
      <c r="A980" t="s">
        <v>1213</v>
      </c>
      <c r="B980">
        <v>9300</v>
      </c>
      <c r="C980" t="s">
        <v>3449</v>
      </c>
      <c r="D980" t="s">
        <v>3450</v>
      </c>
      <c r="E980" t="s">
        <v>309</v>
      </c>
      <c r="F980" t="s">
        <v>3451</v>
      </c>
      <c r="G980">
        <v>47301640</v>
      </c>
      <c r="H980" t="s">
        <v>312</v>
      </c>
      <c r="I980" t="s">
        <v>754</v>
      </c>
      <c r="J980" t="s">
        <v>204</v>
      </c>
      <c r="K980" t="s">
        <v>204</v>
      </c>
      <c r="L980" t="s">
        <v>325</v>
      </c>
      <c r="M980" t="s">
        <v>340</v>
      </c>
      <c r="N980" t="s">
        <v>447</v>
      </c>
      <c r="O980" t="s">
        <v>339</v>
      </c>
      <c r="Q980" t="s">
        <v>410</v>
      </c>
      <c r="R980" t="s">
        <v>410</v>
      </c>
      <c r="S980" t="s">
        <v>1212</v>
      </c>
      <c r="T980" s="132">
        <v>927.1</v>
      </c>
      <c r="U980" t="s">
        <v>2460</v>
      </c>
      <c r="V980" s="133">
        <v>0.05</v>
      </c>
      <c r="W980" s="133">
        <v>-6.2166085779670303E-3</v>
      </c>
      <c r="X980" s="15" t="s">
        <v>412</v>
      </c>
      <c r="Y980" s="15" t="s">
        <v>339</v>
      </c>
      <c r="Z980" s="144">
        <v>90000</v>
      </c>
      <c r="AB980" s="148">
        <f>AD980*1000/Z980*100</f>
        <v>117.0522404371589</v>
      </c>
      <c r="AD980" s="144">
        <f>105347.016393443/1000</f>
        <v>105.347016393443</v>
      </c>
      <c r="AG980" s="15" t="s">
        <v>15</v>
      </c>
      <c r="AH980" s="133">
        <v>6.1116294444444447E-4</v>
      </c>
      <c r="AI980" s="133">
        <v>3.5365193359413608E-3</v>
      </c>
      <c r="AJ980" s="133">
        <v>3.4889324132185629E-4</v>
      </c>
    </row>
    <row r="981" spans="1:36">
      <c r="A981" t="s">
        <v>1213</v>
      </c>
      <c r="B981">
        <v>9300</v>
      </c>
      <c r="C981" t="s">
        <v>2125</v>
      </c>
      <c r="D981" t="s">
        <v>2126</v>
      </c>
      <c r="E981" t="s">
        <v>309</v>
      </c>
      <c r="F981" t="s">
        <v>2174</v>
      </c>
      <c r="G981" t="s">
        <v>2175</v>
      </c>
      <c r="H981" t="s">
        <v>312</v>
      </c>
      <c r="I981" t="s">
        <v>754</v>
      </c>
      <c r="J981" t="s">
        <v>204</v>
      </c>
      <c r="K981" t="s">
        <v>204</v>
      </c>
      <c r="L981" t="s">
        <v>325</v>
      </c>
      <c r="M981" t="s">
        <v>340</v>
      </c>
      <c r="N981" t="s">
        <v>464</v>
      </c>
      <c r="O981" t="s">
        <v>339</v>
      </c>
      <c r="P981" t="s">
        <v>1650</v>
      </c>
      <c r="Q981" t="s">
        <v>413</v>
      </c>
      <c r="R981" t="s">
        <v>407</v>
      </c>
      <c r="S981" t="s">
        <v>1212</v>
      </c>
      <c r="T981" s="132">
        <v>1964.8</v>
      </c>
      <c r="U981" t="s">
        <v>2176</v>
      </c>
      <c r="V981" s="133">
        <v>2.1499999999999998E-2</v>
      </c>
      <c r="W981" s="133">
        <v>1.9587172361612001E-2</v>
      </c>
      <c r="X981" s="15" t="s">
        <v>412</v>
      </c>
      <c r="Y981" s="15" t="s">
        <v>339</v>
      </c>
      <c r="Z981" s="144">
        <v>112000.18</v>
      </c>
      <c r="AB981" t="s">
        <v>2177</v>
      </c>
      <c r="AD981" s="144">
        <v>129.08019999999999</v>
      </c>
      <c r="AG981" s="15" t="s">
        <v>15</v>
      </c>
      <c r="AH981" s="133">
        <v>9.2785098888173935E-5</v>
      </c>
      <c r="AI981" s="133">
        <v>4.333246814340639E-3</v>
      </c>
      <c r="AJ981" s="133">
        <v>4.2749392351349542E-4</v>
      </c>
    </row>
    <row r="982" spans="1:36">
      <c r="A982" t="s">
        <v>1213</v>
      </c>
      <c r="B982">
        <v>9300</v>
      </c>
      <c r="C982" t="s">
        <v>2130</v>
      </c>
      <c r="D982" t="s">
        <v>2131</v>
      </c>
      <c r="E982" t="s">
        <v>309</v>
      </c>
      <c r="F982" t="s">
        <v>2132</v>
      </c>
      <c r="G982">
        <v>36601560</v>
      </c>
      <c r="H982" t="s">
        <v>312</v>
      </c>
      <c r="I982" t="s">
        <v>754</v>
      </c>
      <c r="J982" t="s">
        <v>204</v>
      </c>
      <c r="K982" t="s">
        <v>204</v>
      </c>
      <c r="L982" t="s">
        <v>325</v>
      </c>
      <c r="M982" t="s">
        <v>340</v>
      </c>
      <c r="N982" t="s">
        <v>464</v>
      </c>
      <c r="O982" t="s">
        <v>339</v>
      </c>
      <c r="Q982" t="s">
        <v>410</v>
      </c>
      <c r="R982" t="s">
        <v>410</v>
      </c>
      <c r="S982" t="s">
        <v>1212</v>
      </c>
      <c r="T982" s="132">
        <v>2830.9</v>
      </c>
      <c r="U982" t="s">
        <v>2134</v>
      </c>
      <c r="V982" s="133">
        <v>1.9E-2</v>
      </c>
      <c r="W982" s="133">
        <v>2.6964551748037E-2</v>
      </c>
      <c r="X982" s="15" t="s">
        <v>412</v>
      </c>
      <c r="Y982" s="15" t="s">
        <v>339</v>
      </c>
      <c r="Z982" s="144">
        <v>110000</v>
      </c>
      <c r="AB982" s="148">
        <f>AD982*1000/Z982*100</f>
        <v>106.64178941877817</v>
      </c>
      <c r="AC982" s="132">
        <v>3203.9</v>
      </c>
      <c r="AD982" s="144">
        <f>117305.968360656/1000</f>
        <v>117.305968360656</v>
      </c>
      <c r="AG982" s="15" t="s">
        <v>15</v>
      </c>
      <c r="AH982" s="133">
        <v>2.0508948816717328E-4</v>
      </c>
      <c r="AI982" s="133">
        <v>3.9379836233748976E-3</v>
      </c>
      <c r="AJ982" s="133">
        <v>3.8849946518557295E-4</v>
      </c>
    </row>
    <row r="983" spans="1:36">
      <c r="A983" t="s">
        <v>1213</v>
      </c>
      <c r="B983">
        <v>9300</v>
      </c>
      <c r="C983" t="s">
        <v>1874</v>
      </c>
      <c r="D983" t="s">
        <v>1875</v>
      </c>
      <c r="E983" t="s">
        <v>309</v>
      </c>
      <c r="F983" t="s">
        <v>2713</v>
      </c>
      <c r="G983" t="s">
        <v>2714</v>
      </c>
      <c r="H983" t="s">
        <v>312</v>
      </c>
      <c r="I983" t="s">
        <v>754</v>
      </c>
      <c r="J983" t="s">
        <v>204</v>
      </c>
      <c r="K983" t="s">
        <v>204</v>
      </c>
      <c r="L983" t="s">
        <v>325</v>
      </c>
      <c r="M983" t="s">
        <v>340</v>
      </c>
      <c r="N983" t="s">
        <v>448</v>
      </c>
      <c r="O983" t="s">
        <v>339</v>
      </c>
      <c r="P983" t="s">
        <v>1211</v>
      </c>
      <c r="Q983" t="s">
        <v>413</v>
      </c>
      <c r="R983" t="s">
        <v>407</v>
      </c>
      <c r="S983" t="s">
        <v>1212</v>
      </c>
      <c r="T983" s="132">
        <v>4087.9</v>
      </c>
      <c r="U983" t="s">
        <v>2715</v>
      </c>
      <c r="V983" s="133">
        <v>1E-3</v>
      </c>
      <c r="W983" s="133">
        <v>1.9503249098062201E-2</v>
      </c>
      <c r="X983" s="15" t="s">
        <v>412</v>
      </c>
      <c r="Y983" s="15" t="s">
        <v>339</v>
      </c>
      <c r="Z983" s="144">
        <v>124888.89</v>
      </c>
      <c r="AB983" t="s">
        <v>2716</v>
      </c>
      <c r="AD983" s="144">
        <v>126.1752</v>
      </c>
      <c r="AG983" s="15" t="s">
        <v>15</v>
      </c>
      <c r="AH983" s="133">
        <v>6.7470046039745004E-5</v>
      </c>
      <c r="AI983" s="133">
        <v>4.2357254129509643E-3</v>
      </c>
      <c r="AJ983" s="133">
        <v>4.1787300684458184E-4</v>
      </c>
    </row>
    <row r="984" spans="1:36">
      <c r="A984" t="s">
        <v>1213</v>
      </c>
      <c r="B984">
        <v>9300</v>
      </c>
      <c r="C984" t="s">
        <v>2104</v>
      </c>
      <c r="D984" t="s">
        <v>2105</v>
      </c>
      <c r="E984" t="s">
        <v>309</v>
      </c>
      <c r="F984" t="s">
        <v>3452</v>
      </c>
      <c r="G984" t="s">
        <v>3453</v>
      </c>
      <c r="H984" t="s">
        <v>312</v>
      </c>
      <c r="I984" t="s">
        <v>754</v>
      </c>
      <c r="J984" t="s">
        <v>204</v>
      </c>
      <c r="K984" t="s">
        <v>204</v>
      </c>
      <c r="L984" t="s">
        <v>325</v>
      </c>
      <c r="M984" t="s">
        <v>340</v>
      </c>
      <c r="N984" t="s">
        <v>464</v>
      </c>
      <c r="O984" t="s">
        <v>339</v>
      </c>
      <c r="Q984" t="s">
        <v>410</v>
      </c>
      <c r="R984" t="s">
        <v>410</v>
      </c>
      <c r="S984" t="s">
        <v>1212</v>
      </c>
      <c r="T984" s="132">
        <v>6174.3</v>
      </c>
      <c r="U984" t="s">
        <v>2339</v>
      </c>
      <c r="V984" s="133">
        <v>3.1800000000000002E-2</v>
      </c>
      <c r="W984" s="133">
        <v>3.1787516800164797E-2</v>
      </c>
      <c r="X984" s="15" t="s">
        <v>412</v>
      </c>
      <c r="Y984" s="15" t="s">
        <v>339</v>
      </c>
      <c r="Z984" s="144">
        <v>119000</v>
      </c>
      <c r="AB984" t="s">
        <v>3454</v>
      </c>
      <c r="AD984" s="144">
        <v>123.5577</v>
      </c>
      <c r="AG984" s="15" t="s">
        <v>15</v>
      </c>
      <c r="AH984" s="133">
        <v>2.7825908024851578E-4</v>
      </c>
      <c r="AI984" s="133">
        <v>4.1478554411308348E-3</v>
      </c>
      <c r="AJ984" s="133">
        <v>4.0920424630038854E-4</v>
      </c>
    </row>
    <row r="985" spans="1:36">
      <c r="A985" t="s">
        <v>1213</v>
      </c>
      <c r="B985">
        <v>9300</v>
      </c>
      <c r="C985" t="s">
        <v>1846</v>
      </c>
      <c r="D985" t="s">
        <v>1847</v>
      </c>
      <c r="E985" t="s">
        <v>309</v>
      </c>
      <c r="F985" t="s">
        <v>2608</v>
      </c>
      <c r="G985" t="s">
        <v>2609</v>
      </c>
      <c r="H985" t="s">
        <v>312</v>
      </c>
      <c r="I985" t="s">
        <v>754</v>
      </c>
      <c r="J985" t="s">
        <v>204</v>
      </c>
      <c r="K985" t="s">
        <v>204</v>
      </c>
      <c r="L985" t="s">
        <v>325</v>
      </c>
      <c r="M985" t="s">
        <v>340</v>
      </c>
      <c r="N985" t="s">
        <v>464</v>
      </c>
      <c r="O985" t="s">
        <v>339</v>
      </c>
      <c r="P985" t="s">
        <v>1650</v>
      </c>
      <c r="Q985" t="s">
        <v>413</v>
      </c>
      <c r="R985" t="s">
        <v>407</v>
      </c>
      <c r="S985" t="s">
        <v>1212</v>
      </c>
      <c r="T985" s="132">
        <v>2546.6</v>
      </c>
      <c r="U985" t="s">
        <v>2610</v>
      </c>
      <c r="V985" s="133">
        <v>0.04</v>
      </c>
      <c r="W985" s="133">
        <v>2.2465478041171699E-2</v>
      </c>
      <c r="X985" s="15" t="s">
        <v>412</v>
      </c>
      <c r="Y985" s="15" t="s">
        <v>339</v>
      </c>
      <c r="Z985" s="144">
        <v>100139.78</v>
      </c>
      <c r="AB985" t="s">
        <v>2611</v>
      </c>
      <c r="AD985" s="144">
        <v>117.5741</v>
      </c>
      <c r="AG985" s="15" t="s">
        <v>15</v>
      </c>
      <c r="AH985" s="133">
        <v>1.0106315371126147E-4</v>
      </c>
      <c r="AI985" s="133">
        <v>3.9469848534009694E-3</v>
      </c>
      <c r="AJ985" s="133">
        <v>3.8938747625559973E-4</v>
      </c>
    </row>
    <row r="986" spans="1:36">
      <c r="A986" t="s">
        <v>1213</v>
      </c>
      <c r="B986">
        <v>9300</v>
      </c>
      <c r="C986" t="s">
        <v>1953</v>
      </c>
      <c r="D986" t="s">
        <v>1954</v>
      </c>
      <c r="E986" t="s">
        <v>309</v>
      </c>
      <c r="F986" t="s">
        <v>2100</v>
      </c>
      <c r="G986" t="s">
        <v>2101</v>
      </c>
      <c r="H986" t="s">
        <v>312</v>
      </c>
      <c r="I986" t="s">
        <v>754</v>
      </c>
      <c r="J986" t="s">
        <v>204</v>
      </c>
      <c r="K986" t="s">
        <v>204</v>
      </c>
      <c r="L986" t="s">
        <v>325</v>
      </c>
      <c r="M986" t="s">
        <v>340</v>
      </c>
      <c r="N986" t="s">
        <v>464</v>
      </c>
      <c r="O986" t="s">
        <v>339</v>
      </c>
      <c r="P986" t="s">
        <v>2102</v>
      </c>
      <c r="Q986" t="s">
        <v>415</v>
      </c>
      <c r="R986" t="s">
        <v>407</v>
      </c>
      <c r="S986" t="s">
        <v>1212</v>
      </c>
      <c r="T986" s="132">
        <v>2866.8</v>
      </c>
      <c r="U986" t="s">
        <v>1781</v>
      </c>
      <c r="V986" s="133">
        <v>1.77E-2</v>
      </c>
      <c r="W986" s="133">
        <v>2.1042716463803901E-2</v>
      </c>
      <c r="X986" s="15" t="s">
        <v>412</v>
      </c>
      <c r="Y986" s="15" t="s">
        <v>339</v>
      </c>
      <c r="Z986" s="144">
        <v>105000.73</v>
      </c>
      <c r="AB986" t="s">
        <v>2103</v>
      </c>
      <c r="AD986" s="144">
        <v>116.66630000000001</v>
      </c>
      <c r="AG986" s="15" t="s">
        <v>15</v>
      </c>
      <c r="AH986" s="133">
        <v>3.8086764928507018E-5</v>
      </c>
      <c r="AI986" s="133">
        <v>3.9165098350940689E-3</v>
      </c>
      <c r="AJ986" s="133">
        <v>3.8638098119465664E-4</v>
      </c>
    </row>
    <row r="987" spans="1:36">
      <c r="A987" t="s">
        <v>1213</v>
      </c>
      <c r="B987">
        <v>9300</v>
      </c>
      <c r="C987" t="s">
        <v>2402</v>
      </c>
      <c r="D987" t="s">
        <v>2403</v>
      </c>
      <c r="E987" t="s">
        <v>309</v>
      </c>
      <c r="F987" t="s">
        <v>3455</v>
      </c>
      <c r="G987">
        <v>11972840</v>
      </c>
      <c r="H987" t="s">
        <v>312</v>
      </c>
      <c r="I987" t="s">
        <v>754</v>
      </c>
      <c r="J987" t="s">
        <v>204</v>
      </c>
      <c r="K987" t="s">
        <v>204</v>
      </c>
      <c r="L987" t="s">
        <v>325</v>
      </c>
      <c r="M987" t="s">
        <v>340</v>
      </c>
      <c r="N987" t="s">
        <v>451</v>
      </c>
      <c r="O987" t="s">
        <v>339</v>
      </c>
      <c r="P987" t="s">
        <v>1622</v>
      </c>
      <c r="Q987" t="s">
        <v>413</v>
      </c>
      <c r="R987" t="s">
        <v>407</v>
      </c>
      <c r="S987" t="s">
        <v>1212</v>
      </c>
      <c r="T987" s="132">
        <v>4441.7</v>
      </c>
      <c r="U987" t="s">
        <v>2310</v>
      </c>
      <c r="V987" s="133">
        <v>0.03</v>
      </c>
      <c r="W987" s="133">
        <v>3.0127409743070301E-2</v>
      </c>
      <c r="X987" s="15" t="s">
        <v>412</v>
      </c>
      <c r="Y987" s="15" t="s">
        <v>339</v>
      </c>
      <c r="Z987" s="144">
        <v>48519</v>
      </c>
      <c r="AB987" s="148">
        <f>AD987*1000/Z987*100</f>
        <v>100.13265485539604</v>
      </c>
      <c r="AD987" s="144">
        <f>48583.3628092896/1000</f>
        <v>48.583362809289603</v>
      </c>
      <c r="AG987" s="15" t="s">
        <v>15</v>
      </c>
      <c r="AH987" s="133">
        <v>2.6163905544307741E-4</v>
      </c>
      <c r="AI987" s="133">
        <v>1.6309527109758869E-3</v>
      </c>
      <c r="AJ987" s="133">
        <v>1.6090068333348453E-4</v>
      </c>
    </row>
    <row r="988" spans="1:36">
      <c r="A988" t="s">
        <v>1213</v>
      </c>
      <c r="B988">
        <v>9300</v>
      </c>
      <c r="C988" t="s">
        <v>3344</v>
      </c>
      <c r="D988" t="s">
        <v>3345</v>
      </c>
      <c r="E988" t="s">
        <v>309</v>
      </c>
      <c r="F988" t="s">
        <v>3456</v>
      </c>
      <c r="G988" t="s">
        <v>3457</v>
      </c>
      <c r="H988" t="s">
        <v>312</v>
      </c>
      <c r="I988" t="s">
        <v>754</v>
      </c>
      <c r="J988" t="s">
        <v>204</v>
      </c>
      <c r="K988" t="s">
        <v>204</v>
      </c>
      <c r="L988" t="s">
        <v>329</v>
      </c>
      <c r="M988" t="s">
        <v>340</v>
      </c>
      <c r="N988" t="s">
        <v>447</v>
      </c>
      <c r="O988" t="s">
        <v>339</v>
      </c>
      <c r="Q988" t="s">
        <v>410</v>
      </c>
      <c r="R988" t="s">
        <v>410</v>
      </c>
      <c r="S988" t="s">
        <v>1212</v>
      </c>
      <c r="T988" s="132">
        <v>1984.4</v>
      </c>
      <c r="U988" t="s">
        <v>2225</v>
      </c>
      <c r="V988" s="133">
        <v>2.35E-2</v>
      </c>
      <c r="W988" s="133">
        <v>6.5215201712846393E-2</v>
      </c>
      <c r="X988" s="15" t="s">
        <v>412</v>
      </c>
      <c r="Y988" s="15" t="s">
        <v>339</v>
      </c>
      <c r="Z988" s="144">
        <v>104805.34</v>
      </c>
      <c r="AB988" t="s">
        <v>3458</v>
      </c>
      <c r="AD988" s="144">
        <v>108.3687</v>
      </c>
      <c r="AG988" s="15" t="s">
        <v>15</v>
      </c>
      <c r="AH988" s="133">
        <v>7.1574994640173379E-4</v>
      </c>
      <c r="AI988" s="133">
        <v>3.6379578281505336E-3</v>
      </c>
      <c r="AJ988" s="133">
        <v>3.5890059628864021E-4</v>
      </c>
    </row>
    <row r="989" spans="1:36">
      <c r="A989" t="s">
        <v>1213</v>
      </c>
      <c r="B989">
        <v>9300</v>
      </c>
      <c r="C989" t="s">
        <v>455</v>
      </c>
      <c r="D989" t="s">
        <v>2571</v>
      </c>
      <c r="E989" t="s">
        <v>309</v>
      </c>
      <c r="F989" t="s">
        <v>2677</v>
      </c>
      <c r="G989" t="s">
        <v>2678</v>
      </c>
      <c r="H989" t="s">
        <v>312</v>
      </c>
      <c r="I989" t="s">
        <v>754</v>
      </c>
      <c r="J989" t="s">
        <v>204</v>
      </c>
      <c r="K989" t="s">
        <v>204</v>
      </c>
      <c r="L989" t="s">
        <v>325</v>
      </c>
      <c r="M989" t="s">
        <v>340</v>
      </c>
      <c r="N989" t="s">
        <v>440</v>
      </c>
      <c r="O989" t="s">
        <v>339</v>
      </c>
      <c r="P989" t="s">
        <v>2102</v>
      </c>
      <c r="Q989" t="s">
        <v>415</v>
      </c>
      <c r="R989" t="s">
        <v>407</v>
      </c>
      <c r="S989" t="s">
        <v>1212</v>
      </c>
      <c r="T989" s="132">
        <v>3888.3</v>
      </c>
      <c r="U989" t="s">
        <v>2679</v>
      </c>
      <c r="V989" s="133">
        <v>3.85E-2</v>
      </c>
      <c r="W989" s="133">
        <v>1.97550188887116E-2</v>
      </c>
      <c r="X989" s="15" t="s">
        <v>412</v>
      </c>
      <c r="Y989" s="15" t="s">
        <v>339</v>
      </c>
      <c r="Z989" s="144">
        <v>87054.13</v>
      </c>
      <c r="AB989" t="s">
        <v>2680</v>
      </c>
      <c r="AC989" s="132">
        <v>2970.4</v>
      </c>
      <c r="AD989" s="144">
        <v>107.86189999999999</v>
      </c>
      <c r="AG989" s="15" t="s">
        <v>15</v>
      </c>
      <c r="AH989" s="133">
        <v>3.4073918050230363E-5</v>
      </c>
      <c r="AI989" s="133">
        <v>3.6209444559562863E-3</v>
      </c>
      <c r="AJ989" s="133">
        <v>3.5722215203122005E-4</v>
      </c>
    </row>
    <row r="990" spans="1:36">
      <c r="A990" t="s">
        <v>1213</v>
      </c>
      <c r="B990">
        <v>9300</v>
      </c>
      <c r="C990" t="s">
        <v>2074</v>
      </c>
      <c r="D990" t="s">
        <v>2075</v>
      </c>
      <c r="E990" t="s">
        <v>309</v>
      </c>
      <c r="F990" t="s">
        <v>3459</v>
      </c>
      <c r="G990" t="s">
        <v>3460</v>
      </c>
      <c r="H990" t="s">
        <v>312</v>
      </c>
      <c r="I990" t="s">
        <v>754</v>
      </c>
      <c r="J990" t="s">
        <v>204</v>
      </c>
      <c r="K990" t="s">
        <v>204</v>
      </c>
      <c r="L990" t="s">
        <v>325</v>
      </c>
      <c r="M990" t="s">
        <v>340</v>
      </c>
      <c r="N990" t="s">
        <v>448</v>
      </c>
      <c r="O990" t="s">
        <v>339</v>
      </c>
      <c r="P990" t="s">
        <v>1211</v>
      </c>
      <c r="Q990" t="s">
        <v>413</v>
      </c>
      <c r="R990" t="s">
        <v>407</v>
      </c>
      <c r="S990" t="s">
        <v>1212</v>
      </c>
      <c r="T990" s="132">
        <v>4547.2</v>
      </c>
      <c r="U990" t="s">
        <v>2779</v>
      </c>
      <c r="V990" s="133">
        <v>2.06E-2</v>
      </c>
      <c r="W990" s="133">
        <v>1.1252543250322E-2</v>
      </c>
      <c r="X990" s="15" t="s">
        <v>412</v>
      </c>
      <c r="Y990" s="15" t="s">
        <v>339</v>
      </c>
      <c r="Z990" s="144">
        <v>103952</v>
      </c>
      <c r="AB990" t="s">
        <v>3461</v>
      </c>
      <c r="AD990" s="144">
        <v>107.49680000000001</v>
      </c>
      <c r="AG990" s="15" t="s">
        <v>15</v>
      </c>
      <c r="AH990" s="133">
        <v>5.1973479286254617E-5</v>
      </c>
      <c r="AI990" s="133">
        <v>3.608687979657708E-3</v>
      </c>
      <c r="AJ990" s="133">
        <v>3.5601299654900999E-4</v>
      </c>
    </row>
    <row r="991" spans="1:36">
      <c r="A991" t="s">
        <v>1213</v>
      </c>
      <c r="B991">
        <v>9300</v>
      </c>
      <c r="C991" t="s">
        <v>2493</v>
      </c>
      <c r="D991" t="s">
        <v>2494</v>
      </c>
      <c r="E991" t="s">
        <v>309</v>
      </c>
      <c r="F991" t="s">
        <v>2794</v>
      </c>
      <c r="G991" t="s">
        <v>2795</v>
      </c>
      <c r="H991" t="s">
        <v>312</v>
      </c>
      <c r="I991" t="s">
        <v>754</v>
      </c>
      <c r="J991" t="s">
        <v>204</v>
      </c>
      <c r="K991" t="s">
        <v>204</v>
      </c>
      <c r="L991" t="s">
        <v>325</v>
      </c>
      <c r="M991" t="s">
        <v>340</v>
      </c>
      <c r="N991" t="s">
        <v>464</v>
      </c>
      <c r="O991" t="s">
        <v>339</v>
      </c>
      <c r="P991" t="s">
        <v>1211</v>
      </c>
      <c r="Q991" t="s">
        <v>413</v>
      </c>
      <c r="R991" t="s">
        <v>407</v>
      </c>
      <c r="S991" t="s">
        <v>1212</v>
      </c>
      <c r="T991" s="132">
        <v>1956.1</v>
      </c>
      <c r="U991" t="s">
        <v>1663</v>
      </c>
      <c r="V991" s="133">
        <v>8.3000000000000001E-3</v>
      </c>
      <c r="W991" s="133">
        <v>1.7158642922639501E-2</v>
      </c>
      <c r="X991" s="15" t="s">
        <v>412</v>
      </c>
      <c r="Y991" s="15" t="s">
        <v>339</v>
      </c>
      <c r="Z991" s="144">
        <v>93000.31</v>
      </c>
      <c r="AB991" t="s">
        <v>2796</v>
      </c>
      <c r="AD991" s="144">
        <v>103.27680000000001</v>
      </c>
      <c r="AG991" s="15" t="s">
        <v>15</v>
      </c>
      <c r="AH991" s="133">
        <v>7.8358806324378168E-5</v>
      </c>
      <c r="AI991" s="133">
        <v>3.4670217786716738E-3</v>
      </c>
      <c r="AJ991" s="133">
        <v>3.4203700056181015E-4</v>
      </c>
    </row>
    <row r="992" spans="1:36">
      <c r="A992" t="s">
        <v>1213</v>
      </c>
      <c r="B992">
        <v>9300</v>
      </c>
      <c r="C992" t="s">
        <v>455</v>
      </c>
      <c r="D992" t="s">
        <v>2571</v>
      </c>
      <c r="E992" t="s">
        <v>309</v>
      </c>
      <c r="F992" t="s">
        <v>2638</v>
      </c>
      <c r="G992" t="s">
        <v>2639</v>
      </c>
      <c r="H992" t="s">
        <v>312</v>
      </c>
      <c r="I992" t="s">
        <v>754</v>
      </c>
      <c r="J992" t="s">
        <v>204</v>
      </c>
      <c r="K992" t="s">
        <v>204</v>
      </c>
      <c r="L992" t="s">
        <v>325</v>
      </c>
      <c r="M992" t="s">
        <v>340</v>
      </c>
      <c r="N992" t="s">
        <v>440</v>
      </c>
      <c r="O992" t="s">
        <v>339</v>
      </c>
      <c r="P992" t="s">
        <v>2102</v>
      </c>
      <c r="Q992" t="s">
        <v>415</v>
      </c>
      <c r="R992" t="s">
        <v>407</v>
      </c>
      <c r="S992" t="s">
        <v>1212</v>
      </c>
      <c r="T992" s="132">
        <v>11189.2</v>
      </c>
      <c r="U992" t="s">
        <v>2640</v>
      </c>
      <c r="V992" s="133">
        <v>3.2000000000000001E-2</v>
      </c>
      <c r="W992" s="133">
        <v>2.5818474680185E-2</v>
      </c>
      <c r="X992" s="15" t="s">
        <v>412</v>
      </c>
      <c r="Y992" s="15" t="s">
        <v>339</v>
      </c>
      <c r="Z992" s="144">
        <v>95000</v>
      </c>
      <c r="AB992" t="s">
        <v>2641</v>
      </c>
      <c r="AD992" s="144">
        <v>99.759500000000003</v>
      </c>
      <c r="AG992" s="15" t="s">
        <v>15</v>
      </c>
      <c r="AH992" s="133">
        <v>3.043726495222631E-5</v>
      </c>
      <c r="AI992" s="133">
        <v>3.3489453500631008E-3</v>
      </c>
      <c r="AJ992" s="133">
        <v>3.3038823973579641E-4</v>
      </c>
    </row>
    <row r="993" spans="1:36">
      <c r="A993" t="s">
        <v>1213</v>
      </c>
      <c r="B993">
        <v>9300</v>
      </c>
      <c r="C993" t="s">
        <v>2119</v>
      </c>
      <c r="D993" t="s">
        <v>2120</v>
      </c>
      <c r="E993" t="s">
        <v>309</v>
      </c>
      <c r="F993" t="s">
        <v>3462</v>
      </c>
      <c r="G993" t="s">
        <v>3463</v>
      </c>
      <c r="H993" t="s">
        <v>312</v>
      </c>
      <c r="I993" t="s">
        <v>754</v>
      </c>
      <c r="J993" t="s">
        <v>204</v>
      </c>
      <c r="K993" t="s">
        <v>204</v>
      </c>
      <c r="L993" t="s">
        <v>325</v>
      </c>
      <c r="M993" t="s">
        <v>340</v>
      </c>
      <c r="N993" t="s">
        <v>464</v>
      </c>
      <c r="O993" t="s">
        <v>339</v>
      </c>
      <c r="P993" t="s">
        <v>1650</v>
      </c>
      <c r="Q993" t="s">
        <v>413</v>
      </c>
      <c r="R993" t="s">
        <v>407</v>
      </c>
      <c r="S993" t="s">
        <v>1212</v>
      </c>
      <c r="T993" s="132">
        <v>5943.5</v>
      </c>
      <c r="U993" t="s">
        <v>1458</v>
      </c>
      <c r="V993" s="133">
        <v>2.5999999999999999E-2</v>
      </c>
      <c r="W993" s="133">
        <v>1.9783867510556798E-2</v>
      </c>
      <c r="X993" s="15" t="s">
        <v>412</v>
      </c>
      <c r="Y993" s="15" t="s">
        <v>339</v>
      </c>
      <c r="Z993" s="144">
        <v>93000</v>
      </c>
      <c r="AB993" t="s">
        <v>3464</v>
      </c>
      <c r="AD993" s="144">
        <v>93.818399999999997</v>
      </c>
      <c r="AG993" s="15" t="s">
        <v>15</v>
      </c>
      <c r="AH993" s="133">
        <v>1.7350746268656716E-4</v>
      </c>
      <c r="AI993" s="133">
        <v>3.1495014954000368E-3</v>
      </c>
      <c r="AJ993" s="133">
        <v>3.1071222320509665E-4</v>
      </c>
    </row>
    <row r="994" spans="1:36">
      <c r="A994" t="s">
        <v>1213</v>
      </c>
      <c r="B994">
        <v>9300</v>
      </c>
      <c r="C994" t="s">
        <v>2074</v>
      </c>
      <c r="D994" t="s">
        <v>2075</v>
      </c>
      <c r="E994" t="s">
        <v>309</v>
      </c>
      <c r="F994" t="s">
        <v>2912</v>
      </c>
      <c r="G994" t="s">
        <v>2913</v>
      </c>
      <c r="H994" t="s">
        <v>312</v>
      </c>
      <c r="I994" t="s">
        <v>754</v>
      </c>
      <c r="J994" t="s">
        <v>204</v>
      </c>
      <c r="K994" t="s">
        <v>204</v>
      </c>
      <c r="L994" t="s">
        <v>325</v>
      </c>
      <c r="M994" t="s">
        <v>340</v>
      </c>
      <c r="N994" t="s">
        <v>448</v>
      </c>
      <c r="O994" t="s">
        <v>339</v>
      </c>
      <c r="P994" t="s">
        <v>2914</v>
      </c>
      <c r="Q994" t="s">
        <v>415</v>
      </c>
      <c r="R994" t="s">
        <v>407</v>
      </c>
      <c r="S994" t="s">
        <v>1212</v>
      </c>
      <c r="T994" s="132">
        <v>2664.2</v>
      </c>
      <c r="U994" t="s">
        <v>2915</v>
      </c>
      <c r="V994" s="133">
        <v>5.0000000000000001E-3</v>
      </c>
      <c r="W994" s="133">
        <v>1.8690242482423399E-2</v>
      </c>
      <c r="X994" s="15" t="s">
        <v>412</v>
      </c>
      <c r="Y994" s="15" t="s">
        <v>339</v>
      </c>
      <c r="Z994" s="144">
        <v>83000</v>
      </c>
      <c r="AB994" t="s">
        <v>1287</v>
      </c>
      <c r="AD994" s="144">
        <v>88.975999999999999</v>
      </c>
      <c r="AG994" s="15" t="s">
        <v>15</v>
      </c>
      <c r="AH994" s="133">
        <v>1.0874689665672747E-4</v>
      </c>
      <c r="AI994" s="133">
        <v>2.9869412082780531E-3</v>
      </c>
      <c r="AJ994" s="133">
        <v>2.9467493340215437E-4</v>
      </c>
    </row>
    <row r="995" spans="1:36">
      <c r="A995" t="s">
        <v>1213</v>
      </c>
      <c r="B995">
        <v>9300</v>
      </c>
      <c r="C995" t="s">
        <v>1979</v>
      </c>
      <c r="D995" t="s">
        <v>1980</v>
      </c>
      <c r="E995" t="s">
        <v>309</v>
      </c>
      <c r="F995" t="s">
        <v>3465</v>
      </c>
      <c r="G995" t="s">
        <v>3466</v>
      </c>
      <c r="H995" t="s">
        <v>312</v>
      </c>
      <c r="I995" t="s">
        <v>754</v>
      </c>
      <c r="J995" t="s">
        <v>204</v>
      </c>
      <c r="K995" t="s">
        <v>204</v>
      </c>
      <c r="L995" t="s">
        <v>325</v>
      </c>
      <c r="M995" t="s">
        <v>340</v>
      </c>
      <c r="N995" t="s">
        <v>465</v>
      </c>
      <c r="O995" t="s">
        <v>339</v>
      </c>
      <c r="P995" t="s">
        <v>1760</v>
      </c>
      <c r="Q995" t="s">
        <v>415</v>
      </c>
      <c r="R995" t="s">
        <v>407</v>
      </c>
      <c r="S995" t="s">
        <v>1212</v>
      </c>
      <c r="T995" s="132">
        <v>741.4</v>
      </c>
      <c r="U995" t="s">
        <v>1807</v>
      </c>
      <c r="V995" s="133">
        <v>1.2200000000000001E-2</v>
      </c>
      <c r="W995" s="133">
        <v>2.6093847888707802E-2</v>
      </c>
      <c r="X995" s="15" t="s">
        <v>412</v>
      </c>
      <c r="Y995" s="15" t="s">
        <v>339</v>
      </c>
      <c r="Z995" s="144">
        <v>80000</v>
      </c>
      <c r="AB995" t="s">
        <v>2202</v>
      </c>
      <c r="AD995" s="144">
        <v>88.751999999999995</v>
      </c>
      <c r="AG995" s="15" t="s">
        <v>15</v>
      </c>
      <c r="AH995" s="133">
        <v>1.7391304347826088E-4</v>
      </c>
      <c r="AI995" s="133">
        <v>2.9794214857612588E-3</v>
      </c>
      <c r="AJ995" s="133">
        <v>2.939330795867201E-4</v>
      </c>
    </row>
    <row r="996" spans="1:36">
      <c r="A996" t="s">
        <v>1213</v>
      </c>
      <c r="B996">
        <v>9300</v>
      </c>
      <c r="C996" t="s">
        <v>1858</v>
      </c>
      <c r="D996" t="s">
        <v>1859</v>
      </c>
      <c r="E996" t="s">
        <v>309</v>
      </c>
      <c r="F996" t="s">
        <v>1919</v>
      </c>
      <c r="G996" t="s">
        <v>1920</v>
      </c>
      <c r="H996" t="s">
        <v>312</v>
      </c>
      <c r="I996" t="s">
        <v>754</v>
      </c>
      <c r="J996" t="s">
        <v>204</v>
      </c>
      <c r="K996" t="s">
        <v>204</v>
      </c>
      <c r="L996" t="s">
        <v>325</v>
      </c>
      <c r="M996" t="s">
        <v>340</v>
      </c>
      <c r="N996" t="s">
        <v>448</v>
      </c>
      <c r="O996" t="s">
        <v>339</v>
      </c>
      <c r="P996" t="s">
        <v>1211</v>
      </c>
      <c r="Q996" t="s">
        <v>413</v>
      </c>
      <c r="R996" t="s">
        <v>407</v>
      </c>
      <c r="S996" t="s">
        <v>1212</v>
      </c>
      <c r="T996" s="132">
        <v>3111.6</v>
      </c>
      <c r="U996" t="s">
        <v>1921</v>
      </c>
      <c r="V996" s="133">
        <v>1.8599999999999998E-2</v>
      </c>
      <c r="W996" s="133">
        <v>1.21232471096512E-2</v>
      </c>
      <c r="X996" s="15" t="s">
        <v>412</v>
      </c>
      <c r="Y996" s="15" t="s">
        <v>339</v>
      </c>
      <c r="Z996" s="144">
        <v>88000</v>
      </c>
      <c r="AB996" t="s">
        <v>1922</v>
      </c>
      <c r="AD996" s="144">
        <v>88.483999999999995</v>
      </c>
      <c r="AG996" s="15" t="s">
        <v>15</v>
      </c>
      <c r="AH996" s="133">
        <v>7.1657736592674627E-5</v>
      </c>
      <c r="AI996" s="133">
        <v>2.9704246748929511E-3</v>
      </c>
      <c r="AJ996" s="133">
        <v>2.9304550448611117E-4</v>
      </c>
    </row>
    <row r="997" spans="1:36">
      <c r="A997" t="s">
        <v>1213</v>
      </c>
      <c r="B997">
        <v>9300</v>
      </c>
      <c r="C997" t="s">
        <v>2119</v>
      </c>
      <c r="D997" t="s">
        <v>2120</v>
      </c>
      <c r="E997" t="s">
        <v>309</v>
      </c>
      <c r="F997" t="s">
        <v>3467</v>
      </c>
      <c r="G997" t="s">
        <v>3468</v>
      </c>
      <c r="H997" t="s">
        <v>312</v>
      </c>
      <c r="I997" t="s">
        <v>754</v>
      </c>
      <c r="J997" t="s">
        <v>204</v>
      </c>
      <c r="K997" t="s">
        <v>204</v>
      </c>
      <c r="L997" t="s">
        <v>325</v>
      </c>
      <c r="M997" t="s">
        <v>340</v>
      </c>
      <c r="N997" t="s">
        <v>464</v>
      </c>
      <c r="O997" t="s">
        <v>339</v>
      </c>
      <c r="P997" t="s">
        <v>1650</v>
      </c>
      <c r="Q997" t="s">
        <v>413</v>
      </c>
      <c r="R997" t="s">
        <v>407</v>
      </c>
      <c r="S997" t="s">
        <v>1212</v>
      </c>
      <c r="T997" s="132">
        <v>3891.1</v>
      </c>
      <c r="U997" t="s">
        <v>3469</v>
      </c>
      <c r="V997" s="133">
        <v>6.8999999999999999E-3</v>
      </c>
      <c r="W997" s="133">
        <v>2.35577917683121E-2</v>
      </c>
      <c r="X997" s="15" t="s">
        <v>412</v>
      </c>
      <c r="Y997" s="15" t="s">
        <v>339</v>
      </c>
      <c r="Z997" s="144">
        <v>80000.13</v>
      </c>
      <c r="AB997" t="s">
        <v>3470</v>
      </c>
      <c r="AD997" s="144">
        <v>83.632100000000008</v>
      </c>
      <c r="AG997" s="15" t="s">
        <v>15</v>
      </c>
      <c r="AH997" s="133">
        <v>4.1322381198347107E-4</v>
      </c>
      <c r="AI997" s="133">
        <v>2.8075454709678002E-3</v>
      </c>
      <c r="AJ997" s="133">
        <v>2.769767521329608E-4</v>
      </c>
    </row>
    <row r="998" spans="1:36">
      <c r="A998" t="s">
        <v>1213</v>
      </c>
      <c r="B998">
        <v>9300</v>
      </c>
      <c r="C998" t="s">
        <v>2110</v>
      </c>
      <c r="D998" t="s">
        <v>2111</v>
      </c>
      <c r="E998" t="s">
        <v>309</v>
      </c>
      <c r="F998" t="s">
        <v>2112</v>
      </c>
      <c r="G998" t="s">
        <v>2113</v>
      </c>
      <c r="H998" t="s">
        <v>312</v>
      </c>
      <c r="I998" t="s">
        <v>754</v>
      </c>
      <c r="J998" t="s">
        <v>204</v>
      </c>
      <c r="K998" t="s">
        <v>204</v>
      </c>
      <c r="L998" t="s">
        <v>325</v>
      </c>
      <c r="M998" t="s">
        <v>340</v>
      </c>
      <c r="N998" t="s">
        <v>464</v>
      </c>
      <c r="O998" t="s">
        <v>339</v>
      </c>
      <c r="P998" t="s">
        <v>1650</v>
      </c>
      <c r="Q998" t="s">
        <v>413</v>
      </c>
      <c r="R998" t="s">
        <v>407</v>
      </c>
      <c r="S998" t="s">
        <v>1212</v>
      </c>
      <c r="T998" s="132">
        <v>2726.6</v>
      </c>
      <c r="U998" t="s">
        <v>1366</v>
      </c>
      <c r="V998" s="133">
        <v>2.5999999999999999E-2</v>
      </c>
      <c r="W998" s="133">
        <v>2.15016718113419E-2</v>
      </c>
      <c r="X998" s="15" t="s">
        <v>412</v>
      </c>
      <c r="Y998" s="15" t="s">
        <v>339</v>
      </c>
      <c r="Z998" s="144">
        <v>72000.06</v>
      </c>
      <c r="AB998" t="s">
        <v>2114</v>
      </c>
      <c r="AD998" s="144">
        <v>82.180899999999994</v>
      </c>
      <c r="AG998" s="15" t="s">
        <v>15</v>
      </c>
      <c r="AH998" s="133">
        <v>1.996056754355594E-4</v>
      </c>
      <c r="AI998" s="133">
        <v>2.7588284115197112E-3</v>
      </c>
      <c r="AJ998" s="133">
        <v>2.7217059920011137E-4</v>
      </c>
    </row>
    <row r="999" spans="1:36">
      <c r="A999" t="s">
        <v>1213</v>
      </c>
      <c r="B999">
        <v>9300</v>
      </c>
      <c r="C999" t="s">
        <v>3471</v>
      </c>
      <c r="D999" t="s">
        <v>3472</v>
      </c>
      <c r="E999" t="s">
        <v>309</v>
      </c>
      <c r="F999" t="s">
        <v>3473</v>
      </c>
      <c r="G999" t="s">
        <v>3474</v>
      </c>
      <c r="H999" t="s">
        <v>312</v>
      </c>
      <c r="I999" t="s">
        <v>754</v>
      </c>
      <c r="J999" t="s">
        <v>204</v>
      </c>
      <c r="K999" t="s">
        <v>204</v>
      </c>
      <c r="L999" t="s">
        <v>325</v>
      </c>
      <c r="M999" t="s">
        <v>340</v>
      </c>
      <c r="N999" t="s">
        <v>464</v>
      </c>
      <c r="O999" t="s">
        <v>339</v>
      </c>
      <c r="Q999" t="s">
        <v>410</v>
      </c>
      <c r="R999" t="s">
        <v>410</v>
      </c>
      <c r="S999" t="s">
        <v>1212</v>
      </c>
      <c r="T999" s="132">
        <v>5684.5</v>
      </c>
      <c r="U999" t="s">
        <v>2310</v>
      </c>
      <c r="V999" s="133">
        <v>6.4000000000000003E-3</v>
      </c>
      <c r="W999" s="133">
        <v>3.42763660848137E-2</v>
      </c>
      <c r="X999" s="15" t="s">
        <v>412</v>
      </c>
      <c r="Y999" s="15" t="s">
        <v>339</v>
      </c>
      <c r="Z999" s="144">
        <v>84372.6</v>
      </c>
      <c r="AB999" t="s">
        <v>3475</v>
      </c>
      <c r="AD999" s="144">
        <v>79.75739999999999</v>
      </c>
      <c r="AG999" s="15" t="s">
        <v>15</v>
      </c>
      <c r="AH999" s="133">
        <v>3.8190633948065452E-4</v>
      </c>
      <c r="AI999" s="133">
        <v>2.6774710565221627E-3</v>
      </c>
      <c r="AJ999" s="133">
        <v>2.6414433704964244E-4</v>
      </c>
    </row>
    <row r="1000" spans="1:36">
      <c r="A1000" t="s">
        <v>1213</v>
      </c>
      <c r="B1000">
        <v>9300</v>
      </c>
      <c r="C1000" t="s">
        <v>2169</v>
      </c>
      <c r="D1000" t="s">
        <v>2170</v>
      </c>
      <c r="E1000" t="s">
        <v>309</v>
      </c>
      <c r="F1000" t="s">
        <v>2171</v>
      </c>
      <c r="G1000" t="s">
        <v>2172</v>
      </c>
      <c r="H1000" t="s">
        <v>312</v>
      </c>
      <c r="I1000" t="s">
        <v>754</v>
      </c>
      <c r="J1000" t="s">
        <v>204</v>
      </c>
      <c r="K1000" t="s">
        <v>204</v>
      </c>
      <c r="L1000" t="s">
        <v>325</v>
      </c>
      <c r="M1000" t="s">
        <v>340</v>
      </c>
      <c r="N1000" t="s">
        <v>441</v>
      </c>
      <c r="O1000" t="s">
        <v>339</v>
      </c>
      <c r="Q1000" t="s">
        <v>410</v>
      </c>
      <c r="R1000" t="s">
        <v>410</v>
      </c>
      <c r="S1000" t="s">
        <v>1212</v>
      </c>
      <c r="T1000" s="132">
        <v>2766</v>
      </c>
      <c r="U1000" t="s">
        <v>1682</v>
      </c>
      <c r="V1000" s="133">
        <v>1.4800000000000001E-2</v>
      </c>
      <c r="W1000" s="133">
        <v>3.6917326284646598E-2</v>
      </c>
      <c r="X1000" s="15" t="s">
        <v>412</v>
      </c>
      <c r="Y1000" s="15" t="s">
        <v>339</v>
      </c>
      <c r="Z1000" s="144">
        <v>76600</v>
      </c>
      <c r="AB1000" t="s">
        <v>2173</v>
      </c>
      <c r="AD1000" s="144">
        <v>79.395899999999997</v>
      </c>
      <c r="AG1000" s="15" t="s">
        <v>15</v>
      </c>
      <c r="AH1000" s="133">
        <v>9.4301969612735118E-5</v>
      </c>
      <c r="AI1000" s="133">
        <v>2.6653354329068905E-3</v>
      </c>
      <c r="AJ1000" s="133">
        <v>2.6294710421803755E-4</v>
      </c>
    </row>
    <row r="1001" spans="1:36">
      <c r="A1001" t="s">
        <v>1213</v>
      </c>
      <c r="B1001">
        <v>9300</v>
      </c>
      <c r="C1001" t="s">
        <v>2094</v>
      </c>
      <c r="D1001" t="s">
        <v>2095</v>
      </c>
      <c r="E1001" t="s">
        <v>309</v>
      </c>
      <c r="F1001" t="s">
        <v>2588</v>
      </c>
      <c r="G1001" t="s">
        <v>2589</v>
      </c>
      <c r="H1001" t="s">
        <v>312</v>
      </c>
      <c r="I1001" t="s">
        <v>754</v>
      </c>
      <c r="J1001" t="s">
        <v>204</v>
      </c>
      <c r="K1001" t="s">
        <v>204</v>
      </c>
      <c r="L1001" t="s">
        <v>325</v>
      </c>
      <c r="M1001" t="s">
        <v>340</v>
      </c>
      <c r="N1001" t="s">
        <v>448</v>
      </c>
      <c r="O1001" t="s">
        <v>339</v>
      </c>
      <c r="P1001" t="s">
        <v>1211</v>
      </c>
      <c r="Q1001" t="s">
        <v>413</v>
      </c>
      <c r="R1001" t="s">
        <v>407</v>
      </c>
      <c r="S1001" t="s">
        <v>1212</v>
      </c>
      <c r="T1001" s="132">
        <v>5820</v>
      </c>
      <c r="U1001" t="s">
        <v>2590</v>
      </c>
      <c r="V1001" s="133">
        <v>2.1100000000000001E-2</v>
      </c>
      <c r="W1001" s="133">
        <v>1.22963388407227E-2</v>
      </c>
      <c r="X1001" s="15" t="s">
        <v>412</v>
      </c>
      <c r="Y1001" s="15" t="s">
        <v>339</v>
      </c>
      <c r="Z1001" s="144">
        <v>75000</v>
      </c>
      <c r="AB1001" t="s">
        <v>2591</v>
      </c>
      <c r="AD1001" s="144">
        <v>76.012500000000003</v>
      </c>
      <c r="AG1001" s="15" t="s">
        <v>15</v>
      </c>
      <c r="AH1001" s="133">
        <v>4.7995883872999053E-5</v>
      </c>
      <c r="AI1001" s="133">
        <v>2.5517540527134905E-3</v>
      </c>
      <c r="AJ1001" s="133">
        <v>2.5174179975758924E-4</v>
      </c>
    </row>
    <row r="1002" spans="1:36">
      <c r="A1002" t="s">
        <v>1213</v>
      </c>
      <c r="B1002">
        <v>9300</v>
      </c>
      <c r="C1002" t="s">
        <v>1960</v>
      </c>
      <c r="D1002" t="s">
        <v>1961</v>
      </c>
      <c r="E1002" t="s">
        <v>309</v>
      </c>
      <c r="F1002" t="s">
        <v>1962</v>
      </c>
      <c r="G1002" t="s">
        <v>1963</v>
      </c>
      <c r="H1002" t="s">
        <v>312</v>
      </c>
      <c r="I1002" t="s">
        <v>754</v>
      </c>
      <c r="J1002" t="s">
        <v>204</v>
      </c>
      <c r="K1002" t="s">
        <v>204</v>
      </c>
      <c r="L1002" t="s">
        <v>325</v>
      </c>
      <c r="M1002" t="s">
        <v>340</v>
      </c>
      <c r="N1002" t="s">
        <v>464</v>
      </c>
      <c r="O1002" t="s">
        <v>339</v>
      </c>
      <c r="P1002" t="s">
        <v>1964</v>
      </c>
      <c r="Q1002" t="s">
        <v>415</v>
      </c>
      <c r="R1002" t="s">
        <v>407</v>
      </c>
      <c r="S1002" t="s">
        <v>1212</v>
      </c>
      <c r="T1002" s="132">
        <v>5253</v>
      </c>
      <c r="U1002" t="s">
        <v>1965</v>
      </c>
      <c r="V1002" s="133">
        <v>8.3999999999999995E-3</v>
      </c>
      <c r="W1002" s="133">
        <v>2.5162824183702099E-2</v>
      </c>
      <c r="X1002" s="15" t="s">
        <v>412</v>
      </c>
      <c r="Y1002" s="15" t="s">
        <v>339</v>
      </c>
      <c r="Z1002" s="144">
        <v>74461.539999999994</v>
      </c>
      <c r="AB1002" t="s">
        <v>1966</v>
      </c>
      <c r="AD1002" s="144">
        <v>75.399799999999999</v>
      </c>
      <c r="AG1002" s="15" t="s">
        <v>15</v>
      </c>
      <c r="AH1002" s="133">
        <v>9.3799490261583976E-5</v>
      </c>
      <c r="AI1002" s="133">
        <v>2.5311855974186697E-3</v>
      </c>
      <c r="AJ1002" s="133">
        <v>2.4971263086153301E-4</v>
      </c>
    </row>
    <row r="1003" spans="1:36">
      <c r="A1003" t="s">
        <v>1213</v>
      </c>
      <c r="B1003">
        <v>9300</v>
      </c>
      <c r="C1003" t="s">
        <v>2084</v>
      </c>
      <c r="D1003" t="s">
        <v>2085</v>
      </c>
      <c r="E1003" t="s">
        <v>309</v>
      </c>
      <c r="F1003" t="s">
        <v>2086</v>
      </c>
      <c r="G1003" t="s">
        <v>2087</v>
      </c>
      <c r="H1003" t="s">
        <v>312</v>
      </c>
      <c r="I1003" t="s">
        <v>754</v>
      </c>
      <c r="J1003" t="s">
        <v>204</v>
      </c>
      <c r="K1003" t="s">
        <v>204</v>
      </c>
      <c r="L1003" t="s">
        <v>325</v>
      </c>
      <c r="M1003" t="s">
        <v>340</v>
      </c>
      <c r="N1003" t="s">
        <v>464</v>
      </c>
      <c r="O1003" t="s">
        <v>339</v>
      </c>
      <c r="P1003" t="s">
        <v>1686</v>
      </c>
      <c r="Q1003" t="s">
        <v>413</v>
      </c>
      <c r="R1003" t="s">
        <v>407</v>
      </c>
      <c r="S1003" t="s">
        <v>1212</v>
      </c>
      <c r="T1003" s="132">
        <v>3461.9</v>
      </c>
      <c r="U1003" t="s">
        <v>2088</v>
      </c>
      <c r="V1003" s="133">
        <v>1.0800000000000001E-2</v>
      </c>
      <c r="W1003" s="133">
        <v>2.9311780525445599E-2</v>
      </c>
      <c r="X1003" s="15" t="s">
        <v>412</v>
      </c>
      <c r="Y1003" s="15" t="s">
        <v>339</v>
      </c>
      <c r="Z1003" s="144">
        <v>68756.350000000006</v>
      </c>
      <c r="AB1003" t="s">
        <v>2089</v>
      </c>
      <c r="AD1003" s="144">
        <v>71.898499999999999</v>
      </c>
      <c r="AG1003" s="15" t="s">
        <v>15</v>
      </c>
      <c r="AH1003" s="133">
        <v>2.2714663911901646E-4</v>
      </c>
      <c r="AI1003" s="133">
        <v>2.4136462918470103E-3</v>
      </c>
      <c r="AJ1003" s="133">
        <v>2.381168595937646E-4</v>
      </c>
    </row>
    <row r="1004" spans="1:36">
      <c r="A1004" t="s">
        <v>1213</v>
      </c>
      <c r="B1004">
        <v>9300</v>
      </c>
      <c r="C1004" t="s">
        <v>2751</v>
      </c>
      <c r="D1004" t="s">
        <v>2752</v>
      </c>
      <c r="E1004" t="s">
        <v>309</v>
      </c>
      <c r="F1004" t="s">
        <v>3476</v>
      </c>
      <c r="G1004" t="s">
        <v>3477</v>
      </c>
      <c r="H1004" t="s">
        <v>312</v>
      </c>
      <c r="I1004" t="s">
        <v>754</v>
      </c>
      <c r="J1004" t="s">
        <v>204</v>
      </c>
      <c r="K1004" t="s">
        <v>204</v>
      </c>
      <c r="L1004" t="s">
        <v>325</v>
      </c>
      <c r="M1004" t="s">
        <v>340</v>
      </c>
      <c r="N1004" t="s">
        <v>464</v>
      </c>
      <c r="O1004" t="s">
        <v>339</v>
      </c>
      <c r="P1004" t="s">
        <v>1650</v>
      </c>
      <c r="Q1004" t="s">
        <v>413</v>
      </c>
      <c r="R1004" t="s">
        <v>407</v>
      </c>
      <c r="S1004" t="s">
        <v>1212</v>
      </c>
      <c r="T1004" s="132">
        <v>1662.5</v>
      </c>
      <c r="U1004" t="s">
        <v>2378</v>
      </c>
      <c r="V1004" s="133">
        <v>1.6E-2</v>
      </c>
      <c r="W1004" s="133">
        <v>1.7491713374852801E-2</v>
      </c>
      <c r="X1004" s="15" t="s">
        <v>412</v>
      </c>
      <c r="Y1004" s="15" t="s">
        <v>339</v>
      </c>
      <c r="Z1004" s="144">
        <v>63000.88</v>
      </c>
      <c r="AB1004" t="s">
        <v>1851</v>
      </c>
      <c r="AD1004" s="144">
        <v>71.027199999999993</v>
      </c>
      <c r="AG1004" s="15" t="s">
        <v>15</v>
      </c>
      <c r="AH1004" s="133">
        <v>1.62499260670933E-4</v>
      </c>
      <c r="AI1004" s="133">
        <v>2.384396585468069E-3</v>
      </c>
      <c r="AJ1004" s="133">
        <v>2.3523124696256856E-4</v>
      </c>
    </row>
    <row r="1005" spans="1:36">
      <c r="A1005" t="s">
        <v>1213</v>
      </c>
      <c r="B1005">
        <v>9300</v>
      </c>
      <c r="C1005" t="s">
        <v>2119</v>
      </c>
      <c r="D1005" t="s">
        <v>2120</v>
      </c>
      <c r="E1005" t="s">
        <v>309</v>
      </c>
      <c r="F1005" t="s">
        <v>2700</v>
      </c>
      <c r="G1005" t="s">
        <v>2701</v>
      </c>
      <c r="H1005" t="s">
        <v>312</v>
      </c>
      <c r="I1005" t="s">
        <v>754</v>
      </c>
      <c r="J1005" t="s">
        <v>204</v>
      </c>
      <c r="K1005" t="s">
        <v>204</v>
      </c>
      <c r="L1005" t="s">
        <v>325</v>
      </c>
      <c r="M1005" t="s">
        <v>340</v>
      </c>
      <c r="N1005" t="s">
        <v>464</v>
      </c>
      <c r="O1005" t="s">
        <v>339</v>
      </c>
      <c r="P1005" t="s">
        <v>1650</v>
      </c>
      <c r="Q1005" t="s">
        <v>413</v>
      </c>
      <c r="R1005" t="s">
        <v>407</v>
      </c>
      <c r="S1005" t="s">
        <v>1212</v>
      </c>
      <c r="T1005" s="132">
        <v>3398.9</v>
      </c>
      <c r="U1005" t="s">
        <v>2702</v>
      </c>
      <c r="V1005" s="133">
        <v>1.8200000000000001E-2</v>
      </c>
      <c r="W1005" s="133">
        <v>2.0381820763349202E-2</v>
      </c>
      <c r="X1005" s="15" t="s">
        <v>412</v>
      </c>
      <c r="Y1005" s="15" t="s">
        <v>339</v>
      </c>
      <c r="Z1005" s="144">
        <v>53418.5</v>
      </c>
      <c r="AB1005" t="s">
        <v>2703</v>
      </c>
      <c r="AD1005" s="144">
        <v>59.150300000000001</v>
      </c>
      <c r="AG1005" s="15" t="s">
        <v>15</v>
      </c>
      <c r="AH1005" s="133">
        <v>1.0673840040262807E-4</v>
      </c>
      <c r="AI1005" s="133">
        <v>1.9856867981479201E-3</v>
      </c>
      <c r="AJ1005" s="133">
        <v>1.9589676669233785E-4</v>
      </c>
    </row>
    <row r="1006" spans="1:36">
      <c r="A1006" t="s">
        <v>1213</v>
      </c>
      <c r="B1006">
        <v>9300</v>
      </c>
      <c r="C1006" t="s">
        <v>2767</v>
      </c>
      <c r="D1006" t="s">
        <v>2768</v>
      </c>
      <c r="E1006" t="s">
        <v>309</v>
      </c>
      <c r="F1006" t="s">
        <v>2769</v>
      </c>
      <c r="G1006" t="s">
        <v>2770</v>
      </c>
      <c r="H1006" t="s">
        <v>312</v>
      </c>
      <c r="I1006" t="s">
        <v>754</v>
      </c>
      <c r="J1006" t="s">
        <v>204</v>
      </c>
      <c r="K1006" t="s">
        <v>204</v>
      </c>
      <c r="L1006" t="s">
        <v>325</v>
      </c>
      <c r="M1006" t="s">
        <v>340</v>
      </c>
      <c r="N1006" t="s">
        <v>462</v>
      </c>
      <c r="O1006" t="s">
        <v>339</v>
      </c>
      <c r="P1006" t="s">
        <v>1690</v>
      </c>
      <c r="Q1006" t="s">
        <v>413</v>
      </c>
      <c r="R1006" t="s">
        <v>407</v>
      </c>
      <c r="S1006" t="s">
        <v>1212</v>
      </c>
      <c r="T1006" s="132">
        <v>3336.7</v>
      </c>
      <c r="U1006" t="s">
        <v>2667</v>
      </c>
      <c r="V1006" s="133">
        <v>2.1999999999999999E-2</v>
      </c>
      <c r="W1006" s="133">
        <v>2.2107492870092001E-2</v>
      </c>
      <c r="X1006" s="15" t="s">
        <v>412</v>
      </c>
      <c r="Y1006" s="15" t="s">
        <v>339</v>
      </c>
      <c r="Z1006" s="144">
        <v>51625</v>
      </c>
      <c r="AB1006" t="s">
        <v>2771</v>
      </c>
      <c r="AD1006" s="144">
        <v>52.977599999999995</v>
      </c>
      <c r="AG1006" s="15" t="s">
        <v>15</v>
      </c>
      <c r="AH1006" s="133">
        <v>1.4192254222005255E-4</v>
      </c>
      <c r="AI1006" s="133">
        <v>1.7784680875255279E-3</v>
      </c>
      <c r="AJ1006" s="133">
        <v>1.7545372630603729E-4</v>
      </c>
    </row>
    <row r="1007" spans="1:36">
      <c r="A1007" t="s">
        <v>1213</v>
      </c>
      <c r="B1007">
        <v>9300</v>
      </c>
      <c r="C1007" t="s">
        <v>3478</v>
      </c>
      <c r="D1007" t="s">
        <v>3479</v>
      </c>
      <c r="E1007" t="s">
        <v>309</v>
      </c>
      <c r="F1007" t="s">
        <v>3480</v>
      </c>
      <c r="G1007" t="s">
        <v>3481</v>
      </c>
      <c r="H1007" t="s">
        <v>312</v>
      </c>
      <c r="I1007" t="s">
        <v>754</v>
      </c>
      <c r="J1007" t="s">
        <v>204</v>
      </c>
      <c r="K1007" t="s">
        <v>204</v>
      </c>
      <c r="L1007" t="s">
        <v>325</v>
      </c>
      <c r="M1007" t="s">
        <v>340</v>
      </c>
      <c r="N1007" t="s">
        <v>441</v>
      </c>
      <c r="O1007" t="s">
        <v>339</v>
      </c>
      <c r="Q1007" t="s">
        <v>410</v>
      </c>
      <c r="R1007" t="s">
        <v>410</v>
      </c>
      <c r="S1007" t="s">
        <v>1212</v>
      </c>
      <c r="T1007" s="132">
        <v>2726.6</v>
      </c>
      <c r="U1007" t="s">
        <v>1781</v>
      </c>
      <c r="V1007" s="133">
        <v>1.5800000000000002E-2</v>
      </c>
      <c r="W1007" s="133">
        <v>4.1742913938760402E-2</v>
      </c>
      <c r="X1007" s="15" t="s">
        <v>412</v>
      </c>
      <c r="Y1007" s="15" t="s">
        <v>339</v>
      </c>
      <c r="Z1007" s="144">
        <v>50000</v>
      </c>
      <c r="AB1007" t="s">
        <v>3482</v>
      </c>
      <c r="AD1007" s="144">
        <v>51.55</v>
      </c>
      <c r="AG1007" s="15" t="s">
        <v>15</v>
      </c>
      <c r="AH1007" s="133">
        <v>5.9046706511699137E-5</v>
      </c>
      <c r="AI1007" s="133">
        <v>1.7305432845568876E-3</v>
      </c>
      <c r="AJ1007" s="133">
        <v>1.7072573297159975E-4</v>
      </c>
    </row>
    <row r="1008" spans="1:36">
      <c r="A1008" t="s">
        <v>1213</v>
      </c>
      <c r="B1008">
        <v>9300</v>
      </c>
      <c r="C1008" t="s">
        <v>3483</v>
      </c>
      <c r="D1008" t="s">
        <v>3484</v>
      </c>
      <c r="E1008" t="s">
        <v>309</v>
      </c>
      <c r="F1008" t="s">
        <v>3485</v>
      </c>
      <c r="G1008" t="s">
        <v>3486</v>
      </c>
      <c r="H1008" t="s">
        <v>312</v>
      </c>
      <c r="I1008" t="s">
        <v>754</v>
      </c>
      <c r="J1008" t="s">
        <v>204</v>
      </c>
      <c r="K1008" t="s">
        <v>204</v>
      </c>
      <c r="L1008" t="s">
        <v>325</v>
      </c>
      <c r="M1008" t="s">
        <v>340</v>
      </c>
      <c r="N1008" t="s">
        <v>464</v>
      </c>
      <c r="O1008" t="s">
        <v>339</v>
      </c>
      <c r="Q1008" t="s">
        <v>410</v>
      </c>
      <c r="R1008" t="s">
        <v>410</v>
      </c>
      <c r="S1008" t="s">
        <v>1212</v>
      </c>
      <c r="T1008" s="132">
        <v>3043.5</v>
      </c>
      <c r="U1008" t="s">
        <v>1651</v>
      </c>
      <c r="V1008" s="133">
        <v>4.2000000000000003E-2</v>
      </c>
      <c r="W1008" s="133">
        <v>3.60676032412049E-2</v>
      </c>
      <c r="X1008" s="15" t="s">
        <v>412</v>
      </c>
      <c r="Y1008" s="15" t="s">
        <v>339</v>
      </c>
      <c r="Z1008" s="144">
        <v>49000</v>
      </c>
      <c r="AB1008" t="s">
        <v>3487</v>
      </c>
      <c r="AD1008" s="144">
        <v>50.8718</v>
      </c>
      <c r="AG1008" s="15" t="s">
        <v>15</v>
      </c>
      <c r="AH1008" s="133">
        <v>4.8999999999999998E-4</v>
      </c>
      <c r="AI1008" s="133">
        <v>1.7077759818297008E-3</v>
      </c>
      <c r="AJ1008" s="133">
        <v>1.6847963807147678E-4</v>
      </c>
    </row>
    <row r="1009" spans="1:36">
      <c r="A1009" t="s">
        <v>1213</v>
      </c>
      <c r="B1009">
        <v>9300</v>
      </c>
      <c r="C1009" t="s">
        <v>1940</v>
      </c>
      <c r="D1009" t="s">
        <v>1941</v>
      </c>
      <c r="E1009" t="s">
        <v>309</v>
      </c>
      <c r="F1009" t="s">
        <v>1942</v>
      </c>
      <c r="G1009" t="s">
        <v>1943</v>
      </c>
      <c r="H1009" t="s">
        <v>312</v>
      </c>
      <c r="I1009" t="s">
        <v>754</v>
      </c>
      <c r="J1009" t="s">
        <v>204</v>
      </c>
      <c r="K1009" t="s">
        <v>204</v>
      </c>
      <c r="L1009" t="s">
        <v>325</v>
      </c>
      <c r="M1009" t="s">
        <v>340</v>
      </c>
      <c r="N1009" t="s">
        <v>440</v>
      </c>
      <c r="O1009" t="s">
        <v>339</v>
      </c>
      <c r="Q1009" t="s">
        <v>410</v>
      </c>
      <c r="R1009" t="s">
        <v>410</v>
      </c>
      <c r="S1009" t="s">
        <v>1212</v>
      </c>
      <c r="T1009" s="132">
        <v>1896</v>
      </c>
      <c r="U1009" t="s">
        <v>1730</v>
      </c>
      <c r="V1009" s="133">
        <v>1.6400000000000001E-2</v>
      </c>
      <c r="W1009" s="133">
        <v>2.6322014261483801E-2</v>
      </c>
      <c r="X1009" s="15" t="s">
        <v>412</v>
      </c>
      <c r="Y1009" s="15" t="s">
        <v>339</v>
      </c>
      <c r="Z1009" s="144">
        <v>44422.71</v>
      </c>
      <c r="AB1009" t="s">
        <v>1944</v>
      </c>
      <c r="AD1009" s="144">
        <v>48.7806</v>
      </c>
      <c r="AG1009" s="15" t="s">
        <v>15</v>
      </c>
      <c r="AH1009" s="133">
        <v>1.7811428462552589E-4</v>
      </c>
      <c r="AI1009" s="133">
        <v>1.6375740009050574E-3</v>
      </c>
      <c r="AJ1009" s="133">
        <v>1.6155390280881511E-4</v>
      </c>
    </row>
    <row r="1010" spans="1:36">
      <c r="A1010" t="s">
        <v>1213</v>
      </c>
      <c r="B1010">
        <v>9300</v>
      </c>
      <c r="C1010" t="s">
        <v>2074</v>
      </c>
      <c r="D1010" t="s">
        <v>2075</v>
      </c>
      <c r="E1010" t="s">
        <v>309</v>
      </c>
      <c r="F1010" t="s">
        <v>3488</v>
      </c>
      <c r="G1010" t="s">
        <v>3489</v>
      </c>
      <c r="H1010" t="s">
        <v>312</v>
      </c>
      <c r="I1010" t="s">
        <v>754</v>
      </c>
      <c r="J1010" t="s">
        <v>204</v>
      </c>
      <c r="K1010" t="s">
        <v>204</v>
      </c>
      <c r="L1010" t="s">
        <v>325</v>
      </c>
      <c r="M1010" t="s">
        <v>340</v>
      </c>
      <c r="N1010" t="s">
        <v>448</v>
      </c>
      <c r="O1010" t="s">
        <v>339</v>
      </c>
      <c r="P1010" t="s">
        <v>2914</v>
      </c>
      <c r="Q1010" t="s">
        <v>415</v>
      </c>
      <c r="R1010" t="s">
        <v>407</v>
      </c>
      <c r="S1010" t="s">
        <v>1212</v>
      </c>
      <c r="T1010" s="132">
        <v>920.5</v>
      </c>
      <c r="U1010" t="s">
        <v>3244</v>
      </c>
      <c r="V1010" s="133">
        <v>9.4999999999999998E-3</v>
      </c>
      <c r="W1010" s="133">
        <v>1.15148034489151E-2</v>
      </c>
      <c r="X1010" s="15" t="s">
        <v>412</v>
      </c>
      <c r="Y1010" s="15" t="s">
        <v>339</v>
      </c>
      <c r="Z1010" s="144">
        <v>37940.519999999997</v>
      </c>
      <c r="AB1010" t="s">
        <v>3490</v>
      </c>
      <c r="AD1010" s="144">
        <v>42.360599999999998</v>
      </c>
      <c r="AG1010" s="15" t="s">
        <v>15</v>
      </c>
      <c r="AH1010" s="133">
        <v>2.3606834003890345E-4</v>
      </c>
      <c r="AI1010" s="133">
        <v>1.4220533823433655E-3</v>
      </c>
      <c r="AJ1010" s="133">
        <v>1.402918425628855E-4</v>
      </c>
    </row>
    <row r="1011" spans="1:36">
      <c r="A1011" t="s">
        <v>1213</v>
      </c>
      <c r="B1011">
        <v>9300</v>
      </c>
      <c r="C1011" t="s">
        <v>2125</v>
      </c>
      <c r="D1011" t="s">
        <v>2126</v>
      </c>
      <c r="E1011" t="s">
        <v>309</v>
      </c>
      <c r="F1011" t="s">
        <v>2127</v>
      </c>
      <c r="G1011" t="s">
        <v>2128</v>
      </c>
      <c r="H1011" t="s">
        <v>312</v>
      </c>
      <c r="I1011" t="s">
        <v>754</v>
      </c>
      <c r="J1011" t="s">
        <v>204</v>
      </c>
      <c r="K1011" t="s">
        <v>204</v>
      </c>
      <c r="L1011" t="s">
        <v>325</v>
      </c>
      <c r="M1011" t="s">
        <v>340</v>
      </c>
      <c r="N1011" t="s">
        <v>464</v>
      </c>
      <c r="O1011" t="s">
        <v>339</v>
      </c>
      <c r="P1011" t="s">
        <v>1650</v>
      </c>
      <c r="Q1011" t="s">
        <v>413</v>
      </c>
      <c r="R1011" t="s">
        <v>407</v>
      </c>
      <c r="S1011" t="s">
        <v>1212</v>
      </c>
      <c r="T1011" s="132">
        <v>4775.8</v>
      </c>
      <c r="U1011" t="s">
        <v>1927</v>
      </c>
      <c r="V1011" s="133">
        <v>1.43E-2</v>
      </c>
      <c r="W1011" s="133">
        <v>2.4876960567235599E-2</v>
      </c>
      <c r="X1011" s="15" t="s">
        <v>412</v>
      </c>
      <c r="Y1011" s="15" t="s">
        <v>339</v>
      </c>
      <c r="Z1011" s="144">
        <v>39574.660000000003</v>
      </c>
      <c r="AB1011" t="s">
        <v>2129</v>
      </c>
      <c r="AD1011" s="144">
        <v>41.929400000000001</v>
      </c>
      <c r="AG1011" s="15" t="s">
        <v>15</v>
      </c>
      <c r="AH1011" s="133">
        <v>3.4827927001093912E-5</v>
      </c>
      <c r="AI1011" s="133">
        <v>1.4075779164985367E-3</v>
      </c>
      <c r="AJ1011" s="133">
        <v>1.3886377396817449E-4</v>
      </c>
    </row>
    <row r="1012" spans="1:36">
      <c r="A1012" t="s">
        <v>1213</v>
      </c>
      <c r="B1012">
        <v>9300</v>
      </c>
      <c r="C1012" t="s">
        <v>3491</v>
      </c>
      <c r="D1012" t="s">
        <v>3492</v>
      </c>
      <c r="E1012" t="s">
        <v>309</v>
      </c>
      <c r="F1012" t="s">
        <v>3493</v>
      </c>
      <c r="G1012" t="s">
        <v>3494</v>
      </c>
      <c r="H1012" t="s">
        <v>312</v>
      </c>
      <c r="I1012" t="s">
        <v>754</v>
      </c>
      <c r="J1012" t="s">
        <v>204</v>
      </c>
      <c r="K1012" t="s">
        <v>204</v>
      </c>
      <c r="L1012" t="s">
        <v>325</v>
      </c>
      <c r="M1012" t="s">
        <v>340</v>
      </c>
      <c r="N1012" t="s">
        <v>441</v>
      </c>
      <c r="O1012" t="s">
        <v>339</v>
      </c>
      <c r="Q1012" t="s">
        <v>410</v>
      </c>
      <c r="R1012" t="s">
        <v>410</v>
      </c>
      <c r="S1012" t="s">
        <v>1212</v>
      </c>
      <c r="T1012" s="132">
        <v>2363.9</v>
      </c>
      <c r="U1012" t="s">
        <v>1781</v>
      </c>
      <c r="V1012" s="133">
        <v>0.04</v>
      </c>
      <c r="W1012" s="133">
        <v>0.10872416865944801</v>
      </c>
      <c r="X1012" s="3" t="s">
        <v>412</v>
      </c>
      <c r="Y1012" s="3" t="s">
        <v>338</v>
      </c>
      <c r="Z1012" s="144">
        <v>42000</v>
      </c>
      <c r="AB1012" t="s">
        <v>3495</v>
      </c>
      <c r="AD1012" s="144">
        <v>39.547199999999997</v>
      </c>
      <c r="AG1012" s="15" t="s">
        <v>15</v>
      </c>
      <c r="AH1012" s="133">
        <v>7.8925608986710378E-4</v>
      </c>
      <c r="AI1012" s="133">
        <v>1.3276070103400222E-3</v>
      </c>
      <c r="AJ1012" s="133">
        <v>1.3097429111492626E-4</v>
      </c>
    </row>
    <row r="1013" spans="1:36">
      <c r="A1013" t="s">
        <v>1213</v>
      </c>
      <c r="B1013">
        <v>9300</v>
      </c>
      <c r="C1013" t="s">
        <v>2745</v>
      </c>
      <c r="D1013" t="s">
        <v>2746</v>
      </c>
      <c r="E1013" t="s">
        <v>309</v>
      </c>
      <c r="F1013" t="s">
        <v>3137</v>
      </c>
      <c r="G1013" t="s">
        <v>3138</v>
      </c>
      <c r="H1013" t="s">
        <v>312</v>
      </c>
      <c r="I1013" t="s">
        <v>754</v>
      </c>
      <c r="J1013" t="s">
        <v>204</v>
      </c>
      <c r="K1013" t="s">
        <v>204</v>
      </c>
      <c r="L1013" t="s">
        <v>325</v>
      </c>
      <c r="M1013" t="s">
        <v>340</v>
      </c>
      <c r="N1013" t="s">
        <v>464</v>
      </c>
      <c r="O1013" t="s">
        <v>339</v>
      </c>
      <c r="P1013" t="s">
        <v>1725</v>
      </c>
      <c r="Q1013" t="s">
        <v>415</v>
      </c>
      <c r="R1013" t="s">
        <v>407</v>
      </c>
      <c r="S1013" t="s">
        <v>1212</v>
      </c>
      <c r="T1013" s="132">
        <v>3384.9</v>
      </c>
      <c r="U1013" t="s">
        <v>3139</v>
      </c>
      <c r="V1013" s="133">
        <v>1.9599999999999999E-2</v>
      </c>
      <c r="W1013" s="133">
        <v>2.4816640721559199E-2</v>
      </c>
      <c r="X1013" s="15" t="s">
        <v>412</v>
      </c>
      <c r="Y1013" s="15" t="s">
        <v>339</v>
      </c>
      <c r="Z1013" s="144">
        <v>35000</v>
      </c>
      <c r="AB1013" t="s">
        <v>3140</v>
      </c>
      <c r="AD1013" s="144">
        <v>39.024999999999999</v>
      </c>
      <c r="AG1013" s="15" t="s">
        <v>15</v>
      </c>
      <c r="AH1013" s="133">
        <v>3.0565214932456208E-5</v>
      </c>
      <c r="AI1013" s="133">
        <v>1.3100766572227457E-3</v>
      </c>
      <c r="AJ1013" s="133">
        <v>1.2924484440769506E-4</v>
      </c>
    </row>
    <row r="1014" spans="1:36">
      <c r="A1014" t="s">
        <v>1213</v>
      </c>
      <c r="B1014">
        <v>9300</v>
      </c>
      <c r="C1014" t="s">
        <v>2767</v>
      </c>
      <c r="D1014" t="s">
        <v>2768</v>
      </c>
      <c r="E1014" t="s">
        <v>309</v>
      </c>
      <c r="F1014" t="s">
        <v>2803</v>
      </c>
      <c r="G1014" t="s">
        <v>2804</v>
      </c>
      <c r="H1014" t="s">
        <v>312</v>
      </c>
      <c r="I1014" t="s">
        <v>754</v>
      </c>
      <c r="J1014" t="s">
        <v>204</v>
      </c>
      <c r="K1014" t="s">
        <v>204</v>
      </c>
      <c r="L1014" t="s">
        <v>325</v>
      </c>
      <c r="M1014" t="s">
        <v>340</v>
      </c>
      <c r="N1014" t="s">
        <v>462</v>
      </c>
      <c r="O1014" t="s">
        <v>339</v>
      </c>
      <c r="P1014" t="s">
        <v>1690</v>
      </c>
      <c r="Q1014" t="s">
        <v>413</v>
      </c>
      <c r="R1014" t="s">
        <v>407</v>
      </c>
      <c r="S1014" t="s">
        <v>1212</v>
      </c>
      <c r="T1014" s="132">
        <v>1711.3</v>
      </c>
      <c r="U1014" t="s">
        <v>2805</v>
      </c>
      <c r="V1014" s="133">
        <v>1.0500000000000001E-2</v>
      </c>
      <c r="W1014" s="133">
        <v>2.02690488779541E-2</v>
      </c>
      <c r="X1014" s="15" t="s">
        <v>412</v>
      </c>
      <c r="Y1014" s="15" t="s">
        <v>339</v>
      </c>
      <c r="Z1014" s="144">
        <v>35588.47</v>
      </c>
      <c r="AB1014" t="s">
        <v>2806</v>
      </c>
      <c r="AD1014" s="144">
        <v>38.702500000000001</v>
      </c>
      <c r="AG1014" s="15" t="s">
        <v>15</v>
      </c>
      <c r="AH1014" s="133">
        <v>1.3983668981488393E-4</v>
      </c>
      <c r="AI1014" s="133">
        <v>1.2992502710099504E-3</v>
      </c>
      <c r="AJ1014" s="133">
        <v>1.2817677362431308E-4</v>
      </c>
    </row>
    <row r="1015" spans="1:36">
      <c r="A1015" t="s">
        <v>1213</v>
      </c>
      <c r="B1015">
        <v>9300</v>
      </c>
      <c r="C1015" t="s">
        <v>2178</v>
      </c>
      <c r="D1015" t="s">
        <v>2179</v>
      </c>
      <c r="E1015" t="s">
        <v>309</v>
      </c>
      <c r="F1015" t="s">
        <v>2180</v>
      </c>
      <c r="G1015" t="s">
        <v>2181</v>
      </c>
      <c r="H1015" t="s">
        <v>312</v>
      </c>
      <c r="I1015" t="s">
        <v>754</v>
      </c>
      <c r="J1015" t="s">
        <v>204</v>
      </c>
      <c r="K1015" t="s">
        <v>204</v>
      </c>
      <c r="L1015" t="s">
        <v>325</v>
      </c>
      <c r="M1015" t="s">
        <v>340</v>
      </c>
      <c r="N1015" t="s">
        <v>464</v>
      </c>
      <c r="O1015" t="s">
        <v>339</v>
      </c>
      <c r="P1015" t="s">
        <v>1662</v>
      </c>
      <c r="Q1015" t="s">
        <v>413</v>
      </c>
      <c r="R1015" t="s">
        <v>407</v>
      </c>
      <c r="S1015" t="s">
        <v>1212</v>
      </c>
      <c r="T1015" s="132">
        <v>3661.8</v>
      </c>
      <c r="U1015" t="s">
        <v>2108</v>
      </c>
      <c r="V1015" s="133">
        <v>2.7E-2</v>
      </c>
      <c r="W1015" s="133">
        <v>2.8797750536202999E-2</v>
      </c>
      <c r="X1015" s="15" t="s">
        <v>412</v>
      </c>
      <c r="Y1015" s="15" t="s">
        <v>339</v>
      </c>
      <c r="Z1015" s="144">
        <v>37000</v>
      </c>
      <c r="AB1015" t="s">
        <v>2182</v>
      </c>
      <c r="AD1015" s="144">
        <v>38.280199999999994</v>
      </c>
      <c r="AG1015" s="15" t="s">
        <v>15</v>
      </c>
      <c r="AH1015" s="133">
        <v>8.4549011005082079E-5</v>
      </c>
      <c r="AI1015" s="133">
        <v>1.2850735798544046E-3</v>
      </c>
      <c r="AJ1015" s="133">
        <v>1.2677818047137599E-4</v>
      </c>
    </row>
    <row r="1016" spans="1:36">
      <c r="A1016" t="s">
        <v>1213</v>
      </c>
      <c r="B1016">
        <v>9300</v>
      </c>
      <c r="C1016" t="s">
        <v>2580</v>
      </c>
      <c r="D1016" t="s">
        <v>2581</v>
      </c>
      <c r="E1016" t="s">
        <v>309</v>
      </c>
      <c r="F1016" t="s">
        <v>3496</v>
      </c>
      <c r="G1016" t="s">
        <v>3497</v>
      </c>
      <c r="H1016" t="s">
        <v>312</v>
      </c>
      <c r="I1016" t="s">
        <v>754</v>
      </c>
      <c r="J1016" t="s">
        <v>204</v>
      </c>
      <c r="K1016" t="s">
        <v>204</v>
      </c>
      <c r="L1016" t="s">
        <v>325</v>
      </c>
      <c r="M1016" t="s">
        <v>340</v>
      </c>
      <c r="N1016" t="s">
        <v>465</v>
      </c>
      <c r="O1016" t="s">
        <v>339</v>
      </c>
      <c r="P1016" t="s">
        <v>1662</v>
      </c>
      <c r="Q1016" t="s">
        <v>413</v>
      </c>
      <c r="R1016" t="s">
        <v>407</v>
      </c>
      <c r="S1016" t="s">
        <v>1212</v>
      </c>
      <c r="T1016" s="132">
        <v>5166.3999999999996</v>
      </c>
      <c r="U1016" t="s">
        <v>2143</v>
      </c>
      <c r="V1016" s="133">
        <v>4.8300000000000003E-2</v>
      </c>
      <c r="W1016" s="133">
        <v>3.8603659361600498E-2</v>
      </c>
      <c r="X1016" s="15" t="s">
        <v>412</v>
      </c>
      <c r="Y1016" s="15" t="s">
        <v>339</v>
      </c>
      <c r="Z1016" s="144">
        <v>35000</v>
      </c>
      <c r="AB1016" t="s">
        <v>3454</v>
      </c>
      <c r="AD1016" s="144">
        <v>36.340499999999999</v>
      </c>
      <c r="AG1016" s="15" t="s">
        <v>15</v>
      </c>
      <c r="AH1016" s="133">
        <v>8.536585365853658E-5</v>
      </c>
      <c r="AI1016" s="133">
        <v>1.2199574826855398E-3</v>
      </c>
      <c r="AJ1016" s="133">
        <v>1.2035419008834957E-4</v>
      </c>
    </row>
    <row r="1017" spans="1:36">
      <c r="A1017" t="s">
        <v>1213</v>
      </c>
      <c r="B1017">
        <v>9300</v>
      </c>
      <c r="C1017" t="s">
        <v>1699</v>
      </c>
      <c r="D1017" t="s">
        <v>1700</v>
      </c>
      <c r="E1017" t="s">
        <v>309</v>
      </c>
      <c r="F1017" t="s">
        <v>3498</v>
      </c>
      <c r="G1017" t="s">
        <v>3499</v>
      </c>
      <c r="H1017" t="s">
        <v>312</v>
      </c>
      <c r="I1017" t="s">
        <v>754</v>
      </c>
      <c r="J1017" t="s">
        <v>204</v>
      </c>
      <c r="K1017" t="s">
        <v>204</v>
      </c>
      <c r="L1017" t="s">
        <v>325</v>
      </c>
      <c r="M1017" t="s">
        <v>340</v>
      </c>
      <c r="N1017" t="s">
        <v>447</v>
      </c>
      <c r="O1017" t="s">
        <v>339</v>
      </c>
      <c r="Q1017" t="s">
        <v>410</v>
      </c>
      <c r="R1017" t="s">
        <v>410</v>
      </c>
      <c r="S1017" t="s">
        <v>1212</v>
      </c>
      <c r="T1017" s="132">
        <v>2105.6</v>
      </c>
      <c r="U1017" t="s">
        <v>1663</v>
      </c>
      <c r="V1017" s="133">
        <v>3.5000000000000003E-2</v>
      </c>
      <c r="W1017" s="133">
        <v>4.3266645692586599E-2</v>
      </c>
      <c r="X1017" s="15" t="s">
        <v>412</v>
      </c>
      <c r="Y1017" s="15" t="s">
        <v>339</v>
      </c>
      <c r="Z1017" s="144">
        <v>32400</v>
      </c>
      <c r="AB1017" t="s">
        <v>1997</v>
      </c>
      <c r="AD1017" s="144">
        <v>34.020000000000003</v>
      </c>
      <c r="AG1017" s="15" t="s">
        <v>15</v>
      </c>
      <c r="AH1017" s="133">
        <v>1.8965235669393798E-4</v>
      </c>
      <c r="AI1017" s="133">
        <v>1.1420578572381246E-3</v>
      </c>
      <c r="AJ1017" s="133">
        <v>1.1266904821908485E-4</v>
      </c>
    </row>
    <row r="1018" spans="1:36">
      <c r="A1018" t="s">
        <v>1213</v>
      </c>
      <c r="B1018">
        <v>9300</v>
      </c>
      <c r="C1018" t="s">
        <v>2157</v>
      </c>
      <c r="D1018" t="s">
        <v>2158</v>
      </c>
      <c r="E1018" t="s">
        <v>309</v>
      </c>
      <c r="F1018" t="s">
        <v>2908</v>
      </c>
      <c r="G1018" t="s">
        <v>2909</v>
      </c>
      <c r="H1018" t="s">
        <v>312</v>
      </c>
      <c r="I1018" t="s">
        <v>754</v>
      </c>
      <c r="J1018" t="s">
        <v>204</v>
      </c>
      <c r="K1018" t="s">
        <v>204</v>
      </c>
      <c r="L1018" t="s">
        <v>325</v>
      </c>
      <c r="M1018" t="s">
        <v>340</v>
      </c>
      <c r="N1018" t="s">
        <v>448</v>
      </c>
      <c r="O1018" t="s">
        <v>339</v>
      </c>
      <c r="P1018" t="s">
        <v>1211</v>
      </c>
      <c r="Q1018" t="s">
        <v>413</v>
      </c>
      <c r="R1018" t="s">
        <v>407</v>
      </c>
      <c r="S1018" t="s">
        <v>1212</v>
      </c>
      <c r="T1018" s="132">
        <v>2675.6</v>
      </c>
      <c r="U1018" t="s">
        <v>2910</v>
      </c>
      <c r="V1018" s="133">
        <v>1E-3</v>
      </c>
      <c r="W1018" s="133">
        <v>1.7305508633851701E-2</v>
      </c>
      <c r="X1018" s="15" t="s">
        <v>412</v>
      </c>
      <c r="Y1018" s="15" t="s">
        <v>339</v>
      </c>
      <c r="Z1018" s="144">
        <v>30000</v>
      </c>
      <c r="AB1018" t="s">
        <v>2911</v>
      </c>
      <c r="AD1018" s="144">
        <v>31.292999999999999</v>
      </c>
      <c r="AG1018" s="15" t="s">
        <v>15</v>
      </c>
      <c r="AH1018" s="133">
        <v>6.4260056163289092E-5</v>
      </c>
      <c r="AI1018" s="133">
        <v>1.050511949634116E-3</v>
      </c>
      <c r="AJ1018" s="133">
        <v>1.0363764038565025E-4</v>
      </c>
    </row>
    <row r="1019" spans="1:36">
      <c r="A1019" t="s">
        <v>1213</v>
      </c>
      <c r="B1019">
        <v>9300</v>
      </c>
      <c r="C1019" t="s">
        <v>3055</v>
      </c>
      <c r="D1019" t="s">
        <v>3056</v>
      </c>
      <c r="E1019" t="s">
        <v>309</v>
      </c>
      <c r="F1019" t="s">
        <v>3500</v>
      </c>
      <c r="G1019" t="s">
        <v>3501</v>
      </c>
      <c r="H1019" t="s">
        <v>312</v>
      </c>
      <c r="I1019" t="s">
        <v>754</v>
      </c>
      <c r="J1019" t="s">
        <v>204</v>
      </c>
      <c r="K1019" t="s">
        <v>204</v>
      </c>
      <c r="L1019" t="s">
        <v>325</v>
      </c>
      <c r="M1019" t="s">
        <v>340</v>
      </c>
      <c r="N1019" t="s">
        <v>464</v>
      </c>
      <c r="O1019" t="s">
        <v>339</v>
      </c>
      <c r="P1019" t="s">
        <v>1856</v>
      </c>
      <c r="Q1019" t="s">
        <v>415</v>
      </c>
      <c r="R1019" t="s">
        <v>407</v>
      </c>
      <c r="S1019" t="s">
        <v>1212</v>
      </c>
      <c r="T1019" s="132">
        <v>1648.4</v>
      </c>
      <c r="U1019" t="s">
        <v>1793</v>
      </c>
      <c r="V1019" s="133">
        <v>2.5000000000000001E-2</v>
      </c>
      <c r="W1019" s="133">
        <v>2.3961672474145601E-2</v>
      </c>
      <c r="X1019" s="15" t="s">
        <v>412</v>
      </c>
      <c r="Y1019" s="15" t="s">
        <v>339</v>
      </c>
      <c r="Z1019" s="144">
        <v>26000.53</v>
      </c>
      <c r="AB1019" t="s">
        <v>3502</v>
      </c>
      <c r="AD1019" s="144">
        <v>29.604200000000002</v>
      </c>
      <c r="AG1019" s="15" t="s">
        <v>15</v>
      </c>
      <c r="AH1019" s="133">
        <v>7.8725378534182707E-5</v>
      </c>
      <c r="AI1019" s="133">
        <v>9.9381861308785679E-4</v>
      </c>
      <c r="AJ1019" s="133">
        <v>9.8044592512858071E-5</v>
      </c>
    </row>
    <row r="1020" spans="1:36">
      <c r="A1020" t="s">
        <v>1213</v>
      </c>
      <c r="B1020">
        <v>9300</v>
      </c>
      <c r="C1020" t="s">
        <v>455</v>
      </c>
      <c r="D1020" t="s">
        <v>2571</v>
      </c>
      <c r="E1020" t="s">
        <v>309</v>
      </c>
      <c r="F1020" t="s">
        <v>2660</v>
      </c>
      <c r="G1020" t="s">
        <v>2661</v>
      </c>
      <c r="H1020" t="s">
        <v>312</v>
      </c>
      <c r="I1020" t="s">
        <v>754</v>
      </c>
      <c r="J1020" t="s">
        <v>204</v>
      </c>
      <c r="K1020" t="s">
        <v>204</v>
      </c>
      <c r="L1020" t="s">
        <v>325</v>
      </c>
      <c r="M1020" t="s">
        <v>340</v>
      </c>
      <c r="N1020" t="s">
        <v>440</v>
      </c>
      <c r="O1020" t="s">
        <v>339</v>
      </c>
      <c r="P1020" t="s">
        <v>2102</v>
      </c>
      <c r="Q1020" t="s">
        <v>415</v>
      </c>
      <c r="R1020" t="s">
        <v>407</v>
      </c>
      <c r="S1020" t="s">
        <v>1212</v>
      </c>
      <c r="T1020" s="132">
        <v>11261.9</v>
      </c>
      <c r="U1020" t="s">
        <v>1358</v>
      </c>
      <c r="V1020" s="133">
        <v>1.2500000000000001E-2</v>
      </c>
      <c r="W1020" s="133">
        <v>2.85066417157647E-2</v>
      </c>
      <c r="X1020" s="15" t="s">
        <v>412</v>
      </c>
      <c r="Y1020" s="15" t="s">
        <v>339</v>
      </c>
      <c r="Z1020" s="144">
        <v>32000</v>
      </c>
      <c r="AB1020" t="s">
        <v>2662</v>
      </c>
      <c r="AD1020" s="144">
        <v>29.443200000000001</v>
      </c>
      <c r="AG1020" s="15" t="s">
        <v>15</v>
      </c>
      <c r="AH1020" s="133">
        <v>7.4559591637116606E-6</v>
      </c>
      <c r="AI1020" s="133">
        <v>9.8841381252891096E-4</v>
      </c>
      <c r="AJ1020" s="133">
        <v>9.7511385083014665E-5</v>
      </c>
    </row>
    <row r="1021" spans="1:36">
      <c r="A1021" t="s">
        <v>1213</v>
      </c>
      <c r="B1021">
        <v>9300</v>
      </c>
      <c r="C1021" t="s">
        <v>3503</v>
      </c>
      <c r="D1021" t="s">
        <v>3504</v>
      </c>
      <c r="E1021" t="s">
        <v>311</v>
      </c>
      <c r="F1021" t="s">
        <v>3505</v>
      </c>
      <c r="G1021" t="s">
        <v>3506</v>
      </c>
      <c r="H1021" t="s">
        <v>312</v>
      </c>
      <c r="I1021" t="s">
        <v>754</v>
      </c>
      <c r="J1021" t="s">
        <v>204</v>
      </c>
      <c r="K1021" t="s">
        <v>204</v>
      </c>
      <c r="L1021" t="s">
        <v>325</v>
      </c>
      <c r="M1021" t="s">
        <v>340</v>
      </c>
      <c r="N1021" t="s">
        <v>464</v>
      </c>
      <c r="O1021" t="s">
        <v>339</v>
      </c>
      <c r="Q1021" t="s">
        <v>410</v>
      </c>
      <c r="R1021" t="s">
        <v>410</v>
      </c>
      <c r="S1021" t="s">
        <v>1212</v>
      </c>
      <c r="T1021" s="132">
        <v>3280.8</v>
      </c>
      <c r="U1021" t="s">
        <v>1781</v>
      </c>
      <c r="V1021" s="133">
        <v>0.06</v>
      </c>
      <c r="W1021" s="133">
        <v>4.7919141615628803E-2</v>
      </c>
      <c r="X1021" s="15" t="s">
        <v>412</v>
      </c>
      <c r="Y1021" s="15" t="s">
        <v>339</v>
      </c>
      <c r="Z1021" s="144">
        <v>26000</v>
      </c>
      <c r="AB1021" t="s">
        <v>3507</v>
      </c>
      <c r="AD1021" s="144">
        <v>27.780999999999999</v>
      </c>
      <c r="AG1021" s="15" t="s">
        <v>15</v>
      </c>
      <c r="AH1021" s="133">
        <v>3.3854166666666668E-4</v>
      </c>
      <c r="AI1021" s="133">
        <v>9.3261344303152075E-4</v>
      </c>
      <c r="AJ1021" s="133">
        <v>9.200643235080529E-5</v>
      </c>
    </row>
    <row r="1022" spans="1:36">
      <c r="A1022" t="s">
        <v>1213</v>
      </c>
      <c r="B1022">
        <v>9300</v>
      </c>
      <c r="C1022" t="s">
        <v>2745</v>
      </c>
      <c r="D1022" t="s">
        <v>2746</v>
      </c>
      <c r="E1022" t="s">
        <v>309</v>
      </c>
      <c r="F1022" t="s">
        <v>2747</v>
      </c>
      <c r="G1022" t="s">
        <v>2748</v>
      </c>
      <c r="H1022" t="s">
        <v>312</v>
      </c>
      <c r="I1022" t="s">
        <v>754</v>
      </c>
      <c r="J1022" t="s">
        <v>204</v>
      </c>
      <c r="K1022" t="s">
        <v>204</v>
      </c>
      <c r="L1022" t="s">
        <v>325</v>
      </c>
      <c r="M1022" t="s">
        <v>340</v>
      </c>
      <c r="N1022" t="s">
        <v>464</v>
      </c>
      <c r="O1022" t="s">
        <v>339</v>
      </c>
      <c r="P1022" t="s">
        <v>1725</v>
      </c>
      <c r="Q1022" t="s">
        <v>415</v>
      </c>
      <c r="R1022" t="s">
        <v>407</v>
      </c>
      <c r="S1022" t="s">
        <v>1212</v>
      </c>
      <c r="T1022" s="132">
        <v>6397</v>
      </c>
      <c r="U1022" t="s">
        <v>2749</v>
      </c>
      <c r="V1022" s="133">
        <v>1.5800000000000002E-2</v>
      </c>
      <c r="W1022" s="133">
        <v>2.6807195628881099E-2</v>
      </c>
      <c r="X1022" s="15" t="s">
        <v>412</v>
      </c>
      <c r="Y1022" s="15" t="s">
        <v>339</v>
      </c>
      <c r="Z1022" s="144">
        <v>27001.439999999999</v>
      </c>
      <c r="AB1022" t="s">
        <v>2750</v>
      </c>
      <c r="AD1022" s="144">
        <v>27.7197</v>
      </c>
      <c r="AG1022" s="15" t="s">
        <v>15</v>
      </c>
      <c r="AH1022" s="133">
        <v>2.1765962457292249E-5</v>
      </c>
      <c r="AI1022" s="133">
        <v>9.3055559039634445E-4</v>
      </c>
      <c r="AJ1022" s="133">
        <v>9.1803416105777955E-5</v>
      </c>
    </row>
    <row r="1023" spans="1:36">
      <c r="A1023" t="s">
        <v>1213</v>
      </c>
      <c r="B1023">
        <v>9300</v>
      </c>
      <c r="C1023" t="s">
        <v>2580</v>
      </c>
      <c r="D1023" t="s">
        <v>2581</v>
      </c>
      <c r="E1023" t="s">
        <v>309</v>
      </c>
      <c r="F1023" t="s">
        <v>2791</v>
      </c>
      <c r="G1023" t="s">
        <v>2792</v>
      </c>
      <c r="H1023" t="s">
        <v>312</v>
      </c>
      <c r="I1023" t="s">
        <v>754</v>
      </c>
      <c r="J1023" t="s">
        <v>204</v>
      </c>
      <c r="K1023" t="s">
        <v>204</v>
      </c>
      <c r="L1023" t="s">
        <v>325</v>
      </c>
      <c r="M1023" t="s">
        <v>340</v>
      </c>
      <c r="N1023" t="s">
        <v>465</v>
      </c>
      <c r="O1023" t="s">
        <v>339</v>
      </c>
      <c r="P1023" t="s">
        <v>1686</v>
      </c>
      <c r="Q1023" t="s">
        <v>413</v>
      </c>
      <c r="R1023" t="s">
        <v>407</v>
      </c>
      <c r="S1023" t="s">
        <v>1212</v>
      </c>
      <c r="T1023" s="132">
        <v>4038.8</v>
      </c>
      <c r="U1023" t="s">
        <v>1893</v>
      </c>
      <c r="V1023" s="133">
        <v>1.7500000000000002E-2</v>
      </c>
      <c r="W1023" s="133">
        <v>4.2055003575086201E-2</v>
      </c>
      <c r="X1023" s="15" t="s">
        <v>412</v>
      </c>
      <c r="Y1023" s="15" t="s">
        <v>339</v>
      </c>
      <c r="Z1023" s="144">
        <v>25375</v>
      </c>
      <c r="AB1023" t="s">
        <v>2793</v>
      </c>
      <c r="AD1023" s="144">
        <v>25.0198</v>
      </c>
      <c r="AG1023" s="15" t="s">
        <v>15</v>
      </c>
      <c r="AH1023" s="133">
        <v>3.1140733876193495E-5</v>
      </c>
      <c r="AI1023" s="133">
        <v>8.39919434936109E-4</v>
      </c>
      <c r="AJ1023" s="133">
        <v>8.2861759336621364E-5</v>
      </c>
    </row>
    <row r="1024" spans="1:36">
      <c r="A1024" t="s">
        <v>1213</v>
      </c>
      <c r="B1024">
        <v>9300</v>
      </c>
      <c r="C1024" t="s">
        <v>2139</v>
      </c>
      <c r="D1024" t="s">
        <v>2140</v>
      </c>
      <c r="E1024" t="s">
        <v>309</v>
      </c>
      <c r="F1024" t="s">
        <v>3508</v>
      </c>
      <c r="G1024" t="s">
        <v>3509</v>
      </c>
      <c r="H1024" t="s">
        <v>312</v>
      </c>
      <c r="I1024" t="s">
        <v>754</v>
      </c>
      <c r="J1024" t="s">
        <v>204</v>
      </c>
      <c r="K1024" t="s">
        <v>204</v>
      </c>
      <c r="L1024" t="s">
        <v>325</v>
      </c>
      <c r="M1024" t="s">
        <v>340</v>
      </c>
      <c r="N1024" t="s">
        <v>440</v>
      </c>
      <c r="O1024" t="s">
        <v>339</v>
      </c>
      <c r="P1024" t="s">
        <v>1676</v>
      </c>
      <c r="Q1024" t="s">
        <v>415</v>
      </c>
      <c r="R1024" t="s">
        <v>407</v>
      </c>
      <c r="S1024" t="s">
        <v>1212</v>
      </c>
      <c r="T1024" s="132">
        <v>6321.7</v>
      </c>
      <c r="U1024" t="s">
        <v>3510</v>
      </c>
      <c r="V1024" s="133">
        <v>3.3000000000000002E-2</v>
      </c>
      <c r="W1024" s="133">
        <v>3.3796429921388302E-2</v>
      </c>
      <c r="X1024" s="15" t="s">
        <v>412</v>
      </c>
      <c r="Y1024" s="15" t="s">
        <v>339</v>
      </c>
      <c r="Z1024" s="144">
        <v>24358.97</v>
      </c>
      <c r="AB1024" t="s">
        <v>3511</v>
      </c>
      <c r="AD1024" s="144">
        <v>24.785299999999999</v>
      </c>
      <c r="AG1024" s="15" t="s">
        <v>15</v>
      </c>
      <c r="AH1024" s="133">
        <v>1.9455249437618482E-5</v>
      </c>
      <c r="AI1024" s="133">
        <v>8.3204722542633996E-4</v>
      </c>
      <c r="AJ1024" s="133">
        <v>8.2085131123588574E-5</v>
      </c>
    </row>
    <row r="1025" spans="1:36">
      <c r="A1025" t="s">
        <v>1213</v>
      </c>
      <c r="B1025">
        <v>9300</v>
      </c>
      <c r="C1025" t="s">
        <v>3428</v>
      </c>
      <c r="D1025" t="s">
        <v>3429</v>
      </c>
      <c r="E1025" t="s">
        <v>309</v>
      </c>
      <c r="F1025" t="s">
        <v>3512</v>
      </c>
      <c r="G1025" t="s">
        <v>3513</v>
      </c>
      <c r="H1025" t="s">
        <v>312</v>
      </c>
      <c r="I1025" t="s">
        <v>754</v>
      </c>
      <c r="J1025" t="s">
        <v>204</v>
      </c>
      <c r="K1025" t="s">
        <v>204</v>
      </c>
      <c r="L1025" t="s">
        <v>325</v>
      </c>
      <c r="M1025" t="s">
        <v>340</v>
      </c>
      <c r="N1025" t="s">
        <v>464</v>
      </c>
      <c r="O1025" t="s">
        <v>339</v>
      </c>
      <c r="P1025" t="s">
        <v>1686</v>
      </c>
      <c r="Q1025" t="s">
        <v>413</v>
      </c>
      <c r="R1025" t="s">
        <v>407</v>
      </c>
      <c r="S1025" t="s">
        <v>1212</v>
      </c>
      <c r="T1025" s="132">
        <v>2742.3</v>
      </c>
      <c r="U1025" t="s">
        <v>1663</v>
      </c>
      <c r="V1025" s="133">
        <v>3.0000000000000001E-3</v>
      </c>
      <c r="W1025" s="133">
        <v>2.9907111176251999E-2</v>
      </c>
      <c r="X1025" s="15" t="s">
        <v>412</v>
      </c>
      <c r="Y1025" s="15" t="s">
        <v>339</v>
      </c>
      <c r="Z1025" s="144">
        <v>25000</v>
      </c>
      <c r="AB1025" t="s">
        <v>3514</v>
      </c>
      <c r="AD1025" s="144">
        <v>23.35</v>
      </c>
      <c r="AG1025" s="15" t="s">
        <v>15</v>
      </c>
      <c r="AH1025" s="133">
        <v>8.2744468532278614E-5</v>
      </c>
      <c r="AI1025" s="133">
        <v>7.8386393199618486E-4</v>
      </c>
      <c r="AJ1025" s="133">
        <v>7.7331636564245484E-5</v>
      </c>
    </row>
    <row r="1026" spans="1:36">
      <c r="A1026" t="s">
        <v>1213</v>
      </c>
      <c r="B1026">
        <v>9300</v>
      </c>
      <c r="C1026" t="s">
        <v>1818</v>
      </c>
      <c r="D1026" t="s">
        <v>1819</v>
      </c>
      <c r="E1026" t="s">
        <v>309</v>
      </c>
      <c r="F1026" t="s">
        <v>1929</v>
      </c>
      <c r="G1026" t="s">
        <v>1930</v>
      </c>
      <c r="H1026" t="s">
        <v>312</v>
      </c>
      <c r="I1026" t="s">
        <v>754</v>
      </c>
      <c r="J1026" t="s">
        <v>204</v>
      </c>
      <c r="K1026" t="s">
        <v>204</v>
      </c>
      <c r="L1026" t="s">
        <v>325</v>
      </c>
      <c r="M1026" t="s">
        <v>340</v>
      </c>
      <c r="N1026" t="s">
        <v>443</v>
      </c>
      <c r="O1026" t="s">
        <v>339</v>
      </c>
      <c r="P1026" t="s">
        <v>1676</v>
      </c>
      <c r="Q1026" t="s">
        <v>415</v>
      </c>
      <c r="R1026" t="s">
        <v>407</v>
      </c>
      <c r="S1026" t="s">
        <v>1212</v>
      </c>
      <c r="T1026" s="132">
        <v>1694.7</v>
      </c>
      <c r="U1026" t="s">
        <v>1651</v>
      </c>
      <c r="V1026" s="133">
        <v>1.2500000000000001E-2</v>
      </c>
      <c r="W1026" s="133">
        <v>4.5296539629697402E-2</v>
      </c>
      <c r="X1026" s="15" t="s">
        <v>412</v>
      </c>
      <c r="Y1026" s="15" t="s">
        <v>339</v>
      </c>
      <c r="Z1026" s="144">
        <v>22038.34</v>
      </c>
      <c r="AB1026" t="s">
        <v>1931</v>
      </c>
      <c r="AD1026" s="144">
        <v>22.148499999999999</v>
      </c>
      <c r="AG1026" s="15" t="s">
        <v>15</v>
      </c>
      <c r="AH1026" s="133">
        <v>1.7172732512136968E-4</v>
      </c>
      <c r="AI1026" s="133">
        <v>7.4352934894293351E-4</v>
      </c>
      <c r="AJ1026" s="133">
        <v>7.3352451924761921E-5</v>
      </c>
    </row>
    <row r="1027" spans="1:36">
      <c r="A1027" t="s">
        <v>1213</v>
      </c>
      <c r="B1027">
        <v>9300</v>
      </c>
      <c r="C1027" t="s">
        <v>1895</v>
      </c>
      <c r="D1027" t="s">
        <v>1896</v>
      </c>
      <c r="E1027" t="s">
        <v>309</v>
      </c>
      <c r="F1027" t="s">
        <v>1897</v>
      </c>
      <c r="G1027" t="s">
        <v>1898</v>
      </c>
      <c r="H1027" t="s">
        <v>312</v>
      </c>
      <c r="I1027" t="s">
        <v>754</v>
      </c>
      <c r="J1027" t="s">
        <v>204</v>
      </c>
      <c r="K1027" t="s">
        <v>204</v>
      </c>
      <c r="L1027" t="s">
        <v>325</v>
      </c>
      <c r="M1027" t="s">
        <v>340</v>
      </c>
      <c r="N1027" t="s">
        <v>464</v>
      </c>
      <c r="O1027" t="s">
        <v>339</v>
      </c>
      <c r="P1027" t="s">
        <v>1650</v>
      </c>
      <c r="Q1027" t="s">
        <v>413</v>
      </c>
      <c r="R1027" t="s">
        <v>407</v>
      </c>
      <c r="S1027" t="s">
        <v>1212</v>
      </c>
      <c r="T1027" s="132">
        <v>1467.6</v>
      </c>
      <c r="U1027" t="s">
        <v>1730</v>
      </c>
      <c r="V1027" s="133">
        <v>4.7500000000000001E-2</v>
      </c>
      <c r="W1027" s="133">
        <v>1.79664043343064E-2</v>
      </c>
      <c r="X1027" s="15" t="s">
        <v>412</v>
      </c>
      <c r="Y1027" s="15" t="s">
        <v>339</v>
      </c>
      <c r="Z1027" s="144">
        <v>15333.35</v>
      </c>
      <c r="AB1027" t="s">
        <v>1899</v>
      </c>
      <c r="AD1027" s="144">
        <v>21.6936</v>
      </c>
      <c r="AG1027" s="15" t="s">
        <v>15</v>
      </c>
      <c r="AH1027" s="133">
        <v>1.6046351311646151E-5</v>
      </c>
      <c r="AI1027" s="133">
        <v>7.2825826959967599E-4</v>
      </c>
      <c r="AJ1027" s="133">
        <v>7.1845892546900023E-5</v>
      </c>
    </row>
    <row r="1028" spans="1:36">
      <c r="A1028" t="s">
        <v>1213</v>
      </c>
      <c r="B1028">
        <v>9300</v>
      </c>
      <c r="C1028" t="s">
        <v>455</v>
      </c>
      <c r="D1028" t="s">
        <v>2571</v>
      </c>
      <c r="E1028" t="s">
        <v>309</v>
      </c>
      <c r="F1028" t="s">
        <v>2649</v>
      </c>
      <c r="G1028" t="s">
        <v>2650</v>
      </c>
      <c r="H1028" t="s">
        <v>312</v>
      </c>
      <c r="I1028" t="s">
        <v>754</v>
      </c>
      <c r="J1028" t="s">
        <v>204</v>
      </c>
      <c r="K1028" t="s">
        <v>204</v>
      </c>
      <c r="L1028" t="s">
        <v>325</v>
      </c>
      <c r="M1028" t="s">
        <v>340</v>
      </c>
      <c r="N1028" t="s">
        <v>440</v>
      </c>
      <c r="O1028" t="s">
        <v>339</v>
      </c>
      <c r="P1028" t="s">
        <v>2102</v>
      </c>
      <c r="Q1028" t="s">
        <v>415</v>
      </c>
      <c r="R1028" t="s">
        <v>407</v>
      </c>
      <c r="S1028" t="s">
        <v>1212</v>
      </c>
      <c r="T1028" s="132">
        <v>3249.6</v>
      </c>
      <c r="U1028" t="s">
        <v>2651</v>
      </c>
      <c r="V1028" s="133">
        <v>0.01</v>
      </c>
      <c r="W1028" s="133">
        <v>1.7504826384782401E-2</v>
      </c>
      <c r="X1028" s="15" t="s">
        <v>412</v>
      </c>
      <c r="Y1028" s="15" t="s">
        <v>339</v>
      </c>
      <c r="Z1028" s="144">
        <v>20000</v>
      </c>
      <c r="AB1028" t="s">
        <v>2652</v>
      </c>
      <c r="AD1028" s="144">
        <v>21.64</v>
      </c>
      <c r="AG1028" s="15" t="s">
        <v>15</v>
      </c>
      <c r="AH1028" s="133">
        <v>1.6642521142242795E-5</v>
      </c>
      <c r="AI1028" s="133">
        <v>7.2645890742601457E-4</v>
      </c>
      <c r="AJ1028" s="133">
        <v>7.166837752677825E-5</v>
      </c>
    </row>
    <row r="1029" spans="1:36">
      <c r="A1029" t="s">
        <v>1213</v>
      </c>
      <c r="B1029">
        <v>9300</v>
      </c>
      <c r="C1029" t="s">
        <v>2580</v>
      </c>
      <c r="D1029" t="s">
        <v>2581</v>
      </c>
      <c r="E1029" t="s">
        <v>309</v>
      </c>
      <c r="F1029" t="s">
        <v>3515</v>
      </c>
      <c r="G1029" t="s">
        <v>3516</v>
      </c>
      <c r="H1029" t="s">
        <v>312</v>
      </c>
      <c r="I1029" t="s">
        <v>754</v>
      </c>
      <c r="J1029" t="s">
        <v>204</v>
      </c>
      <c r="K1029" t="s">
        <v>204</v>
      </c>
      <c r="L1029" t="s">
        <v>325</v>
      </c>
      <c r="M1029" t="s">
        <v>340</v>
      </c>
      <c r="N1029" t="s">
        <v>465</v>
      </c>
      <c r="O1029" t="s">
        <v>339</v>
      </c>
      <c r="P1029" t="s">
        <v>1686</v>
      </c>
      <c r="Q1029" t="s">
        <v>413</v>
      </c>
      <c r="R1029" t="s">
        <v>407</v>
      </c>
      <c r="S1029" t="s">
        <v>1212</v>
      </c>
      <c r="T1029" s="132">
        <v>4674.6000000000004</v>
      </c>
      <c r="U1029" t="s">
        <v>2143</v>
      </c>
      <c r="V1029" s="133">
        <v>1.7899999999999999E-2</v>
      </c>
      <c r="W1029" s="133">
        <v>4.63560708320137E-2</v>
      </c>
      <c r="X1029" s="15" t="s">
        <v>412</v>
      </c>
      <c r="Y1029" s="15" t="s">
        <v>339</v>
      </c>
      <c r="Z1029" s="144">
        <v>22000</v>
      </c>
      <c r="AB1029" t="s">
        <v>1383</v>
      </c>
      <c r="AD1029" s="144">
        <v>21.148599999999998</v>
      </c>
      <c r="AG1029" s="15" t="s">
        <v>15</v>
      </c>
      <c r="AH1029" s="133">
        <v>2.9094941678680243E-5</v>
      </c>
      <c r="AI1029" s="133">
        <v>7.0996251615479714E-4</v>
      </c>
      <c r="AJ1029" s="133">
        <v>7.0040935719169236E-5</v>
      </c>
    </row>
    <row r="1030" spans="1:36">
      <c r="A1030" t="s">
        <v>1213</v>
      </c>
      <c r="B1030">
        <v>9300</v>
      </c>
      <c r="C1030" t="s">
        <v>3131</v>
      </c>
      <c r="D1030" t="s">
        <v>3132</v>
      </c>
      <c r="E1030" t="s">
        <v>309</v>
      </c>
      <c r="F1030" t="s">
        <v>3517</v>
      </c>
      <c r="G1030" t="s">
        <v>3518</v>
      </c>
      <c r="H1030" t="s">
        <v>312</v>
      </c>
      <c r="I1030" t="s">
        <v>754</v>
      </c>
      <c r="J1030" t="s">
        <v>204</v>
      </c>
      <c r="K1030" t="s">
        <v>204</v>
      </c>
      <c r="L1030" t="s">
        <v>325</v>
      </c>
      <c r="M1030" t="s">
        <v>340</v>
      </c>
      <c r="N1030" t="s">
        <v>464</v>
      </c>
      <c r="O1030" t="s">
        <v>339</v>
      </c>
      <c r="P1030" t="s">
        <v>1622</v>
      </c>
      <c r="Q1030" t="s">
        <v>413</v>
      </c>
      <c r="R1030" t="s">
        <v>407</v>
      </c>
      <c r="S1030" t="s">
        <v>1212</v>
      </c>
      <c r="T1030" s="132">
        <v>4262</v>
      </c>
      <c r="U1030" t="s">
        <v>1927</v>
      </c>
      <c r="V1030" s="133">
        <v>1.5299999999999999E-2</v>
      </c>
      <c r="W1030" s="133">
        <v>2.5092013930082001E-2</v>
      </c>
      <c r="X1030" s="15" t="s">
        <v>412</v>
      </c>
      <c r="Y1030" s="15" t="s">
        <v>339</v>
      </c>
      <c r="Z1030" s="144">
        <v>19000</v>
      </c>
      <c r="AB1030" t="s">
        <v>2329</v>
      </c>
      <c r="AD1030" s="144">
        <v>20.360400000000002</v>
      </c>
      <c r="AG1030" s="15" t="s">
        <v>15</v>
      </c>
      <c r="AH1030" s="133">
        <v>4.9457258389149708E-5</v>
      </c>
      <c r="AI1030" s="133">
        <v>6.8350249254882757E-4</v>
      </c>
      <c r="AJ1030" s="133">
        <v>6.74305376061098E-5</v>
      </c>
    </row>
    <row r="1031" spans="1:36">
      <c r="A1031" t="s">
        <v>1213</v>
      </c>
      <c r="B1031">
        <v>9300</v>
      </c>
      <c r="C1031" t="s">
        <v>1953</v>
      </c>
      <c r="D1031" t="s">
        <v>1954</v>
      </c>
      <c r="E1031" t="s">
        <v>309</v>
      </c>
      <c r="F1031" t="s">
        <v>2674</v>
      </c>
      <c r="G1031" t="s">
        <v>2675</v>
      </c>
      <c r="H1031" t="s">
        <v>312</v>
      </c>
      <c r="I1031" t="s">
        <v>754</v>
      </c>
      <c r="J1031" t="s">
        <v>204</v>
      </c>
      <c r="K1031" t="s">
        <v>204</v>
      </c>
      <c r="L1031" t="s">
        <v>325</v>
      </c>
      <c r="M1031" t="s">
        <v>340</v>
      </c>
      <c r="N1031" t="s">
        <v>464</v>
      </c>
      <c r="O1031" t="s">
        <v>339</v>
      </c>
      <c r="P1031" t="s">
        <v>2102</v>
      </c>
      <c r="Q1031" t="s">
        <v>415</v>
      </c>
      <c r="R1031" t="s">
        <v>407</v>
      </c>
      <c r="S1031" t="s">
        <v>1212</v>
      </c>
      <c r="T1031" s="132">
        <v>5939.4</v>
      </c>
      <c r="U1031" t="s">
        <v>1904</v>
      </c>
      <c r="V1031" s="133">
        <v>2.4799999999999999E-2</v>
      </c>
      <c r="W1031" s="133">
        <v>2.56834106779095E-2</v>
      </c>
      <c r="X1031" s="15" t="s">
        <v>412</v>
      </c>
      <c r="Y1031" s="15" t="s">
        <v>339</v>
      </c>
      <c r="Z1031" s="144">
        <v>15000</v>
      </c>
      <c r="AB1031" t="s">
        <v>2676</v>
      </c>
      <c r="AD1031" s="144">
        <v>16.618500000000001</v>
      </c>
      <c r="AG1031" s="15" t="s">
        <v>15</v>
      </c>
      <c r="AH1031" s="133">
        <v>4.553056770547186E-6</v>
      </c>
      <c r="AI1031" s="133">
        <v>5.5788619930957596E-4</v>
      </c>
      <c r="AJ1031" s="133">
        <v>5.5037935856227557E-5</v>
      </c>
    </row>
    <row r="1032" spans="1:36">
      <c r="A1032" t="s">
        <v>1213</v>
      </c>
      <c r="B1032">
        <v>9300</v>
      </c>
      <c r="C1032" t="s">
        <v>1852</v>
      </c>
      <c r="D1032" t="s">
        <v>1853</v>
      </c>
      <c r="E1032" t="s">
        <v>309</v>
      </c>
      <c r="F1032" t="s">
        <v>1937</v>
      </c>
      <c r="G1032" t="s">
        <v>1938</v>
      </c>
      <c r="H1032" t="s">
        <v>312</v>
      </c>
      <c r="I1032" t="s">
        <v>754</v>
      </c>
      <c r="J1032" t="s">
        <v>204</v>
      </c>
      <c r="K1032" t="s">
        <v>204</v>
      </c>
      <c r="L1032" t="s">
        <v>325</v>
      </c>
      <c r="M1032" t="s">
        <v>340</v>
      </c>
      <c r="N1032" t="s">
        <v>443</v>
      </c>
      <c r="O1032" t="s">
        <v>339</v>
      </c>
      <c r="P1032" t="s">
        <v>1856</v>
      </c>
      <c r="Q1032" t="s">
        <v>415</v>
      </c>
      <c r="R1032" t="s">
        <v>407</v>
      </c>
      <c r="S1032" t="s">
        <v>1212</v>
      </c>
      <c r="T1032" s="132">
        <v>905</v>
      </c>
      <c r="U1032" t="s">
        <v>1747</v>
      </c>
      <c r="V1032" s="133">
        <v>0.01</v>
      </c>
      <c r="W1032" s="133">
        <v>2.5225766631364499E-2</v>
      </c>
      <c r="X1032" s="15" t="s">
        <v>412</v>
      </c>
      <c r="Y1032" s="15" t="s">
        <v>339</v>
      </c>
      <c r="Z1032" s="144">
        <v>13698.78</v>
      </c>
      <c r="AB1032" t="s">
        <v>1939</v>
      </c>
      <c r="AD1032" s="144">
        <v>14.9687</v>
      </c>
      <c r="AG1032" s="15" t="s">
        <v>15</v>
      </c>
      <c r="AH1032" s="133">
        <v>2.3262026506318772E-5</v>
      </c>
      <c r="AI1032" s="133">
        <v>5.0250210016579411E-4</v>
      </c>
      <c r="AJ1032" s="133">
        <v>4.9574050031658297E-5</v>
      </c>
    </row>
    <row r="1033" spans="1:36">
      <c r="A1033" t="s">
        <v>1213</v>
      </c>
      <c r="B1033">
        <v>9300</v>
      </c>
      <c r="C1033" t="s">
        <v>3503</v>
      </c>
      <c r="D1033" t="s">
        <v>3504</v>
      </c>
      <c r="E1033" t="s">
        <v>311</v>
      </c>
      <c r="F1033" t="s">
        <v>3519</v>
      </c>
      <c r="G1033" t="s">
        <v>3520</v>
      </c>
      <c r="H1033" t="s">
        <v>312</v>
      </c>
      <c r="I1033" t="s">
        <v>754</v>
      </c>
      <c r="J1033" t="s">
        <v>204</v>
      </c>
      <c r="K1033" t="s">
        <v>204</v>
      </c>
      <c r="L1033" t="s">
        <v>325</v>
      </c>
      <c r="M1033" t="s">
        <v>340</v>
      </c>
      <c r="N1033" t="s">
        <v>464</v>
      </c>
      <c r="O1033" t="s">
        <v>339</v>
      </c>
      <c r="Q1033" t="s">
        <v>410</v>
      </c>
      <c r="R1033" t="s">
        <v>410</v>
      </c>
      <c r="S1033" t="s">
        <v>1212</v>
      </c>
      <c r="T1033" s="132">
        <v>3269.8</v>
      </c>
      <c r="U1033" t="s">
        <v>1682</v>
      </c>
      <c r="V1033" s="133">
        <v>6.0999999999999999E-2</v>
      </c>
      <c r="W1033" s="133">
        <v>5.0082788254022299E-2</v>
      </c>
      <c r="X1033" s="15" t="s">
        <v>412</v>
      </c>
      <c r="Y1033" s="15" t="s">
        <v>339</v>
      </c>
      <c r="Z1033" s="144">
        <v>13000</v>
      </c>
      <c r="AB1033" t="s">
        <v>3521</v>
      </c>
      <c r="AD1033" s="144">
        <v>13.6318</v>
      </c>
      <c r="AG1033" s="15" t="s">
        <v>15</v>
      </c>
      <c r="AH1033" s="133">
        <v>1.5330188679245284E-4</v>
      </c>
      <c r="AI1033" s="133">
        <v>4.5762211341265918E-4</v>
      </c>
      <c r="AJ1033" s="133">
        <v>4.514644125552383E-5</v>
      </c>
    </row>
    <row r="1034" spans="1:36">
      <c r="A1034" t="s">
        <v>1213</v>
      </c>
      <c r="B1034">
        <v>9300</v>
      </c>
      <c r="C1034" t="s">
        <v>2119</v>
      </c>
      <c r="D1034" t="s">
        <v>2120</v>
      </c>
      <c r="E1034" t="s">
        <v>309</v>
      </c>
      <c r="F1034" t="s">
        <v>3522</v>
      </c>
      <c r="G1034" t="s">
        <v>3523</v>
      </c>
      <c r="H1034" t="s">
        <v>312</v>
      </c>
      <c r="I1034" t="s">
        <v>754</v>
      </c>
      <c r="J1034" t="s">
        <v>204</v>
      </c>
      <c r="K1034" t="s">
        <v>204</v>
      </c>
      <c r="L1034" t="s">
        <v>325</v>
      </c>
      <c r="M1034" t="s">
        <v>340</v>
      </c>
      <c r="N1034" t="s">
        <v>464</v>
      </c>
      <c r="O1034" t="s">
        <v>339</v>
      </c>
      <c r="P1034" t="s">
        <v>1650</v>
      </c>
      <c r="Q1034" t="s">
        <v>413</v>
      </c>
      <c r="R1034" t="s">
        <v>407</v>
      </c>
      <c r="S1034" t="s">
        <v>1212</v>
      </c>
      <c r="T1034" s="132">
        <v>3893.5</v>
      </c>
      <c r="U1034" t="s">
        <v>3469</v>
      </c>
      <c r="V1034" s="133">
        <v>6.8999999999999999E-3</v>
      </c>
      <c r="W1034" s="133">
        <v>2.2125851083993599E-2</v>
      </c>
      <c r="X1034" s="15" t="s">
        <v>412</v>
      </c>
      <c r="Y1034" s="15" t="s">
        <v>339</v>
      </c>
      <c r="Z1034" s="144">
        <v>11478.9</v>
      </c>
      <c r="AB1034" t="s">
        <v>3524</v>
      </c>
      <c r="AD1034" s="144">
        <v>12.0609</v>
      </c>
      <c r="AG1034" s="15" t="s">
        <v>15</v>
      </c>
      <c r="AH1034" s="133">
        <v>6.6552064007421145E-5</v>
      </c>
      <c r="AI1034" s="133">
        <v>4.0488670224465893E-4</v>
      </c>
      <c r="AJ1034" s="133">
        <v>3.9943860190051743E-5</v>
      </c>
    </row>
    <row r="1035" spans="1:36">
      <c r="A1035" t="s">
        <v>1213</v>
      </c>
      <c r="B1035">
        <v>9300</v>
      </c>
      <c r="C1035" t="s">
        <v>1618</v>
      </c>
      <c r="D1035" t="s">
        <v>1619</v>
      </c>
      <c r="E1035" t="s">
        <v>309</v>
      </c>
      <c r="F1035" t="s">
        <v>3525</v>
      </c>
      <c r="G1035" t="s">
        <v>3526</v>
      </c>
      <c r="H1035" t="s">
        <v>312</v>
      </c>
      <c r="I1035" t="s">
        <v>754</v>
      </c>
      <c r="J1035" t="s">
        <v>204</v>
      </c>
      <c r="K1035" t="s">
        <v>204</v>
      </c>
      <c r="L1035" t="s">
        <v>325</v>
      </c>
      <c r="M1035" t="s">
        <v>340</v>
      </c>
      <c r="N1035" t="s">
        <v>464</v>
      </c>
      <c r="O1035" t="s">
        <v>339</v>
      </c>
      <c r="P1035" t="s">
        <v>1622</v>
      </c>
      <c r="Q1035" t="s">
        <v>413</v>
      </c>
      <c r="R1035" t="s">
        <v>407</v>
      </c>
      <c r="S1035" t="s">
        <v>1212</v>
      </c>
      <c r="T1035" s="132">
        <v>6014.7</v>
      </c>
      <c r="U1035" t="s">
        <v>2364</v>
      </c>
      <c r="V1035" s="133">
        <v>5.0000000000000001E-3</v>
      </c>
      <c r="W1035" s="133">
        <v>3.2836557594537401E-2</v>
      </c>
      <c r="X1035" s="15" t="s">
        <v>412</v>
      </c>
      <c r="Y1035" s="15" t="s">
        <v>339</v>
      </c>
      <c r="Z1035" s="144">
        <v>9722.2199999999993</v>
      </c>
      <c r="AB1035" t="s">
        <v>3527</v>
      </c>
      <c r="AD1035" s="144">
        <v>9.0503999999999998</v>
      </c>
      <c r="AG1035" s="15" t="s">
        <v>15</v>
      </c>
      <c r="AH1035" s="133">
        <v>5.7057290749674282E-5</v>
      </c>
      <c r="AI1035" s="133">
        <v>3.0382364583033278E-4</v>
      </c>
      <c r="AJ1035" s="133">
        <v>2.9973543621458124E-5</v>
      </c>
    </row>
    <row r="1036" spans="1:36">
      <c r="A1036" t="s">
        <v>1213</v>
      </c>
      <c r="B1036">
        <v>9300</v>
      </c>
      <c r="C1036" t="s">
        <v>2740</v>
      </c>
      <c r="D1036" t="s">
        <v>2741</v>
      </c>
      <c r="E1036" t="s">
        <v>309</v>
      </c>
      <c r="F1036" t="s">
        <v>2783</v>
      </c>
      <c r="G1036" t="s">
        <v>2784</v>
      </c>
      <c r="H1036" t="s">
        <v>312</v>
      </c>
      <c r="I1036" t="s">
        <v>754</v>
      </c>
      <c r="J1036" t="s">
        <v>204</v>
      </c>
      <c r="K1036" t="s">
        <v>204</v>
      </c>
      <c r="L1036" t="s">
        <v>325</v>
      </c>
      <c r="M1036" t="s">
        <v>340</v>
      </c>
      <c r="N1036" t="s">
        <v>451</v>
      </c>
      <c r="O1036" t="s">
        <v>339</v>
      </c>
      <c r="P1036" t="s">
        <v>1622</v>
      </c>
      <c r="Q1036" t="s">
        <v>413</v>
      </c>
      <c r="R1036" t="s">
        <v>407</v>
      </c>
      <c r="S1036" t="s">
        <v>1212</v>
      </c>
      <c r="T1036" s="132">
        <v>3974.2</v>
      </c>
      <c r="U1036" t="s">
        <v>2785</v>
      </c>
      <c r="V1036" s="133">
        <v>7.4999999999999997E-3</v>
      </c>
      <c r="W1036" s="133">
        <v>3.2385470052957201E-2</v>
      </c>
      <c r="X1036" s="15" t="s">
        <v>412</v>
      </c>
      <c r="Y1036" s="15" t="s">
        <v>339</v>
      </c>
      <c r="Z1036" s="144">
        <v>8000</v>
      </c>
      <c r="AB1036" t="s">
        <v>2786</v>
      </c>
      <c r="AD1036" s="144">
        <v>7.992</v>
      </c>
      <c r="AG1036" s="15" t="s">
        <v>15</v>
      </c>
      <c r="AH1036" s="133">
        <v>1.6367776741561113E-5</v>
      </c>
      <c r="AI1036" s="133">
        <v>2.6829295693848006E-4</v>
      </c>
      <c r="AJ1036" s="133">
        <v>2.6468284343531042E-5</v>
      </c>
    </row>
    <row r="1037" spans="1:36">
      <c r="A1037" t="s">
        <v>1213</v>
      </c>
      <c r="B1037">
        <v>9300</v>
      </c>
      <c r="C1037" t="s">
        <v>2074</v>
      </c>
      <c r="D1037" t="s">
        <v>2075</v>
      </c>
      <c r="E1037" t="s">
        <v>309</v>
      </c>
      <c r="F1037" t="s">
        <v>3528</v>
      </c>
      <c r="G1037" t="s">
        <v>3529</v>
      </c>
      <c r="H1037" t="s">
        <v>312</v>
      </c>
      <c r="I1037" t="s">
        <v>754</v>
      </c>
      <c r="J1037" t="s">
        <v>204</v>
      </c>
      <c r="K1037" t="s">
        <v>204</v>
      </c>
      <c r="L1037" t="s">
        <v>325</v>
      </c>
      <c r="M1037" t="s">
        <v>340</v>
      </c>
      <c r="N1037" t="s">
        <v>448</v>
      </c>
      <c r="O1037" t="s">
        <v>339</v>
      </c>
      <c r="P1037" t="s">
        <v>1211</v>
      </c>
      <c r="Q1037" t="s">
        <v>413</v>
      </c>
      <c r="R1037" t="s">
        <v>407</v>
      </c>
      <c r="S1037" t="s">
        <v>1212</v>
      </c>
      <c r="T1037" s="132">
        <v>5950.9</v>
      </c>
      <c r="U1037" t="s">
        <v>3530</v>
      </c>
      <c r="V1037" s="133">
        <v>2.4188100000000001E-2</v>
      </c>
      <c r="W1037" s="133">
        <v>1.1884590328931501E-2</v>
      </c>
      <c r="X1037" s="15" t="s">
        <v>412</v>
      </c>
      <c r="Y1037" s="15" t="s">
        <v>339</v>
      </c>
      <c r="Z1037" s="144">
        <v>6000</v>
      </c>
      <c r="AB1037" t="s">
        <v>3531</v>
      </c>
      <c r="AD1037" s="144">
        <v>6.8087999999999997</v>
      </c>
      <c r="AG1037" s="15" t="s">
        <v>15</v>
      </c>
      <c r="AH1037" s="133">
        <v>8.5478974309294265E-6</v>
      </c>
      <c r="AI1037" s="133">
        <v>2.2857270835869906E-4</v>
      </c>
      <c r="AJ1037" s="133">
        <v>2.2549706511290559E-5</v>
      </c>
    </row>
    <row r="1038" spans="1:36">
      <c r="A1038" t="s">
        <v>1213</v>
      </c>
      <c r="B1038">
        <v>9300</v>
      </c>
      <c r="C1038" t="s">
        <v>3131</v>
      </c>
      <c r="D1038" t="s">
        <v>3132</v>
      </c>
      <c r="E1038" t="s">
        <v>309</v>
      </c>
      <c r="F1038" t="s">
        <v>3532</v>
      </c>
      <c r="G1038" t="s">
        <v>3533</v>
      </c>
      <c r="H1038" t="s">
        <v>312</v>
      </c>
      <c r="I1038" t="s">
        <v>754</v>
      </c>
      <c r="J1038" t="s">
        <v>204</v>
      </c>
      <c r="K1038" t="s">
        <v>204</v>
      </c>
      <c r="L1038" t="s">
        <v>325</v>
      </c>
      <c r="M1038" t="s">
        <v>340</v>
      </c>
      <c r="N1038" t="s">
        <v>464</v>
      </c>
      <c r="O1038" t="s">
        <v>339</v>
      </c>
      <c r="P1038" t="s">
        <v>1622</v>
      </c>
      <c r="Q1038" t="s">
        <v>413</v>
      </c>
      <c r="R1038" t="s">
        <v>407</v>
      </c>
      <c r="S1038" t="s">
        <v>1212</v>
      </c>
      <c r="T1038" s="132">
        <v>3726.8</v>
      </c>
      <c r="U1038" t="s">
        <v>1277</v>
      </c>
      <c r="V1038" s="133">
        <v>1.83E-2</v>
      </c>
      <c r="W1038" s="133">
        <v>-4.5683032298091501E-3</v>
      </c>
      <c r="X1038" s="15" t="s">
        <v>412</v>
      </c>
      <c r="Y1038" s="15" t="s">
        <v>339</v>
      </c>
      <c r="Z1038" s="144">
        <v>5000</v>
      </c>
      <c r="AB1038" t="s">
        <v>3534</v>
      </c>
      <c r="AD1038" s="144">
        <v>5.4814999999999996</v>
      </c>
      <c r="AG1038" s="15" t="s">
        <v>15</v>
      </c>
      <c r="AH1038" s="133">
        <v>2.4038461538461538E-5</v>
      </c>
      <c r="AI1038" s="133">
        <v>1.8401499542771248E-4</v>
      </c>
      <c r="AJ1038" s="133">
        <v>1.8153891470103277E-5</v>
      </c>
    </row>
    <row r="1039" spans="1:36">
      <c r="A1039" t="s">
        <v>1213</v>
      </c>
      <c r="B1039">
        <v>9300</v>
      </c>
      <c r="C1039" t="s">
        <v>3354</v>
      </c>
      <c r="D1039" t="s">
        <v>3355</v>
      </c>
      <c r="E1039" t="s">
        <v>309</v>
      </c>
      <c r="F1039" t="s">
        <v>3535</v>
      </c>
      <c r="G1039" t="s">
        <v>3536</v>
      </c>
      <c r="H1039" t="s">
        <v>312</v>
      </c>
      <c r="I1039" t="s">
        <v>754</v>
      </c>
      <c r="J1039" t="s">
        <v>204</v>
      </c>
      <c r="K1039" t="s">
        <v>204</v>
      </c>
      <c r="L1039" t="s">
        <v>325</v>
      </c>
      <c r="M1039" t="s">
        <v>340</v>
      </c>
      <c r="N1039" t="s">
        <v>484</v>
      </c>
      <c r="O1039" t="s">
        <v>339</v>
      </c>
      <c r="P1039" t="s">
        <v>1622</v>
      </c>
      <c r="Q1039" t="s">
        <v>413</v>
      </c>
      <c r="R1039" t="s">
        <v>407</v>
      </c>
      <c r="S1039" t="s">
        <v>1212</v>
      </c>
      <c r="T1039" s="132">
        <v>263</v>
      </c>
      <c r="U1039" t="s">
        <v>3291</v>
      </c>
      <c r="V1039" s="133">
        <v>1.9800000000000002E-2</v>
      </c>
      <c r="W1039" s="133">
        <v>1.11174792480465E-2</v>
      </c>
      <c r="X1039" s="15" t="s">
        <v>412</v>
      </c>
      <c r="Y1039" s="15" t="s">
        <v>339</v>
      </c>
      <c r="Z1039" s="144">
        <v>3000</v>
      </c>
      <c r="AB1039" t="s">
        <v>3537</v>
      </c>
      <c r="AD1039" s="144">
        <v>3.3776999999999999</v>
      </c>
      <c r="AG1039" s="15" t="s">
        <v>15</v>
      </c>
      <c r="AH1039" s="133">
        <v>1.9744663330125704E-5</v>
      </c>
      <c r="AI1039" s="133">
        <v>1.133900301114995E-4</v>
      </c>
      <c r="AJ1039" s="133">
        <v>1.1186426930323423E-5</v>
      </c>
    </row>
    <row r="1040" spans="1:36">
      <c r="A1040" t="s">
        <v>1213</v>
      </c>
      <c r="B1040">
        <v>9300</v>
      </c>
      <c r="C1040" t="s">
        <v>1960</v>
      </c>
      <c r="D1040" t="s">
        <v>1961</v>
      </c>
      <c r="E1040" t="s">
        <v>309</v>
      </c>
      <c r="F1040" t="s">
        <v>3538</v>
      </c>
      <c r="G1040" t="s">
        <v>3539</v>
      </c>
      <c r="H1040" t="s">
        <v>312</v>
      </c>
      <c r="I1040" t="s">
        <v>754</v>
      </c>
      <c r="J1040" t="s">
        <v>204</v>
      </c>
      <c r="K1040" t="s">
        <v>204</v>
      </c>
      <c r="L1040" t="s">
        <v>325</v>
      </c>
      <c r="M1040" t="s">
        <v>340</v>
      </c>
      <c r="N1040" t="s">
        <v>464</v>
      </c>
      <c r="O1040" t="s">
        <v>339</v>
      </c>
      <c r="P1040" t="s">
        <v>1650</v>
      </c>
      <c r="Q1040" t="s">
        <v>413</v>
      </c>
      <c r="R1040" t="s">
        <v>407</v>
      </c>
      <c r="S1040" t="s">
        <v>1212</v>
      </c>
      <c r="T1040" s="132">
        <v>2591.1999999999998</v>
      </c>
      <c r="U1040" t="s">
        <v>3540</v>
      </c>
      <c r="V1040" s="133">
        <v>1.5800000000000002E-2</v>
      </c>
      <c r="W1040" s="133">
        <v>2.07896353721615E-2</v>
      </c>
      <c r="X1040" s="15" t="s">
        <v>412</v>
      </c>
      <c r="Y1040" s="15" t="s">
        <v>339</v>
      </c>
      <c r="Z1040" s="144">
        <v>3000</v>
      </c>
      <c r="AB1040" t="s">
        <v>3541</v>
      </c>
      <c r="AD1040" s="144">
        <v>3.363</v>
      </c>
      <c r="AG1040" s="15" t="s">
        <v>15</v>
      </c>
      <c r="AH1040" s="133">
        <v>6.4495058565974088E-6</v>
      </c>
      <c r="AI1040" s="133">
        <v>1.1289654832133488E-4</v>
      </c>
      <c r="AJ1040" s="133">
        <v>1.1137742773685547E-5</v>
      </c>
    </row>
    <row r="1041" spans="1:36">
      <c r="A1041" t="s">
        <v>1213</v>
      </c>
      <c r="B1041">
        <v>9300</v>
      </c>
      <c r="C1041" t="s">
        <v>2130</v>
      </c>
      <c r="D1041" t="s">
        <v>2131</v>
      </c>
      <c r="E1041" t="s">
        <v>309</v>
      </c>
      <c r="F1041" t="s">
        <v>2132</v>
      </c>
      <c r="G1041">
        <v>3660156</v>
      </c>
      <c r="H1041" t="s">
        <v>312</v>
      </c>
      <c r="I1041" t="s">
        <v>754</v>
      </c>
      <c r="J1041" t="s">
        <v>204</v>
      </c>
      <c r="K1041" t="s">
        <v>204</v>
      </c>
      <c r="L1041" t="s">
        <v>325</v>
      </c>
      <c r="M1041" t="s">
        <v>340</v>
      </c>
      <c r="N1041" t="s">
        <v>464</v>
      </c>
      <c r="O1041" t="s">
        <v>339</v>
      </c>
      <c r="Q1041" t="s">
        <v>410</v>
      </c>
      <c r="R1041" t="s">
        <v>410</v>
      </c>
      <c r="S1041" t="s">
        <v>1212</v>
      </c>
      <c r="T1041" s="132">
        <v>0</v>
      </c>
      <c r="U1041" t="s">
        <v>2134</v>
      </c>
      <c r="V1041" t="s">
        <v>1326</v>
      </c>
      <c r="W1041" t="s">
        <v>1326</v>
      </c>
      <c r="X1041" s="15" t="s">
        <v>412</v>
      </c>
      <c r="Y1041" s="15" t="s">
        <v>339</v>
      </c>
      <c r="Z1041" s="144">
        <v>8994.8699999999953</v>
      </c>
      <c r="AB1041" s="148">
        <f>AD1041*1000/Z1041*100</f>
        <v>103.95999999999994</v>
      </c>
      <c r="AD1041" s="144">
        <f>9351.06685199999/1000</f>
        <v>9.35106685199999</v>
      </c>
      <c r="AG1041" s="15" t="s">
        <v>15</v>
      </c>
      <c r="AI1041" s="133">
        <v>3.1391708912068087E-4</v>
      </c>
      <c r="AJ1041" s="133">
        <v>3.0969306350613545E-5</v>
      </c>
    </row>
    <row r="1042" spans="1:36">
      <c r="A1042" t="s">
        <v>1213</v>
      </c>
      <c r="B1042">
        <v>9300</v>
      </c>
      <c r="C1042" t="s">
        <v>2751</v>
      </c>
      <c r="D1042" t="s">
        <v>2752</v>
      </c>
      <c r="E1042" t="s">
        <v>309</v>
      </c>
      <c r="F1042" t="s">
        <v>2753</v>
      </c>
      <c r="G1042">
        <v>1157569</v>
      </c>
      <c r="H1042" t="s">
        <v>312</v>
      </c>
      <c r="I1042" t="s">
        <v>754</v>
      </c>
      <c r="J1042" t="s">
        <v>204</v>
      </c>
      <c r="K1042" t="s">
        <v>204</v>
      </c>
      <c r="L1042" t="s">
        <v>325</v>
      </c>
      <c r="M1042" t="s">
        <v>340</v>
      </c>
      <c r="N1042" t="s">
        <v>464</v>
      </c>
      <c r="O1042" t="s">
        <v>339</v>
      </c>
      <c r="P1042" t="s">
        <v>1650</v>
      </c>
      <c r="Q1042" t="s">
        <v>413</v>
      </c>
      <c r="R1042" t="s">
        <v>407</v>
      </c>
      <c r="S1042" t="s">
        <v>1212</v>
      </c>
      <c r="T1042" s="132">
        <v>0</v>
      </c>
      <c r="U1042" t="s">
        <v>2755</v>
      </c>
      <c r="V1042" t="s">
        <v>1326</v>
      </c>
      <c r="W1042" t="s">
        <v>1326</v>
      </c>
      <c r="X1042" s="15" t="s">
        <v>412</v>
      </c>
      <c r="Y1042" s="15" t="s">
        <v>339</v>
      </c>
      <c r="Z1042" s="144">
        <v>232022.91999999998</v>
      </c>
      <c r="AB1042" s="148">
        <f>AD1042*1000/Z1042*100</f>
        <v>110.57000000000004</v>
      </c>
      <c r="AD1042" s="144">
        <f>256547.742644/1000</f>
        <v>256.54774264400004</v>
      </c>
      <c r="AG1042" s="15" t="s">
        <v>15</v>
      </c>
      <c r="AI1042" s="133">
        <v>8.6123564151465177E-3</v>
      </c>
      <c r="AJ1042" s="133">
        <v>8.4964697197102321E-4</v>
      </c>
    </row>
    <row r="1043" spans="1:36">
      <c r="A1043" t="s">
        <v>1213</v>
      </c>
      <c r="B1043">
        <v>9300</v>
      </c>
      <c r="C1043" t="s">
        <v>2402</v>
      </c>
      <c r="D1043" t="s">
        <v>2403</v>
      </c>
      <c r="E1043" t="s">
        <v>309</v>
      </c>
      <c r="F1043" t="s">
        <v>3455</v>
      </c>
      <c r="G1043">
        <v>1197284</v>
      </c>
      <c r="H1043" t="s">
        <v>312</v>
      </c>
      <c r="I1043" t="s">
        <v>754</v>
      </c>
      <c r="J1043" t="s">
        <v>204</v>
      </c>
      <c r="K1043" t="s">
        <v>204</v>
      </c>
      <c r="L1043" t="s">
        <v>325</v>
      </c>
      <c r="M1043" t="s">
        <v>340</v>
      </c>
      <c r="N1043" t="s">
        <v>451</v>
      </c>
      <c r="O1043" t="s">
        <v>339</v>
      </c>
      <c r="P1043" t="s">
        <v>1622</v>
      </c>
      <c r="Q1043" t="s">
        <v>413</v>
      </c>
      <c r="R1043" t="s">
        <v>407</v>
      </c>
      <c r="S1043" t="s">
        <v>1212</v>
      </c>
      <c r="T1043" s="132">
        <v>0</v>
      </c>
      <c r="U1043" t="s">
        <v>2310</v>
      </c>
      <c r="V1043" t="s">
        <v>1326</v>
      </c>
      <c r="W1043" t="s">
        <v>1326</v>
      </c>
      <c r="X1043" s="15" t="s">
        <v>412</v>
      </c>
      <c r="Y1043" s="15" t="s">
        <v>339</v>
      </c>
      <c r="Z1043" s="144">
        <v>59000</v>
      </c>
      <c r="AB1043" s="148">
        <f>AD1043*1000/Z1043*100</f>
        <v>101.32999999999998</v>
      </c>
      <c r="AD1043" s="144">
        <f>59784.7/1000</f>
        <v>59.784699999999994</v>
      </c>
      <c r="AG1043" s="15" t="s">
        <v>15</v>
      </c>
      <c r="AI1043" s="133">
        <v>2.0069837265615548E-3</v>
      </c>
      <c r="AJ1043" s="133">
        <v>1.9799780267676427E-4</v>
      </c>
    </row>
    <row r="1044" spans="1:36">
      <c r="A1044" t="s">
        <v>1213</v>
      </c>
      <c r="B1044">
        <v>9300</v>
      </c>
      <c r="C1044" t="s">
        <v>3449</v>
      </c>
      <c r="D1044" t="s">
        <v>3450</v>
      </c>
      <c r="E1044" t="s">
        <v>309</v>
      </c>
      <c r="F1044" t="s">
        <v>3451</v>
      </c>
      <c r="G1044">
        <v>4730164</v>
      </c>
      <c r="H1044" t="s">
        <v>312</v>
      </c>
      <c r="I1044" t="s">
        <v>754</v>
      </c>
      <c r="J1044" t="s">
        <v>204</v>
      </c>
      <c r="K1044" t="s">
        <v>204</v>
      </c>
      <c r="L1044" t="s">
        <v>325</v>
      </c>
      <c r="M1044" t="s">
        <v>340</v>
      </c>
      <c r="N1044" t="s">
        <v>447</v>
      </c>
      <c r="O1044" t="s">
        <v>339</v>
      </c>
      <c r="Q1044" t="s">
        <v>410</v>
      </c>
      <c r="R1044" t="s">
        <v>410</v>
      </c>
      <c r="S1044" t="s">
        <v>1212</v>
      </c>
      <c r="T1044" s="132">
        <v>0</v>
      </c>
      <c r="U1044" t="s">
        <v>2460</v>
      </c>
      <c r="V1044" t="s">
        <v>1326</v>
      </c>
      <c r="W1044" t="s">
        <v>1326</v>
      </c>
      <c r="X1044" s="15" t="s">
        <v>412</v>
      </c>
      <c r="Y1044" s="15" t="s">
        <v>339</v>
      </c>
      <c r="Z1044" s="144">
        <v>20009.330000000002</v>
      </c>
      <c r="AB1044" s="148">
        <f>AD1044*1000/Z1044*100</f>
        <v>118</v>
      </c>
      <c r="AD1044" s="144">
        <f>23611.0094/1000</f>
        <v>23.6110094</v>
      </c>
      <c r="AG1044" s="15" t="s">
        <v>15</v>
      </c>
      <c r="AI1044" s="133">
        <v>7.9262606709562663E-4</v>
      </c>
      <c r="AJ1044" s="133">
        <v>7.8196059864487521E-5</v>
      </c>
    </row>
    <row r="1045" spans="1:36">
      <c r="A1045" t="s">
        <v>1213</v>
      </c>
      <c r="B1045">
        <v>9300</v>
      </c>
      <c r="C1045" t="s">
        <v>3428</v>
      </c>
      <c r="D1045" t="s">
        <v>3429</v>
      </c>
      <c r="E1045" t="s">
        <v>309</v>
      </c>
      <c r="F1045" t="s">
        <v>3439</v>
      </c>
      <c r="G1045">
        <v>1192129</v>
      </c>
      <c r="H1045" t="s">
        <v>312</v>
      </c>
      <c r="I1045" t="s">
        <v>754</v>
      </c>
      <c r="J1045" t="s">
        <v>204</v>
      </c>
      <c r="K1045" t="s">
        <v>204</v>
      </c>
      <c r="L1045" t="s">
        <v>325</v>
      </c>
      <c r="M1045" t="s">
        <v>340</v>
      </c>
      <c r="N1045" t="s">
        <v>464</v>
      </c>
      <c r="O1045" t="s">
        <v>339</v>
      </c>
      <c r="P1045" t="s">
        <v>1686</v>
      </c>
      <c r="Q1045" t="s">
        <v>413</v>
      </c>
      <c r="R1045" t="s">
        <v>407</v>
      </c>
      <c r="S1045" t="s">
        <v>1212</v>
      </c>
      <c r="T1045" s="132">
        <v>0</v>
      </c>
      <c r="U1045" t="s">
        <v>1726</v>
      </c>
      <c r="V1045" t="s">
        <v>1326</v>
      </c>
      <c r="W1045" t="s">
        <v>1326</v>
      </c>
      <c r="X1045" s="15" t="s">
        <v>412</v>
      </c>
      <c r="Y1045" s="15" t="s">
        <v>339</v>
      </c>
      <c r="Z1045" s="144">
        <v>35000</v>
      </c>
      <c r="AB1045" s="148">
        <f>AD1045*1000/Z1045*100</f>
        <v>97.19</v>
      </c>
      <c r="AD1045" s="144">
        <f>34016.5/1000</f>
        <v>34.016500000000001</v>
      </c>
      <c r="AG1045" s="15" t="s">
        <v>15</v>
      </c>
      <c r="AI1045" s="133">
        <v>1.1419403615737997E-3</v>
      </c>
      <c r="AJ1045" s="133">
        <v>1.1265745675321868E-4</v>
      </c>
    </row>
    <row r="1046" spans="1:36">
      <c r="A1046" t="s">
        <v>1213</v>
      </c>
      <c r="B1046">
        <v>9300</v>
      </c>
      <c r="C1046" t="s">
        <v>3542</v>
      </c>
      <c r="D1046" t="s">
        <v>3543</v>
      </c>
      <c r="E1046" t="s">
        <v>311</v>
      </c>
      <c r="F1046" t="s">
        <v>3544</v>
      </c>
      <c r="G1046" t="s">
        <v>3545</v>
      </c>
      <c r="H1046" t="s">
        <v>321</v>
      </c>
      <c r="I1046" t="s">
        <v>755</v>
      </c>
      <c r="J1046" t="s">
        <v>204</v>
      </c>
      <c r="K1046" t="s">
        <v>204</v>
      </c>
      <c r="L1046" t="s">
        <v>325</v>
      </c>
      <c r="M1046" t="s">
        <v>340</v>
      </c>
      <c r="N1046" t="s">
        <v>480</v>
      </c>
      <c r="O1046" t="s">
        <v>339</v>
      </c>
      <c r="P1046" t="s">
        <v>1690</v>
      </c>
      <c r="Q1046" t="s">
        <v>413</v>
      </c>
      <c r="R1046" t="s">
        <v>407</v>
      </c>
      <c r="S1046" t="s">
        <v>1212</v>
      </c>
      <c r="T1046" s="132">
        <v>1220</v>
      </c>
      <c r="U1046" t="s">
        <v>3546</v>
      </c>
      <c r="V1046" s="133">
        <v>3.3700000000000001E-2</v>
      </c>
      <c r="W1046" s="133">
        <v>6.5107675031423201E-2</v>
      </c>
      <c r="X1046" s="15" t="s">
        <v>412</v>
      </c>
      <c r="Y1046" s="15" t="s">
        <v>339</v>
      </c>
      <c r="Z1046" s="144">
        <v>172000.37</v>
      </c>
      <c r="AB1046" t="s">
        <v>2083</v>
      </c>
      <c r="AD1046" s="144">
        <v>174.64920000000001</v>
      </c>
      <c r="AG1046" s="15" t="s">
        <v>15</v>
      </c>
      <c r="AH1046" s="133">
        <v>1.2285740714285715E-3</v>
      </c>
      <c r="AI1046" s="133">
        <v>5.8630067936611598E-3</v>
      </c>
      <c r="AJ1046" s="133">
        <v>5.7841149724352124E-4</v>
      </c>
    </row>
    <row r="1047" spans="1:36">
      <c r="A1047" t="s">
        <v>1213</v>
      </c>
      <c r="B1047">
        <v>9300</v>
      </c>
      <c r="C1047" t="s">
        <v>2663</v>
      </c>
      <c r="D1047" t="s">
        <v>2664</v>
      </c>
      <c r="E1047" t="s">
        <v>309</v>
      </c>
      <c r="F1047" t="s">
        <v>3547</v>
      </c>
      <c r="G1047" t="s">
        <v>3548</v>
      </c>
      <c r="H1047" t="s">
        <v>312</v>
      </c>
      <c r="I1047" t="s">
        <v>755</v>
      </c>
      <c r="J1047" t="s">
        <v>204</v>
      </c>
      <c r="K1047" t="s">
        <v>204</v>
      </c>
      <c r="L1047" t="s">
        <v>325</v>
      </c>
      <c r="M1047" t="s">
        <v>340</v>
      </c>
      <c r="N1047" t="s">
        <v>436</v>
      </c>
      <c r="O1047" t="s">
        <v>339</v>
      </c>
      <c r="P1047" t="s">
        <v>1211</v>
      </c>
      <c r="Q1047" t="s">
        <v>413</v>
      </c>
      <c r="R1047" t="s">
        <v>407</v>
      </c>
      <c r="S1047" t="s">
        <v>1212</v>
      </c>
      <c r="T1047" s="132">
        <v>1916.5</v>
      </c>
      <c r="U1047" t="s">
        <v>3549</v>
      </c>
      <c r="V1047" s="133">
        <v>5.8999999999999997E-2</v>
      </c>
      <c r="W1047" s="133">
        <v>5.2138908210992499E-2</v>
      </c>
      <c r="X1047" s="15" t="s">
        <v>412</v>
      </c>
      <c r="Y1047" s="15" t="s">
        <v>339</v>
      </c>
      <c r="Z1047" s="144">
        <v>716000</v>
      </c>
      <c r="AB1047" t="s">
        <v>3550</v>
      </c>
      <c r="AD1047" s="144">
        <v>782.58799999999997</v>
      </c>
      <c r="AG1047" s="15" t="s">
        <v>15</v>
      </c>
      <c r="AH1047" s="133">
        <v>1.083820153003012E-3</v>
      </c>
      <c r="AI1047" s="133">
        <v>2.6271627700772175E-2</v>
      </c>
      <c r="AJ1047" s="133">
        <v>2.5918120255049135E-3</v>
      </c>
    </row>
    <row r="1048" spans="1:36">
      <c r="A1048" t="s">
        <v>1213</v>
      </c>
      <c r="B1048">
        <v>9300</v>
      </c>
      <c r="C1048" t="s">
        <v>2535</v>
      </c>
      <c r="D1048" t="s">
        <v>2536</v>
      </c>
      <c r="E1048" t="s">
        <v>309</v>
      </c>
      <c r="F1048" t="s">
        <v>3551</v>
      </c>
      <c r="G1048" t="s">
        <v>3552</v>
      </c>
      <c r="H1048" t="s">
        <v>312</v>
      </c>
      <c r="I1048" t="s">
        <v>755</v>
      </c>
      <c r="J1048" t="s">
        <v>204</v>
      </c>
      <c r="K1048" t="s">
        <v>204</v>
      </c>
      <c r="L1048" t="s">
        <v>325</v>
      </c>
      <c r="M1048" t="s">
        <v>340</v>
      </c>
      <c r="N1048" t="s">
        <v>451</v>
      </c>
      <c r="O1048" t="s">
        <v>339</v>
      </c>
      <c r="P1048" t="s">
        <v>1622</v>
      </c>
      <c r="Q1048" t="s">
        <v>413</v>
      </c>
      <c r="R1048" t="s">
        <v>407</v>
      </c>
      <c r="S1048" t="s">
        <v>1212</v>
      </c>
      <c r="T1048" s="132">
        <v>167.1</v>
      </c>
      <c r="U1048" t="s">
        <v>1526</v>
      </c>
      <c r="V1048" s="133">
        <v>5.2499999999999998E-2</v>
      </c>
      <c r="W1048" s="133">
        <v>7.8113158279656994E-2</v>
      </c>
      <c r="X1048" s="15" t="s">
        <v>412</v>
      </c>
      <c r="Y1048" s="15" t="s">
        <v>339</v>
      </c>
      <c r="Z1048" s="144">
        <v>334000.48</v>
      </c>
      <c r="AB1048" t="s">
        <v>1296</v>
      </c>
      <c r="AD1048" s="144">
        <v>323.21229999999997</v>
      </c>
      <c r="AG1048" s="15" t="s">
        <v>15</v>
      </c>
      <c r="AH1048" s="133">
        <v>1.0270688495628618E-3</v>
      </c>
      <c r="AI1048" s="133">
        <v>1.0850298258994881E-2</v>
      </c>
      <c r="AJ1048" s="133">
        <v>1.0704298122781104E-3</v>
      </c>
    </row>
    <row r="1049" spans="1:36">
      <c r="A1049" t="s">
        <v>1213</v>
      </c>
      <c r="B1049">
        <v>9300</v>
      </c>
      <c r="C1049" t="s">
        <v>2499</v>
      </c>
      <c r="D1049" t="s">
        <v>2500</v>
      </c>
      <c r="E1049" t="s">
        <v>309</v>
      </c>
      <c r="F1049" t="s">
        <v>2859</v>
      </c>
      <c r="G1049" t="s">
        <v>2860</v>
      </c>
      <c r="H1049" t="s">
        <v>312</v>
      </c>
      <c r="I1049" t="s">
        <v>755</v>
      </c>
      <c r="J1049" t="s">
        <v>204</v>
      </c>
      <c r="K1049" t="s">
        <v>204</v>
      </c>
      <c r="L1049" t="s">
        <v>325</v>
      </c>
      <c r="M1049" t="s">
        <v>340</v>
      </c>
      <c r="N1049" t="s">
        <v>454</v>
      </c>
      <c r="O1049" t="s">
        <v>339</v>
      </c>
      <c r="P1049" t="s">
        <v>1650</v>
      </c>
      <c r="Q1049" t="s">
        <v>413</v>
      </c>
      <c r="R1049" t="s">
        <v>407</v>
      </c>
      <c r="S1049" t="s">
        <v>1212</v>
      </c>
      <c r="T1049" s="132">
        <v>748.4</v>
      </c>
      <c r="U1049" t="s">
        <v>2861</v>
      </c>
      <c r="V1049" s="133">
        <v>3.49E-2</v>
      </c>
      <c r="W1049" s="133">
        <v>6.3541981645822199E-2</v>
      </c>
      <c r="X1049" s="15" t="s">
        <v>412</v>
      </c>
      <c r="Y1049" s="15" t="s">
        <v>339</v>
      </c>
      <c r="Z1049" s="144">
        <v>270000.09999999998</v>
      </c>
      <c r="AB1049" t="s">
        <v>2862</v>
      </c>
      <c r="AD1049" s="144">
        <v>274.21209999999996</v>
      </c>
      <c r="AG1049" s="15" t="s">
        <v>15</v>
      </c>
      <c r="AH1049" s="133">
        <v>4.019899262225333E-4</v>
      </c>
      <c r="AI1049" s="133">
        <v>9.2053522444081794E-3</v>
      </c>
      <c r="AJ1049" s="133">
        <v>9.0814862778237828E-4</v>
      </c>
    </row>
    <row r="1050" spans="1:36">
      <c r="A1050" t="s">
        <v>1213</v>
      </c>
      <c r="B1050">
        <v>9300</v>
      </c>
      <c r="C1050" t="s">
        <v>2854</v>
      </c>
      <c r="D1050" t="s">
        <v>2855</v>
      </c>
      <c r="E1050" t="s">
        <v>309</v>
      </c>
      <c r="F1050" t="s">
        <v>2856</v>
      </c>
      <c r="G1050" t="s">
        <v>2857</v>
      </c>
      <c r="H1050" t="s">
        <v>312</v>
      </c>
      <c r="I1050" t="s">
        <v>755</v>
      </c>
      <c r="J1050" t="s">
        <v>204</v>
      </c>
      <c r="K1050" t="s">
        <v>204</v>
      </c>
      <c r="L1050" t="s">
        <v>325</v>
      </c>
      <c r="M1050" t="s">
        <v>340</v>
      </c>
      <c r="N1050" t="s">
        <v>454</v>
      </c>
      <c r="O1050" t="s">
        <v>339</v>
      </c>
      <c r="P1050" t="s">
        <v>1856</v>
      </c>
      <c r="Q1050" t="s">
        <v>415</v>
      </c>
      <c r="R1050" t="s">
        <v>407</v>
      </c>
      <c r="S1050" t="s">
        <v>1212</v>
      </c>
      <c r="T1050" s="132">
        <v>3407</v>
      </c>
      <c r="U1050" t="s">
        <v>2858</v>
      </c>
      <c r="V1050" s="133">
        <v>4.6899999999999997E-2</v>
      </c>
      <c r="W1050" s="133">
        <v>5.0780400382280003E-2</v>
      </c>
      <c r="X1050" s="15" t="s">
        <v>412</v>
      </c>
      <c r="Y1050" s="15" t="s">
        <v>339</v>
      </c>
      <c r="Z1050" s="144">
        <v>152570.20000000001</v>
      </c>
      <c r="AB1050" t="s">
        <v>2492</v>
      </c>
      <c r="AD1050" s="144">
        <v>149.9307</v>
      </c>
      <c r="AG1050" s="15" t="s">
        <v>15</v>
      </c>
      <c r="AH1050" s="133">
        <v>1.0852297160137585E-4</v>
      </c>
      <c r="AI1050" s="133">
        <v>5.033202056913935E-3</v>
      </c>
      <c r="AJ1050" s="133">
        <v>4.9654759752560686E-4</v>
      </c>
    </row>
    <row r="1051" spans="1:36">
      <c r="A1051" t="s">
        <v>1213</v>
      </c>
      <c r="B1051">
        <v>9300</v>
      </c>
      <c r="C1051" t="s">
        <v>2388</v>
      </c>
      <c r="D1051" t="s">
        <v>2389</v>
      </c>
      <c r="E1051" t="s">
        <v>309</v>
      </c>
      <c r="F1051" t="s">
        <v>3087</v>
      </c>
      <c r="G1051" t="s">
        <v>3088</v>
      </c>
      <c r="H1051" t="s">
        <v>312</v>
      </c>
      <c r="I1051" t="s">
        <v>755</v>
      </c>
      <c r="J1051" t="s">
        <v>204</v>
      </c>
      <c r="K1051" t="s">
        <v>204</v>
      </c>
      <c r="L1051" t="s">
        <v>325</v>
      </c>
      <c r="M1051" t="s">
        <v>340</v>
      </c>
      <c r="N1051" t="s">
        <v>446</v>
      </c>
      <c r="O1051" t="s">
        <v>339</v>
      </c>
      <c r="P1051" t="s">
        <v>1650</v>
      </c>
      <c r="Q1051" t="s">
        <v>413</v>
      </c>
      <c r="R1051" t="s">
        <v>407</v>
      </c>
      <c r="S1051" t="s">
        <v>1212</v>
      </c>
      <c r="T1051" s="132">
        <v>4885.3</v>
      </c>
      <c r="U1051" t="s">
        <v>3085</v>
      </c>
      <c r="V1051" s="133">
        <v>2.6700000000000002E-2</v>
      </c>
      <c r="W1051" s="133">
        <v>5.4328780869245197E-2</v>
      </c>
      <c r="X1051" s="15" t="s">
        <v>412</v>
      </c>
      <c r="Y1051" s="15" t="s">
        <v>339</v>
      </c>
      <c r="Z1051" s="144">
        <v>95000.92</v>
      </c>
      <c r="AB1051" t="s">
        <v>3089</v>
      </c>
      <c r="AD1051" s="144">
        <v>93.290899999999993</v>
      </c>
      <c r="AG1051" s="15" t="s">
        <v>15</v>
      </c>
      <c r="AH1051" s="133">
        <v>5.5413509099393372E-4</v>
      </c>
      <c r="AI1051" s="133">
        <v>3.1317932202767824E-3</v>
      </c>
      <c r="AJ1051" s="133">
        <v>3.0896522370669669E-4</v>
      </c>
    </row>
    <row r="1052" spans="1:36">
      <c r="A1052" t="s">
        <v>1213</v>
      </c>
      <c r="B1052">
        <v>9300</v>
      </c>
      <c r="C1052" t="s">
        <v>2916</v>
      </c>
      <c r="D1052" t="s">
        <v>2917</v>
      </c>
      <c r="E1052" t="s">
        <v>311</v>
      </c>
      <c r="F1052" t="s">
        <v>2918</v>
      </c>
      <c r="G1052" t="s">
        <v>2919</v>
      </c>
      <c r="H1052" t="s">
        <v>312</v>
      </c>
      <c r="I1052" t="s">
        <v>755</v>
      </c>
      <c r="J1052" t="s">
        <v>204</v>
      </c>
      <c r="K1052" t="s">
        <v>204</v>
      </c>
      <c r="L1052" t="s">
        <v>325</v>
      </c>
      <c r="M1052" t="s">
        <v>340</v>
      </c>
      <c r="N1052" t="s">
        <v>465</v>
      </c>
      <c r="O1052" t="s">
        <v>339</v>
      </c>
      <c r="P1052" t="s">
        <v>1725</v>
      </c>
      <c r="Q1052" t="s">
        <v>415</v>
      </c>
      <c r="R1052" t="s">
        <v>407</v>
      </c>
      <c r="S1052" t="s">
        <v>1212</v>
      </c>
      <c r="T1052" s="132">
        <v>3286.4</v>
      </c>
      <c r="U1052" t="s">
        <v>1971</v>
      </c>
      <c r="V1052" s="133">
        <v>4.2999999999999997E-2</v>
      </c>
      <c r="W1052" s="133">
        <v>8.3628490256070803E-2</v>
      </c>
      <c r="X1052" s="15" t="s">
        <v>412</v>
      </c>
      <c r="Y1052" s="15" t="s">
        <v>339</v>
      </c>
      <c r="Z1052" s="144">
        <v>66759.3</v>
      </c>
      <c r="AB1052" t="s">
        <v>2920</v>
      </c>
      <c r="AD1052" s="144">
        <v>57.933699999999995</v>
      </c>
      <c r="AG1052" s="15" t="s">
        <v>15</v>
      </c>
      <c r="AH1052" s="133">
        <v>5.8373034298608467E-5</v>
      </c>
      <c r="AI1052" s="133">
        <v>1.9448453052285811E-3</v>
      </c>
      <c r="AJ1052" s="133">
        <v>1.9186757315726028E-4</v>
      </c>
    </row>
    <row r="1053" spans="1:36">
      <c r="A1053" t="s">
        <v>1213</v>
      </c>
      <c r="B1053">
        <v>9300</v>
      </c>
      <c r="C1053" t="s">
        <v>3553</v>
      </c>
      <c r="D1053" t="s">
        <v>3554</v>
      </c>
      <c r="E1053" t="s">
        <v>309</v>
      </c>
      <c r="F1053" t="s">
        <v>3555</v>
      </c>
      <c r="G1053" t="s">
        <v>3556</v>
      </c>
      <c r="H1053" t="s">
        <v>312</v>
      </c>
      <c r="I1053" t="s">
        <v>755</v>
      </c>
      <c r="J1053" t="s">
        <v>204</v>
      </c>
      <c r="K1053" t="s">
        <v>204</v>
      </c>
      <c r="L1053" t="s">
        <v>325</v>
      </c>
      <c r="M1053" t="s">
        <v>340</v>
      </c>
      <c r="N1053" t="s">
        <v>454</v>
      </c>
      <c r="O1053" t="s">
        <v>339</v>
      </c>
      <c r="P1053" t="s">
        <v>1725</v>
      </c>
      <c r="Q1053" t="s">
        <v>415</v>
      </c>
      <c r="R1053" t="s">
        <v>407</v>
      </c>
      <c r="S1053" t="s">
        <v>1212</v>
      </c>
      <c r="T1053" s="132">
        <v>3151.9</v>
      </c>
      <c r="U1053" t="s">
        <v>2858</v>
      </c>
      <c r="V1053" s="133">
        <v>5.4800000000000001E-2</v>
      </c>
      <c r="W1053" s="133">
        <v>3.9369459141492501E-2</v>
      </c>
      <c r="X1053" s="15" t="s">
        <v>412</v>
      </c>
      <c r="Y1053" s="15" t="s">
        <v>339</v>
      </c>
      <c r="Z1053" s="144">
        <v>40000</v>
      </c>
      <c r="AB1053" t="s">
        <v>3557</v>
      </c>
      <c r="AD1053" s="144">
        <v>40.911999999999999</v>
      </c>
      <c r="AG1053" s="15" t="s">
        <v>15</v>
      </c>
      <c r="AH1053" s="133">
        <v>1.4054994918205762E-4</v>
      </c>
      <c r="AI1053" s="133">
        <v>1.3734236053887757E-3</v>
      </c>
      <c r="AJ1053" s="133">
        <v>1.35494300433251E-4</v>
      </c>
    </row>
    <row r="1054" spans="1:36">
      <c r="A1054" t="s">
        <v>1213</v>
      </c>
      <c r="B1054">
        <v>9300</v>
      </c>
      <c r="C1054" t="s">
        <v>3558</v>
      </c>
      <c r="D1054" t="s">
        <v>3559</v>
      </c>
      <c r="E1054" t="s">
        <v>311</v>
      </c>
      <c r="F1054" t="s">
        <v>3560</v>
      </c>
      <c r="G1054" t="s">
        <v>3561</v>
      </c>
      <c r="H1054" t="s">
        <v>312</v>
      </c>
      <c r="I1054" t="s">
        <v>755</v>
      </c>
      <c r="J1054" t="s">
        <v>204</v>
      </c>
      <c r="K1054" t="s">
        <v>204</v>
      </c>
      <c r="L1054" t="s">
        <v>325</v>
      </c>
      <c r="M1054" t="s">
        <v>340</v>
      </c>
      <c r="N1054" t="s">
        <v>465</v>
      </c>
      <c r="O1054" t="s">
        <v>339</v>
      </c>
      <c r="P1054" t="s">
        <v>1713</v>
      </c>
      <c r="Q1054" t="s">
        <v>415</v>
      </c>
      <c r="R1054" t="s">
        <v>407</v>
      </c>
      <c r="S1054" t="s">
        <v>1212</v>
      </c>
      <c r="T1054" s="132">
        <v>290.39999999999998</v>
      </c>
      <c r="U1054" t="s">
        <v>2946</v>
      </c>
      <c r="V1054" s="133">
        <v>5.6500000000000002E-2</v>
      </c>
      <c r="W1054" s="133">
        <v>7.8830439922809303E-2</v>
      </c>
      <c r="X1054" s="15" t="s">
        <v>412</v>
      </c>
      <c r="Y1054" s="15" t="s">
        <v>339</v>
      </c>
      <c r="Z1054" s="144">
        <v>38074.07</v>
      </c>
      <c r="AB1054" t="s">
        <v>3562</v>
      </c>
      <c r="AD1054" s="144">
        <v>39.962499999999999</v>
      </c>
      <c r="AG1054" s="15" t="s">
        <v>15</v>
      </c>
      <c r="AH1054" s="133">
        <v>2.8488571381731555E-4</v>
      </c>
      <c r="AI1054" s="133">
        <v>1.341548710166918E-3</v>
      </c>
      <c r="AJ1054" s="133">
        <v>1.3234970133613105E-4</v>
      </c>
    </row>
    <row r="1055" spans="1:36">
      <c r="A1055" t="s">
        <v>1213</v>
      </c>
      <c r="B1055">
        <v>9300</v>
      </c>
      <c r="C1055" t="s">
        <v>1992</v>
      </c>
      <c r="D1055" t="s">
        <v>1993</v>
      </c>
      <c r="E1055" t="s">
        <v>80</v>
      </c>
      <c r="F1055" t="s">
        <v>1994</v>
      </c>
      <c r="G1055" t="s">
        <v>1995</v>
      </c>
      <c r="H1055" t="s">
        <v>312</v>
      </c>
      <c r="I1055" t="s">
        <v>755</v>
      </c>
      <c r="J1055" t="s">
        <v>204</v>
      </c>
      <c r="K1055" t="s">
        <v>224</v>
      </c>
      <c r="L1055" t="s">
        <v>325</v>
      </c>
      <c r="M1055" t="s">
        <v>340</v>
      </c>
      <c r="N1055" t="s">
        <v>443</v>
      </c>
      <c r="O1055" t="s">
        <v>339</v>
      </c>
      <c r="P1055" t="s">
        <v>1856</v>
      </c>
      <c r="Q1055" t="s">
        <v>415</v>
      </c>
      <c r="R1055" t="s">
        <v>407</v>
      </c>
      <c r="S1055" t="s">
        <v>1212</v>
      </c>
      <c r="T1055" s="132">
        <v>2255.6999999999998</v>
      </c>
      <c r="U1055" t="s">
        <v>1996</v>
      </c>
      <c r="V1055" s="133">
        <v>6.2850000000000003E-2</v>
      </c>
      <c r="W1055" s="133">
        <v>4.5907605892419497E-2</v>
      </c>
      <c r="X1055" s="15" t="s">
        <v>412</v>
      </c>
      <c r="Y1055" s="15" t="s">
        <v>339</v>
      </c>
      <c r="Z1055" s="144">
        <v>36000</v>
      </c>
      <c r="AB1055" t="s">
        <v>1997</v>
      </c>
      <c r="AD1055" s="144">
        <v>37.799999999999997</v>
      </c>
      <c r="AG1055" s="15" t="s">
        <v>15</v>
      </c>
      <c r="AH1055" s="133">
        <v>8.5509391368189888E-5</v>
      </c>
      <c r="AI1055" s="133">
        <v>1.2689531747090272E-3</v>
      </c>
      <c r="AJ1055" s="133">
        <v>1.251878313545387E-4</v>
      </c>
    </row>
    <row r="1056" spans="1:36">
      <c r="A1056" t="s">
        <v>1213</v>
      </c>
      <c r="B1056">
        <v>9300</v>
      </c>
      <c r="C1056" t="s">
        <v>2991</v>
      </c>
      <c r="D1056" t="s">
        <v>2992</v>
      </c>
      <c r="E1056" t="s">
        <v>309</v>
      </c>
      <c r="F1056" t="s">
        <v>3093</v>
      </c>
      <c r="G1056" t="s">
        <v>3094</v>
      </c>
      <c r="H1056" t="s">
        <v>312</v>
      </c>
      <c r="I1056" t="s">
        <v>755</v>
      </c>
      <c r="J1056" t="s">
        <v>204</v>
      </c>
      <c r="K1056" t="s">
        <v>204</v>
      </c>
      <c r="L1056" t="s">
        <v>325</v>
      </c>
      <c r="M1056" t="s">
        <v>340</v>
      </c>
      <c r="N1056" t="s">
        <v>440</v>
      </c>
      <c r="O1056" t="s">
        <v>339</v>
      </c>
      <c r="P1056" t="s">
        <v>1622</v>
      </c>
      <c r="Q1056" t="s">
        <v>413</v>
      </c>
      <c r="R1056" t="s">
        <v>407</v>
      </c>
      <c r="S1056" t="s">
        <v>1212</v>
      </c>
      <c r="T1056" s="132">
        <v>982.8</v>
      </c>
      <c r="U1056" t="s">
        <v>3095</v>
      </c>
      <c r="V1056" s="133">
        <v>4.7E-2</v>
      </c>
      <c r="W1056" s="133">
        <v>6.5674157060384403E-2</v>
      </c>
      <c r="X1056" s="15" t="s">
        <v>412</v>
      </c>
      <c r="Y1056" s="15" t="s">
        <v>339</v>
      </c>
      <c r="Z1056" s="144">
        <v>27750</v>
      </c>
      <c r="AB1056" t="s">
        <v>3096</v>
      </c>
      <c r="AD1056" s="144">
        <v>27.522500000000001</v>
      </c>
      <c r="AG1056" s="15" t="s">
        <v>15</v>
      </c>
      <c r="AH1056" s="133">
        <v>7.5431755056374022E-5</v>
      </c>
      <c r="AI1056" s="133">
        <v>9.23935548966381E-4</v>
      </c>
      <c r="AJ1056" s="133">
        <v>9.1150319800404548E-5</v>
      </c>
    </row>
    <row r="1057" spans="1:36">
      <c r="A1057" t="s">
        <v>1213</v>
      </c>
      <c r="B1057">
        <v>9300</v>
      </c>
      <c r="C1057" t="s">
        <v>1858</v>
      </c>
      <c r="D1057" t="s">
        <v>1859</v>
      </c>
      <c r="E1057" t="s">
        <v>309</v>
      </c>
      <c r="F1057" t="s">
        <v>3563</v>
      </c>
      <c r="G1057" t="s">
        <v>3564</v>
      </c>
      <c r="H1057" t="s">
        <v>321</v>
      </c>
      <c r="I1057" t="s">
        <v>755</v>
      </c>
      <c r="J1057" t="s">
        <v>205</v>
      </c>
      <c r="K1057" t="s">
        <v>204</v>
      </c>
      <c r="L1057" t="s">
        <v>325</v>
      </c>
      <c r="M1057" t="s">
        <v>340</v>
      </c>
      <c r="N1057" t="s">
        <v>536</v>
      </c>
      <c r="O1057" t="s">
        <v>339</v>
      </c>
      <c r="P1057" t="s">
        <v>2848</v>
      </c>
      <c r="Q1057" t="s">
        <v>433</v>
      </c>
      <c r="R1057" t="s">
        <v>407</v>
      </c>
      <c r="S1057" t="s">
        <v>1215</v>
      </c>
      <c r="T1057" s="132">
        <v>2998.2</v>
      </c>
      <c r="U1057" t="s">
        <v>3565</v>
      </c>
      <c r="V1057" s="133">
        <v>5.1249999999999997E-2</v>
      </c>
      <c r="W1057" s="133">
        <v>5.8947182966470398E-2</v>
      </c>
      <c r="X1057" s="15" t="s">
        <v>412</v>
      </c>
      <c r="Y1057" s="15" t="s">
        <v>339</v>
      </c>
      <c r="Z1057" s="144">
        <v>140000</v>
      </c>
      <c r="AA1057" t="s">
        <v>1216</v>
      </c>
      <c r="AB1057" t="s">
        <v>3566</v>
      </c>
      <c r="AD1057" s="144">
        <v>509.65520000000004</v>
      </c>
      <c r="AG1057" s="15" t="s">
        <v>15</v>
      </c>
      <c r="AH1057" s="133">
        <v>2.7999999999999998E-4</v>
      </c>
      <c r="AI1057" s="133">
        <v>1.7109221800184239E-2</v>
      </c>
      <c r="AJ1057" s="133">
        <v>1.6879002440889869E-3</v>
      </c>
    </row>
    <row r="1058" spans="1:36">
      <c r="A1058" t="s">
        <v>1213</v>
      </c>
      <c r="B1058">
        <v>9300</v>
      </c>
      <c r="C1058" t="s">
        <v>3567</v>
      </c>
      <c r="D1058" t="s">
        <v>3568</v>
      </c>
      <c r="E1058" t="s">
        <v>309</v>
      </c>
      <c r="F1058" t="s">
        <v>3569</v>
      </c>
      <c r="G1058" t="s">
        <v>3570</v>
      </c>
      <c r="H1058" t="s">
        <v>321</v>
      </c>
      <c r="I1058" t="s">
        <v>755</v>
      </c>
      <c r="J1058" t="s">
        <v>205</v>
      </c>
      <c r="K1058" t="s">
        <v>204</v>
      </c>
      <c r="L1058" t="s">
        <v>325</v>
      </c>
      <c r="M1058" t="s">
        <v>340</v>
      </c>
      <c r="N1058" t="s">
        <v>536</v>
      </c>
      <c r="O1058" t="s">
        <v>339</v>
      </c>
      <c r="P1058" t="s">
        <v>3571</v>
      </c>
      <c r="Q1058" t="s">
        <v>431</v>
      </c>
      <c r="R1058" t="s">
        <v>407</v>
      </c>
      <c r="S1058" t="s">
        <v>1215</v>
      </c>
      <c r="T1058" s="132">
        <v>3470.8</v>
      </c>
      <c r="U1058" t="s">
        <v>3572</v>
      </c>
      <c r="V1058" s="133">
        <v>5.3749999999999999E-2</v>
      </c>
      <c r="W1058" s="133">
        <v>6.2123153971433302E-2</v>
      </c>
      <c r="X1058" s="15" t="s">
        <v>412</v>
      </c>
      <c r="Y1058" s="15" t="s">
        <v>339</v>
      </c>
      <c r="Z1058" s="144">
        <v>75000</v>
      </c>
      <c r="AA1058" t="s">
        <v>1216</v>
      </c>
      <c r="AB1058" t="s">
        <v>3573</v>
      </c>
      <c r="AD1058" s="144">
        <v>271.75040000000001</v>
      </c>
      <c r="AG1058" s="15" t="s">
        <v>15</v>
      </c>
      <c r="AH1058" s="133">
        <v>9.3750000000000002E-5</v>
      </c>
      <c r="AI1058" s="133">
        <v>9.1227125081600018E-3</v>
      </c>
      <c r="AJ1058" s="133">
        <v>8.999958530615989E-4</v>
      </c>
    </row>
    <row r="1059" spans="1:36">
      <c r="A1059" t="s">
        <v>1213</v>
      </c>
      <c r="B1059">
        <v>9300</v>
      </c>
      <c r="C1059" t="s">
        <v>3574</v>
      </c>
      <c r="D1059" t="s">
        <v>3575</v>
      </c>
      <c r="E1059" t="s">
        <v>80</v>
      </c>
      <c r="F1059" t="s">
        <v>3576</v>
      </c>
      <c r="G1059" t="s">
        <v>3577</v>
      </c>
      <c r="H1059" t="s">
        <v>321</v>
      </c>
      <c r="I1059" t="s">
        <v>755</v>
      </c>
      <c r="J1059" t="s">
        <v>205</v>
      </c>
      <c r="K1059" t="s">
        <v>224</v>
      </c>
      <c r="L1059" t="s">
        <v>325</v>
      </c>
      <c r="M1059" t="s">
        <v>314</v>
      </c>
      <c r="N1059" t="s">
        <v>521</v>
      </c>
      <c r="O1059" t="s">
        <v>339</v>
      </c>
      <c r="P1059" t="s">
        <v>3578</v>
      </c>
      <c r="Q1059" t="s">
        <v>431</v>
      </c>
      <c r="R1059" t="s">
        <v>407</v>
      </c>
      <c r="S1059" t="s">
        <v>1215</v>
      </c>
      <c r="T1059" s="132">
        <v>3372.9</v>
      </c>
      <c r="U1059" t="s">
        <v>3579</v>
      </c>
      <c r="V1059" s="133">
        <v>4.5499999999999999E-2</v>
      </c>
      <c r="W1059" s="133">
        <v>4.6489823533296198E-2</v>
      </c>
      <c r="X1059" s="15" t="s">
        <v>412</v>
      </c>
      <c r="Y1059" s="15" t="s">
        <v>339</v>
      </c>
      <c r="Z1059" s="144">
        <v>60000</v>
      </c>
      <c r="AA1059" t="s">
        <v>1216</v>
      </c>
      <c r="AB1059" t="s">
        <v>3580</v>
      </c>
      <c r="AD1059" s="144">
        <v>223.8108</v>
      </c>
      <c r="AG1059" s="15" t="s">
        <v>15</v>
      </c>
      <c r="AH1059" s="133">
        <v>3.0000000000000001E-5</v>
      </c>
      <c r="AI1059" s="133">
        <v>7.5133710368827291E-3</v>
      </c>
      <c r="AJ1059" s="133">
        <v>7.4122721390805274E-4</v>
      </c>
    </row>
    <row r="1060" spans="1:36">
      <c r="A1060" t="s">
        <v>1213</v>
      </c>
      <c r="B1060">
        <v>9300</v>
      </c>
      <c r="C1060" t="s">
        <v>3581</v>
      </c>
      <c r="D1060" t="s">
        <v>3582</v>
      </c>
      <c r="E1060" t="s">
        <v>80</v>
      </c>
      <c r="F1060" t="s">
        <v>3583</v>
      </c>
      <c r="G1060" t="s">
        <v>3584</v>
      </c>
      <c r="H1060" t="s">
        <v>321</v>
      </c>
      <c r="I1060" t="s">
        <v>755</v>
      </c>
      <c r="J1060" t="s">
        <v>205</v>
      </c>
      <c r="K1060" t="s">
        <v>224</v>
      </c>
      <c r="L1060" t="s">
        <v>325</v>
      </c>
      <c r="M1060" t="s">
        <v>314</v>
      </c>
      <c r="N1060" t="s">
        <v>534</v>
      </c>
      <c r="O1060" t="s">
        <v>339</v>
      </c>
      <c r="P1060" t="s">
        <v>2007</v>
      </c>
      <c r="Q1060" t="s">
        <v>433</v>
      </c>
      <c r="R1060" t="s">
        <v>407</v>
      </c>
      <c r="S1060" t="s">
        <v>1215</v>
      </c>
      <c r="T1060" s="132">
        <v>4238.2</v>
      </c>
      <c r="U1060" t="s">
        <v>3585</v>
      </c>
      <c r="V1060" s="133">
        <v>4.3749999999999997E-2</v>
      </c>
      <c r="W1060" s="133">
        <v>5.9246159592866603E-2</v>
      </c>
      <c r="X1060" s="15" t="s">
        <v>412</v>
      </c>
      <c r="Y1060" s="15" t="s">
        <v>339</v>
      </c>
      <c r="Z1060" s="144">
        <v>45000</v>
      </c>
      <c r="AA1060" t="s">
        <v>1216</v>
      </c>
      <c r="AB1060" t="s">
        <v>3586</v>
      </c>
      <c r="AD1060" s="144">
        <v>157.85479999999998</v>
      </c>
      <c r="AG1060" s="15" t="s">
        <v>15</v>
      </c>
      <c r="AH1060" s="133">
        <v>1.2857142857142857E-5</v>
      </c>
      <c r="AI1060" s="133">
        <v>5.2992155979645116E-3</v>
      </c>
      <c r="AJ1060" s="133">
        <v>5.2279100743133429E-4</v>
      </c>
    </row>
    <row r="1061" spans="1:36">
      <c r="A1061" t="s">
        <v>1213</v>
      </c>
      <c r="B1061">
        <v>9300</v>
      </c>
      <c r="C1061" t="s">
        <v>2253</v>
      </c>
      <c r="D1061" t="s">
        <v>2254</v>
      </c>
      <c r="E1061" t="s">
        <v>309</v>
      </c>
      <c r="F1061" t="s">
        <v>3587</v>
      </c>
      <c r="G1061" t="s">
        <v>3588</v>
      </c>
      <c r="H1061" t="s">
        <v>321</v>
      </c>
      <c r="I1061" t="s">
        <v>755</v>
      </c>
      <c r="J1061" t="s">
        <v>205</v>
      </c>
      <c r="K1061" t="s">
        <v>204</v>
      </c>
      <c r="L1061" t="s">
        <v>325</v>
      </c>
      <c r="M1061" t="s">
        <v>314</v>
      </c>
      <c r="N1061" t="s">
        <v>534</v>
      </c>
      <c r="O1061" t="s">
        <v>339</v>
      </c>
      <c r="P1061" t="s">
        <v>2020</v>
      </c>
      <c r="Q1061" t="s">
        <v>433</v>
      </c>
      <c r="R1061" t="s">
        <v>407</v>
      </c>
      <c r="S1061" t="s">
        <v>1217</v>
      </c>
      <c r="T1061" s="132">
        <v>5423.5</v>
      </c>
      <c r="U1061" t="s">
        <v>2257</v>
      </c>
      <c r="V1061" s="133">
        <v>3.7499999999999999E-2</v>
      </c>
      <c r="W1061" s="133">
        <v>4.4103255726098703E-2</v>
      </c>
      <c r="X1061" s="15" t="s">
        <v>412</v>
      </c>
      <c r="Y1061" s="15" t="s">
        <v>339</v>
      </c>
      <c r="Z1061" s="144">
        <v>40000</v>
      </c>
      <c r="AA1061" t="s">
        <v>1218</v>
      </c>
      <c r="AB1061" t="s">
        <v>3589</v>
      </c>
      <c r="AD1061" s="144">
        <v>156.3066</v>
      </c>
      <c r="AG1061" s="15" t="s">
        <v>15</v>
      </c>
      <c r="AH1061" s="133">
        <v>3.6363636363636364E-5</v>
      </c>
      <c r="AI1061" s="133">
        <v>5.2472422301051329E-3</v>
      </c>
      <c r="AJ1061" s="133">
        <v>5.1766360530162276E-4</v>
      </c>
    </row>
    <row r="1062" spans="1:36">
      <c r="A1062" t="s">
        <v>1213</v>
      </c>
      <c r="B1062">
        <v>9300</v>
      </c>
      <c r="C1062" t="s">
        <v>2227</v>
      </c>
      <c r="D1062" t="s">
        <v>2228</v>
      </c>
      <c r="E1062" t="s">
        <v>80</v>
      </c>
      <c r="F1062" t="s">
        <v>3590</v>
      </c>
      <c r="G1062" t="s">
        <v>3591</v>
      </c>
      <c r="H1062" t="s">
        <v>321</v>
      </c>
      <c r="I1062" t="s">
        <v>755</v>
      </c>
      <c r="J1062" t="s">
        <v>205</v>
      </c>
      <c r="K1062" t="s">
        <v>224</v>
      </c>
      <c r="L1062" t="s">
        <v>325</v>
      </c>
      <c r="M1062" t="s">
        <v>314</v>
      </c>
      <c r="N1062" t="s">
        <v>537</v>
      </c>
      <c r="O1062" t="s">
        <v>339</v>
      </c>
      <c r="P1062" t="s">
        <v>2002</v>
      </c>
      <c r="Q1062" t="s">
        <v>423</v>
      </c>
      <c r="R1062" t="s">
        <v>407</v>
      </c>
      <c r="S1062" t="s">
        <v>1215</v>
      </c>
      <c r="T1062" s="132">
        <v>4172.1000000000004</v>
      </c>
      <c r="U1062" t="s">
        <v>3592</v>
      </c>
      <c r="V1062" s="133">
        <v>3.125E-2</v>
      </c>
      <c r="W1062" s="133">
        <v>6.5093250720500595E-2</v>
      </c>
      <c r="X1062" s="15" t="s">
        <v>412</v>
      </c>
      <c r="Y1062" s="15" t="s">
        <v>339</v>
      </c>
      <c r="Z1062" s="144">
        <v>40000</v>
      </c>
      <c r="AA1062" t="s">
        <v>1216</v>
      </c>
      <c r="AB1062" t="s">
        <v>3593</v>
      </c>
      <c r="AD1062" s="144">
        <v>130.6053</v>
      </c>
      <c r="AG1062" s="15" t="s">
        <v>15</v>
      </c>
      <c r="AH1062" s="133">
        <v>5.3333333333333333E-5</v>
      </c>
      <c r="AI1062" s="133">
        <v>4.3844447108154737E-3</v>
      </c>
      <c r="AJ1062" s="133">
        <v>4.3254482196849033E-4</v>
      </c>
    </row>
    <row r="1063" spans="1:36">
      <c r="A1063" t="s">
        <v>1213</v>
      </c>
      <c r="B1063">
        <v>9300</v>
      </c>
      <c r="C1063" t="s">
        <v>3594</v>
      </c>
      <c r="D1063" t="s">
        <v>3595</v>
      </c>
      <c r="E1063" t="s">
        <v>80</v>
      </c>
      <c r="F1063" t="s">
        <v>3596</v>
      </c>
      <c r="G1063" t="s">
        <v>3597</v>
      </c>
      <c r="H1063" t="s">
        <v>321</v>
      </c>
      <c r="I1063" t="s">
        <v>755</v>
      </c>
      <c r="J1063" t="s">
        <v>205</v>
      </c>
      <c r="K1063" t="s">
        <v>224</v>
      </c>
      <c r="L1063" t="s">
        <v>325</v>
      </c>
      <c r="M1063" t="s">
        <v>314</v>
      </c>
      <c r="N1063" t="s">
        <v>512</v>
      </c>
      <c r="O1063" t="s">
        <v>339</v>
      </c>
      <c r="P1063" t="s">
        <v>3598</v>
      </c>
      <c r="Q1063" t="s">
        <v>431</v>
      </c>
      <c r="R1063" t="s">
        <v>407</v>
      </c>
      <c r="S1063" t="s">
        <v>1215</v>
      </c>
      <c r="T1063" s="132">
        <v>6571.6</v>
      </c>
      <c r="U1063" t="s">
        <v>1546</v>
      </c>
      <c r="V1063" s="133">
        <v>4.4999999999999998E-2</v>
      </c>
      <c r="W1063" s="133">
        <v>6.9289413897990801E-2</v>
      </c>
      <c r="X1063" s="15" t="s">
        <v>412</v>
      </c>
      <c r="Y1063" s="15" t="s">
        <v>339</v>
      </c>
      <c r="Z1063" s="144">
        <v>35000</v>
      </c>
      <c r="AA1063" t="s">
        <v>1216</v>
      </c>
      <c r="AB1063" t="s">
        <v>3599</v>
      </c>
      <c r="AD1063" s="144">
        <v>111.57430000000001</v>
      </c>
      <c r="AG1063" s="15" t="s">
        <v>15</v>
      </c>
      <c r="AH1063" s="133">
        <v>1E-4</v>
      </c>
      <c r="AI1063" s="133">
        <v>3.7455704285962281E-3</v>
      </c>
      <c r="AJ1063" s="133">
        <v>3.6951705428308755E-4</v>
      </c>
    </row>
    <row r="1064" spans="1:36">
      <c r="A1064" t="s">
        <v>1213</v>
      </c>
      <c r="B1064">
        <v>9300</v>
      </c>
      <c r="C1064" t="s">
        <v>3600</v>
      </c>
      <c r="D1064" t="s">
        <v>3601</v>
      </c>
      <c r="E1064" t="s">
        <v>80</v>
      </c>
      <c r="F1064" t="s">
        <v>3602</v>
      </c>
      <c r="G1064" t="s">
        <v>3603</v>
      </c>
      <c r="H1064" t="s">
        <v>321</v>
      </c>
      <c r="I1064" t="s">
        <v>755</v>
      </c>
      <c r="J1064" t="s">
        <v>205</v>
      </c>
      <c r="K1064" t="s">
        <v>224</v>
      </c>
      <c r="L1064" t="s">
        <v>325</v>
      </c>
      <c r="M1064" t="s">
        <v>314</v>
      </c>
      <c r="N1064" t="s">
        <v>521</v>
      </c>
      <c r="O1064" t="s">
        <v>339</v>
      </c>
      <c r="P1064" t="s">
        <v>2231</v>
      </c>
      <c r="Q1064" t="s">
        <v>431</v>
      </c>
      <c r="R1064" t="s">
        <v>407</v>
      </c>
      <c r="S1064" t="s">
        <v>1215</v>
      </c>
      <c r="T1064" s="132">
        <v>6837.6</v>
      </c>
      <c r="U1064" t="s">
        <v>3604</v>
      </c>
      <c r="V1064" s="133">
        <v>3.15E-2</v>
      </c>
      <c r="W1064" s="133">
        <v>5.5828909205197903E-2</v>
      </c>
      <c r="X1064" s="15" t="s">
        <v>412</v>
      </c>
      <c r="Y1064" s="15" t="s">
        <v>339</v>
      </c>
      <c r="Z1064" s="144">
        <v>35000</v>
      </c>
      <c r="AA1064" t="s">
        <v>1216</v>
      </c>
      <c r="AB1064" t="s">
        <v>3605</v>
      </c>
      <c r="AD1064" s="144">
        <v>110.6142</v>
      </c>
      <c r="AG1064" s="15" t="s">
        <v>15</v>
      </c>
      <c r="AH1064" s="133">
        <v>4.6666666666666665E-5</v>
      </c>
      <c r="AI1064" s="133">
        <v>3.7133396893624148E-3</v>
      </c>
      <c r="AJ1064" s="133">
        <v>3.6633734960363006E-4</v>
      </c>
    </row>
    <row r="1065" spans="1:36">
      <c r="A1065" t="s">
        <v>1213</v>
      </c>
      <c r="B1065">
        <v>9300</v>
      </c>
      <c r="C1065" t="s">
        <v>3606</v>
      </c>
      <c r="D1065" t="s">
        <v>3607</v>
      </c>
      <c r="E1065" t="s">
        <v>80</v>
      </c>
      <c r="F1065" t="s">
        <v>3608</v>
      </c>
      <c r="G1065" t="s">
        <v>3609</v>
      </c>
      <c r="H1065" t="s">
        <v>321</v>
      </c>
      <c r="I1065" t="s">
        <v>755</v>
      </c>
      <c r="J1065" t="s">
        <v>205</v>
      </c>
      <c r="K1065" t="s">
        <v>224</v>
      </c>
      <c r="L1065" t="s">
        <v>325</v>
      </c>
      <c r="M1065" t="s">
        <v>314</v>
      </c>
      <c r="N1065" t="s">
        <v>534</v>
      </c>
      <c r="O1065" t="s">
        <v>339</v>
      </c>
      <c r="P1065" t="s">
        <v>2207</v>
      </c>
      <c r="Q1065" t="s">
        <v>433</v>
      </c>
      <c r="R1065" t="s">
        <v>407</v>
      </c>
      <c r="S1065" t="s">
        <v>1215</v>
      </c>
      <c r="T1065" s="132">
        <v>1891.9</v>
      </c>
      <c r="U1065" t="s">
        <v>3610</v>
      </c>
      <c r="V1065" s="133">
        <v>4.3749999999999997E-2</v>
      </c>
      <c r="W1065" s="133">
        <v>6.1040019351243598E-2</v>
      </c>
      <c r="X1065" s="15" t="s">
        <v>412</v>
      </c>
      <c r="Y1065" s="15" t="s">
        <v>339</v>
      </c>
      <c r="Z1065" s="144">
        <v>30000</v>
      </c>
      <c r="AA1065" t="s">
        <v>1216</v>
      </c>
      <c r="AB1065" t="s">
        <v>3611</v>
      </c>
      <c r="AD1065" s="144">
        <v>107.3449</v>
      </c>
      <c r="AG1065" s="15" t="s">
        <v>15</v>
      </c>
      <c r="AH1065" s="133">
        <v>4.2857142857142856E-5</v>
      </c>
      <c r="AI1065" s="133">
        <v>3.6035886678260068E-3</v>
      </c>
      <c r="AJ1065" s="133">
        <v>3.5550992693041854E-4</v>
      </c>
    </row>
    <row r="1066" spans="1:36">
      <c r="A1066" t="s">
        <v>1213</v>
      </c>
      <c r="B1066">
        <v>9300</v>
      </c>
      <c r="C1066" t="s">
        <v>2938</v>
      </c>
      <c r="D1066" t="s">
        <v>2939</v>
      </c>
      <c r="E1066" t="s">
        <v>80</v>
      </c>
      <c r="F1066" t="s">
        <v>3612</v>
      </c>
      <c r="G1066" t="s">
        <v>3613</v>
      </c>
      <c r="H1066" t="s">
        <v>321</v>
      </c>
      <c r="I1066" t="s">
        <v>755</v>
      </c>
      <c r="J1066" t="s">
        <v>205</v>
      </c>
      <c r="K1066" t="s">
        <v>293</v>
      </c>
      <c r="L1066" t="s">
        <v>325</v>
      </c>
      <c r="M1066" t="s">
        <v>314</v>
      </c>
      <c r="N1066" t="s">
        <v>568</v>
      </c>
      <c r="O1066" t="s">
        <v>339</v>
      </c>
      <c r="P1066" t="s">
        <v>3614</v>
      </c>
      <c r="Q1066" t="s">
        <v>433</v>
      </c>
      <c r="R1066" t="s">
        <v>407</v>
      </c>
      <c r="S1066" t="s">
        <v>1217</v>
      </c>
      <c r="T1066" s="132">
        <v>3775.3</v>
      </c>
      <c r="U1066" t="s">
        <v>3615</v>
      </c>
      <c r="V1066" s="133">
        <v>1.25E-3</v>
      </c>
      <c r="W1066" s="133">
        <v>4.6678650876283298E-2</v>
      </c>
      <c r="X1066" s="15" t="s">
        <v>412</v>
      </c>
      <c r="Y1066" s="15" t="s">
        <v>339</v>
      </c>
      <c r="Z1066" s="144">
        <v>30000</v>
      </c>
      <c r="AA1066" t="s">
        <v>1218</v>
      </c>
      <c r="AB1066" t="s">
        <v>3616</v>
      </c>
      <c r="AD1066" s="144">
        <v>100.98650000000001</v>
      </c>
      <c r="AG1066" s="15" t="s">
        <v>15</v>
      </c>
      <c r="AH1066" s="133">
        <v>3.0000000000000001E-5</v>
      </c>
      <c r="AI1066" s="133">
        <v>3.3901359729564336E-3</v>
      </c>
      <c r="AJ1066" s="133">
        <v>3.3445187648373345E-4</v>
      </c>
    </row>
    <row r="1067" spans="1:36">
      <c r="A1067" t="s">
        <v>1213</v>
      </c>
      <c r="B1067">
        <v>9300</v>
      </c>
      <c r="C1067" t="s">
        <v>1998</v>
      </c>
      <c r="D1067" t="s">
        <v>1999</v>
      </c>
      <c r="E1067" t="s">
        <v>80</v>
      </c>
      <c r="F1067" t="s">
        <v>3617</v>
      </c>
      <c r="G1067" t="s">
        <v>3618</v>
      </c>
      <c r="H1067" t="s">
        <v>321</v>
      </c>
      <c r="I1067" t="s">
        <v>755</v>
      </c>
      <c r="J1067" t="s">
        <v>205</v>
      </c>
      <c r="K1067" t="s">
        <v>224</v>
      </c>
      <c r="L1067" t="s">
        <v>325</v>
      </c>
      <c r="M1067" t="s">
        <v>314</v>
      </c>
      <c r="N1067" t="s">
        <v>534</v>
      </c>
      <c r="O1067" t="s">
        <v>339</v>
      </c>
      <c r="P1067" t="s">
        <v>2002</v>
      </c>
      <c r="Q1067" t="s">
        <v>433</v>
      </c>
      <c r="R1067" t="s">
        <v>407</v>
      </c>
      <c r="S1067" t="s">
        <v>1215</v>
      </c>
      <c r="T1067" s="132">
        <v>3102.6</v>
      </c>
      <c r="U1067" t="s">
        <v>3619</v>
      </c>
      <c r="V1067" s="133">
        <v>2.3E-2</v>
      </c>
      <c r="W1067" s="133">
        <v>5.5282096691131197E-2</v>
      </c>
      <c r="X1067" s="15" t="s">
        <v>412</v>
      </c>
      <c r="Y1067" s="15" t="s">
        <v>339</v>
      </c>
      <c r="Z1067" s="144">
        <v>30000</v>
      </c>
      <c r="AA1067" t="s">
        <v>1216</v>
      </c>
      <c r="AB1067" t="s">
        <v>3620</v>
      </c>
      <c r="AD1067" s="144">
        <v>100.9376</v>
      </c>
      <c r="AG1067" s="15" t="s">
        <v>15</v>
      </c>
      <c r="AH1067" s="133">
        <v>4.0053671920373301E-5</v>
      </c>
      <c r="AI1067" s="133">
        <v>3.3884943906748654E-3</v>
      </c>
      <c r="AJ1067" s="133">
        <v>3.3428992714634623E-4</v>
      </c>
    </row>
    <row r="1068" spans="1:36">
      <c r="A1068" t="s">
        <v>1213</v>
      </c>
      <c r="B1068">
        <v>9300</v>
      </c>
      <c r="C1068" t="s">
        <v>3621</v>
      </c>
      <c r="D1068" t="s">
        <v>3622</v>
      </c>
      <c r="E1068" t="s">
        <v>80</v>
      </c>
      <c r="F1068" t="s">
        <v>3623</v>
      </c>
      <c r="G1068" t="s">
        <v>3624</v>
      </c>
      <c r="H1068" t="s">
        <v>321</v>
      </c>
      <c r="I1068" t="s">
        <v>755</v>
      </c>
      <c r="J1068" t="s">
        <v>205</v>
      </c>
      <c r="K1068" t="s">
        <v>293</v>
      </c>
      <c r="L1068" t="s">
        <v>325</v>
      </c>
      <c r="M1068" t="s">
        <v>314</v>
      </c>
      <c r="N1068" t="s">
        <v>568</v>
      </c>
      <c r="O1068" t="s">
        <v>339</v>
      </c>
      <c r="P1068" t="s">
        <v>3625</v>
      </c>
      <c r="Q1068" t="s">
        <v>431</v>
      </c>
      <c r="R1068" t="s">
        <v>407</v>
      </c>
      <c r="S1068" t="s">
        <v>1217</v>
      </c>
      <c r="T1068" s="132">
        <v>3258.1</v>
      </c>
      <c r="U1068" t="s">
        <v>3626</v>
      </c>
      <c r="V1068" s="133">
        <v>2.6249999999999999E-2</v>
      </c>
      <c r="W1068" s="133">
        <v>9.70824384438988E-2</v>
      </c>
      <c r="X1068" s="15" t="s">
        <v>412</v>
      </c>
      <c r="Y1068" s="15" t="s">
        <v>339</v>
      </c>
      <c r="Z1068" s="144">
        <v>30000</v>
      </c>
      <c r="AA1068" t="s">
        <v>1218</v>
      </c>
      <c r="AB1068" t="s">
        <v>3627</v>
      </c>
      <c r="AD1068" s="144">
        <v>97.38539999999999</v>
      </c>
      <c r="AG1068" s="15" t="s">
        <v>15</v>
      </c>
      <c r="AH1068" s="133">
        <v>1.2537508044900995E-4</v>
      </c>
      <c r="AI1068" s="133">
        <v>3.2692463624420234E-3</v>
      </c>
      <c r="AJ1068" s="133">
        <v>3.2252558284640985E-4</v>
      </c>
    </row>
    <row r="1069" spans="1:36">
      <c r="A1069" t="s">
        <v>1213</v>
      </c>
      <c r="B1069">
        <v>9300</v>
      </c>
      <c r="C1069" t="s">
        <v>3628</v>
      </c>
      <c r="D1069" t="s">
        <v>3629</v>
      </c>
      <c r="E1069" t="s">
        <v>80</v>
      </c>
      <c r="F1069" t="s">
        <v>3630</v>
      </c>
      <c r="G1069" t="s">
        <v>3631</v>
      </c>
      <c r="H1069" t="s">
        <v>321</v>
      </c>
      <c r="I1069" t="s">
        <v>755</v>
      </c>
      <c r="J1069" t="s">
        <v>205</v>
      </c>
      <c r="K1069" t="s">
        <v>224</v>
      </c>
      <c r="L1069" t="s">
        <v>325</v>
      </c>
      <c r="M1069" t="s">
        <v>314</v>
      </c>
      <c r="N1069" t="s">
        <v>509</v>
      </c>
      <c r="O1069" t="s">
        <v>339</v>
      </c>
      <c r="P1069" t="s">
        <v>2007</v>
      </c>
      <c r="Q1069" t="s">
        <v>433</v>
      </c>
      <c r="R1069" t="s">
        <v>407</v>
      </c>
      <c r="S1069" t="s">
        <v>1215</v>
      </c>
      <c r="T1069" s="132">
        <v>5356.6</v>
      </c>
      <c r="U1069" t="s">
        <v>3632</v>
      </c>
      <c r="V1069" s="133">
        <v>4.2500000000000003E-2</v>
      </c>
      <c r="W1069" s="133">
        <v>4.9526796633004799E-2</v>
      </c>
      <c r="X1069" s="15" t="s">
        <v>412</v>
      </c>
      <c r="Y1069" s="15" t="s">
        <v>339</v>
      </c>
      <c r="Z1069" s="144">
        <v>25000</v>
      </c>
      <c r="AA1069" t="s">
        <v>1216</v>
      </c>
      <c r="AB1069" t="s">
        <v>3633</v>
      </c>
      <c r="AD1069" s="144">
        <v>90.384</v>
      </c>
      <c r="AG1069" s="15" t="s">
        <v>15</v>
      </c>
      <c r="AH1069" s="133">
        <v>3.3333333333333335E-5</v>
      </c>
      <c r="AI1069" s="133">
        <v>3.0342080355264742E-3</v>
      </c>
      <c r="AJ1069" s="133">
        <v>2.9933801452774144E-4</v>
      </c>
    </row>
    <row r="1070" spans="1:36">
      <c r="A1070" t="s">
        <v>1213</v>
      </c>
      <c r="B1070">
        <v>9300</v>
      </c>
      <c r="C1070" t="s">
        <v>3634</v>
      </c>
      <c r="D1070" t="s">
        <v>3635</v>
      </c>
      <c r="E1070" t="s">
        <v>80</v>
      </c>
      <c r="F1070" t="s">
        <v>3636</v>
      </c>
      <c r="G1070" t="s">
        <v>3637</v>
      </c>
      <c r="H1070" t="s">
        <v>321</v>
      </c>
      <c r="I1070" t="s">
        <v>755</v>
      </c>
      <c r="J1070" t="s">
        <v>205</v>
      </c>
      <c r="K1070" t="s">
        <v>224</v>
      </c>
      <c r="L1070" t="s">
        <v>325</v>
      </c>
      <c r="M1070" t="s">
        <v>314</v>
      </c>
      <c r="N1070" t="s">
        <v>550</v>
      </c>
      <c r="O1070" t="s">
        <v>339</v>
      </c>
      <c r="P1070" t="s">
        <v>3614</v>
      </c>
      <c r="Q1070" t="s">
        <v>433</v>
      </c>
      <c r="R1070" t="s">
        <v>407</v>
      </c>
      <c r="S1070" t="s">
        <v>1215</v>
      </c>
      <c r="T1070" s="132">
        <v>5051.1000000000004</v>
      </c>
      <c r="U1070" t="s">
        <v>3638</v>
      </c>
      <c r="V1070" s="133">
        <v>4.0160000000000001E-2</v>
      </c>
      <c r="W1070" s="133">
        <v>5.0266370393037503E-2</v>
      </c>
      <c r="X1070" s="15" t="s">
        <v>412</v>
      </c>
      <c r="Y1070" s="15" t="s">
        <v>339</v>
      </c>
      <c r="Z1070" s="144">
        <v>25000</v>
      </c>
      <c r="AA1070" t="s">
        <v>1216</v>
      </c>
      <c r="AB1070" t="s">
        <v>3639</v>
      </c>
      <c r="AD1070" s="144">
        <v>88.930399999999992</v>
      </c>
      <c r="AG1070" s="15" t="s">
        <v>15</v>
      </c>
      <c r="AH1070" s="133">
        <v>6.3130005893817347E-6</v>
      </c>
      <c r="AI1070" s="133">
        <v>2.9854104076228482E-3</v>
      </c>
      <c r="AJ1070" s="133">
        <v>2.9452391316115524E-4</v>
      </c>
    </row>
    <row r="1071" spans="1:36">
      <c r="A1071" t="s">
        <v>1213</v>
      </c>
      <c r="B1071">
        <v>9300</v>
      </c>
      <c r="C1071" t="s">
        <v>3640</v>
      </c>
      <c r="D1071" t="s">
        <v>3641</v>
      </c>
      <c r="E1071" t="s">
        <v>80</v>
      </c>
      <c r="F1071" t="s">
        <v>3642</v>
      </c>
      <c r="G1071" t="s">
        <v>3643</v>
      </c>
      <c r="H1071" t="s">
        <v>321</v>
      </c>
      <c r="I1071" t="s">
        <v>755</v>
      </c>
      <c r="J1071" t="s">
        <v>205</v>
      </c>
      <c r="K1071" t="s">
        <v>224</v>
      </c>
      <c r="L1071" t="s">
        <v>325</v>
      </c>
      <c r="M1071" t="s">
        <v>314</v>
      </c>
      <c r="N1071" t="s">
        <v>488</v>
      </c>
      <c r="O1071" t="s">
        <v>339</v>
      </c>
      <c r="P1071" t="s">
        <v>2007</v>
      </c>
      <c r="Q1071" t="s">
        <v>433</v>
      </c>
      <c r="R1071" t="s">
        <v>407</v>
      </c>
      <c r="S1071" t="s">
        <v>1215</v>
      </c>
      <c r="T1071" s="132">
        <v>6490.8</v>
      </c>
      <c r="U1071" t="s">
        <v>3644</v>
      </c>
      <c r="V1071" s="133">
        <v>7.3779999999999998E-2</v>
      </c>
      <c r="W1071" s="133">
        <v>5.8745242613553697E-2</v>
      </c>
      <c r="X1071" s="15" t="s">
        <v>412</v>
      </c>
      <c r="Y1071" s="15" t="s">
        <v>339</v>
      </c>
      <c r="Z1071" s="144">
        <v>20000</v>
      </c>
      <c r="AA1071" t="s">
        <v>1216</v>
      </c>
      <c r="AB1071" t="s">
        <v>3645</v>
      </c>
      <c r="AD1071" s="144">
        <v>83.484499999999997</v>
      </c>
      <c r="AG1071" s="15" t="s">
        <v>15</v>
      </c>
      <c r="AH1071" s="133">
        <v>3.3333333333333335E-5</v>
      </c>
      <c r="AI1071" s="133">
        <v>2.8025905109522694E-3</v>
      </c>
      <c r="AJ1071" s="133">
        <v>2.764879234581478E-4</v>
      </c>
    </row>
    <row r="1072" spans="1:36">
      <c r="A1072" t="s">
        <v>1213</v>
      </c>
      <c r="B1072">
        <v>9300</v>
      </c>
      <c r="C1072" t="s">
        <v>2253</v>
      </c>
      <c r="D1072" t="s">
        <v>2254</v>
      </c>
      <c r="E1072" t="s">
        <v>309</v>
      </c>
      <c r="F1072" t="s">
        <v>2255</v>
      </c>
      <c r="G1072" t="s">
        <v>2256</v>
      </c>
      <c r="H1072" t="s">
        <v>321</v>
      </c>
      <c r="I1072" t="s">
        <v>755</v>
      </c>
      <c r="J1072" t="s">
        <v>205</v>
      </c>
      <c r="K1072" t="s">
        <v>204</v>
      </c>
      <c r="L1072" t="s">
        <v>325</v>
      </c>
      <c r="M1072" t="s">
        <v>314</v>
      </c>
      <c r="N1072" t="s">
        <v>534</v>
      </c>
      <c r="O1072" t="s">
        <v>339</v>
      </c>
      <c r="P1072" t="s">
        <v>2020</v>
      </c>
      <c r="Q1072" t="s">
        <v>433</v>
      </c>
      <c r="R1072" t="s">
        <v>407</v>
      </c>
      <c r="S1072" t="s">
        <v>1217</v>
      </c>
      <c r="T1072" s="132">
        <v>5316</v>
      </c>
      <c r="U1072" t="s">
        <v>2257</v>
      </c>
      <c r="V1072" s="133">
        <v>4.3749999999999997E-2</v>
      </c>
      <c r="W1072" s="133">
        <v>5.2272660912274997E-2</v>
      </c>
      <c r="X1072" s="15" t="s">
        <v>412</v>
      </c>
      <c r="Y1072" s="15" t="s">
        <v>339</v>
      </c>
      <c r="Z1072" s="144">
        <v>20000</v>
      </c>
      <c r="AA1072" t="s">
        <v>1218</v>
      </c>
      <c r="AB1072" t="s">
        <v>2258</v>
      </c>
      <c r="AD1072" s="144">
        <v>77.696300000000008</v>
      </c>
      <c r="AG1072" s="15" t="s">
        <v>15</v>
      </c>
      <c r="AH1072" s="133">
        <v>1.3333333333333333E-5</v>
      </c>
      <c r="AI1072" s="133">
        <v>2.6082795383107144E-3</v>
      </c>
      <c r="AJ1072" s="133">
        <v>2.5731828839342983E-4</v>
      </c>
    </row>
    <row r="1073" spans="1:36">
      <c r="A1073" t="s">
        <v>1213</v>
      </c>
      <c r="B1073">
        <v>9300</v>
      </c>
      <c r="C1073" t="s">
        <v>3646</v>
      </c>
      <c r="D1073" t="s">
        <v>3647</v>
      </c>
      <c r="E1073" t="s">
        <v>80</v>
      </c>
      <c r="F1073" t="s">
        <v>3648</v>
      </c>
      <c r="G1073" t="s">
        <v>3649</v>
      </c>
      <c r="H1073" t="s">
        <v>321</v>
      </c>
      <c r="I1073" t="s">
        <v>755</v>
      </c>
      <c r="J1073" t="s">
        <v>205</v>
      </c>
      <c r="K1073" t="s">
        <v>224</v>
      </c>
      <c r="L1073" t="s">
        <v>325</v>
      </c>
      <c r="M1073" t="s">
        <v>314</v>
      </c>
      <c r="N1073" t="s">
        <v>556</v>
      </c>
      <c r="O1073" t="s">
        <v>339</v>
      </c>
      <c r="P1073" t="s">
        <v>2007</v>
      </c>
      <c r="Q1073" t="s">
        <v>433</v>
      </c>
      <c r="R1073" t="s">
        <v>407</v>
      </c>
      <c r="S1073" t="s">
        <v>1215</v>
      </c>
      <c r="T1073" s="132">
        <v>3684</v>
      </c>
      <c r="U1073" t="s">
        <v>3650</v>
      </c>
      <c r="V1073" s="133">
        <v>5.7000000000000002E-2</v>
      </c>
      <c r="W1073" s="133">
        <v>5.3982597407102199E-2</v>
      </c>
      <c r="X1073" s="15" t="s">
        <v>412</v>
      </c>
      <c r="Y1073" s="15" t="s">
        <v>339</v>
      </c>
      <c r="Z1073" s="144">
        <v>20000</v>
      </c>
      <c r="AA1073" t="s">
        <v>1216</v>
      </c>
      <c r="AB1073" t="s">
        <v>3054</v>
      </c>
      <c r="AD1073" s="144">
        <v>76.101600000000005</v>
      </c>
      <c r="AG1073" s="15" t="s">
        <v>15</v>
      </c>
      <c r="AH1073" s="133">
        <v>2.0000000000000002E-5</v>
      </c>
      <c r="AI1073" s="133">
        <v>2.5547451566253045E-3</v>
      </c>
      <c r="AJ1073" s="133">
        <v>2.5203688536006784E-4</v>
      </c>
    </row>
    <row r="1074" spans="1:36">
      <c r="A1074" t="s">
        <v>1213</v>
      </c>
      <c r="B1074">
        <v>9300</v>
      </c>
      <c r="C1074" t="s">
        <v>3646</v>
      </c>
      <c r="D1074" t="s">
        <v>3647</v>
      </c>
      <c r="E1074" t="s">
        <v>80</v>
      </c>
      <c r="F1074" t="s">
        <v>3648</v>
      </c>
      <c r="G1074" t="s">
        <v>3651</v>
      </c>
      <c r="H1074" t="s">
        <v>321</v>
      </c>
      <c r="I1074" t="s">
        <v>755</v>
      </c>
      <c r="J1074" t="s">
        <v>205</v>
      </c>
      <c r="K1074" t="s">
        <v>224</v>
      </c>
      <c r="L1074" t="s">
        <v>325</v>
      </c>
      <c r="M1074" t="s">
        <v>314</v>
      </c>
      <c r="N1074" t="s">
        <v>556</v>
      </c>
      <c r="O1074" t="s">
        <v>339</v>
      </c>
      <c r="P1074" t="s">
        <v>2007</v>
      </c>
      <c r="Q1074" t="s">
        <v>433</v>
      </c>
      <c r="R1074" t="s">
        <v>407</v>
      </c>
      <c r="S1074" t="s">
        <v>1215</v>
      </c>
      <c r="T1074" s="132">
        <v>3684</v>
      </c>
      <c r="U1074" t="s">
        <v>3650</v>
      </c>
      <c r="V1074" s="133">
        <v>5.7000000000000002E-2</v>
      </c>
      <c r="W1074" s="133">
        <v>5.40035782229897E-2</v>
      </c>
      <c r="X1074" s="15" t="s">
        <v>412</v>
      </c>
      <c r="Y1074" s="15" t="s">
        <v>339</v>
      </c>
      <c r="Z1074" s="144">
        <v>20000</v>
      </c>
      <c r="AA1074" t="s">
        <v>1216</v>
      </c>
      <c r="AB1074" t="s">
        <v>3652</v>
      </c>
      <c r="AD1074" s="144">
        <v>76.095699999999994</v>
      </c>
      <c r="AG1074" s="15" t="s">
        <v>15</v>
      </c>
      <c r="AH1074" s="133">
        <v>2.0000000000000002E-5</v>
      </c>
      <c r="AI1074" s="133">
        <v>2.554547092505442E-3</v>
      </c>
      <c r="AJ1074" s="133">
        <v>2.5201734546046481E-4</v>
      </c>
    </row>
    <row r="1075" spans="1:36">
      <c r="A1075" t="s">
        <v>1213</v>
      </c>
      <c r="B1075">
        <v>9300</v>
      </c>
      <c r="C1075" t="s">
        <v>3653</v>
      </c>
      <c r="D1075" t="s">
        <v>3654</v>
      </c>
      <c r="E1075" t="s">
        <v>80</v>
      </c>
      <c r="F1075" t="s">
        <v>3655</v>
      </c>
      <c r="G1075" t="s">
        <v>3656</v>
      </c>
      <c r="H1075" t="s">
        <v>321</v>
      </c>
      <c r="I1075" t="s">
        <v>755</v>
      </c>
      <c r="J1075" t="s">
        <v>205</v>
      </c>
      <c r="K1075" t="s">
        <v>224</v>
      </c>
      <c r="L1075" t="s">
        <v>325</v>
      </c>
      <c r="M1075" t="s">
        <v>314</v>
      </c>
      <c r="N1075" t="s">
        <v>537</v>
      </c>
      <c r="O1075" t="s">
        <v>339</v>
      </c>
      <c r="P1075" t="s">
        <v>2002</v>
      </c>
      <c r="Q1075" t="s">
        <v>433</v>
      </c>
      <c r="R1075" t="s">
        <v>407</v>
      </c>
      <c r="S1075" t="s">
        <v>1215</v>
      </c>
      <c r="T1075" s="132">
        <v>4477.6000000000004</v>
      </c>
      <c r="U1075" t="s">
        <v>3139</v>
      </c>
      <c r="V1075" s="133">
        <v>6.9000000000000006E-2</v>
      </c>
      <c r="W1075" s="133">
        <v>6.0129976462125402E-2</v>
      </c>
      <c r="X1075" s="15" t="s">
        <v>412</v>
      </c>
      <c r="Y1075" s="15" t="s">
        <v>339</v>
      </c>
      <c r="Z1075" s="144">
        <v>20000</v>
      </c>
      <c r="AA1075" t="s">
        <v>1216</v>
      </c>
      <c r="AB1075" t="s">
        <v>3657</v>
      </c>
      <c r="AD1075" s="144">
        <v>74.369900000000001</v>
      </c>
      <c r="AG1075" s="15" t="s">
        <v>15</v>
      </c>
      <c r="AH1075" s="133">
        <v>3.0769230769230768E-5</v>
      </c>
      <c r="AI1075" s="133">
        <v>2.4966116589363197E-3</v>
      </c>
      <c r="AJ1075" s="133">
        <v>2.4630175923423037E-4</v>
      </c>
    </row>
    <row r="1076" spans="1:36">
      <c r="A1076" t="s">
        <v>1213</v>
      </c>
      <c r="B1076">
        <v>9300</v>
      </c>
      <c r="C1076" t="s">
        <v>2203</v>
      </c>
      <c r="D1076" t="s">
        <v>2204</v>
      </c>
      <c r="E1076" t="s">
        <v>80</v>
      </c>
      <c r="F1076" t="s">
        <v>2205</v>
      </c>
      <c r="G1076" t="s">
        <v>2206</v>
      </c>
      <c r="H1076" t="s">
        <v>321</v>
      </c>
      <c r="I1076" t="s">
        <v>755</v>
      </c>
      <c r="J1076" t="s">
        <v>205</v>
      </c>
      <c r="K1076" t="s">
        <v>233</v>
      </c>
      <c r="L1076" t="s">
        <v>325</v>
      </c>
      <c r="M1076" t="s">
        <v>314</v>
      </c>
      <c r="N1076" t="s">
        <v>486</v>
      </c>
      <c r="O1076" t="s">
        <v>339</v>
      </c>
      <c r="P1076" t="s">
        <v>2207</v>
      </c>
      <c r="Q1076" t="s">
        <v>433</v>
      </c>
      <c r="R1076" t="s">
        <v>407</v>
      </c>
      <c r="S1076" t="s">
        <v>1215</v>
      </c>
      <c r="T1076" s="132">
        <v>2755</v>
      </c>
      <c r="U1076" t="s">
        <v>2208</v>
      </c>
      <c r="V1076" s="133">
        <v>6.5000000000000002E-2</v>
      </c>
      <c r="W1076" s="133">
        <v>9.0327927029132504E-2</v>
      </c>
      <c r="X1076" s="15" t="s">
        <v>412</v>
      </c>
      <c r="Y1076" s="15" t="s">
        <v>339</v>
      </c>
      <c r="Z1076" s="144">
        <v>20000</v>
      </c>
      <c r="AA1076" t="s">
        <v>1216</v>
      </c>
      <c r="AB1076" t="s">
        <v>2209</v>
      </c>
      <c r="AD1076" s="144">
        <v>71.055300000000003</v>
      </c>
      <c r="AG1076" s="15" t="s">
        <v>15</v>
      </c>
      <c r="AH1076" s="133">
        <v>4.4444444444444447E-5</v>
      </c>
      <c r="AI1076" s="133">
        <v>2.3853399078016492E-3</v>
      </c>
      <c r="AJ1076" s="133">
        <v>2.3532430987423689E-4</v>
      </c>
    </row>
    <row r="1077" spans="1:36">
      <c r="A1077" t="s">
        <v>1213</v>
      </c>
      <c r="B1077">
        <v>9300</v>
      </c>
      <c r="C1077" t="s">
        <v>3658</v>
      </c>
      <c r="D1077" t="s">
        <v>3659</v>
      </c>
      <c r="E1077" t="s">
        <v>80</v>
      </c>
      <c r="F1077" t="s">
        <v>3660</v>
      </c>
      <c r="G1077" t="s">
        <v>3661</v>
      </c>
      <c r="H1077" t="s">
        <v>321</v>
      </c>
      <c r="I1077" t="s">
        <v>755</v>
      </c>
      <c r="J1077" t="s">
        <v>205</v>
      </c>
      <c r="K1077" t="s">
        <v>245</v>
      </c>
      <c r="L1077" t="s">
        <v>325</v>
      </c>
      <c r="M1077" t="s">
        <v>364</v>
      </c>
      <c r="N1077" t="s">
        <v>568</v>
      </c>
      <c r="O1077" t="s">
        <v>339</v>
      </c>
      <c r="P1077" t="s">
        <v>2929</v>
      </c>
      <c r="Q1077" t="s">
        <v>431</v>
      </c>
      <c r="R1077" t="s">
        <v>407</v>
      </c>
      <c r="S1077" t="s">
        <v>1217</v>
      </c>
      <c r="T1077" s="132">
        <v>3846.3</v>
      </c>
      <c r="U1077" t="s">
        <v>3662</v>
      </c>
      <c r="V1077" s="133">
        <v>1.6250000000000001E-2</v>
      </c>
      <c r="W1077" s="133">
        <v>5.93943366050717E-2</v>
      </c>
      <c r="X1077" s="15" t="s">
        <v>412</v>
      </c>
      <c r="Y1077" s="15" t="s">
        <v>339</v>
      </c>
      <c r="Z1077" s="144">
        <v>20000</v>
      </c>
      <c r="AA1077" t="s">
        <v>1218</v>
      </c>
      <c r="AB1077" t="s">
        <v>3663</v>
      </c>
      <c r="AD1077" s="144">
        <v>67.861399999999989</v>
      </c>
      <c r="AG1077" s="15" t="s">
        <v>15</v>
      </c>
      <c r="AH1077" s="133">
        <v>5.7142857142857142E-5</v>
      </c>
      <c r="AI1077" s="133">
        <v>2.2781200785766975E-3</v>
      </c>
      <c r="AJ1077" s="133">
        <v>2.247466004942564E-4</v>
      </c>
    </row>
    <row r="1078" spans="1:36">
      <c r="A1078" t="s">
        <v>1213</v>
      </c>
      <c r="B1078">
        <v>9300</v>
      </c>
      <c r="C1078" t="s">
        <v>2970</v>
      </c>
      <c r="D1078" t="s">
        <v>2971</v>
      </c>
      <c r="E1078" t="s">
        <v>80</v>
      </c>
      <c r="F1078" t="s">
        <v>3664</v>
      </c>
      <c r="G1078" t="s">
        <v>3665</v>
      </c>
      <c r="H1078" t="s">
        <v>321</v>
      </c>
      <c r="I1078" t="s">
        <v>755</v>
      </c>
      <c r="J1078" t="s">
        <v>205</v>
      </c>
      <c r="K1078" t="s">
        <v>224</v>
      </c>
      <c r="L1078" t="s">
        <v>325</v>
      </c>
      <c r="M1078" t="s">
        <v>314</v>
      </c>
      <c r="N1078" t="s">
        <v>537</v>
      </c>
      <c r="O1078" t="s">
        <v>339</v>
      </c>
      <c r="P1078" t="s">
        <v>2002</v>
      </c>
      <c r="Q1078" t="s">
        <v>433</v>
      </c>
      <c r="R1078" t="s">
        <v>407</v>
      </c>
      <c r="S1078" t="s">
        <v>1215</v>
      </c>
      <c r="T1078" s="132">
        <v>3588.4</v>
      </c>
      <c r="U1078" t="s">
        <v>3666</v>
      </c>
      <c r="V1078" s="133">
        <v>7.9500000000000001E-2</v>
      </c>
      <c r="W1078" s="133">
        <v>7.0717420679330498E-2</v>
      </c>
      <c r="X1078" s="15" t="s">
        <v>412</v>
      </c>
      <c r="Y1078" s="15" t="s">
        <v>339</v>
      </c>
      <c r="Z1078" s="144">
        <v>17000</v>
      </c>
      <c r="AA1078" t="s">
        <v>1216</v>
      </c>
      <c r="AB1078" t="s">
        <v>3667</v>
      </c>
      <c r="AD1078" s="144">
        <v>66.280899999999988</v>
      </c>
      <c r="AG1078" s="15" t="s">
        <v>15</v>
      </c>
      <c r="AH1078" s="133">
        <v>2.6153846153846153E-5</v>
      </c>
      <c r="AI1078" s="133">
        <v>2.2250623935865491E-3</v>
      </c>
      <c r="AJ1078" s="133">
        <v>2.1951222569383712E-4</v>
      </c>
    </row>
    <row r="1079" spans="1:36">
      <c r="A1079" t="s">
        <v>1213</v>
      </c>
      <c r="B1079">
        <v>9300</v>
      </c>
      <c r="C1079" t="s">
        <v>3621</v>
      </c>
      <c r="D1079" t="s">
        <v>3622</v>
      </c>
      <c r="E1079" t="s">
        <v>80</v>
      </c>
      <c r="F1079" t="s">
        <v>3668</v>
      </c>
      <c r="G1079" t="s">
        <v>3669</v>
      </c>
      <c r="H1079" t="s">
        <v>321</v>
      </c>
      <c r="I1079" t="s">
        <v>755</v>
      </c>
      <c r="J1079" t="s">
        <v>205</v>
      </c>
      <c r="K1079" t="s">
        <v>293</v>
      </c>
      <c r="L1079" t="s">
        <v>325</v>
      </c>
      <c r="M1079" t="s">
        <v>314</v>
      </c>
      <c r="N1079" t="s">
        <v>568</v>
      </c>
      <c r="O1079" t="s">
        <v>339</v>
      </c>
      <c r="P1079" t="s">
        <v>3625</v>
      </c>
      <c r="Q1079" t="s">
        <v>431</v>
      </c>
      <c r="R1079" t="s">
        <v>407</v>
      </c>
      <c r="S1079" t="s">
        <v>1217</v>
      </c>
      <c r="T1079" s="132">
        <v>1407</v>
      </c>
      <c r="U1079" t="s">
        <v>3670</v>
      </c>
      <c r="V1079" s="133">
        <v>4.2500000000000003E-2</v>
      </c>
      <c r="W1079" s="133">
        <v>8.3848788822889E-2</v>
      </c>
      <c r="X1079" s="15" t="s">
        <v>412</v>
      </c>
      <c r="Y1079" s="15" t="s">
        <v>339</v>
      </c>
      <c r="Z1079" s="144">
        <v>15000</v>
      </c>
      <c r="AA1079" t="s">
        <v>1218</v>
      </c>
      <c r="AB1079" t="s">
        <v>3671</v>
      </c>
      <c r="AD1079" s="144">
        <v>57.816099999999999</v>
      </c>
      <c r="AG1079" s="15" t="s">
        <v>15</v>
      </c>
      <c r="AH1079" s="133">
        <v>5.1202053543694125E-5</v>
      </c>
      <c r="AI1079" s="133">
        <v>1.9408974509072642E-3</v>
      </c>
      <c r="AJ1079" s="133">
        <v>1.9147809990415729E-4</v>
      </c>
    </row>
    <row r="1080" spans="1:36">
      <c r="A1080" t="s">
        <v>1213</v>
      </c>
      <c r="B1080">
        <v>9300</v>
      </c>
      <c r="C1080" t="s">
        <v>3672</v>
      </c>
      <c r="D1080" t="s">
        <v>3673</v>
      </c>
      <c r="E1080" t="s">
        <v>80</v>
      </c>
      <c r="F1080" t="s">
        <v>3674</v>
      </c>
      <c r="G1080" t="s">
        <v>3675</v>
      </c>
      <c r="H1080" t="s">
        <v>321</v>
      </c>
      <c r="I1080" t="s">
        <v>755</v>
      </c>
      <c r="J1080" t="s">
        <v>205</v>
      </c>
      <c r="K1080" t="s">
        <v>224</v>
      </c>
      <c r="L1080" t="s">
        <v>325</v>
      </c>
      <c r="M1080" t="s">
        <v>314</v>
      </c>
      <c r="N1080" t="s">
        <v>521</v>
      </c>
      <c r="O1080" t="s">
        <v>339</v>
      </c>
      <c r="P1080" t="s">
        <v>2007</v>
      </c>
      <c r="Q1080" t="s">
        <v>433</v>
      </c>
      <c r="R1080" t="s">
        <v>407</v>
      </c>
      <c r="S1080" t="s">
        <v>1215</v>
      </c>
      <c r="T1080" s="132">
        <v>3836.7</v>
      </c>
      <c r="U1080" t="s">
        <v>3676</v>
      </c>
      <c r="V1080" s="133">
        <v>5.1999999999999998E-2</v>
      </c>
      <c r="W1080" s="133">
        <v>5.1409824858903601E-2</v>
      </c>
      <c r="X1080" s="15" t="s">
        <v>412</v>
      </c>
      <c r="Y1080" s="15" t="s">
        <v>339</v>
      </c>
      <c r="Z1080" s="144">
        <v>15000</v>
      </c>
      <c r="AA1080" t="s">
        <v>1216</v>
      </c>
      <c r="AB1080" t="s">
        <v>3677</v>
      </c>
      <c r="AD1080" s="144">
        <v>56.1419</v>
      </c>
      <c r="AG1080" s="15" t="s">
        <v>15</v>
      </c>
      <c r="AH1080" s="133">
        <v>3.0000000000000001E-5</v>
      </c>
      <c r="AI1080" s="133">
        <v>1.8846942391321888E-3</v>
      </c>
      <c r="AJ1080" s="133">
        <v>1.8593340500326394E-4</v>
      </c>
    </row>
    <row r="1081" spans="1:36">
      <c r="A1081" t="s">
        <v>1213</v>
      </c>
      <c r="B1081">
        <v>9300</v>
      </c>
      <c r="C1081" t="s">
        <v>3678</v>
      </c>
      <c r="D1081" t="s">
        <v>3679</v>
      </c>
      <c r="E1081" t="s">
        <v>80</v>
      </c>
      <c r="F1081" t="s">
        <v>3680</v>
      </c>
      <c r="G1081" t="s">
        <v>3681</v>
      </c>
      <c r="H1081" t="s">
        <v>321</v>
      </c>
      <c r="I1081" t="s">
        <v>755</v>
      </c>
      <c r="J1081" t="s">
        <v>205</v>
      </c>
      <c r="K1081" t="s">
        <v>224</v>
      </c>
      <c r="L1081" t="s">
        <v>325</v>
      </c>
      <c r="M1081" t="s">
        <v>314</v>
      </c>
      <c r="N1081" t="s">
        <v>545</v>
      </c>
      <c r="O1081" t="s">
        <v>339</v>
      </c>
      <c r="P1081" t="s">
        <v>3578</v>
      </c>
      <c r="Q1081" t="s">
        <v>431</v>
      </c>
      <c r="R1081" t="s">
        <v>407</v>
      </c>
      <c r="S1081" t="s">
        <v>1215</v>
      </c>
      <c r="T1081" s="132">
        <v>3741.5</v>
      </c>
      <c r="U1081" t="s">
        <v>3682</v>
      </c>
      <c r="V1081" s="133">
        <v>4.5999999999999999E-2</v>
      </c>
      <c r="W1081" s="133">
        <v>4.6825516587495501E-2</v>
      </c>
      <c r="X1081" s="15" t="s">
        <v>412</v>
      </c>
      <c r="Y1081" s="15" t="s">
        <v>339</v>
      </c>
      <c r="Z1081" s="144">
        <v>15000</v>
      </c>
      <c r="AA1081" t="s">
        <v>1216</v>
      </c>
      <c r="AB1081" t="s">
        <v>3683</v>
      </c>
      <c r="AD1081" s="144">
        <v>56.102899999999998</v>
      </c>
      <c r="AG1081" s="15" t="s">
        <v>15</v>
      </c>
      <c r="AH1081" s="133">
        <v>1.0000000000000001E-5</v>
      </c>
      <c r="AI1081" s="133">
        <v>1.8833850017297112E-3</v>
      </c>
      <c r="AJ1081" s="133">
        <v>1.8580424295504099E-4</v>
      </c>
    </row>
    <row r="1082" spans="1:36">
      <c r="A1082" t="s">
        <v>1213</v>
      </c>
      <c r="B1082">
        <v>9300</v>
      </c>
      <c r="C1082" t="s">
        <v>3672</v>
      </c>
      <c r="D1082" t="s">
        <v>3673</v>
      </c>
      <c r="E1082" t="s">
        <v>80</v>
      </c>
      <c r="F1082" t="s">
        <v>3684</v>
      </c>
      <c r="G1082" t="s">
        <v>3685</v>
      </c>
      <c r="H1082" t="s">
        <v>321</v>
      </c>
      <c r="I1082" t="s">
        <v>755</v>
      </c>
      <c r="J1082" t="s">
        <v>205</v>
      </c>
      <c r="K1082" t="s">
        <v>224</v>
      </c>
      <c r="L1082" t="s">
        <v>325</v>
      </c>
      <c r="M1082" t="s">
        <v>314</v>
      </c>
      <c r="N1082" t="s">
        <v>521</v>
      </c>
      <c r="O1082" t="s">
        <v>339</v>
      </c>
      <c r="P1082" t="s">
        <v>2007</v>
      </c>
      <c r="Q1082" t="s">
        <v>433</v>
      </c>
      <c r="R1082" t="s">
        <v>407</v>
      </c>
      <c r="S1082" t="s">
        <v>1215</v>
      </c>
      <c r="T1082" s="132">
        <v>7310.2</v>
      </c>
      <c r="U1082" t="s">
        <v>3686</v>
      </c>
      <c r="V1082" s="133">
        <v>5.45E-2</v>
      </c>
      <c r="W1082" s="133">
        <v>5.48454334604737E-2</v>
      </c>
      <c r="X1082" s="15" t="s">
        <v>412</v>
      </c>
      <c r="Y1082" s="15" t="s">
        <v>339</v>
      </c>
      <c r="Z1082" s="144">
        <v>15000</v>
      </c>
      <c r="AA1082" t="s">
        <v>1216</v>
      </c>
      <c r="AB1082" t="s">
        <v>3687</v>
      </c>
      <c r="AD1082" s="144">
        <v>56.063000000000002</v>
      </c>
      <c r="AG1082" s="15" t="s">
        <v>15</v>
      </c>
      <c r="AH1082" s="133">
        <v>1.5E-5</v>
      </c>
      <c r="AI1082" s="133">
        <v>1.8820455511564073E-3</v>
      </c>
      <c r="AJ1082" s="133">
        <v>1.8567210024416676E-4</v>
      </c>
    </row>
    <row r="1083" spans="1:36">
      <c r="A1083" t="s">
        <v>1213</v>
      </c>
      <c r="B1083">
        <v>9300</v>
      </c>
      <c r="C1083" t="s">
        <v>3688</v>
      </c>
      <c r="D1083" t="s">
        <v>3689</v>
      </c>
      <c r="E1083" t="s">
        <v>80</v>
      </c>
      <c r="F1083" t="s">
        <v>3690</v>
      </c>
      <c r="G1083" t="s">
        <v>3691</v>
      </c>
      <c r="H1083" t="s">
        <v>321</v>
      </c>
      <c r="I1083" t="s">
        <v>755</v>
      </c>
      <c r="J1083" t="s">
        <v>205</v>
      </c>
      <c r="K1083" t="s">
        <v>224</v>
      </c>
      <c r="L1083" t="s">
        <v>325</v>
      </c>
      <c r="M1083" t="s">
        <v>314</v>
      </c>
      <c r="N1083" t="s">
        <v>548</v>
      </c>
      <c r="O1083" t="s">
        <v>339</v>
      </c>
      <c r="P1083" t="s">
        <v>3692</v>
      </c>
      <c r="Q1083" t="s">
        <v>433</v>
      </c>
      <c r="R1083" t="s">
        <v>407</v>
      </c>
      <c r="S1083" t="s">
        <v>1215</v>
      </c>
      <c r="T1083" s="132">
        <v>1795.2</v>
      </c>
      <c r="U1083" t="s">
        <v>3693</v>
      </c>
      <c r="V1083" s="133">
        <v>4.8750000000000002E-2</v>
      </c>
      <c r="W1083" s="133">
        <v>5.1158055068254098E-2</v>
      </c>
      <c r="X1083" s="15" t="s">
        <v>412</v>
      </c>
      <c r="Y1083" s="15" t="s">
        <v>339</v>
      </c>
      <c r="Z1083" s="144">
        <v>15000</v>
      </c>
      <c r="AA1083" t="s">
        <v>1216</v>
      </c>
      <c r="AB1083" t="s">
        <v>3694</v>
      </c>
      <c r="AD1083" s="144">
        <v>55.401699999999998</v>
      </c>
      <c r="AG1083" s="15" t="s">
        <v>15</v>
      </c>
      <c r="AH1083" s="133">
        <v>1.0000000000000001E-5</v>
      </c>
      <c r="AI1083" s="133">
        <v>1.8598455846369605E-3</v>
      </c>
      <c r="AJ1083" s="133">
        <v>1.834819755649404E-4</v>
      </c>
    </row>
    <row r="1084" spans="1:36">
      <c r="A1084" t="s">
        <v>1213</v>
      </c>
      <c r="B1084">
        <v>9300</v>
      </c>
      <c r="C1084" t="s">
        <v>3695</v>
      </c>
      <c r="D1084" t="s">
        <v>3696</v>
      </c>
      <c r="E1084" t="s">
        <v>80</v>
      </c>
      <c r="F1084" t="s">
        <v>3697</v>
      </c>
      <c r="G1084" t="s">
        <v>3698</v>
      </c>
      <c r="H1084" t="s">
        <v>321</v>
      </c>
      <c r="I1084" t="s">
        <v>755</v>
      </c>
      <c r="J1084" t="s">
        <v>205</v>
      </c>
      <c r="K1084" t="s">
        <v>224</v>
      </c>
      <c r="L1084" t="s">
        <v>325</v>
      </c>
      <c r="M1084" t="s">
        <v>314</v>
      </c>
      <c r="N1084" t="s">
        <v>546</v>
      </c>
      <c r="O1084" t="s">
        <v>339</v>
      </c>
      <c r="P1084" t="s">
        <v>2007</v>
      </c>
      <c r="Q1084" t="s">
        <v>433</v>
      </c>
      <c r="R1084" t="s">
        <v>407</v>
      </c>
      <c r="S1084" t="s">
        <v>1215</v>
      </c>
      <c r="T1084" s="132">
        <v>4561.5</v>
      </c>
      <c r="U1084" t="s">
        <v>3699</v>
      </c>
      <c r="V1084" s="133">
        <v>4.5999999999999999E-2</v>
      </c>
      <c r="W1084" s="133">
        <v>5.1341637207269301E-2</v>
      </c>
      <c r="X1084" s="15" t="s">
        <v>412</v>
      </c>
      <c r="Y1084" s="15" t="s">
        <v>339</v>
      </c>
      <c r="Z1084" s="144">
        <v>15000</v>
      </c>
      <c r="AA1084" t="s">
        <v>1216</v>
      </c>
      <c r="AB1084" t="s">
        <v>3700</v>
      </c>
      <c r="AD1084" s="144">
        <v>54.943199999999997</v>
      </c>
      <c r="AG1084" s="15" t="s">
        <v>15</v>
      </c>
      <c r="AH1084" s="133">
        <v>1.8749999999999998E-5</v>
      </c>
      <c r="AI1084" s="133">
        <v>1.8444536526103974E-3</v>
      </c>
      <c r="AJ1084" s="133">
        <v>1.8196349353647332E-4</v>
      </c>
    </row>
    <row r="1085" spans="1:36">
      <c r="A1085" t="s">
        <v>1213</v>
      </c>
      <c r="B1085">
        <v>9300</v>
      </c>
      <c r="C1085" t="s">
        <v>3701</v>
      </c>
      <c r="D1085" t="s">
        <v>3702</v>
      </c>
      <c r="E1085" t="s">
        <v>80</v>
      </c>
      <c r="F1085" t="s">
        <v>3703</v>
      </c>
      <c r="G1085" t="s">
        <v>3704</v>
      </c>
      <c r="H1085" t="s">
        <v>321</v>
      </c>
      <c r="I1085" t="s">
        <v>755</v>
      </c>
      <c r="J1085" t="s">
        <v>205</v>
      </c>
      <c r="K1085" t="s">
        <v>301</v>
      </c>
      <c r="L1085" t="s">
        <v>325</v>
      </c>
      <c r="M1085" t="s">
        <v>314</v>
      </c>
      <c r="N1085" t="s">
        <v>546</v>
      </c>
      <c r="O1085" t="s">
        <v>339</v>
      </c>
      <c r="P1085" t="s">
        <v>2880</v>
      </c>
      <c r="Q1085" t="s">
        <v>433</v>
      </c>
      <c r="R1085" t="s">
        <v>407</v>
      </c>
      <c r="S1085" t="s">
        <v>1215</v>
      </c>
      <c r="T1085" s="132">
        <v>3018.4</v>
      </c>
      <c r="U1085" t="s">
        <v>2651</v>
      </c>
      <c r="V1085" s="133">
        <v>4.3749999999999997E-2</v>
      </c>
      <c r="W1085" s="133">
        <v>5.0373897074460598E-2</v>
      </c>
      <c r="X1085" s="15" t="s">
        <v>412</v>
      </c>
      <c r="Y1085" s="15" t="s">
        <v>339</v>
      </c>
      <c r="Z1085" s="144">
        <v>15000</v>
      </c>
      <c r="AA1085" t="s">
        <v>1216</v>
      </c>
      <c r="AB1085" t="s">
        <v>3705</v>
      </c>
      <c r="AD1085" s="144">
        <v>54.692900000000002</v>
      </c>
      <c r="AG1085" s="15" t="s">
        <v>15</v>
      </c>
      <c r="AH1085" s="133">
        <v>3.7499999999999997E-5</v>
      </c>
      <c r="AI1085" s="133">
        <v>1.8360510341016761E-3</v>
      </c>
      <c r="AJ1085" s="133">
        <v>1.811345381346733E-4</v>
      </c>
    </row>
    <row r="1086" spans="1:36">
      <c r="A1086" t="s">
        <v>1213</v>
      </c>
      <c r="B1086">
        <v>9300</v>
      </c>
      <c r="C1086" t="s">
        <v>3706</v>
      </c>
      <c r="D1086" t="s">
        <v>3707</v>
      </c>
      <c r="E1086" t="s">
        <v>80</v>
      </c>
      <c r="F1086" t="s">
        <v>3708</v>
      </c>
      <c r="G1086" t="s">
        <v>3709</v>
      </c>
      <c r="H1086" t="s">
        <v>321</v>
      </c>
      <c r="I1086" t="s">
        <v>755</v>
      </c>
      <c r="J1086" t="s">
        <v>205</v>
      </c>
      <c r="K1086" t="s">
        <v>224</v>
      </c>
      <c r="L1086" t="s">
        <v>325</v>
      </c>
      <c r="M1086" t="s">
        <v>314</v>
      </c>
      <c r="N1086" t="s">
        <v>545</v>
      </c>
      <c r="O1086" t="s">
        <v>339</v>
      </c>
      <c r="P1086" t="s">
        <v>3692</v>
      </c>
      <c r="Q1086" t="s">
        <v>433</v>
      </c>
      <c r="R1086" t="s">
        <v>407</v>
      </c>
      <c r="S1086" t="s">
        <v>1215</v>
      </c>
      <c r="T1086" s="132">
        <v>972.6</v>
      </c>
      <c r="U1086" t="s">
        <v>3710</v>
      </c>
      <c r="V1086" s="133">
        <v>3.3500000000000002E-2</v>
      </c>
      <c r="W1086" s="133">
        <v>5.4597597572803198E-2</v>
      </c>
      <c r="X1086" s="15" t="s">
        <v>412</v>
      </c>
      <c r="Y1086" s="15" t="s">
        <v>339</v>
      </c>
      <c r="Z1086" s="144">
        <v>15000</v>
      </c>
      <c r="AA1086" t="s">
        <v>1216</v>
      </c>
      <c r="AB1086" t="s">
        <v>3711</v>
      </c>
      <c r="AD1086" s="144">
        <v>54.189</v>
      </c>
      <c r="AG1086" s="15" t="s">
        <v>15</v>
      </c>
      <c r="AH1086" s="133">
        <v>8.5714285714285709E-6</v>
      </c>
      <c r="AI1086" s="133">
        <v>1.8191350154578697E-3</v>
      </c>
      <c r="AJ1086" s="133">
        <v>1.7946569823468515E-4</v>
      </c>
    </row>
    <row r="1087" spans="1:36">
      <c r="A1087" t="s">
        <v>1213</v>
      </c>
      <c r="B1087">
        <v>9300</v>
      </c>
      <c r="C1087" t="s">
        <v>3712</v>
      </c>
      <c r="D1087" t="s">
        <v>3713</v>
      </c>
      <c r="E1087" t="s">
        <v>80</v>
      </c>
      <c r="F1087" t="s">
        <v>3714</v>
      </c>
      <c r="G1087" t="s">
        <v>3715</v>
      </c>
      <c r="H1087" t="s">
        <v>321</v>
      </c>
      <c r="I1087" t="s">
        <v>755</v>
      </c>
      <c r="J1087" t="s">
        <v>205</v>
      </c>
      <c r="K1087" t="s">
        <v>224</v>
      </c>
      <c r="L1087" t="s">
        <v>325</v>
      </c>
      <c r="M1087" t="s">
        <v>314</v>
      </c>
      <c r="N1087" t="s">
        <v>525</v>
      </c>
      <c r="O1087" t="s">
        <v>339</v>
      </c>
      <c r="P1087" t="s">
        <v>2007</v>
      </c>
      <c r="Q1087" t="s">
        <v>433</v>
      </c>
      <c r="R1087" t="s">
        <v>407</v>
      </c>
      <c r="S1087" t="s">
        <v>1215</v>
      </c>
      <c r="T1087" s="132">
        <v>5295</v>
      </c>
      <c r="U1087" t="s">
        <v>3716</v>
      </c>
      <c r="V1087" s="133">
        <v>3.7499999999999999E-2</v>
      </c>
      <c r="W1087" s="133">
        <v>5.4252725411653199E-2</v>
      </c>
      <c r="X1087" s="15" t="s">
        <v>412</v>
      </c>
      <c r="Y1087" s="15" t="s">
        <v>339</v>
      </c>
      <c r="Z1087" s="144">
        <v>15000</v>
      </c>
      <c r="AA1087" t="s">
        <v>1216</v>
      </c>
      <c r="AB1087" t="s">
        <v>3717</v>
      </c>
      <c r="AC1087" s="132">
        <v>281.3</v>
      </c>
      <c r="AD1087" s="144">
        <v>52.778400000000005</v>
      </c>
      <c r="AG1087" s="15" t="s">
        <v>15</v>
      </c>
      <c r="AH1087" s="133">
        <v>2.0256255131584632E-5</v>
      </c>
      <c r="AI1087" s="133">
        <v>1.7717809057159505E-3</v>
      </c>
      <c r="AJ1087" s="133">
        <v>1.7479400630588323E-4</v>
      </c>
    </row>
    <row r="1088" spans="1:36">
      <c r="A1088" t="s">
        <v>1213</v>
      </c>
      <c r="B1088">
        <v>9300</v>
      </c>
      <c r="C1088" t="s">
        <v>3718</v>
      </c>
      <c r="D1088" t="s">
        <v>3719</v>
      </c>
      <c r="E1088" t="s">
        <v>80</v>
      </c>
      <c r="F1088" t="s">
        <v>3720</v>
      </c>
      <c r="G1088" t="s">
        <v>3721</v>
      </c>
      <c r="H1088" t="s">
        <v>321</v>
      </c>
      <c r="I1088" t="s">
        <v>755</v>
      </c>
      <c r="J1088" t="s">
        <v>205</v>
      </c>
      <c r="K1088" t="s">
        <v>224</v>
      </c>
      <c r="L1088" t="s">
        <v>325</v>
      </c>
      <c r="M1088" t="s">
        <v>314</v>
      </c>
      <c r="N1088" t="s">
        <v>544</v>
      </c>
      <c r="O1088" t="s">
        <v>339</v>
      </c>
      <c r="P1088" t="s">
        <v>2007</v>
      </c>
      <c r="Q1088" t="s">
        <v>433</v>
      </c>
      <c r="R1088" t="s">
        <v>407</v>
      </c>
      <c r="S1088" t="s">
        <v>1215</v>
      </c>
      <c r="T1088" s="132">
        <v>3401.3</v>
      </c>
      <c r="U1088" t="s">
        <v>2263</v>
      </c>
      <c r="V1088" s="133">
        <v>3.2500000000000001E-2</v>
      </c>
      <c r="W1088" s="133">
        <v>5.11056030285355E-2</v>
      </c>
      <c r="X1088" s="15" t="s">
        <v>412</v>
      </c>
      <c r="Y1088" s="15" t="s">
        <v>339</v>
      </c>
      <c r="Z1088" s="144">
        <v>15000</v>
      </c>
      <c r="AA1088" t="s">
        <v>1216</v>
      </c>
      <c r="AB1088" t="s">
        <v>3722</v>
      </c>
      <c r="AD1088" s="144">
        <v>52.630800000000001</v>
      </c>
      <c r="AG1088" s="15" t="s">
        <v>15</v>
      </c>
      <c r="AH1088" s="133">
        <v>5.4545454545454545E-6</v>
      </c>
      <c r="AI1088" s="133">
        <v>1.76682594570042E-3</v>
      </c>
      <c r="AJ1088" s="133">
        <v>1.7430517763107026E-4</v>
      </c>
    </row>
    <row r="1089" spans="1:36">
      <c r="A1089" t="s">
        <v>1213</v>
      </c>
      <c r="B1089">
        <v>9300</v>
      </c>
      <c r="C1089" t="s">
        <v>3723</v>
      </c>
      <c r="D1089" t="s">
        <v>3724</v>
      </c>
      <c r="E1089" t="s">
        <v>80</v>
      </c>
      <c r="F1089" t="s">
        <v>3725</v>
      </c>
      <c r="G1089" t="s">
        <v>3726</v>
      </c>
      <c r="H1089" t="s">
        <v>321</v>
      </c>
      <c r="I1089" t="s">
        <v>755</v>
      </c>
      <c r="J1089" t="s">
        <v>205</v>
      </c>
      <c r="K1089" t="s">
        <v>224</v>
      </c>
      <c r="L1089" t="s">
        <v>325</v>
      </c>
      <c r="M1089" t="s">
        <v>314</v>
      </c>
      <c r="N1089" t="s">
        <v>525</v>
      </c>
      <c r="O1089" t="s">
        <v>339</v>
      </c>
      <c r="P1089" t="s">
        <v>3614</v>
      </c>
      <c r="Q1089" t="s">
        <v>433</v>
      </c>
      <c r="R1089" t="s">
        <v>407</v>
      </c>
      <c r="S1089" t="s">
        <v>1215</v>
      </c>
      <c r="T1089" s="132">
        <v>5569.5</v>
      </c>
      <c r="U1089" t="s">
        <v>2809</v>
      </c>
      <c r="V1089" s="133">
        <v>3.5999999999999997E-2</v>
      </c>
      <c r="W1089" s="133">
        <v>4.9857244483232199E-2</v>
      </c>
      <c r="X1089" s="15" t="s">
        <v>412</v>
      </c>
      <c r="Y1089" s="15" t="s">
        <v>339</v>
      </c>
      <c r="Z1089" s="144">
        <v>15000</v>
      </c>
      <c r="AA1089" t="s">
        <v>1216</v>
      </c>
      <c r="AB1089" t="s">
        <v>3727</v>
      </c>
      <c r="AD1089" s="144">
        <v>51.957900000000002</v>
      </c>
      <c r="AG1089" s="15" t="s">
        <v>15</v>
      </c>
      <c r="AH1089" s="133">
        <v>1.5E-5</v>
      </c>
      <c r="AI1089" s="133">
        <v>1.7442365649792109E-3</v>
      </c>
      <c r="AJ1089" s="133">
        <v>1.7207663552211606E-4</v>
      </c>
    </row>
    <row r="1090" spans="1:36">
      <c r="A1090" t="s">
        <v>1213</v>
      </c>
      <c r="B1090">
        <v>9300</v>
      </c>
      <c r="C1090" t="s">
        <v>3728</v>
      </c>
      <c r="D1090" t="s">
        <v>3729</v>
      </c>
      <c r="E1090" t="s">
        <v>80</v>
      </c>
      <c r="F1090" t="s">
        <v>3730</v>
      </c>
      <c r="G1090" t="s">
        <v>3731</v>
      </c>
      <c r="H1090" t="s">
        <v>321</v>
      </c>
      <c r="I1090" t="s">
        <v>755</v>
      </c>
      <c r="J1090" t="s">
        <v>205</v>
      </c>
      <c r="K1090" t="s">
        <v>224</v>
      </c>
      <c r="L1090" t="s">
        <v>325</v>
      </c>
      <c r="M1090" t="s">
        <v>314</v>
      </c>
      <c r="N1090" t="s">
        <v>521</v>
      </c>
      <c r="O1090" t="s">
        <v>339</v>
      </c>
      <c r="P1090" t="s">
        <v>3614</v>
      </c>
      <c r="Q1090" t="s">
        <v>433</v>
      </c>
      <c r="R1090" t="s">
        <v>407</v>
      </c>
      <c r="S1090" t="s">
        <v>1215</v>
      </c>
      <c r="T1090" s="132">
        <v>5493.8</v>
      </c>
      <c r="U1090" t="s">
        <v>3732</v>
      </c>
      <c r="V1090" s="133">
        <v>2.7E-2</v>
      </c>
      <c r="W1090" s="133">
        <v>5.0171956721543898E-2</v>
      </c>
      <c r="X1090" s="15" t="s">
        <v>412</v>
      </c>
      <c r="Y1090" s="15" t="s">
        <v>339</v>
      </c>
      <c r="Z1090" s="144">
        <v>15000</v>
      </c>
      <c r="AA1090" t="s">
        <v>1216</v>
      </c>
      <c r="AB1090" t="s">
        <v>3733</v>
      </c>
      <c r="AD1090" s="144">
        <v>48.942900000000002</v>
      </c>
      <c r="AG1090" s="15" t="s">
        <v>15</v>
      </c>
      <c r="AH1090" s="133">
        <v>1.5789473684210526E-5</v>
      </c>
      <c r="AI1090" s="133">
        <v>1.6430224427107527E-3</v>
      </c>
      <c r="AJ1090" s="133">
        <v>1.6209141564026594E-4</v>
      </c>
    </row>
    <row r="1091" spans="1:36">
      <c r="A1091" t="s">
        <v>1213</v>
      </c>
      <c r="B1091">
        <v>9300</v>
      </c>
      <c r="C1091" t="s">
        <v>3734</v>
      </c>
      <c r="D1091" t="s">
        <v>3735</v>
      </c>
      <c r="E1091" t="s">
        <v>311</v>
      </c>
      <c r="F1091" t="s">
        <v>3736</v>
      </c>
      <c r="G1091" t="s">
        <v>3737</v>
      </c>
      <c r="H1091" t="s">
        <v>321</v>
      </c>
      <c r="I1091" t="s">
        <v>755</v>
      </c>
      <c r="J1091" t="s">
        <v>205</v>
      </c>
      <c r="K1091" t="s">
        <v>233</v>
      </c>
      <c r="L1091" t="s">
        <v>325</v>
      </c>
      <c r="M1091" t="s">
        <v>314</v>
      </c>
      <c r="N1091" t="s">
        <v>486</v>
      </c>
      <c r="O1091" t="s">
        <v>339</v>
      </c>
      <c r="P1091" t="s">
        <v>2020</v>
      </c>
      <c r="Q1091" t="s">
        <v>433</v>
      </c>
      <c r="R1091" t="s">
        <v>407</v>
      </c>
      <c r="S1091" t="s">
        <v>1215</v>
      </c>
      <c r="T1091" s="132">
        <v>6686.3</v>
      </c>
      <c r="U1091" t="s">
        <v>2618</v>
      </c>
      <c r="V1091" s="133">
        <v>8.5000000000000006E-2</v>
      </c>
      <c r="W1091" s="133">
        <v>8.8847468208074196E-2</v>
      </c>
      <c r="X1091" s="15" t="s">
        <v>412</v>
      </c>
      <c r="Y1091" s="15" t="s">
        <v>339</v>
      </c>
      <c r="Z1091" s="144">
        <v>10000</v>
      </c>
      <c r="AA1091" t="s">
        <v>1216</v>
      </c>
      <c r="AB1091" t="s">
        <v>3738</v>
      </c>
      <c r="AC1091" s="132">
        <v>612.5</v>
      </c>
      <c r="AD1091" s="144">
        <v>38.593300000000006</v>
      </c>
      <c r="AG1091" s="15" t="s">
        <v>15</v>
      </c>
      <c r="AH1091" s="133">
        <v>1.3333333333333333E-5</v>
      </c>
      <c r="AI1091" s="133">
        <v>1.2955844062830135E-3</v>
      </c>
      <c r="AJ1091" s="133">
        <v>1.2781511988928888E-4</v>
      </c>
    </row>
    <row r="1092" spans="1:36">
      <c r="A1092" t="s">
        <v>1213</v>
      </c>
      <c r="B1092">
        <v>9300</v>
      </c>
      <c r="C1092" t="s">
        <v>3739</v>
      </c>
      <c r="D1092" t="s">
        <v>3740</v>
      </c>
      <c r="E1092" t="s">
        <v>80</v>
      </c>
      <c r="F1092" t="s">
        <v>3741</v>
      </c>
      <c r="G1092" t="s">
        <v>3742</v>
      </c>
      <c r="H1092" t="s">
        <v>321</v>
      </c>
      <c r="I1092" t="s">
        <v>755</v>
      </c>
      <c r="J1092" t="s">
        <v>205</v>
      </c>
      <c r="K1092" t="s">
        <v>224</v>
      </c>
      <c r="L1092" t="s">
        <v>325</v>
      </c>
      <c r="M1092" t="s">
        <v>314</v>
      </c>
      <c r="N1092" t="s">
        <v>530</v>
      </c>
      <c r="O1092" t="s">
        <v>339</v>
      </c>
      <c r="P1092" t="s">
        <v>2002</v>
      </c>
      <c r="Q1092" t="s">
        <v>433</v>
      </c>
      <c r="R1092" t="s">
        <v>407</v>
      </c>
      <c r="S1092" t="s">
        <v>1215</v>
      </c>
      <c r="T1092" s="132">
        <v>3767</v>
      </c>
      <c r="U1092" t="s">
        <v>3682</v>
      </c>
      <c r="V1092" s="133">
        <v>5.7000000000000002E-2</v>
      </c>
      <c r="W1092" s="133">
        <v>4.60466037976738E-2</v>
      </c>
      <c r="X1092" s="15" t="s">
        <v>412</v>
      </c>
      <c r="Y1092" s="15" t="s">
        <v>339</v>
      </c>
      <c r="Z1092" s="144">
        <v>10000</v>
      </c>
      <c r="AA1092" t="s">
        <v>1216</v>
      </c>
      <c r="AB1092" t="s">
        <v>3743</v>
      </c>
      <c r="AD1092" s="144">
        <v>38.127600000000001</v>
      </c>
      <c r="AG1092" s="15" t="s">
        <v>15</v>
      </c>
      <c r="AH1092" s="133">
        <v>1.3337779259753252E-5</v>
      </c>
      <c r="AI1092" s="133">
        <v>1.2799507688898389E-3</v>
      </c>
      <c r="AJ1092" s="133">
        <v>1.2627279255961139E-4</v>
      </c>
    </row>
    <row r="1093" spans="1:36">
      <c r="A1093" t="s">
        <v>1213</v>
      </c>
      <c r="B1093">
        <v>9300</v>
      </c>
      <c r="C1093" t="s">
        <v>2220</v>
      </c>
      <c r="D1093" t="s">
        <v>2221</v>
      </c>
      <c r="E1093" t="s">
        <v>80</v>
      </c>
      <c r="F1093" t="s">
        <v>2222</v>
      </c>
      <c r="G1093" t="s">
        <v>2223</v>
      </c>
      <c r="H1093" t="s">
        <v>321</v>
      </c>
      <c r="I1093" t="s">
        <v>755</v>
      </c>
      <c r="J1093" t="s">
        <v>205</v>
      </c>
      <c r="K1093" t="s">
        <v>233</v>
      </c>
      <c r="L1093" t="s">
        <v>325</v>
      </c>
      <c r="M1093" t="s">
        <v>314</v>
      </c>
      <c r="N1093" t="s">
        <v>486</v>
      </c>
      <c r="O1093" t="s">
        <v>339</v>
      </c>
      <c r="P1093" t="s">
        <v>2224</v>
      </c>
      <c r="Q1093" t="s">
        <v>431</v>
      </c>
      <c r="R1093" t="s">
        <v>407</v>
      </c>
      <c r="S1093" t="s">
        <v>1215</v>
      </c>
      <c r="T1093" s="132">
        <v>2085</v>
      </c>
      <c r="U1093" t="s">
        <v>2225</v>
      </c>
      <c r="V1093" s="133">
        <v>0.09</v>
      </c>
      <c r="W1093" s="133">
        <v>9.02164664447304E-2</v>
      </c>
      <c r="X1093" s="15" t="s">
        <v>412</v>
      </c>
      <c r="Y1093" s="15" t="s">
        <v>339</v>
      </c>
      <c r="Z1093" s="144">
        <v>10000</v>
      </c>
      <c r="AA1093" t="s">
        <v>1216</v>
      </c>
      <c r="AB1093" t="s">
        <v>2226</v>
      </c>
      <c r="AD1093" s="144">
        <v>37.624199999999995</v>
      </c>
      <c r="AG1093" s="15" t="s">
        <v>15</v>
      </c>
      <c r="AH1093" s="133">
        <v>1.5999999999999999E-5</v>
      </c>
      <c r="AI1093" s="133">
        <v>1.2630515353409359E-3</v>
      </c>
      <c r="AJ1093" s="133">
        <v>1.2460560858331839E-4</v>
      </c>
    </row>
    <row r="1094" spans="1:36">
      <c r="A1094" t="s">
        <v>1213</v>
      </c>
      <c r="B1094">
        <v>9300</v>
      </c>
      <c r="C1094" t="s">
        <v>3744</v>
      </c>
      <c r="D1094" t="s">
        <v>3745</v>
      </c>
      <c r="E1094" t="s">
        <v>80</v>
      </c>
      <c r="F1094" t="s">
        <v>3746</v>
      </c>
      <c r="G1094" t="s">
        <v>3747</v>
      </c>
      <c r="H1094" t="s">
        <v>321</v>
      </c>
      <c r="I1094" t="s">
        <v>755</v>
      </c>
      <c r="J1094" t="s">
        <v>205</v>
      </c>
      <c r="K1094" t="s">
        <v>224</v>
      </c>
      <c r="L1094" t="s">
        <v>325</v>
      </c>
      <c r="M1094" t="s">
        <v>314</v>
      </c>
      <c r="N1094" t="s">
        <v>548</v>
      </c>
      <c r="O1094" t="s">
        <v>339</v>
      </c>
      <c r="P1094" t="s">
        <v>2002</v>
      </c>
      <c r="Q1094" t="s">
        <v>423</v>
      </c>
      <c r="R1094" t="s">
        <v>407</v>
      </c>
      <c r="S1094" t="s">
        <v>1215</v>
      </c>
      <c r="T1094" s="132">
        <v>6295.7</v>
      </c>
      <c r="U1094" t="s">
        <v>3748</v>
      </c>
      <c r="V1094" s="133">
        <v>2.4500000000000001E-2</v>
      </c>
      <c r="W1094" s="133">
        <v>5.2881104573010998E-2</v>
      </c>
      <c r="X1094" s="15" t="s">
        <v>412</v>
      </c>
      <c r="Y1094" s="15" t="s">
        <v>339</v>
      </c>
      <c r="Z1094" s="144">
        <v>12000</v>
      </c>
      <c r="AA1094" t="s">
        <v>1216</v>
      </c>
      <c r="AB1094" t="s">
        <v>3749</v>
      </c>
      <c r="AD1094" s="144">
        <v>37.300699999999999</v>
      </c>
      <c r="AG1094" s="15" t="s">
        <v>15</v>
      </c>
      <c r="AH1094" s="133">
        <v>4.3636363636363639E-6</v>
      </c>
      <c r="AI1094" s="133">
        <v>1.2521915789383336E-3</v>
      </c>
      <c r="AJ1094" s="133">
        <v>1.2353422595254608E-4</v>
      </c>
    </row>
    <row r="1095" spans="1:36">
      <c r="A1095" t="s">
        <v>1213</v>
      </c>
      <c r="B1095">
        <v>9300</v>
      </c>
      <c r="C1095" t="s">
        <v>3750</v>
      </c>
      <c r="D1095" t="s">
        <v>3751</v>
      </c>
      <c r="E1095" t="s">
        <v>80</v>
      </c>
      <c r="F1095" t="s">
        <v>3752</v>
      </c>
      <c r="G1095" t="s">
        <v>3753</v>
      </c>
      <c r="H1095" t="s">
        <v>321</v>
      </c>
      <c r="I1095" t="s">
        <v>755</v>
      </c>
      <c r="J1095" t="s">
        <v>205</v>
      </c>
      <c r="K1095" t="s">
        <v>224</v>
      </c>
      <c r="L1095" t="s">
        <v>325</v>
      </c>
      <c r="M1095" t="s">
        <v>314</v>
      </c>
      <c r="N1095" t="s">
        <v>486</v>
      </c>
      <c r="O1095" t="s">
        <v>339</v>
      </c>
      <c r="P1095" t="s">
        <v>2002</v>
      </c>
      <c r="Q1095" t="s">
        <v>433</v>
      </c>
      <c r="R1095" t="s">
        <v>407</v>
      </c>
      <c r="S1095" t="s">
        <v>1215</v>
      </c>
      <c r="T1095" s="132">
        <v>5532.7</v>
      </c>
      <c r="U1095" t="s">
        <v>3754</v>
      </c>
      <c r="V1095" s="133">
        <v>4.4999999999999998E-2</v>
      </c>
      <c r="W1095" s="133">
        <v>6.2183473817109702E-2</v>
      </c>
      <c r="X1095" s="15" t="s">
        <v>412</v>
      </c>
      <c r="Y1095" s="15" t="s">
        <v>339</v>
      </c>
      <c r="Z1095" s="144">
        <v>10000</v>
      </c>
      <c r="AA1095" t="s">
        <v>1216</v>
      </c>
      <c r="AB1095" t="s">
        <v>3755</v>
      </c>
      <c r="AC1095" s="132">
        <v>225</v>
      </c>
      <c r="AD1095" s="144">
        <v>35.2864</v>
      </c>
      <c r="AG1095" s="15" t="s">
        <v>15</v>
      </c>
      <c r="AH1095" s="133">
        <v>3.0805344111096396E-5</v>
      </c>
      <c r="AI1095" s="133">
        <v>1.1845711456098577E-3</v>
      </c>
      <c r="AJ1095" s="133">
        <v>1.1686317175420092E-4</v>
      </c>
    </row>
    <row r="1096" spans="1:36">
      <c r="A1096" t="s">
        <v>1213</v>
      </c>
      <c r="B1096">
        <v>9300</v>
      </c>
      <c r="C1096" t="s">
        <v>3756</v>
      </c>
      <c r="D1096" t="s">
        <v>3757</v>
      </c>
      <c r="E1096" t="s">
        <v>80</v>
      </c>
      <c r="F1096" t="s">
        <v>3758</v>
      </c>
      <c r="G1096" t="s">
        <v>3759</v>
      </c>
      <c r="H1096" t="s">
        <v>321</v>
      </c>
      <c r="I1096" t="s">
        <v>755</v>
      </c>
      <c r="J1096" t="s">
        <v>205</v>
      </c>
      <c r="K1096" t="s">
        <v>233</v>
      </c>
      <c r="L1096" t="s">
        <v>325</v>
      </c>
      <c r="M1096" t="s">
        <v>314</v>
      </c>
      <c r="N1096" t="s">
        <v>503</v>
      </c>
      <c r="O1096" t="s">
        <v>339</v>
      </c>
      <c r="P1096" t="s">
        <v>3578</v>
      </c>
      <c r="Q1096" t="s">
        <v>431</v>
      </c>
      <c r="R1096" t="s">
        <v>407</v>
      </c>
      <c r="S1096" t="s">
        <v>1215</v>
      </c>
      <c r="T1096" s="132">
        <v>9231.2000000000007</v>
      </c>
      <c r="U1096" t="s">
        <v>3760</v>
      </c>
      <c r="V1096" s="133">
        <v>2.9000000000000001E-2</v>
      </c>
      <c r="W1096" s="133">
        <v>4.9642191120385801E-2</v>
      </c>
      <c r="X1096" s="15" t="s">
        <v>412</v>
      </c>
      <c r="Y1096" s="15" t="s">
        <v>339</v>
      </c>
      <c r="Z1096" s="144">
        <v>10000</v>
      </c>
      <c r="AA1096" t="s">
        <v>1216</v>
      </c>
      <c r="AB1096" t="s">
        <v>3761</v>
      </c>
      <c r="AD1096" s="144">
        <v>30.707699999999999</v>
      </c>
      <c r="AG1096" s="15" t="s">
        <v>15</v>
      </c>
      <c r="AH1096" s="133">
        <v>2.3824401144039313E-5</v>
      </c>
      <c r="AI1096" s="133">
        <v>1.0308633175400105E-3</v>
      </c>
      <c r="AJ1096" s="133">
        <v>1.0169921610808911E-4</v>
      </c>
    </row>
    <row r="1097" spans="1:36">
      <c r="A1097" t="s">
        <v>1213</v>
      </c>
      <c r="B1097">
        <v>9300</v>
      </c>
      <c r="C1097" t="s">
        <v>3762</v>
      </c>
      <c r="D1097" t="s">
        <v>3763</v>
      </c>
      <c r="E1097" t="s">
        <v>80</v>
      </c>
      <c r="F1097" t="s">
        <v>3764</v>
      </c>
      <c r="G1097" t="s">
        <v>3765</v>
      </c>
      <c r="H1097" t="s">
        <v>321</v>
      </c>
      <c r="I1097" t="s">
        <v>755</v>
      </c>
      <c r="J1097" t="s">
        <v>205</v>
      </c>
      <c r="K1097" t="s">
        <v>224</v>
      </c>
      <c r="L1097" t="s">
        <v>325</v>
      </c>
      <c r="M1097" t="s">
        <v>314</v>
      </c>
      <c r="N1097" t="s">
        <v>539</v>
      </c>
      <c r="O1097" t="s">
        <v>339</v>
      </c>
      <c r="P1097" t="s">
        <v>3692</v>
      </c>
      <c r="Q1097" t="s">
        <v>433</v>
      </c>
      <c r="R1097" t="s">
        <v>407</v>
      </c>
      <c r="S1097" t="s">
        <v>1217</v>
      </c>
      <c r="T1097" s="132">
        <v>4286.5</v>
      </c>
      <c r="U1097" t="s">
        <v>3766</v>
      </c>
      <c r="V1097" s="133">
        <v>3.6249999999999998E-2</v>
      </c>
      <c r="W1097" s="133">
        <v>3.3043743151425997E-2</v>
      </c>
      <c r="X1097" s="15" t="s">
        <v>412</v>
      </c>
      <c r="Y1097" s="15" t="s">
        <v>339</v>
      </c>
      <c r="Z1097" s="144">
        <v>5000</v>
      </c>
      <c r="AA1097" t="s">
        <v>1218</v>
      </c>
      <c r="AB1097" t="s">
        <v>3767</v>
      </c>
      <c r="AD1097" s="144">
        <v>20.434999999999999</v>
      </c>
      <c r="AG1097" s="15" t="s">
        <v>15</v>
      </c>
      <c r="AH1097" s="133">
        <v>1.0000000000000001E-5</v>
      </c>
      <c r="AI1097" s="133">
        <v>6.8600682870843832E-4</v>
      </c>
      <c r="AJ1097" s="133">
        <v>6.7677601421428524E-5</v>
      </c>
    </row>
    <row r="1098" spans="1:36">
      <c r="A1098" t="s">
        <v>1213</v>
      </c>
      <c r="B1098">
        <v>9300</v>
      </c>
      <c r="C1098" t="s">
        <v>2016</v>
      </c>
      <c r="D1098" t="s">
        <v>2017</v>
      </c>
      <c r="E1098" t="s">
        <v>80</v>
      </c>
      <c r="F1098" t="s">
        <v>2018</v>
      </c>
      <c r="G1098" t="s">
        <v>2019</v>
      </c>
      <c r="H1098" t="s">
        <v>321</v>
      </c>
      <c r="I1098" t="s">
        <v>755</v>
      </c>
      <c r="J1098" t="s">
        <v>205</v>
      </c>
      <c r="K1098" t="s">
        <v>204</v>
      </c>
      <c r="L1098" t="s">
        <v>325</v>
      </c>
      <c r="M1098" t="s">
        <v>314</v>
      </c>
      <c r="N1098" t="s">
        <v>486</v>
      </c>
      <c r="O1098" t="s">
        <v>339</v>
      </c>
      <c r="P1098" t="s">
        <v>2020</v>
      </c>
      <c r="Q1098" t="s">
        <v>433</v>
      </c>
      <c r="R1098" t="s">
        <v>407</v>
      </c>
      <c r="S1098" t="s">
        <v>1215</v>
      </c>
      <c r="T1098" s="132">
        <v>1204.7</v>
      </c>
      <c r="U1098" t="s">
        <v>1807</v>
      </c>
      <c r="V1098" s="133">
        <v>6.1249999999999999E-2</v>
      </c>
      <c r="W1098" s="133">
        <v>7.8166921620368604E-2</v>
      </c>
      <c r="X1098" s="15" t="s">
        <v>412</v>
      </c>
      <c r="Y1098" s="15" t="s">
        <v>339</v>
      </c>
      <c r="Z1098" s="144">
        <v>5000</v>
      </c>
      <c r="AA1098" t="s">
        <v>1216</v>
      </c>
      <c r="AB1098" t="s">
        <v>2021</v>
      </c>
      <c r="AD1098" s="144">
        <v>18.3522</v>
      </c>
      <c r="AG1098" s="15" t="s">
        <v>15</v>
      </c>
      <c r="AH1098" s="133">
        <v>8.3333333333333337E-6</v>
      </c>
      <c r="AI1098" s="133">
        <v>6.1608683737817489E-4</v>
      </c>
      <c r="AJ1098" s="133">
        <v>6.0779685676845647E-5</v>
      </c>
    </row>
    <row r="1099" spans="1:36">
      <c r="A1099" t="s">
        <v>1213</v>
      </c>
      <c r="B1099">
        <v>9300</v>
      </c>
      <c r="C1099" t="s">
        <v>3768</v>
      </c>
      <c r="D1099" t="s">
        <v>3769</v>
      </c>
      <c r="E1099" t="s">
        <v>80</v>
      </c>
      <c r="F1099" t="s">
        <v>3770</v>
      </c>
      <c r="G1099" t="s">
        <v>3771</v>
      </c>
      <c r="H1099" t="s">
        <v>321</v>
      </c>
      <c r="I1099" t="s">
        <v>755</v>
      </c>
      <c r="J1099" t="s">
        <v>205</v>
      </c>
      <c r="K1099" t="s">
        <v>224</v>
      </c>
      <c r="L1099" t="s">
        <v>325</v>
      </c>
      <c r="M1099" t="s">
        <v>314</v>
      </c>
      <c r="N1099" t="s">
        <v>537</v>
      </c>
      <c r="O1099" t="s">
        <v>339</v>
      </c>
      <c r="P1099" t="s">
        <v>2002</v>
      </c>
      <c r="Q1099" t="s">
        <v>433</v>
      </c>
      <c r="R1099" t="s">
        <v>407</v>
      </c>
      <c r="S1099" t="s">
        <v>1215</v>
      </c>
      <c r="T1099" s="132">
        <v>5801.6</v>
      </c>
      <c r="U1099" t="s">
        <v>3772</v>
      </c>
      <c r="V1099" s="133">
        <v>6.6500000000000004E-2</v>
      </c>
      <c r="W1099" s="133">
        <v>6.5600724204778305E-2</v>
      </c>
      <c r="X1099" s="15" t="s">
        <v>412</v>
      </c>
      <c r="Y1099" s="15" t="s">
        <v>339</v>
      </c>
      <c r="Z1099" s="144">
        <v>4000</v>
      </c>
      <c r="AA1099" t="s">
        <v>1216</v>
      </c>
      <c r="AB1099" t="s">
        <v>3773</v>
      </c>
      <c r="AD1099" s="144">
        <v>14.5703</v>
      </c>
      <c r="AG1099" s="15" t="s">
        <v>15</v>
      </c>
      <c r="AH1099" s="133">
        <v>5.3333333333333337E-6</v>
      </c>
      <c r="AI1099" s="133">
        <v>4.8912773654663858E-4</v>
      </c>
      <c r="AJ1099" s="133">
        <v>4.8254610031350144E-5</v>
      </c>
    </row>
    <row r="1100" spans="1:36">
      <c r="A1100" t="s">
        <v>1213</v>
      </c>
      <c r="B1100">
        <v>9300</v>
      </c>
      <c r="C1100" t="s">
        <v>2253</v>
      </c>
      <c r="D1100" t="s">
        <v>2254</v>
      </c>
      <c r="E1100" t="s">
        <v>309</v>
      </c>
      <c r="F1100" t="s">
        <v>3774</v>
      </c>
      <c r="G1100" t="s">
        <v>3775</v>
      </c>
      <c r="H1100" t="s">
        <v>321</v>
      </c>
      <c r="I1100" t="s">
        <v>755</v>
      </c>
      <c r="J1100" t="s">
        <v>205</v>
      </c>
      <c r="K1100" t="s">
        <v>204</v>
      </c>
      <c r="L1100" t="s">
        <v>325</v>
      </c>
      <c r="M1100" t="s">
        <v>314</v>
      </c>
      <c r="N1100" t="s">
        <v>534</v>
      </c>
      <c r="O1100" t="s">
        <v>339</v>
      </c>
      <c r="P1100" t="s">
        <v>2020</v>
      </c>
      <c r="Q1100" t="s">
        <v>433</v>
      </c>
      <c r="R1100" t="s">
        <v>407</v>
      </c>
      <c r="S1100" t="s">
        <v>1217</v>
      </c>
      <c r="T1100" s="132">
        <v>5902.4</v>
      </c>
      <c r="U1100" t="s">
        <v>3776</v>
      </c>
      <c r="V1100" s="133">
        <v>7.8750000000000001E-2</v>
      </c>
      <c r="W1100" s="133">
        <v>5.36731303727623E-2</v>
      </c>
      <c r="X1100" s="15" t="s">
        <v>412</v>
      </c>
      <c r="Y1100" s="15" t="s">
        <v>339</v>
      </c>
      <c r="Z1100" s="144">
        <v>3000</v>
      </c>
      <c r="AA1100" t="s">
        <v>1218</v>
      </c>
      <c r="AB1100" t="s">
        <v>3777</v>
      </c>
      <c r="AD1100" s="144">
        <v>13.849399999999999</v>
      </c>
      <c r="AG1100" s="15" t="s">
        <v>15</v>
      </c>
      <c r="AH1100" s="133">
        <v>6.0000000000000002E-6</v>
      </c>
      <c r="AI1100" s="133">
        <v>4.6492698671468788E-4</v>
      </c>
      <c r="AJ1100" s="133">
        <v>4.586709924766001E-5</v>
      </c>
    </row>
    <row r="1101" spans="1:36">
      <c r="A1101" t="s">
        <v>1213</v>
      </c>
      <c r="B1101">
        <v>9300</v>
      </c>
      <c r="C1101" t="s">
        <v>2253</v>
      </c>
      <c r="D1101" t="s">
        <v>2254</v>
      </c>
      <c r="E1101" t="s">
        <v>309</v>
      </c>
      <c r="F1101" t="s">
        <v>3778</v>
      </c>
      <c r="G1101" t="s">
        <v>3779</v>
      </c>
      <c r="H1101" t="s">
        <v>321</v>
      </c>
      <c r="I1101" t="s">
        <v>755</v>
      </c>
      <c r="J1101" t="s">
        <v>205</v>
      </c>
      <c r="K1101" t="s">
        <v>204</v>
      </c>
      <c r="L1101" t="s">
        <v>325</v>
      </c>
      <c r="M1101" t="s">
        <v>314</v>
      </c>
      <c r="N1101" t="s">
        <v>534</v>
      </c>
      <c r="O1101" t="s">
        <v>339</v>
      </c>
      <c r="P1101" t="s">
        <v>2020</v>
      </c>
      <c r="Q1101" t="s">
        <v>433</v>
      </c>
      <c r="R1101" t="s">
        <v>407</v>
      </c>
      <c r="S1101" t="s">
        <v>1217</v>
      </c>
      <c r="T1101" s="132">
        <v>4631.7</v>
      </c>
      <c r="U1101" t="s">
        <v>3780</v>
      </c>
      <c r="V1101" s="133">
        <v>7.3749999999999996E-2</v>
      </c>
      <c r="W1101" s="133">
        <v>5.20680979573723E-2</v>
      </c>
      <c r="X1101" s="15" t="s">
        <v>412</v>
      </c>
      <c r="Y1101" s="15" t="s">
        <v>339</v>
      </c>
      <c r="Z1101" s="144">
        <v>3000</v>
      </c>
      <c r="AA1101" t="s">
        <v>1218</v>
      </c>
      <c r="AB1101" t="s">
        <v>3781</v>
      </c>
      <c r="AD1101" s="144">
        <v>13.226700000000001</v>
      </c>
      <c r="AG1101" s="15" t="s">
        <v>15</v>
      </c>
      <c r="AH1101" s="133">
        <v>3.7500000000000001E-6</v>
      </c>
      <c r="AI1101" s="133">
        <v>4.4402282952179606E-4</v>
      </c>
      <c r="AJ1101" s="133">
        <v>4.3804811877700461E-5</v>
      </c>
    </row>
    <row r="1102" spans="1:36">
      <c r="A1102" t="s">
        <v>1213</v>
      </c>
      <c r="B1102">
        <v>9300</v>
      </c>
      <c r="C1102" t="s">
        <v>1756</v>
      </c>
      <c r="D1102" t="s">
        <v>1757</v>
      </c>
      <c r="E1102" t="s">
        <v>309</v>
      </c>
      <c r="F1102" t="s">
        <v>2891</v>
      </c>
      <c r="G1102" t="s">
        <v>2892</v>
      </c>
      <c r="H1102" t="s">
        <v>312</v>
      </c>
      <c r="I1102" t="s">
        <v>952</v>
      </c>
      <c r="J1102" t="s">
        <v>204</v>
      </c>
      <c r="K1102" t="s">
        <v>204</v>
      </c>
      <c r="L1102" t="s">
        <v>325</v>
      </c>
      <c r="M1102" t="s">
        <v>340</v>
      </c>
      <c r="N1102" t="s">
        <v>441</v>
      </c>
      <c r="O1102" t="s">
        <v>339</v>
      </c>
      <c r="P1102" t="s">
        <v>1760</v>
      </c>
      <c r="Q1102" t="s">
        <v>415</v>
      </c>
      <c r="R1102" t="s">
        <v>407</v>
      </c>
      <c r="S1102" t="s">
        <v>1212</v>
      </c>
      <c r="T1102" s="132">
        <v>4363.5</v>
      </c>
      <c r="U1102" t="s">
        <v>2893</v>
      </c>
      <c r="V1102" s="133">
        <v>7.4999999999999997E-3</v>
      </c>
      <c r="W1102" s="133">
        <v>5.5377821663617703E-2</v>
      </c>
      <c r="X1102" s="15" t="s">
        <v>412</v>
      </c>
      <c r="Y1102" s="15" t="s">
        <v>339</v>
      </c>
      <c r="Z1102" s="144">
        <v>268000</v>
      </c>
      <c r="AB1102" t="s">
        <v>2894</v>
      </c>
      <c r="AD1102" s="144">
        <v>218.15199999999999</v>
      </c>
      <c r="AG1102" s="15" t="s">
        <v>15</v>
      </c>
      <c r="AH1102" s="133">
        <v>5.0423099664850075E-4</v>
      </c>
      <c r="AI1102" s="133">
        <v>7.3234040468022144E-3</v>
      </c>
      <c r="AJ1102" s="133">
        <v>7.2248613189564354E-4</v>
      </c>
    </row>
    <row r="1103" spans="1:36">
      <c r="A1103" t="s">
        <v>1213</v>
      </c>
      <c r="B1103">
        <v>9300</v>
      </c>
      <c r="C1103" t="s">
        <v>3782</v>
      </c>
      <c r="D1103" t="s">
        <v>3783</v>
      </c>
      <c r="E1103" t="s">
        <v>309</v>
      </c>
      <c r="F1103" t="s">
        <v>3784</v>
      </c>
      <c r="G1103" t="s">
        <v>3785</v>
      </c>
      <c r="H1103" t="s">
        <v>312</v>
      </c>
      <c r="I1103" t="s">
        <v>952</v>
      </c>
      <c r="J1103" t="s">
        <v>204</v>
      </c>
      <c r="K1103" t="s">
        <v>204</v>
      </c>
      <c r="L1103" t="s">
        <v>325</v>
      </c>
      <c r="M1103" t="s">
        <v>340</v>
      </c>
      <c r="N1103" t="s">
        <v>441</v>
      </c>
      <c r="O1103" t="s">
        <v>339</v>
      </c>
      <c r="Q1103" t="s">
        <v>410</v>
      </c>
      <c r="R1103" t="s">
        <v>410</v>
      </c>
      <c r="S1103" t="s">
        <v>1212</v>
      </c>
      <c r="T1103" s="132">
        <v>2183.9</v>
      </c>
      <c r="U1103" t="s">
        <v>1802</v>
      </c>
      <c r="V1103" s="133">
        <v>2.5000000000000001E-2</v>
      </c>
      <c r="W1103" s="133">
        <v>7.82416657769677E-2</v>
      </c>
      <c r="X1103" s="15" t="s">
        <v>412</v>
      </c>
      <c r="Y1103" s="15" t="s">
        <v>339</v>
      </c>
      <c r="Z1103" s="144">
        <v>194000</v>
      </c>
      <c r="AB1103" t="s">
        <v>3786</v>
      </c>
      <c r="AD1103" s="144">
        <v>174.79400000000001</v>
      </c>
      <c r="AG1103" s="15" t="s">
        <v>15</v>
      </c>
      <c r="AH1103" s="133">
        <v>5.7955687798087166E-4</v>
      </c>
      <c r="AI1103" s="133">
        <v>5.8678677571452308E-3</v>
      </c>
      <c r="AJ1103" s="133">
        <v>5.7889105274564129E-4</v>
      </c>
    </row>
    <row r="1104" spans="1:36">
      <c r="A1104" t="s">
        <v>1213</v>
      </c>
      <c r="B1104">
        <v>9300</v>
      </c>
      <c r="C1104" t="s">
        <v>3787</v>
      </c>
      <c r="D1104" t="s">
        <v>3788</v>
      </c>
      <c r="E1104" t="s">
        <v>309</v>
      </c>
      <c r="F1104" t="s">
        <v>3789</v>
      </c>
      <c r="G1104" t="s">
        <v>3790</v>
      </c>
      <c r="H1104" t="s">
        <v>312</v>
      </c>
      <c r="I1104" t="s">
        <v>952</v>
      </c>
      <c r="J1104" t="s">
        <v>204</v>
      </c>
      <c r="K1104" t="s">
        <v>204</v>
      </c>
      <c r="L1104" t="s">
        <v>325</v>
      </c>
      <c r="M1104" t="s">
        <v>340</v>
      </c>
      <c r="N1104" t="s">
        <v>478</v>
      </c>
      <c r="O1104" t="s">
        <v>339</v>
      </c>
      <c r="P1104" t="s">
        <v>1760</v>
      </c>
      <c r="Q1104" t="s">
        <v>415</v>
      </c>
      <c r="R1104" t="s">
        <v>407</v>
      </c>
      <c r="S1104" t="s">
        <v>1212</v>
      </c>
      <c r="T1104" s="132">
        <v>1207.5</v>
      </c>
      <c r="U1104" t="s">
        <v>1802</v>
      </c>
      <c r="V1104" s="133">
        <v>1.4999999999999999E-2</v>
      </c>
      <c r="W1104" s="133">
        <v>4.9390421329736402E-2</v>
      </c>
      <c r="X1104" s="15" t="s">
        <v>412</v>
      </c>
      <c r="Y1104" s="15" t="s">
        <v>339</v>
      </c>
      <c r="Z1104" s="144">
        <v>97000</v>
      </c>
      <c r="AB1104" t="s">
        <v>3791</v>
      </c>
      <c r="AD1104" s="144">
        <v>94.186999999999998</v>
      </c>
      <c r="AG1104" s="15" t="s">
        <v>15</v>
      </c>
      <c r="AH1104" s="133">
        <v>1.895366914311009E-3</v>
      </c>
      <c r="AI1104" s="133">
        <v>3.1618754673629402E-3</v>
      </c>
      <c r="AJ1104" s="133">
        <v>3.1193297015317292E-4</v>
      </c>
    </row>
    <row r="1105" spans="1:36">
      <c r="A1105" t="s">
        <v>1213</v>
      </c>
      <c r="B1105">
        <v>9300</v>
      </c>
      <c r="C1105" t="s">
        <v>2025</v>
      </c>
      <c r="D1105" t="s">
        <v>2026</v>
      </c>
      <c r="E1105" t="s">
        <v>309</v>
      </c>
      <c r="F1105" t="s">
        <v>2027</v>
      </c>
      <c r="G1105" t="s">
        <v>2028</v>
      </c>
      <c r="H1105" t="s">
        <v>312</v>
      </c>
      <c r="I1105" t="s">
        <v>952</v>
      </c>
      <c r="J1105" t="s">
        <v>204</v>
      </c>
      <c r="K1105" t="s">
        <v>204</v>
      </c>
      <c r="L1105" t="s">
        <v>325</v>
      </c>
      <c r="M1105" t="s">
        <v>340</v>
      </c>
      <c r="N1105" t="s">
        <v>461</v>
      </c>
      <c r="O1105" t="s">
        <v>339</v>
      </c>
      <c r="Q1105" t="s">
        <v>410</v>
      </c>
      <c r="R1105" t="s">
        <v>410</v>
      </c>
      <c r="S1105" t="s">
        <v>1212</v>
      </c>
      <c r="T1105" s="132">
        <v>3849.9</v>
      </c>
      <c r="U1105" t="s">
        <v>1781</v>
      </c>
      <c r="V1105" s="133">
        <v>4.8500000000000001E-2</v>
      </c>
      <c r="W1105" s="133">
        <v>4.7968971053361502E-2</v>
      </c>
      <c r="X1105" s="15" t="s">
        <v>412</v>
      </c>
      <c r="Y1105" s="15" t="s">
        <v>339</v>
      </c>
      <c r="Z1105" s="144">
        <v>72000</v>
      </c>
      <c r="AB1105" t="s">
        <v>2029</v>
      </c>
      <c r="AD1105" s="144">
        <v>73.152000000000001</v>
      </c>
      <c r="AG1105" s="15" t="s">
        <v>15</v>
      </c>
      <c r="AH1105" s="133">
        <v>2.4000000000000001E-4</v>
      </c>
      <c r="AI1105" s="133">
        <v>2.4557265247702317E-3</v>
      </c>
      <c r="AJ1105" s="133">
        <v>2.4226826029754539E-4</v>
      </c>
    </row>
    <row r="1106" spans="1:36">
      <c r="A1106" t="s">
        <v>1213</v>
      </c>
      <c r="B1106">
        <v>9300</v>
      </c>
      <c r="C1106" t="s">
        <v>2169</v>
      </c>
      <c r="D1106" t="s">
        <v>2170</v>
      </c>
      <c r="E1106" t="s">
        <v>309</v>
      </c>
      <c r="F1106" t="s">
        <v>2888</v>
      </c>
      <c r="G1106" t="s">
        <v>2889</v>
      </c>
      <c r="H1106" t="s">
        <v>312</v>
      </c>
      <c r="I1106" t="s">
        <v>952</v>
      </c>
      <c r="J1106" t="s">
        <v>204</v>
      </c>
      <c r="K1106" t="s">
        <v>204</v>
      </c>
      <c r="L1106" t="s">
        <v>325</v>
      </c>
      <c r="M1106" t="s">
        <v>340</v>
      </c>
      <c r="N1106" t="s">
        <v>441</v>
      </c>
      <c r="O1106" t="s">
        <v>339</v>
      </c>
      <c r="Q1106" t="s">
        <v>410</v>
      </c>
      <c r="R1106" t="s">
        <v>410</v>
      </c>
      <c r="S1106" t="s">
        <v>1212</v>
      </c>
      <c r="T1106" s="132">
        <v>4243.5</v>
      </c>
      <c r="U1106" t="s">
        <v>1927</v>
      </c>
      <c r="V1106" s="133">
        <v>0.05</v>
      </c>
      <c r="W1106" s="133">
        <v>3.7827369173764801E-2</v>
      </c>
      <c r="X1106" s="15" t="s">
        <v>412</v>
      </c>
      <c r="Y1106" s="15" t="s">
        <v>339</v>
      </c>
      <c r="Z1106" s="144">
        <v>69000</v>
      </c>
      <c r="AB1106" t="s">
        <v>2890</v>
      </c>
      <c r="AD1106" s="144">
        <v>72.864000000000004</v>
      </c>
      <c r="AG1106" s="15" t="s">
        <v>15</v>
      </c>
      <c r="AH1106" s="133">
        <v>1.6930437983069563E-4</v>
      </c>
      <c r="AI1106" s="133">
        <v>2.4460583101057823E-3</v>
      </c>
      <c r="AJ1106" s="133">
        <v>2.4131444824912989E-4</v>
      </c>
    </row>
    <row r="1107" spans="1:36">
      <c r="A1107" t="s">
        <v>1213</v>
      </c>
      <c r="B1107">
        <v>9300</v>
      </c>
      <c r="C1107" t="s">
        <v>2580</v>
      </c>
      <c r="D1107" t="s">
        <v>2581</v>
      </c>
      <c r="E1107" t="s">
        <v>309</v>
      </c>
      <c r="F1107" t="s">
        <v>3792</v>
      </c>
      <c r="G1107" t="s">
        <v>3793</v>
      </c>
      <c r="H1107" t="s">
        <v>312</v>
      </c>
      <c r="I1107" t="s">
        <v>952</v>
      </c>
      <c r="J1107" t="s">
        <v>204</v>
      </c>
      <c r="K1107" t="s">
        <v>204</v>
      </c>
      <c r="L1107" t="s">
        <v>325</v>
      </c>
      <c r="M1107" t="s">
        <v>340</v>
      </c>
      <c r="N1107" t="s">
        <v>465</v>
      </c>
      <c r="O1107" t="s">
        <v>339</v>
      </c>
      <c r="P1107" t="s">
        <v>1686</v>
      </c>
      <c r="Q1107" t="s">
        <v>413</v>
      </c>
      <c r="R1107" t="s">
        <v>407</v>
      </c>
      <c r="S1107" t="s">
        <v>1212</v>
      </c>
      <c r="T1107" s="132">
        <v>4161.5</v>
      </c>
      <c r="U1107" t="s">
        <v>1927</v>
      </c>
      <c r="V1107" s="133">
        <v>5.5E-2</v>
      </c>
      <c r="W1107" s="133">
        <v>5.62826193487641E-2</v>
      </c>
      <c r="X1107" s="15" t="s">
        <v>412</v>
      </c>
      <c r="Y1107" s="15" t="s">
        <v>339</v>
      </c>
      <c r="Z1107" s="144">
        <v>70000</v>
      </c>
      <c r="AB1107" t="s">
        <v>1778</v>
      </c>
      <c r="AD1107" s="144">
        <v>69.650000000000006</v>
      </c>
      <c r="AG1107" s="15" t="s">
        <v>15</v>
      </c>
      <c r="AH1107" s="133">
        <v>1.2192190727664777E-4</v>
      </c>
      <c r="AI1107" s="133">
        <v>2.3381637200657079E-3</v>
      </c>
      <c r="AJ1107" s="133">
        <v>2.3067017073660377E-4</v>
      </c>
    </row>
    <row r="1108" spans="1:36">
      <c r="A1108" t="s">
        <v>1213</v>
      </c>
      <c r="B1108">
        <v>9300</v>
      </c>
      <c r="C1108" t="s">
        <v>2274</v>
      </c>
      <c r="D1108" t="s">
        <v>2275</v>
      </c>
      <c r="E1108" t="s">
        <v>309</v>
      </c>
      <c r="F1108" t="s">
        <v>3794</v>
      </c>
      <c r="G1108" t="s">
        <v>3795</v>
      </c>
      <c r="H1108" t="s">
        <v>312</v>
      </c>
      <c r="I1108" t="s">
        <v>952</v>
      </c>
      <c r="J1108" t="s">
        <v>204</v>
      </c>
      <c r="K1108" t="s">
        <v>204</v>
      </c>
      <c r="L1108" t="s">
        <v>325</v>
      </c>
      <c r="M1108" t="s">
        <v>340</v>
      </c>
      <c r="N1108" t="s">
        <v>445</v>
      </c>
      <c r="O1108" t="s">
        <v>339</v>
      </c>
      <c r="P1108" t="s">
        <v>1690</v>
      </c>
      <c r="Q1108" t="s">
        <v>413</v>
      </c>
      <c r="R1108" t="s">
        <v>407</v>
      </c>
      <c r="S1108" t="s">
        <v>1212</v>
      </c>
      <c r="T1108" s="132">
        <v>3806.6</v>
      </c>
      <c r="U1108" t="s">
        <v>3469</v>
      </c>
      <c r="V1108" s="133">
        <v>2.8000000000000001E-2</v>
      </c>
      <c r="W1108" s="133">
        <v>2.00618633210656E-2</v>
      </c>
      <c r="X1108" s="15" t="s">
        <v>412</v>
      </c>
      <c r="Y1108" s="15" t="s">
        <v>339</v>
      </c>
      <c r="Z1108" s="144">
        <v>20000</v>
      </c>
      <c r="AB1108" t="s">
        <v>1931</v>
      </c>
      <c r="AD1108" s="144">
        <v>20.100000000000001</v>
      </c>
      <c r="AG1108" s="15" t="s">
        <v>15</v>
      </c>
      <c r="AH1108" s="133">
        <v>1.3334240061657526E-4</v>
      </c>
      <c r="AI1108" s="133">
        <v>6.7476081512305418E-4</v>
      </c>
      <c r="AJ1108" s="133">
        <v>6.6568132545667411E-5</v>
      </c>
    </row>
    <row r="1109" spans="1:36">
      <c r="A1109" t="s">
        <v>1213</v>
      </c>
      <c r="B1109">
        <v>9301</v>
      </c>
      <c r="C1109" t="s">
        <v>2259</v>
      </c>
      <c r="D1109" t="s">
        <v>2260</v>
      </c>
      <c r="E1109" t="s">
        <v>311</v>
      </c>
      <c r="F1109" t="s">
        <v>2261</v>
      </c>
      <c r="G1109" t="s">
        <v>2262</v>
      </c>
      <c r="H1109" t="s">
        <v>321</v>
      </c>
      <c r="I1109" t="s">
        <v>951</v>
      </c>
      <c r="J1109" t="s">
        <v>204</v>
      </c>
      <c r="K1109" t="s">
        <v>224</v>
      </c>
      <c r="L1109" t="s">
        <v>325</v>
      </c>
      <c r="M1109" t="s">
        <v>340</v>
      </c>
      <c r="N1109" t="s">
        <v>465</v>
      </c>
      <c r="O1109" t="s">
        <v>339</v>
      </c>
      <c r="P1109" t="s">
        <v>1686</v>
      </c>
      <c r="Q1109" t="s">
        <v>413</v>
      </c>
      <c r="R1109" t="s">
        <v>407</v>
      </c>
      <c r="S1109" t="s">
        <v>1212</v>
      </c>
      <c r="T1109" s="132">
        <v>2943.8</v>
      </c>
      <c r="U1109" t="s">
        <v>2263</v>
      </c>
      <c r="V1109" s="133">
        <v>8.5000000000000006E-2</v>
      </c>
      <c r="W1109" s="133">
        <v>0.14404799480795799</v>
      </c>
      <c r="X1109" s="3" t="s">
        <v>412</v>
      </c>
      <c r="Y1109" s="3" t="s">
        <v>338</v>
      </c>
      <c r="Z1109" s="144">
        <v>20000.259999999998</v>
      </c>
      <c r="AB1109" t="s">
        <v>2264</v>
      </c>
      <c r="AD1109" s="144">
        <v>15.9862</v>
      </c>
      <c r="AG1109" s="15" t="s">
        <v>15</v>
      </c>
      <c r="AH1109" s="133">
        <v>2.1337353932721715E-5</v>
      </c>
      <c r="AI1109" s="133">
        <v>1.0140190237943661E-3</v>
      </c>
      <c r="AJ1109" s="133">
        <v>2.481492358598725E-5</v>
      </c>
    </row>
    <row r="1110" spans="1:36">
      <c r="A1110" t="s">
        <v>1213</v>
      </c>
      <c r="B1110">
        <v>9301</v>
      </c>
      <c r="C1110" t="s">
        <v>2094</v>
      </c>
      <c r="D1110" t="s">
        <v>2095</v>
      </c>
      <c r="E1110" t="s">
        <v>309</v>
      </c>
      <c r="F1110" t="s">
        <v>2445</v>
      </c>
      <c r="G1110" t="s">
        <v>2446</v>
      </c>
      <c r="H1110" t="s">
        <v>312</v>
      </c>
      <c r="I1110" t="s">
        <v>951</v>
      </c>
      <c r="J1110" t="s">
        <v>204</v>
      </c>
      <c r="K1110" t="s">
        <v>204</v>
      </c>
      <c r="L1110" t="s">
        <v>325</v>
      </c>
      <c r="M1110" t="s">
        <v>340</v>
      </c>
      <c r="N1110" t="s">
        <v>448</v>
      </c>
      <c r="O1110" t="s">
        <v>339</v>
      </c>
      <c r="P1110" t="s">
        <v>1211</v>
      </c>
      <c r="Q1110" t="s">
        <v>413</v>
      </c>
      <c r="R1110" t="s">
        <v>407</v>
      </c>
      <c r="S1110" t="s">
        <v>1212</v>
      </c>
      <c r="T1110" s="132">
        <v>682.2</v>
      </c>
      <c r="U1110" t="s">
        <v>2447</v>
      </c>
      <c r="V1110" s="133">
        <v>1.8700000000000001E-2</v>
      </c>
      <c r="W1110" s="133">
        <v>4.3243042274713199E-2</v>
      </c>
      <c r="X1110" s="15" t="s">
        <v>412</v>
      </c>
      <c r="Y1110" s="15" t="s">
        <v>339</v>
      </c>
      <c r="Z1110" s="144">
        <v>470000.4</v>
      </c>
      <c r="AB1110" t="s">
        <v>2448</v>
      </c>
      <c r="AD1110" s="144">
        <v>465.15940000000001</v>
      </c>
      <c r="AG1110" s="15" t="s">
        <v>15</v>
      </c>
      <c r="AH1110" s="133">
        <v>1.7009678792140987E-3</v>
      </c>
      <c r="AI1110" s="133">
        <v>2.9505478518770757E-2</v>
      </c>
      <c r="AJ1110" s="133">
        <v>7.2205370671602246E-4</v>
      </c>
    </row>
    <row r="1111" spans="1:36">
      <c r="A1111" t="s">
        <v>1213</v>
      </c>
      <c r="B1111">
        <v>9301</v>
      </c>
      <c r="C1111" t="s">
        <v>1874</v>
      </c>
      <c r="D1111" t="s">
        <v>1875</v>
      </c>
      <c r="E1111" t="s">
        <v>309</v>
      </c>
      <c r="F1111" t="s">
        <v>2441</v>
      </c>
      <c r="G1111" t="s">
        <v>2442</v>
      </c>
      <c r="H1111" t="s">
        <v>312</v>
      </c>
      <c r="I1111" t="s">
        <v>951</v>
      </c>
      <c r="J1111" t="s">
        <v>204</v>
      </c>
      <c r="K1111" t="s">
        <v>204</v>
      </c>
      <c r="L1111" t="s">
        <v>325</v>
      </c>
      <c r="M1111" t="s">
        <v>340</v>
      </c>
      <c r="N1111" t="s">
        <v>448</v>
      </c>
      <c r="O1111" t="s">
        <v>339</v>
      </c>
      <c r="P1111" t="s">
        <v>1211</v>
      </c>
      <c r="Q1111" t="s">
        <v>413</v>
      </c>
      <c r="R1111" t="s">
        <v>407</v>
      </c>
      <c r="S1111" t="s">
        <v>1212</v>
      </c>
      <c r="T1111" s="132">
        <v>1134.0999999999999</v>
      </c>
      <c r="U1111" t="s">
        <v>2443</v>
      </c>
      <c r="V1111" s="133">
        <v>3.7600000000000001E-2</v>
      </c>
      <c r="W1111" s="133">
        <v>4.3345323752164502E-2</v>
      </c>
      <c r="X1111" s="15" t="s">
        <v>412</v>
      </c>
      <c r="Y1111" s="15" t="s">
        <v>339</v>
      </c>
      <c r="Z1111" s="144">
        <v>451000</v>
      </c>
      <c r="AB1111" t="s">
        <v>2444</v>
      </c>
      <c r="AD1111" s="144">
        <v>453.97659999999996</v>
      </c>
      <c r="AG1111" s="15" t="s">
        <v>15</v>
      </c>
      <c r="AH1111" s="133">
        <v>3.7400476171916143E-4</v>
      </c>
      <c r="AI1111" s="133">
        <v>2.8796143471086652E-2</v>
      </c>
      <c r="AJ1111" s="133">
        <v>7.0469496433338123E-4</v>
      </c>
    </row>
    <row r="1112" spans="1:36">
      <c r="A1112" t="s">
        <v>1213</v>
      </c>
      <c r="B1112">
        <v>9301</v>
      </c>
      <c r="C1112" t="s">
        <v>2074</v>
      </c>
      <c r="D1112" t="s">
        <v>2075</v>
      </c>
      <c r="E1112" t="s">
        <v>309</v>
      </c>
      <c r="F1112" t="s">
        <v>2341</v>
      </c>
      <c r="G1112" t="s">
        <v>2342</v>
      </c>
      <c r="H1112" t="s">
        <v>312</v>
      </c>
      <c r="I1112" t="s">
        <v>951</v>
      </c>
      <c r="J1112" t="s">
        <v>204</v>
      </c>
      <c r="K1112" t="s">
        <v>204</v>
      </c>
      <c r="L1112" t="s">
        <v>325</v>
      </c>
      <c r="M1112" t="s">
        <v>340</v>
      </c>
      <c r="N1112" t="s">
        <v>448</v>
      </c>
      <c r="O1112" t="s">
        <v>339</v>
      </c>
      <c r="P1112" t="s">
        <v>1211</v>
      </c>
      <c r="Q1112" t="s">
        <v>413</v>
      </c>
      <c r="R1112" t="s">
        <v>407</v>
      </c>
      <c r="S1112" t="s">
        <v>1212</v>
      </c>
      <c r="T1112" s="132">
        <v>1159.5</v>
      </c>
      <c r="U1112" t="s">
        <v>2343</v>
      </c>
      <c r="V1112" s="133">
        <v>2.98E-2</v>
      </c>
      <c r="W1112" s="133">
        <v>1.8776788347959199E-2</v>
      </c>
      <c r="X1112" s="15" t="s">
        <v>412</v>
      </c>
      <c r="Y1112" s="15" t="s">
        <v>339</v>
      </c>
      <c r="Z1112" s="144">
        <v>385000</v>
      </c>
      <c r="AB1112" t="s">
        <v>2340</v>
      </c>
      <c r="AD1112" s="144">
        <v>388.04149999999998</v>
      </c>
      <c r="AG1112" s="15" t="s">
        <v>15</v>
      </c>
      <c r="AH1112" s="133">
        <v>1.5144893358315197E-4</v>
      </c>
      <c r="AI1112" s="133">
        <v>2.4613820859347532E-2</v>
      </c>
      <c r="AJ1112" s="133">
        <v>6.0234578390686163E-4</v>
      </c>
    </row>
    <row r="1113" spans="1:36">
      <c r="A1113" t="s">
        <v>1213</v>
      </c>
      <c r="B1113">
        <v>9301</v>
      </c>
      <c r="C1113" t="s">
        <v>1858</v>
      </c>
      <c r="D1113" t="s">
        <v>1859</v>
      </c>
      <c r="E1113" t="s">
        <v>309</v>
      </c>
      <c r="F1113" t="s">
        <v>2490</v>
      </c>
      <c r="G1113" t="s">
        <v>2491</v>
      </c>
      <c r="H1113" t="s">
        <v>312</v>
      </c>
      <c r="I1113" t="s">
        <v>951</v>
      </c>
      <c r="J1113" t="s">
        <v>204</v>
      </c>
      <c r="K1113" t="s">
        <v>204</v>
      </c>
      <c r="L1113" t="s">
        <v>325</v>
      </c>
      <c r="M1113" t="s">
        <v>340</v>
      </c>
      <c r="N1113" t="s">
        <v>448</v>
      </c>
      <c r="O1113" t="s">
        <v>339</v>
      </c>
      <c r="P1113" t="s">
        <v>1211</v>
      </c>
      <c r="Q1113" t="s">
        <v>413</v>
      </c>
      <c r="R1113" t="s">
        <v>407</v>
      </c>
      <c r="S1113" t="s">
        <v>1212</v>
      </c>
      <c r="T1113" s="132">
        <v>915.1</v>
      </c>
      <c r="U1113" t="s">
        <v>1862</v>
      </c>
      <c r="V1113" s="133">
        <v>2.0199999999999999E-2</v>
      </c>
      <c r="W1113" s="133">
        <v>4.1774385162591597E-2</v>
      </c>
      <c r="X1113" s="15" t="s">
        <v>412</v>
      </c>
      <c r="Y1113" s="15" t="s">
        <v>339</v>
      </c>
      <c r="Z1113" s="144">
        <v>346000</v>
      </c>
      <c r="AB1113" t="s">
        <v>2492</v>
      </c>
      <c r="AD1113" s="144">
        <v>340.01420000000002</v>
      </c>
      <c r="AG1113" s="15" t="s">
        <v>15</v>
      </c>
      <c r="AH1113" s="133">
        <v>4.0954572974598102E-4</v>
      </c>
      <c r="AI1113" s="133">
        <v>2.156740608526244E-2</v>
      </c>
      <c r="AJ1113" s="133">
        <v>5.2779437209284172E-4</v>
      </c>
    </row>
    <row r="1114" spans="1:36">
      <c r="A1114" t="s">
        <v>1213</v>
      </c>
      <c r="B1114">
        <v>9301</v>
      </c>
      <c r="C1114" t="s">
        <v>2074</v>
      </c>
      <c r="D1114" t="s">
        <v>2075</v>
      </c>
      <c r="E1114" t="s">
        <v>309</v>
      </c>
      <c r="F1114" t="s">
        <v>3238</v>
      </c>
      <c r="G1114" t="s">
        <v>3239</v>
      </c>
      <c r="H1114" t="s">
        <v>312</v>
      </c>
      <c r="I1114" t="s">
        <v>951</v>
      </c>
      <c r="J1114" t="s">
        <v>204</v>
      </c>
      <c r="K1114" t="s">
        <v>204</v>
      </c>
      <c r="L1114" t="s">
        <v>325</v>
      </c>
      <c r="M1114" t="s">
        <v>340</v>
      </c>
      <c r="N1114" t="s">
        <v>448</v>
      </c>
      <c r="O1114" t="s">
        <v>339</v>
      </c>
      <c r="P1114" t="s">
        <v>2914</v>
      </c>
      <c r="Q1114" t="s">
        <v>415</v>
      </c>
      <c r="R1114" t="s">
        <v>407</v>
      </c>
      <c r="S1114" t="s">
        <v>1212</v>
      </c>
      <c r="T1114" s="132">
        <v>432.9</v>
      </c>
      <c r="U1114" t="s">
        <v>3240</v>
      </c>
      <c r="V1114" s="133">
        <v>1.09E-2</v>
      </c>
      <c r="W1114" s="133">
        <v>4.55378190124031E-2</v>
      </c>
      <c r="X1114" s="15" t="s">
        <v>412</v>
      </c>
      <c r="Y1114" s="15" t="s">
        <v>339</v>
      </c>
      <c r="Z1114" s="144">
        <v>233000</v>
      </c>
      <c r="AB1114" t="s">
        <v>3241</v>
      </c>
      <c r="AD1114" s="144">
        <v>231.0428</v>
      </c>
      <c r="AG1114" s="15" t="s">
        <v>15</v>
      </c>
      <c r="AH1114" s="133">
        <v>3.0400807904731956E-4</v>
      </c>
      <c r="AI1114" s="133">
        <v>1.4655252312038946E-2</v>
      </c>
      <c r="AJ1114" s="133">
        <v>3.5864116719999347E-4</v>
      </c>
    </row>
    <row r="1115" spans="1:36">
      <c r="A1115" t="s">
        <v>1213</v>
      </c>
      <c r="B1115">
        <v>9301</v>
      </c>
      <c r="C1115" t="s">
        <v>2240</v>
      </c>
      <c r="D1115" t="s">
        <v>2241</v>
      </c>
      <c r="E1115" t="s">
        <v>311</v>
      </c>
      <c r="F1115" t="s">
        <v>2246</v>
      </c>
      <c r="G1115" t="s">
        <v>2247</v>
      </c>
      <c r="H1115" t="s">
        <v>312</v>
      </c>
      <c r="I1115" t="s">
        <v>951</v>
      </c>
      <c r="J1115" t="s">
        <v>204</v>
      </c>
      <c r="K1115" t="s">
        <v>224</v>
      </c>
      <c r="L1115" t="s">
        <v>325</v>
      </c>
      <c r="M1115" t="s">
        <v>340</v>
      </c>
      <c r="N1115" t="s">
        <v>465</v>
      </c>
      <c r="O1115" t="s">
        <v>339</v>
      </c>
      <c r="P1115" t="s">
        <v>1622</v>
      </c>
      <c r="Q1115" t="s">
        <v>413</v>
      </c>
      <c r="R1115" t="s">
        <v>407</v>
      </c>
      <c r="S1115" t="s">
        <v>1212</v>
      </c>
      <c r="T1115" s="132">
        <v>650.79999999999995</v>
      </c>
      <c r="U1115" t="s">
        <v>1582</v>
      </c>
      <c r="V1115" s="133">
        <v>3.9E-2</v>
      </c>
      <c r="W1115" s="133">
        <v>2.76044666326043E-2</v>
      </c>
      <c r="X1115" s="15" t="s">
        <v>412</v>
      </c>
      <c r="Y1115" s="15" t="s">
        <v>339</v>
      </c>
      <c r="Z1115" s="144">
        <v>223349.91</v>
      </c>
      <c r="AB1115" t="s">
        <v>2248</v>
      </c>
      <c r="AD1115" s="144">
        <v>223.7296</v>
      </c>
      <c r="AG1115" s="15" t="s">
        <v>15</v>
      </c>
      <c r="AH1115" s="133">
        <v>5.6453298304555237E-4</v>
      </c>
      <c r="AI1115" s="133">
        <v>1.4191369467784966E-2</v>
      </c>
      <c r="AJ1115" s="133">
        <v>3.472890948395174E-4</v>
      </c>
    </row>
    <row r="1116" spans="1:36">
      <c r="A1116" t="s">
        <v>1213</v>
      </c>
      <c r="B1116">
        <v>9301</v>
      </c>
      <c r="C1116" t="s">
        <v>1737</v>
      </c>
      <c r="D1116" t="s">
        <v>1738</v>
      </c>
      <c r="E1116" t="s">
        <v>309</v>
      </c>
      <c r="F1116" t="s">
        <v>1739</v>
      </c>
      <c r="G1116" t="s">
        <v>1740</v>
      </c>
      <c r="H1116" t="s">
        <v>312</v>
      </c>
      <c r="I1116" t="s">
        <v>951</v>
      </c>
      <c r="J1116" t="s">
        <v>204</v>
      </c>
      <c r="K1116" t="s">
        <v>204</v>
      </c>
      <c r="L1116" t="s">
        <v>325</v>
      </c>
      <c r="M1116" t="s">
        <v>340</v>
      </c>
      <c r="N1116" t="s">
        <v>465</v>
      </c>
      <c r="O1116" t="s">
        <v>339</v>
      </c>
      <c r="Q1116" t="s">
        <v>410</v>
      </c>
      <c r="R1116" t="s">
        <v>410</v>
      </c>
      <c r="S1116" t="s">
        <v>1212</v>
      </c>
      <c r="T1116" s="132">
        <v>936.1</v>
      </c>
      <c r="U1116" t="s">
        <v>1741</v>
      </c>
      <c r="V1116" s="133">
        <v>7.2499999999999995E-2</v>
      </c>
      <c r="W1116" s="133">
        <v>2.6030905441045402E-2</v>
      </c>
      <c r="X1116" s="15" t="s">
        <v>412</v>
      </c>
      <c r="Y1116" s="15" t="s">
        <v>339</v>
      </c>
      <c r="Z1116" s="144">
        <v>201888.38</v>
      </c>
      <c r="AB1116" t="s">
        <v>1742</v>
      </c>
      <c r="AD1116" s="144">
        <v>204.31100000000001</v>
      </c>
      <c r="AG1116" s="15" t="s">
        <v>15</v>
      </c>
      <c r="AH1116" s="133">
        <v>1.3523957304171171E-3</v>
      </c>
      <c r="AI1116" s="133">
        <v>1.2959630229225879E-2</v>
      </c>
      <c r="AJ1116" s="133">
        <v>3.1714615435667271E-4</v>
      </c>
    </row>
    <row r="1117" spans="1:36">
      <c r="A1117" t="s">
        <v>1213</v>
      </c>
      <c r="B1117">
        <v>9301</v>
      </c>
      <c r="C1117" t="s">
        <v>1794</v>
      </c>
      <c r="D1117" t="s">
        <v>1795</v>
      </c>
      <c r="E1117" t="s">
        <v>309</v>
      </c>
      <c r="F1117" t="s">
        <v>3223</v>
      </c>
      <c r="G1117" t="s">
        <v>3224</v>
      </c>
      <c r="H1117" t="s">
        <v>312</v>
      </c>
      <c r="I1117" t="s">
        <v>951</v>
      </c>
      <c r="J1117" t="s">
        <v>204</v>
      </c>
      <c r="K1117" t="s">
        <v>204</v>
      </c>
      <c r="L1117" t="s">
        <v>325</v>
      </c>
      <c r="M1117" t="s">
        <v>340</v>
      </c>
      <c r="N1117" t="s">
        <v>441</v>
      </c>
      <c r="O1117" t="s">
        <v>339</v>
      </c>
      <c r="Q1117" t="s">
        <v>410</v>
      </c>
      <c r="R1117" t="s">
        <v>410</v>
      </c>
      <c r="S1117" t="s">
        <v>1212</v>
      </c>
      <c r="T1117" s="132">
        <v>731.6</v>
      </c>
      <c r="U1117" t="s">
        <v>1807</v>
      </c>
      <c r="V1117" s="133">
        <v>3.3000000000000002E-2</v>
      </c>
      <c r="W1117" s="133">
        <v>5.6935647243261001E-2</v>
      </c>
      <c r="X1117" s="15" t="s">
        <v>412</v>
      </c>
      <c r="Y1117" s="15" t="s">
        <v>339</v>
      </c>
      <c r="Z1117" s="144">
        <v>190000.94</v>
      </c>
      <c r="AB1117" t="s">
        <v>3225</v>
      </c>
      <c r="AD1117" s="144">
        <v>188.38589999999999</v>
      </c>
      <c r="AG1117" s="15" t="s">
        <v>15</v>
      </c>
      <c r="AH1117" s="133">
        <v>6.6340554408761941E-4</v>
      </c>
      <c r="AI1117" s="133">
        <v>1.194948683330767E-2</v>
      </c>
      <c r="AJ1117" s="133">
        <v>2.9242607456290021E-4</v>
      </c>
    </row>
    <row r="1118" spans="1:36">
      <c r="A1118" t="s">
        <v>1213</v>
      </c>
      <c r="B1118">
        <v>9301</v>
      </c>
      <c r="C1118" t="s">
        <v>3274</v>
      </c>
      <c r="D1118" t="s">
        <v>3275</v>
      </c>
      <c r="E1118" t="s">
        <v>311</v>
      </c>
      <c r="F1118" t="s">
        <v>3276</v>
      </c>
      <c r="G1118" t="s">
        <v>3277</v>
      </c>
      <c r="H1118" t="s">
        <v>312</v>
      </c>
      <c r="I1118" t="s">
        <v>951</v>
      </c>
      <c r="J1118" t="s">
        <v>204</v>
      </c>
      <c r="K1118" t="s">
        <v>224</v>
      </c>
      <c r="L1118" t="s">
        <v>325</v>
      </c>
      <c r="M1118" t="s">
        <v>340</v>
      </c>
      <c r="N1118" t="s">
        <v>465</v>
      </c>
      <c r="O1118" t="s">
        <v>339</v>
      </c>
      <c r="P1118" t="s">
        <v>1713</v>
      </c>
      <c r="Q1118" t="s">
        <v>415</v>
      </c>
      <c r="R1118" t="s">
        <v>407</v>
      </c>
      <c r="S1118" t="s">
        <v>1212</v>
      </c>
      <c r="T1118" s="132">
        <v>853</v>
      </c>
      <c r="U1118" t="s">
        <v>3278</v>
      </c>
      <c r="V1118" s="133">
        <v>7.7499999999999999E-2</v>
      </c>
      <c r="W1118" s="133">
        <v>3.3439756051301603E-2</v>
      </c>
      <c r="X1118" s="15" t="s">
        <v>412</v>
      </c>
      <c r="Y1118" s="15" t="s">
        <v>339</v>
      </c>
      <c r="Z1118" s="144">
        <v>158000</v>
      </c>
      <c r="AB1118" t="s">
        <v>3279</v>
      </c>
      <c r="AD1118" s="144">
        <v>159.58000000000001</v>
      </c>
      <c r="AG1118" s="15" t="s">
        <v>15</v>
      </c>
      <c r="AH1118" s="133">
        <v>1.0537617225989605E-3</v>
      </c>
      <c r="AI1118" s="133">
        <v>1.0122302724669088E-2</v>
      </c>
      <c r="AJ1118" s="133">
        <v>2.4771149528041972E-4</v>
      </c>
    </row>
    <row r="1119" spans="1:36">
      <c r="A1119" t="s">
        <v>1213</v>
      </c>
      <c r="B1119">
        <v>9301</v>
      </c>
      <c r="C1119" t="s">
        <v>3248</v>
      </c>
      <c r="D1119" t="s">
        <v>3249</v>
      </c>
      <c r="E1119" t="s">
        <v>311</v>
      </c>
      <c r="F1119" t="s">
        <v>3250</v>
      </c>
      <c r="G1119" t="s">
        <v>3251</v>
      </c>
      <c r="H1119" t="s">
        <v>312</v>
      </c>
      <c r="I1119" t="s">
        <v>951</v>
      </c>
      <c r="J1119" t="s">
        <v>204</v>
      </c>
      <c r="K1119" t="s">
        <v>224</v>
      </c>
      <c r="L1119" t="s">
        <v>314</v>
      </c>
      <c r="M1119" t="s">
        <v>340</v>
      </c>
      <c r="N1119" t="s">
        <v>465</v>
      </c>
      <c r="O1119" t="s">
        <v>339</v>
      </c>
      <c r="Q1119" t="s">
        <v>410</v>
      </c>
      <c r="R1119" t="s">
        <v>410</v>
      </c>
      <c r="S1119" t="s">
        <v>1212</v>
      </c>
      <c r="T1119" s="132">
        <v>0</v>
      </c>
      <c r="U1119" t="s">
        <v>3252</v>
      </c>
      <c r="V1119" s="133">
        <v>3.95E-2</v>
      </c>
      <c r="W1119" t="s">
        <v>1326</v>
      </c>
      <c r="X1119" s="3" t="s">
        <v>412</v>
      </c>
      <c r="Y1119" s="3" t="s">
        <v>338</v>
      </c>
      <c r="Z1119" s="144">
        <v>149000.43</v>
      </c>
      <c r="AB1119" t="s">
        <v>3253</v>
      </c>
      <c r="AD1119" s="144">
        <v>149.95400000000001</v>
      </c>
      <c r="AG1119" s="15" t="s">
        <v>15</v>
      </c>
      <c r="AH1119" s="133">
        <v>2.571869055132126E-4</v>
      </c>
      <c r="AI1119" s="133">
        <v>9.5117168992043376E-3</v>
      </c>
      <c r="AJ1119" s="133">
        <v>2.3276932925980737E-4</v>
      </c>
    </row>
    <row r="1120" spans="1:36">
      <c r="A1120" t="s">
        <v>1213</v>
      </c>
      <c r="B1120">
        <v>9301</v>
      </c>
      <c r="C1120" t="s">
        <v>2324</v>
      </c>
      <c r="D1120" t="s">
        <v>2325</v>
      </c>
      <c r="E1120" t="s">
        <v>309</v>
      </c>
      <c r="F1120" t="s">
        <v>3360</v>
      </c>
      <c r="G1120" t="s">
        <v>3361</v>
      </c>
      <c r="H1120" t="s">
        <v>312</v>
      </c>
      <c r="I1120" t="s">
        <v>951</v>
      </c>
      <c r="J1120" t="s">
        <v>204</v>
      </c>
      <c r="K1120" t="s">
        <v>204</v>
      </c>
      <c r="L1120" t="s">
        <v>325</v>
      </c>
      <c r="M1120" t="s">
        <v>340</v>
      </c>
      <c r="N1120" t="s">
        <v>454</v>
      </c>
      <c r="O1120" t="s">
        <v>339</v>
      </c>
      <c r="Q1120" t="s">
        <v>410</v>
      </c>
      <c r="R1120" t="s">
        <v>410</v>
      </c>
      <c r="S1120" t="s">
        <v>1212</v>
      </c>
      <c r="T1120" s="132">
        <v>2332.1999999999998</v>
      </c>
      <c r="U1120" t="s">
        <v>2765</v>
      </c>
      <c r="V1120" s="133">
        <v>6.2E-2</v>
      </c>
      <c r="W1120" s="133">
        <v>5.0030336214303597E-2</v>
      </c>
      <c r="X1120" s="15" t="s">
        <v>412</v>
      </c>
      <c r="Y1120" s="15" t="s">
        <v>339</v>
      </c>
      <c r="Z1120" s="144">
        <v>138000</v>
      </c>
      <c r="AB1120" t="s">
        <v>3362</v>
      </c>
      <c r="AD1120" s="144">
        <v>143.52000000000001</v>
      </c>
      <c r="AG1120" s="15" t="s">
        <v>15</v>
      </c>
      <c r="AH1120" s="133">
        <v>2.3906494424416499E-4</v>
      </c>
      <c r="AI1120" s="133">
        <v>9.1036025005922262E-3</v>
      </c>
      <c r="AJ1120" s="133">
        <v>2.2278201405342673E-4</v>
      </c>
    </row>
    <row r="1121" spans="1:36">
      <c r="A1121" t="s">
        <v>1213</v>
      </c>
      <c r="B1121">
        <v>9301</v>
      </c>
      <c r="C1121" t="s">
        <v>1624</v>
      </c>
      <c r="D1121" t="s">
        <v>1625</v>
      </c>
      <c r="E1121" t="s">
        <v>311</v>
      </c>
      <c r="F1121" t="s">
        <v>1626</v>
      </c>
      <c r="G1121" t="s">
        <v>1627</v>
      </c>
      <c r="H1121" t="s">
        <v>312</v>
      </c>
      <c r="I1121" t="s">
        <v>951</v>
      </c>
      <c r="J1121" t="s">
        <v>204</v>
      </c>
      <c r="K1121" t="s">
        <v>224</v>
      </c>
      <c r="L1121" t="s">
        <v>325</v>
      </c>
      <c r="M1121" t="s">
        <v>340</v>
      </c>
      <c r="N1121" t="s">
        <v>443</v>
      </c>
      <c r="O1121" t="s">
        <v>339</v>
      </c>
      <c r="P1121" t="s">
        <v>1622</v>
      </c>
      <c r="Q1121" t="s">
        <v>413</v>
      </c>
      <c r="R1121" t="s">
        <v>407</v>
      </c>
      <c r="S1121" t="s">
        <v>1212</v>
      </c>
      <c r="T1121" s="132">
        <v>1208.5999999999999</v>
      </c>
      <c r="U1121" t="s">
        <v>1628</v>
      </c>
      <c r="V1121" s="133">
        <v>4.7500000000000001E-2</v>
      </c>
      <c r="W1121" s="133">
        <v>6.3825222660302799E-2</v>
      </c>
      <c r="X1121" s="15" t="s">
        <v>412</v>
      </c>
      <c r="Y1121" s="15" t="s">
        <v>339</v>
      </c>
      <c r="Z1121" s="144">
        <v>126000.4</v>
      </c>
      <c r="AB1121" t="s">
        <v>1629</v>
      </c>
      <c r="AD1121" s="144">
        <v>123.9088</v>
      </c>
      <c r="AG1121" s="15" t="s">
        <v>15</v>
      </c>
      <c r="AH1121" s="133">
        <v>1.5211722963527304E-4</v>
      </c>
      <c r="AI1121" s="133">
        <v>7.8596464710519922E-3</v>
      </c>
      <c r="AJ1121" s="133">
        <v>1.9234010606844512E-4</v>
      </c>
    </row>
    <row r="1122" spans="1:36">
      <c r="A1122" t="s">
        <v>1213</v>
      </c>
      <c r="B1122">
        <v>9301</v>
      </c>
      <c r="C1122" t="s">
        <v>2318</v>
      </c>
      <c r="D1122" t="s">
        <v>2319</v>
      </c>
      <c r="E1122" t="s">
        <v>309</v>
      </c>
      <c r="F1122" t="s">
        <v>3008</v>
      </c>
      <c r="G1122" t="s">
        <v>3009</v>
      </c>
      <c r="H1122" t="s">
        <v>312</v>
      </c>
      <c r="I1122" t="s">
        <v>951</v>
      </c>
      <c r="J1122" t="s">
        <v>204</v>
      </c>
      <c r="K1122" t="s">
        <v>204</v>
      </c>
      <c r="L1122" t="s">
        <v>325</v>
      </c>
      <c r="M1122" t="s">
        <v>340</v>
      </c>
      <c r="N1122" t="s">
        <v>459</v>
      </c>
      <c r="O1122" t="s">
        <v>339</v>
      </c>
      <c r="P1122" t="s">
        <v>1957</v>
      </c>
      <c r="Q1122" t="s">
        <v>413</v>
      </c>
      <c r="R1122" t="s">
        <v>407</v>
      </c>
      <c r="S1122" t="s">
        <v>1212</v>
      </c>
      <c r="T1122" s="132">
        <v>1675.1</v>
      </c>
      <c r="U1122" t="s">
        <v>1651</v>
      </c>
      <c r="V1122" s="133">
        <v>2.6100000000000002E-2</v>
      </c>
      <c r="W1122" s="133">
        <v>4.3403020995855003E-2</v>
      </c>
      <c r="X1122" s="15" t="s">
        <v>412</v>
      </c>
      <c r="Y1122" s="15" t="s">
        <v>339</v>
      </c>
      <c r="Z1122" s="144">
        <v>125000</v>
      </c>
      <c r="AB1122" t="s">
        <v>3010</v>
      </c>
      <c r="AD1122" s="144">
        <v>122.35</v>
      </c>
      <c r="AG1122" s="15" t="s">
        <v>15</v>
      </c>
      <c r="AH1122" s="133">
        <v>2.5907294167584131E-4</v>
      </c>
      <c r="AI1122" s="133">
        <v>7.7607703870363623E-3</v>
      </c>
      <c r="AJ1122" s="133">
        <v>1.8992042516329961E-4</v>
      </c>
    </row>
    <row r="1123" spans="1:36">
      <c r="A1123" t="s">
        <v>1213</v>
      </c>
      <c r="B1123">
        <v>9301</v>
      </c>
      <c r="C1123" t="s">
        <v>3232</v>
      </c>
      <c r="D1123" t="s">
        <v>3233</v>
      </c>
      <c r="E1123" t="s">
        <v>309</v>
      </c>
      <c r="F1123" t="s">
        <v>3234</v>
      </c>
      <c r="G1123" t="s">
        <v>3235</v>
      </c>
      <c r="H1123" t="s">
        <v>312</v>
      </c>
      <c r="I1123" t="s">
        <v>951</v>
      </c>
      <c r="J1123" t="s">
        <v>204</v>
      </c>
      <c r="K1123" t="s">
        <v>204</v>
      </c>
      <c r="L1123" t="s">
        <v>325</v>
      </c>
      <c r="M1123" t="s">
        <v>340</v>
      </c>
      <c r="N1123" t="s">
        <v>463</v>
      </c>
      <c r="O1123" t="s">
        <v>339</v>
      </c>
      <c r="Q1123" t="s">
        <v>410</v>
      </c>
      <c r="R1123" t="s">
        <v>410</v>
      </c>
      <c r="S1123" t="s">
        <v>1212</v>
      </c>
      <c r="T1123" s="132">
        <v>249.3</v>
      </c>
      <c r="U1123" t="s">
        <v>3236</v>
      </c>
      <c r="V1123" s="133">
        <v>5.6000000000000001E-2</v>
      </c>
      <c r="W1123" s="133">
        <v>0.20178326622724499</v>
      </c>
      <c r="X1123" s="15" t="s">
        <v>412</v>
      </c>
      <c r="Y1123" s="15" t="s">
        <v>339</v>
      </c>
      <c r="Z1123" s="144">
        <v>118333.33</v>
      </c>
      <c r="AB1123" t="s">
        <v>3237</v>
      </c>
      <c r="AD1123" s="144">
        <v>119.36280000000001</v>
      </c>
      <c r="AG1123" s="15" t="s">
        <v>15</v>
      </c>
      <c r="AH1123" s="133">
        <v>2.9583332499999999E-3</v>
      </c>
      <c r="AI1123" s="133">
        <v>7.5712896081221413E-3</v>
      </c>
      <c r="AJ1123" s="133">
        <v>1.8528347956421658E-4</v>
      </c>
    </row>
    <row r="1124" spans="1:36">
      <c r="A1124" t="s">
        <v>1213</v>
      </c>
      <c r="B1124">
        <v>9301</v>
      </c>
      <c r="C1124" t="s">
        <v>1721</v>
      </c>
      <c r="D1124" t="s">
        <v>1722</v>
      </c>
      <c r="E1124" t="s">
        <v>309</v>
      </c>
      <c r="F1124" t="s">
        <v>1723</v>
      </c>
      <c r="G1124" t="s">
        <v>1724</v>
      </c>
      <c r="H1124" t="s">
        <v>312</v>
      </c>
      <c r="I1124" t="s">
        <v>951</v>
      </c>
      <c r="J1124" t="s">
        <v>204</v>
      </c>
      <c r="K1124" t="s">
        <v>204</v>
      </c>
      <c r="L1124" t="s">
        <v>325</v>
      </c>
      <c r="M1124" t="s">
        <v>340</v>
      </c>
      <c r="N1124" t="s">
        <v>443</v>
      </c>
      <c r="O1124" t="s">
        <v>339</v>
      </c>
      <c r="P1124" t="s">
        <v>1725</v>
      </c>
      <c r="Q1124" t="s">
        <v>415</v>
      </c>
      <c r="R1124" t="s">
        <v>407</v>
      </c>
      <c r="S1124" t="s">
        <v>1212</v>
      </c>
      <c r="T1124" s="132">
        <v>1444.1</v>
      </c>
      <c r="U1124" t="s">
        <v>1726</v>
      </c>
      <c r="V1124" s="133">
        <v>6.9000000000000006E-2</v>
      </c>
      <c r="W1124" s="133">
        <v>6.3909145923852606E-2</v>
      </c>
      <c r="X1124" s="15" t="s">
        <v>412</v>
      </c>
      <c r="Y1124" s="15" t="s">
        <v>339</v>
      </c>
      <c r="Z1124" s="144">
        <v>117000</v>
      </c>
      <c r="AB1124" t="s">
        <v>1727</v>
      </c>
      <c r="AD1124" s="144">
        <v>117.9828</v>
      </c>
      <c r="AG1124" s="15" t="s">
        <v>15</v>
      </c>
      <c r="AH1124" s="133">
        <v>3.2427937915742796E-4</v>
      </c>
      <c r="AI1124" s="133">
        <v>7.4837549686933699E-3</v>
      </c>
      <c r="AJ1124" s="133">
        <v>1.8314134481370285E-4</v>
      </c>
    </row>
    <row r="1125" spans="1:36">
      <c r="A1125" t="s">
        <v>1213</v>
      </c>
      <c r="B1125">
        <v>9301</v>
      </c>
      <c r="C1125" t="s">
        <v>2424</v>
      </c>
      <c r="D1125" t="s">
        <v>2425</v>
      </c>
      <c r="E1125" t="s">
        <v>309</v>
      </c>
      <c r="F1125" t="s">
        <v>3011</v>
      </c>
      <c r="G1125" t="s">
        <v>3012</v>
      </c>
      <c r="H1125" t="s">
        <v>312</v>
      </c>
      <c r="I1125" t="s">
        <v>951</v>
      </c>
      <c r="J1125" t="s">
        <v>204</v>
      </c>
      <c r="K1125" t="s">
        <v>204</v>
      </c>
      <c r="L1125" t="s">
        <v>325</v>
      </c>
      <c r="M1125" t="s">
        <v>340</v>
      </c>
      <c r="N1125" t="s">
        <v>462</v>
      </c>
      <c r="O1125" t="s">
        <v>339</v>
      </c>
      <c r="P1125" t="s">
        <v>1690</v>
      </c>
      <c r="Q1125" t="s">
        <v>413</v>
      </c>
      <c r="R1125" t="s">
        <v>407</v>
      </c>
      <c r="S1125" t="s">
        <v>1212</v>
      </c>
      <c r="T1125" s="132">
        <v>2271</v>
      </c>
      <c r="U1125" t="s">
        <v>1773</v>
      </c>
      <c r="V1125" s="133">
        <v>2.1499999999999998E-2</v>
      </c>
      <c r="W1125" s="133">
        <v>4.8152553192376803E-2</v>
      </c>
      <c r="X1125" s="15" t="s">
        <v>412</v>
      </c>
      <c r="Y1125" s="15" t="s">
        <v>339</v>
      </c>
      <c r="Z1125" s="144">
        <v>114072.27</v>
      </c>
      <c r="AB1125" t="s">
        <v>3013</v>
      </c>
      <c r="AC1125" s="132">
        <v>6973.9</v>
      </c>
      <c r="AD1125" s="144">
        <v>114.00789999999999</v>
      </c>
      <c r="AG1125" s="15" t="s">
        <v>15</v>
      </c>
      <c r="AH1125" s="133">
        <v>1.1683568562919737E-4</v>
      </c>
      <c r="AI1125" s="133">
        <v>7.2316234916894396E-3</v>
      </c>
      <c r="AJ1125" s="133">
        <v>1.7697122059644416E-4</v>
      </c>
    </row>
    <row r="1126" spans="1:36">
      <c r="A1126" t="s">
        <v>1213</v>
      </c>
      <c r="B1126">
        <v>9301</v>
      </c>
      <c r="C1126" t="s">
        <v>1683</v>
      </c>
      <c r="D1126" t="s">
        <v>1684</v>
      </c>
      <c r="E1126" t="s">
        <v>309</v>
      </c>
      <c r="F1126" t="s">
        <v>1705</v>
      </c>
      <c r="G1126" t="s">
        <v>1706</v>
      </c>
      <c r="H1126" t="s">
        <v>312</v>
      </c>
      <c r="I1126" t="s">
        <v>951</v>
      </c>
      <c r="J1126" t="s">
        <v>204</v>
      </c>
      <c r="K1126" t="s">
        <v>204</v>
      </c>
      <c r="L1126" t="s">
        <v>325</v>
      </c>
      <c r="M1126" t="s">
        <v>340</v>
      </c>
      <c r="N1126" t="s">
        <v>454</v>
      </c>
      <c r="O1126" t="s">
        <v>339</v>
      </c>
      <c r="P1126" t="s">
        <v>1686</v>
      </c>
      <c r="Q1126" t="s">
        <v>413</v>
      </c>
      <c r="R1126" t="s">
        <v>407</v>
      </c>
      <c r="S1126" t="s">
        <v>1212</v>
      </c>
      <c r="T1126" s="132">
        <v>4267.5</v>
      </c>
      <c r="U1126" t="s">
        <v>1707</v>
      </c>
      <c r="V1126" s="133">
        <v>6.7000000000000004E-2</v>
      </c>
      <c r="W1126" s="133">
        <v>4.8031913501023898E-2</v>
      </c>
      <c r="X1126" s="15" t="s">
        <v>412</v>
      </c>
      <c r="Y1126" s="15" t="s">
        <v>339</v>
      </c>
      <c r="Z1126" s="144">
        <v>108000</v>
      </c>
      <c r="AB1126" t="s">
        <v>1708</v>
      </c>
      <c r="AD1126" s="144">
        <v>111.46680000000001</v>
      </c>
      <c r="AG1126" s="15" t="s">
        <v>15</v>
      </c>
      <c r="AH1126" s="133">
        <v>1.1868131868131868E-4</v>
      </c>
      <c r="AI1126" s="133">
        <v>7.0704392364340412E-3</v>
      </c>
      <c r="AJ1126" s="133">
        <v>1.730267433395381E-4</v>
      </c>
    </row>
    <row r="1127" spans="1:36">
      <c r="A1127" t="s">
        <v>1213</v>
      </c>
      <c r="B1127">
        <v>9301</v>
      </c>
      <c r="C1127" t="s">
        <v>1672</v>
      </c>
      <c r="D1127" t="s">
        <v>1673</v>
      </c>
      <c r="E1127" t="s">
        <v>309</v>
      </c>
      <c r="F1127" t="s">
        <v>1674</v>
      </c>
      <c r="G1127" t="s">
        <v>1675</v>
      </c>
      <c r="H1127" t="s">
        <v>312</v>
      </c>
      <c r="I1127" t="s">
        <v>951</v>
      </c>
      <c r="J1127" t="s">
        <v>204</v>
      </c>
      <c r="K1127" t="s">
        <v>204</v>
      </c>
      <c r="L1127" t="s">
        <v>325</v>
      </c>
      <c r="M1127" t="s">
        <v>340</v>
      </c>
      <c r="N1127" t="s">
        <v>440</v>
      </c>
      <c r="O1127" t="s">
        <v>339</v>
      </c>
      <c r="P1127" t="s">
        <v>1676</v>
      </c>
      <c r="Q1127" t="s">
        <v>415</v>
      </c>
      <c r="R1127" t="s">
        <v>407</v>
      </c>
      <c r="S1127" t="s">
        <v>1212</v>
      </c>
      <c r="T1127" s="132">
        <v>3103.3</v>
      </c>
      <c r="U1127" t="s">
        <v>1677</v>
      </c>
      <c r="V1127" s="133">
        <v>7.4999999999999997E-2</v>
      </c>
      <c r="W1127" s="133">
        <v>5.0672873700856803E-2</v>
      </c>
      <c r="X1127" s="15" t="s">
        <v>412</v>
      </c>
      <c r="Y1127" s="15" t="s">
        <v>339</v>
      </c>
      <c r="Z1127" s="144">
        <v>95000</v>
      </c>
      <c r="AB1127" t="s">
        <v>1678</v>
      </c>
      <c r="AD1127" s="144">
        <v>102.8755</v>
      </c>
      <c r="AG1127" s="15" t="s">
        <v>15</v>
      </c>
      <c r="AH1127" s="133">
        <v>1.1875E-4</v>
      </c>
      <c r="AI1127" s="133">
        <v>6.5254853612714287E-3</v>
      </c>
      <c r="AJ1127" s="133">
        <v>1.5969071270034352E-4</v>
      </c>
    </row>
    <row r="1128" spans="1:36">
      <c r="A1128" t="s">
        <v>1213</v>
      </c>
      <c r="B1128">
        <v>9301</v>
      </c>
      <c r="C1128" t="s">
        <v>2991</v>
      </c>
      <c r="D1128" t="s">
        <v>2992</v>
      </c>
      <c r="E1128" t="s">
        <v>309</v>
      </c>
      <c r="F1128" t="s">
        <v>3245</v>
      </c>
      <c r="G1128" t="s">
        <v>3246</v>
      </c>
      <c r="H1128" t="s">
        <v>312</v>
      </c>
      <c r="I1128" t="s">
        <v>951</v>
      </c>
      <c r="J1128" t="s">
        <v>204</v>
      </c>
      <c r="K1128" t="s">
        <v>204</v>
      </c>
      <c r="L1128" t="s">
        <v>325</v>
      </c>
      <c r="M1128" t="s">
        <v>340</v>
      </c>
      <c r="N1128" t="s">
        <v>440</v>
      </c>
      <c r="O1128" t="s">
        <v>339</v>
      </c>
      <c r="P1128" t="s">
        <v>1622</v>
      </c>
      <c r="Q1128" t="s">
        <v>413</v>
      </c>
      <c r="R1128" t="s">
        <v>407</v>
      </c>
      <c r="S1128" t="s">
        <v>1212</v>
      </c>
      <c r="T1128" s="132">
        <v>249.3</v>
      </c>
      <c r="U1128" t="s">
        <v>3236</v>
      </c>
      <c r="V1128" s="133">
        <v>5.8999999999999997E-2</v>
      </c>
      <c r="W1128" s="133">
        <v>5.0310954626798299E-2</v>
      </c>
      <c r="X1128" s="15" t="s">
        <v>412</v>
      </c>
      <c r="Y1128" s="15" t="s">
        <v>339</v>
      </c>
      <c r="Z1128" s="144">
        <v>99000</v>
      </c>
      <c r="AB1128" t="s">
        <v>3247</v>
      </c>
      <c r="AD1128" s="144">
        <v>100.6335</v>
      </c>
      <c r="AG1128" s="15" t="s">
        <v>15</v>
      </c>
      <c r="AH1128" s="133">
        <v>3.7624456714721447E-4</v>
      </c>
      <c r="AI1128" s="133">
        <v>6.3832732876487434E-3</v>
      </c>
      <c r="AJ1128" s="133">
        <v>1.5621051986653789E-4</v>
      </c>
    </row>
    <row r="1129" spans="1:36">
      <c r="A1129" t="s">
        <v>1213</v>
      </c>
      <c r="B1129">
        <v>9301</v>
      </c>
      <c r="C1129" t="s">
        <v>2374</v>
      </c>
      <c r="D1129" t="s">
        <v>2375</v>
      </c>
      <c r="E1129" t="s">
        <v>309</v>
      </c>
      <c r="F1129" t="s">
        <v>2376</v>
      </c>
      <c r="G1129" t="s">
        <v>2377</v>
      </c>
      <c r="H1129" t="s">
        <v>312</v>
      </c>
      <c r="I1129" t="s">
        <v>951</v>
      </c>
      <c r="J1129" t="s">
        <v>204</v>
      </c>
      <c r="K1129" t="s">
        <v>204</v>
      </c>
      <c r="L1129" t="s">
        <v>325</v>
      </c>
      <c r="M1129" t="s">
        <v>340</v>
      </c>
      <c r="N1129" t="s">
        <v>484</v>
      </c>
      <c r="O1129" t="s">
        <v>339</v>
      </c>
      <c r="Q1129" t="s">
        <v>410</v>
      </c>
      <c r="R1129" t="s">
        <v>410</v>
      </c>
      <c r="S1129" t="s">
        <v>1212</v>
      </c>
      <c r="T1129" s="132">
        <v>2569.4</v>
      </c>
      <c r="U1129" t="s">
        <v>2378</v>
      </c>
      <c r="V1129" s="133">
        <v>3.6499999999999998E-2</v>
      </c>
      <c r="W1129" s="133">
        <v>4.4667115153073901E-2</v>
      </c>
      <c r="X1129" s="15" t="s">
        <v>412</v>
      </c>
      <c r="Y1129" s="15" t="s">
        <v>339</v>
      </c>
      <c r="Z1129" s="144">
        <v>98000</v>
      </c>
      <c r="AB1129" t="s">
        <v>1411</v>
      </c>
      <c r="AD1129" s="144">
        <v>95.569600000000008</v>
      </c>
      <c r="AG1129" s="15" t="s">
        <v>15</v>
      </c>
      <c r="AH1129" s="133">
        <v>4.8761880086971808E-5</v>
      </c>
      <c r="AI1129" s="133">
        <v>6.0620655625738488E-3</v>
      </c>
      <c r="AJ1129" s="133">
        <v>1.4834997192224341E-4</v>
      </c>
    </row>
    <row r="1130" spans="1:36">
      <c r="A1130" t="s">
        <v>1213</v>
      </c>
      <c r="B1130">
        <v>9301</v>
      </c>
      <c r="C1130" t="s">
        <v>3310</v>
      </c>
      <c r="D1130" t="s">
        <v>3311</v>
      </c>
      <c r="E1130" t="s">
        <v>309</v>
      </c>
      <c r="F1130" t="s">
        <v>3312</v>
      </c>
      <c r="G1130" t="s">
        <v>3313</v>
      </c>
      <c r="H1130" t="s">
        <v>312</v>
      </c>
      <c r="I1130" t="s">
        <v>951</v>
      </c>
      <c r="J1130" t="s">
        <v>204</v>
      </c>
      <c r="K1130" t="s">
        <v>204</v>
      </c>
      <c r="L1130" t="s">
        <v>325</v>
      </c>
      <c r="M1130" t="s">
        <v>340</v>
      </c>
      <c r="N1130" t="s">
        <v>440</v>
      </c>
      <c r="O1130" t="s">
        <v>339</v>
      </c>
      <c r="Q1130" t="s">
        <v>410</v>
      </c>
      <c r="R1130" t="s">
        <v>410</v>
      </c>
      <c r="S1130" t="s">
        <v>1212</v>
      </c>
      <c r="T1130" s="132">
        <v>1878.2</v>
      </c>
      <c r="U1130" t="s">
        <v>2208</v>
      </c>
      <c r="V1130" s="133">
        <v>7.4999999999999997E-2</v>
      </c>
      <c r="W1130" s="133">
        <v>-3.8188749388456698E-2</v>
      </c>
      <c r="X1130" s="15" t="s">
        <v>412</v>
      </c>
      <c r="Y1130" s="15" t="s">
        <v>339</v>
      </c>
      <c r="Z1130" s="144">
        <v>82000.69</v>
      </c>
      <c r="AB1130" t="s">
        <v>3314</v>
      </c>
      <c r="AD1130" s="144">
        <v>92.135999999999996</v>
      </c>
      <c r="AG1130" s="15" t="s">
        <v>15</v>
      </c>
      <c r="AH1130" s="133">
        <v>2.9549376307643491E-4</v>
      </c>
      <c r="AI1130" s="133">
        <v>5.8442692307313629E-3</v>
      </c>
      <c r="AJ1130" s="133">
        <v>1.430200922995159E-4</v>
      </c>
    </row>
    <row r="1131" spans="1:36">
      <c r="A1131" t="s">
        <v>1213</v>
      </c>
      <c r="B1131">
        <v>9301</v>
      </c>
      <c r="C1131" t="s">
        <v>3336</v>
      </c>
      <c r="D1131" t="s">
        <v>3337</v>
      </c>
      <c r="E1131" t="s">
        <v>311</v>
      </c>
      <c r="F1131" t="s">
        <v>3338</v>
      </c>
      <c r="G1131" t="s">
        <v>3339</v>
      </c>
      <c r="H1131" t="s">
        <v>312</v>
      </c>
      <c r="I1131" t="s">
        <v>951</v>
      </c>
      <c r="J1131" t="s">
        <v>204</v>
      </c>
      <c r="K1131" t="s">
        <v>224</v>
      </c>
      <c r="L1131" t="s">
        <v>325</v>
      </c>
      <c r="M1131" t="s">
        <v>340</v>
      </c>
      <c r="N1131" t="s">
        <v>465</v>
      </c>
      <c r="O1131" t="s">
        <v>339</v>
      </c>
      <c r="P1131" t="s">
        <v>1662</v>
      </c>
      <c r="Q1131" t="s">
        <v>413</v>
      </c>
      <c r="R1131" t="s">
        <v>407</v>
      </c>
      <c r="S1131" t="s">
        <v>1212</v>
      </c>
      <c r="T1131" s="132">
        <v>2140.3000000000002</v>
      </c>
      <c r="U1131" t="s">
        <v>2225</v>
      </c>
      <c r="V1131" s="133">
        <v>7.2499999999999995E-2</v>
      </c>
      <c r="W1131" s="133">
        <v>6.6673368417024301E-2</v>
      </c>
      <c r="X1131" s="15" t="s">
        <v>412</v>
      </c>
      <c r="Y1131" s="15" t="s">
        <v>339</v>
      </c>
      <c r="Z1131" s="144">
        <v>89000</v>
      </c>
      <c r="AB1131" t="s">
        <v>3340</v>
      </c>
      <c r="AD1131" s="144">
        <v>90.771100000000004</v>
      </c>
      <c r="AG1131" s="15" t="s">
        <v>15</v>
      </c>
      <c r="AH1131" s="133">
        <v>6.8461538461538464E-4</v>
      </c>
      <c r="AI1131" s="133">
        <v>5.7576923978644575E-3</v>
      </c>
      <c r="AJ1131" s="133">
        <v>1.4090139684953319E-4</v>
      </c>
    </row>
    <row r="1132" spans="1:36">
      <c r="A1132" t="s">
        <v>1213</v>
      </c>
      <c r="B1132">
        <v>9301</v>
      </c>
      <c r="C1132" t="s">
        <v>2259</v>
      </c>
      <c r="D1132" t="s">
        <v>2260</v>
      </c>
      <c r="E1132" t="s">
        <v>311</v>
      </c>
      <c r="F1132" t="s">
        <v>2462</v>
      </c>
      <c r="G1132" t="s">
        <v>2463</v>
      </c>
      <c r="H1132" t="s">
        <v>312</v>
      </c>
      <c r="I1132" t="s">
        <v>951</v>
      </c>
      <c r="J1132" t="s">
        <v>204</v>
      </c>
      <c r="K1132" t="s">
        <v>224</v>
      </c>
      <c r="L1132" t="s">
        <v>325</v>
      </c>
      <c r="M1132" t="s">
        <v>340</v>
      </c>
      <c r="N1132" t="s">
        <v>465</v>
      </c>
      <c r="O1132" t="s">
        <v>339</v>
      </c>
      <c r="P1132" t="s">
        <v>1622</v>
      </c>
      <c r="Q1132" t="s">
        <v>413</v>
      </c>
      <c r="R1132" t="s">
        <v>407</v>
      </c>
      <c r="S1132" t="s">
        <v>1212</v>
      </c>
      <c r="T1132" s="132">
        <v>1371.1</v>
      </c>
      <c r="U1132" t="s">
        <v>1311</v>
      </c>
      <c r="V1132" s="133">
        <v>5.45E-2</v>
      </c>
      <c r="W1132" s="133">
        <v>4.14255790984627E-2</v>
      </c>
      <c r="X1132" s="15" t="s">
        <v>412</v>
      </c>
      <c r="Y1132" s="15" t="s">
        <v>339</v>
      </c>
      <c r="Z1132" s="144">
        <v>90008.46</v>
      </c>
      <c r="AB1132" t="s">
        <v>2464</v>
      </c>
      <c r="AD1132" s="144">
        <v>88.541300000000007</v>
      </c>
      <c r="AG1132" s="15" t="s">
        <v>15</v>
      </c>
      <c r="AH1132" s="133">
        <v>3.116636426592798E-4</v>
      </c>
      <c r="AI1132" s="133">
        <v>5.6162541811990421E-3</v>
      </c>
      <c r="AJ1132" s="133">
        <v>1.3744014172873935E-4</v>
      </c>
    </row>
    <row r="1133" spans="1:36">
      <c r="A1133" t="s">
        <v>1213</v>
      </c>
      <c r="B1133">
        <v>9301</v>
      </c>
      <c r="C1133" t="s">
        <v>3318</v>
      </c>
      <c r="D1133" t="s">
        <v>3319</v>
      </c>
      <c r="E1133" t="s">
        <v>309</v>
      </c>
      <c r="F1133" t="s">
        <v>3320</v>
      </c>
      <c r="G1133" t="s">
        <v>3321</v>
      </c>
      <c r="H1133" t="s">
        <v>312</v>
      </c>
      <c r="I1133" t="s">
        <v>951</v>
      </c>
      <c r="J1133" t="s">
        <v>204</v>
      </c>
      <c r="K1133" t="s">
        <v>204</v>
      </c>
      <c r="L1133" t="s">
        <v>325</v>
      </c>
      <c r="M1133" t="s">
        <v>340</v>
      </c>
      <c r="N1133" t="s">
        <v>447</v>
      </c>
      <c r="O1133" t="s">
        <v>339</v>
      </c>
      <c r="Q1133" t="s">
        <v>410</v>
      </c>
      <c r="R1133" t="s">
        <v>410</v>
      </c>
      <c r="S1133" t="s">
        <v>1212</v>
      </c>
      <c r="T1133" s="132">
        <v>2190</v>
      </c>
      <c r="U1133" t="s">
        <v>2820</v>
      </c>
      <c r="V1133" s="133">
        <v>4.4999999999999998E-2</v>
      </c>
      <c r="W1133" s="133">
        <v>7.0098486610650698E-2</v>
      </c>
      <c r="X1133" s="15" t="s">
        <v>412</v>
      </c>
      <c r="Y1133" s="15" t="s">
        <v>339</v>
      </c>
      <c r="Z1133" s="144">
        <v>89000</v>
      </c>
      <c r="AB1133" t="s">
        <v>3322</v>
      </c>
      <c r="AD1133" s="144">
        <v>85.4756</v>
      </c>
      <c r="AG1133" s="15" t="s">
        <v>15</v>
      </c>
      <c r="AH1133" s="133">
        <v>4.4500046280048129E-4</v>
      </c>
      <c r="AI1133" s="133">
        <v>5.4217940767810812E-3</v>
      </c>
      <c r="AJ1133" s="133">
        <v>1.3268134281232638E-4</v>
      </c>
    </row>
    <row r="1134" spans="1:36">
      <c r="A1134" t="s">
        <v>1213</v>
      </c>
      <c r="B1134">
        <v>9301</v>
      </c>
      <c r="C1134" t="s">
        <v>3280</v>
      </c>
      <c r="D1134" t="s">
        <v>3281</v>
      </c>
      <c r="E1134" t="s">
        <v>309</v>
      </c>
      <c r="F1134" t="s">
        <v>3282</v>
      </c>
      <c r="G1134" t="s">
        <v>3283</v>
      </c>
      <c r="H1134" t="s">
        <v>312</v>
      </c>
      <c r="I1134" t="s">
        <v>951</v>
      </c>
      <c r="J1134" t="s">
        <v>204</v>
      </c>
      <c r="K1134" t="s">
        <v>204</v>
      </c>
      <c r="L1134" t="s">
        <v>325</v>
      </c>
      <c r="M1134" t="s">
        <v>314</v>
      </c>
      <c r="N1134" t="s">
        <v>451</v>
      </c>
      <c r="O1134" t="s">
        <v>339</v>
      </c>
      <c r="Q1134" t="s">
        <v>410</v>
      </c>
      <c r="R1134" t="s">
        <v>410</v>
      </c>
      <c r="S1134" t="s">
        <v>1212</v>
      </c>
      <c r="T1134" s="132">
        <v>2611.6</v>
      </c>
      <c r="U1134" t="s">
        <v>1651</v>
      </c>
      <c r="V1134" s="133">
        <v>8.2500000000000004E-2</v>
      </c>
      <c r="W1134" s="133">
        <v>6.8446247359513906E-2</v>
      </c>
      <c r="X1134" s="15" t="s">
        <v>412</v>
      </c>
      <c r="Y1134" s="15" t="s">
        <v>339</v>
      </c>
      <c r="Z1134" s="144">
        <v>73875</v>
      </c>
      <c r="AB1134" t="s">
        <v>3284</v>
      </c>
      <c r="AD1134" s="144">
        <v>78.292699999999996</v>
      </c>
      <c r="AG1134" s="15" t="s">
        <v>15</v>
      </c>
      <c r="AH1134" s="133">
        <v>9.1744632321168879E-4</v>
      </c>
      <c r="AI1134" s="133">
        <v>4.9661762785543264E-3</v>
      </c>
      <c r="AJ1134" s="133">
        <v>1.2153153143590246E-4</v>
      </c>
    </row>
    <row r="1135" spans="1:36">
      <c r="A1135" t="s">
        <v>1213</v>
      </c>
      <c r="B1135">
        <v>9301</v>
      </c>
      <c r="C1135" t="s">
        <v>2767</v>
      </c>
      <c r="D1135" t="s">
        <v>2768</v>
      </c>
      <c r="E1135" t="s">
        <v>309</v>
      </c>
      <c r="F1135" t="s">
        <v>3292</v>
      </c>
      <c r="G1135" t="s">
        <v>3293</v>
      </c>
      <c r="H1135" t="s">
        <v>312</v>
      </c>
      <c r="I1135" t="s">
        <v>951</v>
      </c>
      <c r="J1135" t="s">
        <v>204</v>
      </c>
      <c r="K1135" t="s">
        <v>204</v>
      </c>
      <c r="L1135" t="s">
        <v>325</v>
      </c>
      <c r="M1135" t="s">
        <v>340</v>
      </c>
      <c r="N1135" t="s">
        <v>462</v>
      </c>
      <c r="O1135" t="s">
        <v>339</v>
      </c>
      <c r="P1135" t="s">
        <v>1690</v>
      </c>
      <c r="Q1135" t="s">
        <v>413</v>
      </c>
      <c r="R1135" t="s">
        <v>407</v>
      </c>
      <c r="S1135" t="s">
        <v>1212</v>
      </c>
      <c r="T1135" s="132">
        <v>2368.6999999999998</v>
      </c>
      <c r="U1135" t="s">
        <v>3294</v>
      </c>
      <c r="V1135" s="133">
        <v>2.18E-2</v>
      </c>
      <c r="W1135" s="133">
        <v>4.5765985385179203E-2</v>
      </c>
      <c r="X1135" s="15" t="s">
        <v>412</v>
      </c>
      <c r="Y1135" s="15" t="s">
        <v>339</v>
      </c>
      <c r="Z1135" s="144">
        <v>83261.570000000007</v>
      </c>
      <c r="AB1135" t="s">
        <v>3295</v>
      </c>
      <c r="AD1135" s="144">
        <v>78.274199999999993</v>
      </c>
      <c r="AG1135" s="15" t="s">
        <v>15</v>
      </c>
      <c r="AH1135" s="133">
        <v>2.1873106827143064E-4</v>
      </c>
      <c r="AI1135" s="133">
        <v>4.9650028069387958E-3</v>
      </c>
      <c r="AJ1135" s="133">
        <v>1.215028144120731E-4</v>
      </c>
    </row>
    <row r="1136" spans="1:36">
      <c r="A1136" t="s">
        <v>1213</v>
      </c>
      <c r="B1136">
        <v>9301</v>
      </c>
      <c r="C1136" t="s">
        <v>3226</v>
      </c>
      <c r="D1136" t="s">
        <v>3227</v>
      </c>
      <c r="E1136" t="s">
        <v>309</v>
      </c>
      <c r="F1136" t="s">
        <v>3228</v>
      </c>
      <c r="G1136" t="s">
        <v>3229</v>
      </c>
      <c r="H1136" t="s">
        <v>312</v>
      </c>
      <c r="I1136" t="s">
        <v>951</v>
      </c>
      <c r="J1136" t="s">
        <v>204</v>
      </c>
      <c r="K1136" t="s">
        <v>204</v>
      </c>
      <c r="L1136" t="s">
        <v>325</v>
      </c>
      <c r="M1136" t="s">
        <v>340</v>
      </c>
      <c r="N1136" t="s">
        <v>454</v>
      </c>
      <c r="O1136" t="s">
        <v>339</v>
      </c>
      <c r="P1136" t="s">
        <v>1650</v>
      </c>
      <c r="Q1136" t="s">
        <v>413</v>
      </c>
      <c r="R1136" t="s">
        <v>407</v>
      </c>
      <c r="S1136" t="s">
        <v>1212</v>
      </c>
      <c r="T1136" s="132">
        <v>565.6</v>
      </c>
      <c r="U1136" t="s">
        <v>3230</v>
      </c>
      <c r="V1136" s="133">
        <v>2.3599999999999999E-2</v>
      </c>
      <c r="W1136" s="133">
        <v>4.5529951206445297E-2</v>
      </c>
      <c r="X1136" s="15" t="s">
        <v>412</v>
      </c>
      <c r="Y1136" s="15" t="s">
        <v>339</v>
      </c>
      <c r="Z1136" s="144">
        <v>77000.429999999993</v>
      </c>
      <c r="AB1136" t="s">
        <v>3231</v>
      </c>
      <c r="AD1136" s="144">
        <v>76.407499999999999</v>
      </c>
      <c r="AG1136" s="15" t="s">
        <v>15</v>
      </c>
      <c r="AH1136" s="133">
        <v>1.2222290476190476E-3</v>
      </c>
      <c r="AI1136" s="133">
        <v>4.8465963493868483E-3</v>
      </c>
      <c r="AJ1136" s="133">
        <v>1.1860518909411373E-4</v>
      </c>
    </row>
    <row r="1137" spans="1:36">
      <c r="A1137" t="s">
        <v>1213</v>
      </c>
      <c r="B1137">
        <v>9301</v>
      </c>
      <c r="C1137" t="s">
        <v>3369</v>
      </c>
      <c r="D1137" t="s">
        <v>3370</v>
      </c>
      <c r="E1137" t="s">
        <v>311</v>
      </c>
      <c r="F1137" t="s">
        <v>3371</v>
      </c>
      <c r="G1137" t="s">
        <v>3372</v>
      </c>
      <c r="H1137" t="s">
        <v>312</v>
      </c>
      <c r="I1137" t="s">
        <v>951</v>
      </c>
      <c r="J1137" t="s">
        <v>204</v>
      </c>
      <c r="K1137" t="s">
        <v>224</v>
      </c>
      <c r="L1137" t="s">
        <v>325</v>
      </c>
      <c r="M1137" t="s">
        <v>340</v>
      </c>
      <c r="N1137" t="s">
        <v>465</v>
      </c>
      <c r="O1137" t="s">
        <v>339</v>
      </c>
      <c r="P1137" t="s">
        <v>3373</v>
      </c>
      <c r="Q1137" t="s">
        <v>415</v>
      </c>
      <c r="R1137" t="s">
        <v>407</v>
      </c>
      <c r="S1137" t="s">
        <v>1212</v>
      </c>
      <c r="T1137" s="132">
        <v>1775.2</v>
      </c>
      <c r="U1137" t="s">
        <v>2574</v>
      </c>
      <c r="V1137" s="133">
        <v>8.9499999999999996E-2</v>
      </c>
      <c r="W1137" s="133">
        <v>8.40140127480027E-2</v>
      </c>
      <c r="X1137" s="3" t="s">
        <v>412</v>
      </c>
      <c r="Y1137" s="3" t="s">
        <v>338</v>
      </c>
      <c r="Z1137" s="144">
        <v>76408.160000000003</v>
      </c>
      <c r="AB1137" t="s">
        <v>3374</v>
      </c>
      <c r="AD1137" s="144">
        <v>74.7577</v>
      </c>
      <c r="AG1137" s="15" t="s">
        <v>15</v>
      </c>
      <c r="AH1137" s="133">
        <v>3.770891667337853E-4</v>
      </c>
      <c r="AI1137" s="133">
        <v>4.7419480536407708E-3</v>
      </c>
      <c r="AJ1137" s="133">
        <v>1.1604425147715899E-4</v>
      </c>
    </row>
    <row r="1138" spans="1:36">
      <c r="A1138" t="s">
        <v>1213</v>
      </c>
      <c r="B1138">
        <v>9301</v>
      </c>
      <c r="C1138" t="s">
        <v>2324</v>
      </c>
      <c r="D1138" t="s">
        <v>2325</v>
      </c>
      <c r="E1138" t="s">
        <v>309</v>
      </c>
      <c r="F1138" t="s">
        <v>2326</v>
      </c>
      <c r="G1138">
        <v>11995040</v>
      </c>
      <c r="H1138" t="s">
        <v>312</v>
      </c>
      <c r="I1138" t="s">
        <v>951</v>
      </c>
      <c r="J1138" t="s">
        <v>204</v>
      </c>
      <c r="K1138" t="s">
        <v>204</v>
      </c>
      <c r="L1138" t="s">
        <v>325</v>
      </c>
      <c r="M1138" t="s">
        <v>340</v>
      </c>
      <c r="N1138" t="s">
        <v>454</v>
      </c>
      <c r="O1138" t="s">
        <v>339</v>
      </c>
      <c r="P1138" t="s">
        <v>1676</v>
      </c>
      <c r="Q1138" t="s">
        <v>415</v>
      </c>
      <c r="R1138" t="s">
        <v>407</v>
      </c>
      <c r="S1138" t="s">
        <v>1212</v>
      </c>
      <c r="T1138" s="132">
        <v>4467.8</v>
      </c>
      <c r="U1138" t="s">
        <v>2328</v>
      </c>
      <c r="V1138" s="133">
        <v>6.5199999999999994E-2</v>
      </c>
      <c r="W1138" s="133">
        <v>4.0355557488202701E-2</v>
      </c>
      <c r="X1138" s="15" t="s">
        <v>412</v>
      </c>
      <c r="Y1138" s="15" t="s">
        <v>339</v>
      </c>
      <c r="Z1138" s="144">
        <v>38000</v>
      </c>
      <c r="AB1138" s="148">
        <f>AD1138*1000/Z1138*100</f>
        <v>105.8815990796663</v>
      </c>
      <c r="AD1138" s="144">
        <f>40235.0076502732/1000</f>
        <v>40.235007650273197</v>
      </c>
      <c r="AG1138" s="15" t="s">
        <v>15</v>
      </c>
      <c r="AH1138" s="133">
        <v>5.0304416802876513E-5</v>
      </c>
      <c r="AI1138" s="133">
        <v>2.5521426717974804E-3</v>
      </c>
      <c r="AJ1138" s="133">
        <v>6.2455658025243138E-5</v>
      </c>
    </row>
    <row r="1139" spans="1:36">
      <c r="A1139" t="s">
        <v>1213</v>
      </c>
      <c r="B1139">
        <v>9301</v>
      </c>
      <c r="C1139" t="s">
        <v>2360</v>
      </c>
      <c r="D1139" t="s">
        <v>2361</v>
      </c>
      <c r="E1139" t="s">
        <v>309</v>
      </c>
      <c r="F1139" t="s">
        <v>2478</v>
      </c>
      <c r="G1139" t="s">
        <v>2479</v>
      </c>
      <c r="H1139" t="s">
        <v>312</v>
      </c>
      <c r="I1139" t="s">
        <v>951</v>
      </c>
      <c r="J1139" t="s">
        <v>204</v>
      </c>
      <c r="K1139" t="s">
        <v>204</v>
      </c>
      <c r="L1139" t="s">
        <v>325</v>
      </c>
      <c r="M1139" t="s">
        <v>340</v>
      </c>
      <c r="N1139" t="s">
        <v>445</v>
      </c>
      <c r="O1139" t="s">
        <v>339</v>
      </c>
      <c r="P1139" t="s">
        <v>1690</v>
      </c>
      <c r="Q1139" t="s">
        <v>413</v>
      </c>
      <c r="R1139" t="s">
        <v>407</v>
      </c>
      <c r="S1139" t="s">
        <v>1212</v>
      </c>
      <c r="T1139" s="132">
        <v>334.2</v>
      </c>
      <c r="U1139" t="s">
        <v>2480</v>
      </c>
      <c r="V1139" s="133">
        <v>3.9199999999999999E-2</v>
      </c>
      <c r="W1139" s="133">
        <v>4.9345837095975502E-2</v>
      </c>
      <c r="X1139" s="15" t="s">
        <v>412</v>
      </c>
      <c r="Y1139" s="15" t="s">
        <v>339</v>
      </c>
      <c r="Z1139" s="144">
        <v>65000</v>
      </c>
      <c r="AB1139" t="s">
        <v>2481</v>
      </c>
      <c r="AD1139" s="144">
        <v>65.194999999999993</v>
      </c>
      <c r="AG1139" s="15" t="s">
        <v>15</v>
      </c>
      <c r="AH1139" s="133">
        <v>1.4254140862459425E-4</v>
      </c>
      <c r="AI1139" s="133">
        <v>4.1353774040280801E-3</v>
      </c>
      <c r="AJ1139" s="133">
        <v>1.0120034424618976E-4</v>
      </c>
    </row>
    <row r="1140" spans="1:36">
      <c r="A1140" t="s">
        <v>1213</v>
      </c>
      <c r="B1140">
        <v>9301</v>
      </c>
      <c r="C1140" t="s">
        <v>2565</v>
      </c>
      <c r="D1140" t="s">
        <v>2566</v>
      </c>
      <c r="E1140" t="s">
        <v>309</v>
      </c>
      <c r="F1140" t="s">
        <v>3127</v>
      </c>
      <c r="G1140" t="s">
        <v>3128</v>
      </c>
      <c r="H1140" t="s">
        <v>312</v>
      </c>
      <c r="I1140" t="s">
        <v>951</v>
      </c>
      <c r="J1140" t="s">
        <v>204</v>
      </c>
      <c r="K1140" t="s">
        <v>204</v>
      </c>
      <c r="L1140" t="s">
        <v>325</v>
      </c>
      <c r="M1140" t="s">
        <v>340</v>
      </c>
      <c r="N1140" t="s">
        <v>484</v>
      </c>
      <c r="O1140" t="s">
        <v>339</v>
      </c>
      <c r="P1140" t="s">
        <v>1622</v>
      </c>
      <c r="Q1140" t="s">
        <v>413</v>
      </c>
      <c r="R1140" t="s">
        <v>407</v>
      </c>
      <c r="S1140" t="s">
        <v>1212</v>
      </c>
      <c r="T1140" s="132">
        <v>235.6</v>
      </c>
      <c r="U1140" t="s">
        <v>3129</v>
      </c>
      <c r="V1140" s="133">
        <v>2.1600000000000001E-2</v>
      </c>
      <c r="W1140" s="133">
        <v>5.4236989799737602E-2</v>
      </c>
      <c r="X1140" s="15" t="s">
        <v>412</v>
      </c>
      <c r="Y1140" s="15" t="s">
        <v>339</v>
      </c>
      <c r="Z1140" s="144">
        <v>59000</v>
      </c>
      <c r="AB1140" t="s">
        <v>3130</v>
      </c>
      <c r="AD1140" s="144">
        <v>58.899699999999996</v>
      </c>
      <c r="AG1140" s="15" t="s">
        <v>15</v>
      </c>
      <c r="AH1140" s="133">
        <v>4.6129226979393012E-4</v>
      </c>
      <c r="AI1140" s="133">
        <v>3.736060870987541E-3</v>
      </c>
      <c r="AJ1140" s="133">
        <v>9.1428329104951346E-5</v>
      </c>
    </row>
    <row r="1141" spans="1:36">
      <c r="A1141" t="s">
        <v>1213</v>
      </c>
      <c r="B1141">
        <v>9301</v>
      </c>
      <c r="C1141" t="s">
        <v>2335</v>
      </c>
      <c r="D1141" t="s">
        <v>2336</v>
      </c>
      <c r="E1141" t="s">
        <v>309</v>
      </c>
      <c r="F1141" t="s">
        <v>3366</v>
      </c>
      <c r="G1141" t="s">
        <v>3367</v>
      </c>
      <c r="H1141" t="s">
        <v>312</v>
      </c>
      <c r="I1141" t="s">
        <v>951</v>
      </c>
      <c r="J1141" t="s">
        <v>204</v>
      </c>
      <c r="K1141" t="s">
        <v>204</v>
      </c>
      <c r="L1141" t="s">
        <v>325</v>
      </c>
      <c r="M1141" t="s">
        <v>340</v>
      </c>
      <c r="N1141" t="s">
        <v>464</v>
      </c>
      <c r="O1141" t="s">
        <v>339</v>
      </c>
      <c r="P1141" t="s">
        <v>1650</v>
      </c>
      <c r="Q1141" t="s">
        <v>413</v>
      </c>
      <c r="R1141" t="s">
        <v>407</v>
      </c>
      <c r="S1141" t="s">
        <v>1212</v>
      </c>
      <c r="T1141" s="132">
        <v>563.70000000000005</v>
      </c>
      <c r="U1141" t="s">
        <v>3368</v>
      </c>
      <c r="V1141" s="133">
        <v>2.5499999999999998E-2</v>
      </c>
      <c r="W1141" s="133">
        <v>4.6833384393453199E-2</v>
      </c>
      <c r="X1141" s="15" t="s">
        <v>412</v>
      </c>
      <c r="Y1141" s="15" t="s">
        <v>339</v>
      </c>
      <c r="Z1141" s="144">
        <v>55000</v>
      </c>
      <c r="AB1141" t="s">
        <v>1778</v>
      </c>
      <c r="AD1141" s="144">
        <v>54.725000000000001</v>
      </c>
      <c r="AG1141" s="15" t="s">
        <v>15</v>
      </c>
      <c r="AH1141" s="133">
        <v>2.7319147245236536E-4</v>
      </c>
      <c r="AI1141" s="133">
        <v>3.4712559005358802E-3</v>
      </c>
      <c r="AJ1141" s="133">
        <v>8.4948061030335693E-5</v>
      </c>
    </row>
    <row r="1142" spans="1:36">
      <c r="A1142" t="s">
        <v>1213</v>
      </c>
      <c r="B1142">
        <v>9301</v>
      </c>
      <c r="C1142" t="s">
        <v>3113</v>
      </c>
      <c r="D1142" t="s">
        <v>3114</v>
      </c>
      <c r="E1142" t="s">
        <v>309</v>
      </c>
      <c r="F1142" t="s">
        <v>3115</v>
      </c>
      <c r="G1142" t="s">
        <v>3116</v>
      </c>
      <c r="H1142" t="s">
        <v>312</v>
      </c>
      <c r="I1142" t="s">
        <v>951</v>
      </c>
      <c r="J1142" t="s">
        <v>204</v>
      </c>
      <c r="K1142" t="s">
        <v>204</v>
      </c>
      <c r="L1142" t="s">
        <v>325</v>
      </c>
      <c r="M1142" t="s">
        <v>340</v>
      </c>
      <c r="N1142" t="s">
        <v>447</v>
      </c>
      <c r="O1142" t="s">
        <v>339</v>
      </c>
      <c r="P1142" t="s">
        <v>1856</v>
      </c>
      <c r="Q1142" t="s">
        <v>415</v>
      </c>
      <c r="R1142" t="s">
        <v>407</v>
      </c>
      <c r="S1142" t="s">
        <v>1212</v>
      </c>
      <c r="T1142" s="132">
        <v>775.9</v>
      </c>
      <c r="U1142" t="s">
        <v>1807</v>
      </c>
      <c r="V1142" s="133">
        <v>4.1700000000000001E-2</v>
      </c>
      <c r="W1142" s="133">
        <v>5.2252991397380502E-2</v>
      </c>
      <c r="X1142" s="15" t="s">
        <v>412</v>
      </c>
      <c r="Y1142" s="15" t="s">
        <v>339</v>
      </c>
      <c r="Z1142" s="144">
        <v>54000</v>
      </c>
      <c r="AB1142" t="s">
        <v>3117</v>
      </c>
      <c r="AD1142" s="144">
        <v>54.145800000000001</v>
      </c>
      <c r="AG1142" s="15" t="s">
        <v>15</v>
      </c>
      <c r="AH1142" s="133">
        <v>2.8229552263618016E-4</v>
      </c>
      <c r="AI1142" s="133">
        <v>3.434516724335051E-3</v>
      </c>
      <c r="AJ1142" s="133">
        <v>8.4048985343743263E-5</v>
      </c>
    </row>
    <row r="1143" spans="1:36">
      <c r="A1143" t="s">
        <v>1213</v>
      </c>
      <c r="B1143">
        <v>9301</v>
      </c>
      <c r="C1143" t="s">
        <v>1751</v>
      </c>
      <c r="D1143" t="s">
        <v>1752</v>
      </c>
      <c r="E1143" t="s">
        <v>309</v>
      </c>
      <c r="F1143" t="s">
        <v>1753</v>
      </c>
      <c r="G1143" t="s">
        <v>1754</v>
      </c>
      <c r="H1143" t="s">
        <v>312</v>
      </c>
      <c r="I1143" t="s">
        <v>951</v>
      </c>
      <c r="J1143" t="s">
        <v>204</v>
      </c>
      <c r="K1143" t="s">
        <v>204</v>
      </c>
      <c r="L1143" t="s">
        <v>325</v>
      </c>
      <c r="M1143" t="s">
        <v>340</v>
      </c>
      <c r="N1143" t="s">
        <v>447</v>
      </c>
      <c r="O1143" t="s">
        <v>339</v>
      </c>
      <c r="Q1143" t="s">
        <v>410</v>
      </c>
      <c r="R1143" t="s">
        <v>410</v>
      </c>
      <c r="S1143" t="s">
        <v>1212</v>
      </c>
      <c r="T1143" s="132">
        <v>2510.9</v>
      </c>
      <c r="U1143" t="s">
        <v>1651</v>
      </c>
      <c r="V1143" s="133">
        <v>8.5000000000000006E-2</v>
      </c>
      <c r="W1143" s="133">
        <v>5.36101879251E-2</v>
      </c>
      <c r="X1143" s="15" t="s">
        <v>412</v>
      </c>
      <c r="Y1143" s="15" t="s">
        <v>339</v>
      </c>
      <c r="Z1143" s="144">
        <v>46000</v>
      </c>
      <c r="AB1143" t="s">
        <v>1755</v>
      </c>
      <c r="AD1143" s="144">
        <v>49.863999999999997</v>
      </c>
      <c r="AG1143" s="15" t="s">
        <v>15</v>
      </c>
      <c r="AH1143" s="133">
        <v>4.7663454564293858E-4</v>
      </c>
      <c r="AI1143" s="133">
        <v>3.1629183046929395E-3</v>
      </c>
      <c r="AJ1143" s="133">
        <v>7.7402468985229017E-5</v>
      </c>
    </row>
    <row r="1144" spans="1:36">
      <c r="A1144" t="s">
        <v>1213</v>
      </c>
      <c r="B1144">
        <v>9301</v>
      </c>
      <c r="C1144" t="s">
        <v>2415</v>
      </c>
      <c r="D1144" t="s">
        <v>2416</v>
      </c>
      <c r="E1144" t="s">
        <v>309</v>
      </c>
      <c r="F1144" t="s">
        <v>2563</v>
      </c>
      <c r="G1144" t="s">
        <v>2564</v>
      </c>
      <c r="H1144" t="s">
        <v>312</v>
      </c>
      <c r="I1144" t="s">
        <v>951</v>
      </c>
      <c r="J1144" t="s">
        <v>204</v>
      </c>
      <c r="K1144" t="s">
        <v>204</v>
      </c>
      <c r="L1144" t="s">
        <v>325</v>
      </c>
      <c r="M1144" t="s">
        <v>340</v>
      </c>
      <c r="N1144" t="s">
        <v>440</v>
      </c>
      <c r="O1144" t="s">
        <v>339</v>
      </c>
      <c r="P1144" t="s">
        <v>1622</v>
      </c>
      <c r="Q1144" t="s">
        <v>413</v>
      </c>
      <c r="R1144" t="s">
        <v>407</v>
      </c>
      <c r="S1144" t="s">
        <v>1212</v>
      </c>
      <c r="T1144" s="132">
        <v>167.1</v>
      </c>
      <c r="U1144" t="s">
        <v>1526</v>
      </c>
      <c r="V1144" s="133">
        <v>6.1499999999999999E-2</v>
      </c>
      <c r="W1144" s="133">
        <v>5.4920177617072699E-2</v>
      </c>
      <c r="X1144" s="15" t="s">
        <v>412</v>
      </c>
      <c r="Y1144" s="15" t="s">
        <v>339</v>
      </c>
      <c r="Z1144" s="144">
        <v>48000</v>
      </c>
      <c r="AB1144" t="s">
        <v>2444</v>
      </c>
      <c r="AD1144" s="144">
        <v>48.316800000000001</v>
      </c>
      <c r="AG1144" s="15" t="s">
        <v>15</v>
      </c>
      <c r="AH1144" s="133">
        <v>6.9104722947029194E-5</v>
      </c>
      <c r="AI1144" s="133">
        <v>3.064778019095697E-3</v>
      </c>
      <c r="AJ1144" s="133">
        <v>7.5000794430160321E-5</v>
      </c>
    </row>
    <row r="1145" spans="1:36">
      <c r="A1145" t="s">
        <v>1213</v>
      </c>
      <c r="B1145">
        <v>9301</v>
      </c>
      <c r="C1145" t="s">
        <v>2324</v>
      </c>
      <c r="D1145" t="s">
        <v>2325</v>
      </c>
      <c r="E1145" t="s">
        <v>309</v>
      </c>
      <c r="F1145" t="s">
        <v>2407</v>
      </c>
      <c r="G1145" t="s">
        <v>2408</v>
      </c>
      <c r="H1145" t="s">
        <v>312</v>
      </c>
      <c r="I1145" t="s">
        <v>951</v>
      </c>
      <c r="J1145" t="s">
        <v>204</v>
      </c>
      <c r="K1145" t="s">
        <v>204</v>
      </c>
      <c r="L1145" t="s">
        <v>325</v>
      </c>
      <c r="M1145" t="s">
        <v>340</v>
      </c>
      <c r="N1145" t="s">
        <v>454</v>
      </c>
      <c r="O1145" t="s">
        <v>339</v>
      </c>
      <c r="P1145" t="s">
        <v>1676</v>
      </c>
      <c r="Q1145" t="s">
        <v>415</v>
      </c>
      <c r="R1145" t="s">
        <v>407</v>
      </c>
      <c r="S1145" t="s">
        <v>1212</v>
      </c>
      <c r="T1145" s="132">
        <v>3210.9</v>
      </c>
      <c r="U1145" t="s">
        <v>1882</v>
      </c>
      <c r="V1145" s="133">
        <v>6.7500000000000004E-2</v>
      </c>
      <c r="W1145" s="133">
        <v>4.3025366309880901E-2</v>
      </c>
      <c r="X1145" s="15" t="s">
        <v>412</v>
      </c>
      <c r="Y1145" s="15" t="s">
        <v>339</v>
      </c>
      <c r="Z1145" s="144">
        <v>45000.44</v>
      </c>
      <c r="AB1145" t="s">
        <v>2409</v>
      </c>
      <c r="AD1145" s="144">
        <v>47.034500000000001</v>
      </c>
      <c r="AG1145" s="15" t="s">
        <v>15</v>
      </c>
      <c r="AH1145" s="133">
        <v>2.5714537142857142E-5</v>
      </c>
      <c r="AI1145" s="133">
        <v>2.9834405784148902E-3</v>
      </c>
      <c r="AJ1145" s="133">
        <v>7.3010316610896741E-5</v>
      </c>
    </row>
    <row r="1146" spans="1:36">
      <c r="A1146" t="s">
        <v>1213</v>
      </c>
      <c r="B1146">
        <v>9301</v>
      </c>
      <c r="C1146" t="s">
        <v>3151</v>
      </c>
      <c r="D1146" t="s">
        <v>3152</v>
      </c>
      <c r="E1146" t="s">
        <v>309</v>
      </c>
      <c r="F1146" t="s">
        <v>3391</v>
      </c>
      <c r="G1146" t="s">
        <v>3392</v>
      </c>
      <c r="H1146" t="s">
        <v>312</v>
      </c>
      <c r="I1146" t="s">
        <v>951</v>
      </c>
      <c r="J1146" t="s">
        <v>204</v>
      </c>
      <c r="K1146" t="s">
        <v>204</v>
      </c>
      <c r="L1146" t="s">
        <v>325</v>
      </c>
      <c r="M1146" t="s">
        <v>340</v>
      </c>
      <c r="N1146" t="s">
        <v>447</v>
      </c>
      <c r="O1146" t="s">
        <v>339</v>
      </c>
      <c r="P1146" t="s">
        <v>1760</v>
      </c>
      <c r="Q1146" t="s">
        <v>415</v>
      </c>
      <c r="R1146" t="s">
        <v>407</v>
      </c>
      <c r="S1146" t="s">
        <v>1212</v>
      </c>
      <c r="T1146" s="132">
        <v>993.2</v>
      </c>
      <c r="U1146" t="s">
        <v>3393</v>
      </c>
      <c r="V1146" s="133">
        <v>2.75E-2</v>
      </c>
      <c r="W1146" s="133">
        <v>5.0583705233335198E-2</v>
      </c>
      <c r="X1146" s="15" t="s">
        <v>412</v>
      </c>
      <c r="Y1146" s="15" t="s">
        <v>339</v>
      </c>
      <c r="Z1146" s="144">
        <v>48000.67</v>
      </c>
      <c r="AB1146" t="s">
        <v>3394</v>
      </c>
      <c r="AD1146" s="144">
        <v>46.959099999999999</v>
      </c>
      <c r="AG1146" s="15" t="s">
        <v>15</v>
      </c>
      <c r="AH1146" s="133">
        <v>5.3803625002262802E-4</v>
      </c>
      <c r="AI1146" s="133">
        <v>2.978657888695376E-3</v>
      </c>
      <c r="AJ1146" s="133">
        <v>7.2893275335397651E-5</v>
      </c>
    </row>
    <row r="1147" spans="1:36">
      <c r="A1147" t="s">
        <v>1213</v>
      </c>
      <c r="B1147">
        <v>9301</v>
      </c>
      <c r="C1147" t="s">
        <v>1658</v>
      </c>
      <c r="D1147" t="s">
        <v>1659</v>
      </c>
      <c r="E1147" t="s">
        <v>311</v>
      </c>
      <c r="F1147" t="s">
        <v>1660</v>
      </c>
      <c r="G1147" t="s">
        <v>1661</v>
      </c>
      <c r="H1147" t="s">
        <v>312</v>
      </c>
      <c r="I1147" t="s">
        <v>951</v>
      </c>
      <c r="J1147" t="s">
        <v>204</v>
      </c>
      <c r="K1147" t="s">
        <v>224</v>
      </c>
      <c r="L1147" t="s">
        <v>325</v>
      </c>
      <c r="M1147" t="s">
        <v>340</v>
      </c>
      <c r="N1147" t="s">
        <v>465</v>
      </c>
      <c r="O1147" t="s">
        <v>339</v>
      </c>
      <c r="P1147" t="s">
        <v>1662</v>
      </c>
      <c r="Q1147" t="s">
        <v>413</v>
      </c>
      <c r="R1147" t="s">
        <v>407</v>
      </c>
      <c r="S1147" t="s">
        <v>1212</v>
      </c>
      <c r="T1147" s="132">
        <v>2418.6</v>
      </c>
      <c r="U1147" t="s">
        <v>1663</v>
      </c>
      <c r="V1147" s="133">
        <v>6.8000000000000005E-2</v>
      </c>
      <c r="W1147" s="133">
        <v>6.3691469959020294E-2</v>
      </c>
      <c r="X1147" s="15" t="s">
        <v>412</v>
      </c>
      <c r="Y1147" s="15" t="s">
        <v>339</v>
      </c>
      <c r="Z1147" s="144">
        <v>43340</v>
      </c>
      <c r="AB1147" t="s">
        <v>1664</v>
      </c>
      <c r="AD1147" s="144">
        <v>44.609900000000003</v>
      </c>
      <c r="AG1147" s="15" t="s">
        <v>15</v>
      </c>
      <c r="AH1147" s="133">
        <v>1.2077301417006869E-4</v>
      </c>
      <c r="AI1147" s="133">
        <v>2.8296460227924271E-3</v>
      </c>
      <c r="AJ1147" s="133">
        <v>6.924667899053763E-5</v>
      </c>
    </row>
    <row r="1148" spans="1:36">
      <c r="A1148" t="s">
        <v>1213</v>
      </c>
      <c r="B1148">
        <v>9301</v>
      </c>
      <c r="C1148" t="s">
        <v>3305</v>
      </c>
      <c r="D1148" t="s">
        <v>3306</v>
      </c>
      <c r="E1148" t="s">
        <v>309</v>
      </c>
      <c r="F1148" t="s">
        <v>3307</v>
      </c>
      <c r="G1148" t="s">
        <v>3308</v>
      </c>
      <c r="H1148" t="s">
        <v>312</v>
      </c>
      <c r="I1148" t="s">
        <v>951</v>
      </c>
      <c r="J1148" t="s">
        <v>204</v>
      </c>
      <c r="K1148" t="s">
        <v>204</v>
      </c>
      <c r="L1148" t="s">
        <v>325</v>
      </c>
      <c r="M1148" t="s">
        <v>340</v>
      </c>
      <c r="N1148" t="s">
        <v>447</v>
      </c>
      <c r="O1148" t="s">
        <v>339</v>
      </c>
      <c r="P1148" t="s">
        <v>1686</v>
      </c>
      <c r="Q1148" t="s">
        <v>413</v>
      </c>
      <c r="R1148" t="s">
        <v>407</v>
      </c>
      <c r="S1148" t="s">
        <v>1212</v>
      </c>
      <c r="T1148" s="132">
        <v>970.4</v>
      </c>
      <c r="U1148" t="s">
        <v>1793</v>
      </c>
      <c r="V1148" s="133">
        <v>4.9500000000000002E-2</v>
      </c>
      <c r="W1148" s="133">
        <v>5.4025870339870101E-2</v>
      </c>
      <c r="X1148" s="15" t="s">
        <v>412</v>
      </c>
      <c r="Y1148" s="15" t="s">
        <v>339</v>
      </c>
      <c r="Z1148" s="144">
        <v>44000</v>
      </c>
      <c r="AB1148" t="s">
        <v>3309</v>
      </c>
      <c r="AD1148" s="144">
        <v>44.374000000000002</v>
      </c>
      <c r="AG1148" s="15" t="s">
        <v>15</v>
      </c>
      <c r="AH1148" s="133">
        <v>5.0000000000000001E-4</v>
      </c>
      <c r="AI1148" s="133">
        <v>2.8146826739219579E-3</v>
      </c>
      <c r="AJ1148" s="133">
        <v>6.8880498129924453E-5</v>
      </c>
    </row>
    <row r="1149" spans="1:36">
      <c r="A1149" t="s">
        <v>1213</v>
      </c>
      <c r="B1149">
        <v>9301</v>
      </c>
      <c r="C1149" t="s">
        <v>3213</v>
      </c>
      <c r="D1149" t="s">
        <v>3214</v>
      </c>
      <c r="E1149" t="s">
        <v>309</v>
      </c>
      <c r="F1149" t="s">
        <v>3215</v>
      </c>
      <c r="G1149" t="s">
        <v>3216</v>
      </c>
      <c r="H1149" t="s">
        <v>312</v>
      </c>
      <c r="I1149" t="s">
        <v>951</v>
      </c>
      <c r="J1149" t="s">
        <v>204</v>
      </c>
      <c r="K1149" t="s">
        <v>204</v>
      </c>
      <c r="L1149" t="s">
        <v>325</v>
      </c>
      <c r="M1149" t="s">
        <v>340</v>
      </c>
      <c r="N1149" t="s">
        <v>446</v>
      </c>
      <c r="O1149" t="s">
        <v>339</v>
      </c>
      <c r="P1149" t="s">
        <v>1211</v>
      </c>
      <c r="Q1149" t="s">
        <v>413</v>
      </c>
      <c r="R1149" t="s">
        <v>407</v>
      </c>
      <c r="S1149" t="s">
        <v>1212</v>
      </c>
      <c r="T1149" s="132">
        <v>646.6</v>
      </c>
      <c r="U1149" t="s">
        <v>3217</v>
      </c>
      <c r="V1149" s="133">
        <v>0.10199999999999999</v>
      </c>
      <c r="W1149" s="133">
        <v>0.123914279361963</v>
      </c>
      <c r="X1149" s="15" t="s">
        <v>412</v>
      </c>
      <c r="Y1149" s="15" t="s">
        <v>339</v>
      </c>
      <c r="Z1149" s="144">
        <v>42000.47</v>
      </c>
      <c r="AB1149" t="s">
        <v>2655</v>
      </c>
      <c r="AD1149" s="144">
        <v>42.924500000000002</v>
      </c>
      <c r="AG1149" s="15" t="s">
        <v>15</v>
      </c>
      <c r="AH1149" s="133">
        <v>2.7193496434732952E-4</v>
      </c>
      <c r="AI1149" s="133">
        <v>2.7227395870726796E-3</v>
      </c>
      <c r="AJ1149" s="133">
        <v>6.6630480506105883E-5</v>
      </c>
    </row>
    <row r="1150" spans="1:36">
      <c r="A1150" t="s">
        <v>1213</v>
      </c>
      <c r="B1150">
        <v>9301</v>
      </c>
      <c r="C1150" t="s">
        <v>2484</v>
      </c>
      <c r="D1150" t="s">
        <v>2485</v>
      </c>
      <c r="E1150" t="s">
        <v>309</v>
      </c>
      <c r="F1150" t="s">
        <v>2486</v>
      </c>
      <c r="G1150" t="s">
        <v>2487</v>
      </c>
      <c r="H1150" t="s">
        <v>312</v>
      </c>
      <c r="I1150" t="s">
        <v>951</v>
      </c>
      <c r="J1150" t="s">
        <v>204</v>
      </c>
      <c r="K1150" t="s">
        <v>204</v>
      </c>
      <c r="L1150" t="s">
        <v>325</v>
      </c>
      <c r="M1150" t="s">
        <v>340</v>
      </c>
      <c r="N1150" t="s">
        <v>464</v>
      </c>
      <c r="O1150" t="s">
        <v>339</v>
      </c>
      <c r="P1150" t="s">
        <v>1211</v>
      </c>
      <c r="Q1150" t="s">
        <v>413</v>
      </c>
      <c r="R1150" t="s">
        <v>407</v>
      </c>
      <c r="S1150" t="s">
        <v>1212</v>
      </c>
      <c r="T1150" s="132">
        <v>2178.5</v>
      </c>
      <c r="U1150" t="s">
        <v>2488</v>
      </c>
      <c r="V1150" s="133">
        <v>1.44E-2</v>
      </c>
      <c r="W1150" s="133">
        <v>4.2214982296228103E-2</v>
      </c>
      <c r="X1150" s="15" t="s">
        <v>412</v>
      </c>
      <c r="Y1150" s="15" t="s">
        <v>339</v>
      </c>
      <c r="Z1150" s="144">
        <v>44444.44</v>
      </c>
      <c r="AB1150" t="s">
        <v>2489</v>
      </c>
      <c r="AD1150" s="144">
        <v>41.884399999999999</v>
      </c>
      <c r="AG1150" s="15" t="s">
        <v>15</v>
      </c>
      <c r="AH1150" s="133">
        <v>1.1111109999999999E-4</v>
      </c>
      <c r="AI1150" s="133">
        <v>2.6567651099206036E-3</v>
      </c>
      <c r="AJ1150" s="133">
        <v>6.5015962858273039E-5</v>
      </c>
    </row>
    <row r="1151" spans="1:36">
      <c r="A1151" t="s">
        <v>1213</v>
      </c>
      <c r="B1151">
        <v>9301</v>
      </c>
      <c r="C1151" t="s">
        <v>3331</v>
      </c>
      <c r="D1151" t="s">
        <v>3332</v>
      </c>
      <c r="E1151" t="s">
        <v>309</v>
      </c>
      <c r="F1151" t="s">
        <v>3333</v>
      </c>
      <c r="G1151" t="s">
        <v>3334</v>
      </c>
      <c r="H1151" t="s">
        <v>312</v>
      </c>
      <c r="I1151" t="s">
        <v>951</v>
      </c>
      <c r="J1151" t="s">
        <v>204</v>
      </c>
      <c r="K1151" t="s">
        <v>204</v>
      </c>
      <c r="L1151" t="s">
        <v>325</v>
      </c>
      <c r="M1151" t="s">
        <v>340</v>
      </c>
      <c r="N1151" t="s">
        <v>458</v>
      </c>
      <c r="O1151" t="s">
        <v>339</v>
      </c>
      <c r="Q1151" t="s">
        <v>410</v>
      </c>
      <c r="R1151" t="s">
        <v>410</v>
      </c>
      <c r="S1151" t="s">
        <v>1212</v>
      </c>
      <c r="T1151" s="132">
        <v>1723</v>
      </c>
      <c r="U1151" t="s">
        <v>1793</v>
      </c>
      <c r="V1151" s="133">
        <v>1.9900000000000001E-2</v>
      </c>
      <c r="W1151" s="133">
        <v>5.18661576044556E-2</v>
      </c>
      <c r="X1151" s="15" t="s">
        <v>412</v>
      </c>
      <c r="Y1151" s="15" t="s">
        <v>339</v>
      </c>
      <c r="Z1151" s="144">
        <v>41000</v>
      </c>
      <c r="AB1151" t="s">
        <v>3335</v>
      </c>
      <c r="AD1151" s="144">
        <v>39.073</v>
      </c>
      <c r="AG1151" s="15" t="s">
        <v>15</v>
      </c>
      <c r="AH1151" s="133">
        <v>2.7333333333333333E-4</v>
      </c>
      <c r="AI1151" s="133">
        <v>2.4784354828988296E-3</v>
      </c>
      <c r="AJ1151" s="133">
        <v>6.0651906599146754E-5</v>
      </c>
    </row>
    <row r="1152" spans="1:36">
      <c r="A1152" t="s">
        <v>1213</v>
      </c>
      <c r="B1152">
        <v>9301</v>
      </c>
      <c r="C1152" t="s">
        <v>1900</v>
      </c>
      <c r="D1152" t="s">
        <v>1901</v>
      </c>
      <c r="E1152" t="s">
        <v>309</v>
      </c>
      <c r="F1152" t="s">
        <v>3341</v>
      </c>
      <c r="G1152" t="s">
        <v>3342</v>
      </c>
      <c r="H1152" t="s">
        <v>312</v>
      </c>
      <c r="I1152" t="s">
        <v>951</v>
      </c>
      <c r="J1152" t="s">
        <v>204</v>
      </c>
      <c r="K1152" t="s">
        <v>204</v>
      </c>
      <c r="L1152" t="s">
        <v>325</v>
      </c>
      <c r="M1152" t="s">
        <v>340</v>
      </c>
      <c r="N1152" t="s">
        <v>461</v>
      </c>
      <c r="O1152" t="s">
        <v>339</v>
      </c>
      <c r="P1152" t="s">
        <v>1760</v>
      </c>
      <c r="Q1152" t="s">
        <v>415</v>
      </c>
      <c r="R1152" t="s">
        <v>407</v>
      </c>
      <c r="S1152" t="s">
        <v>1212</v>
      </c>
      <c r="T1152" s="132">
        <v>1441.2</v>
      </c>
      <c r="U1152" t="s">
        <v>1663</v>
      </c>
      <c r="V1152" s="133">
        <v>3.2500000000000001E-2</v>
      </c>
      <c r="W1152" s="133">
        <v>5.1850421992540002E-2</v>
      </c>
      <c r="X1152" s="15" t="s">
        <v>412</v>
      </c>
      <c r="Y1152" s="15" t="s">
        <v>339</v>
      </c>
      <c r="Z1152" s="144">
        <v>37506.1</v>
      </c>
      <c r="AB1152" t="s">
        <v>3343</v>
      </c>
      <c r="AD1152" s="144">
        <v>36.819699999999997</v>
      </c>
      <c r="AG1152" s="15" t="s">
        <v>15</v>
      </c>
      <c r="AH1152" s="133">
        <v>1.1838403377675031E-4</v>
      </c>
      <c r="AI1152" s="133">
        <v>2.3355066401271984E-3</v>
      </c>
      <c r="AJ1152" s="133">
        <v>5.7154173096731849E-5</v>
      </c>
    </row>
    <row r="1153" spans="1:36">
      <c r="A1153" t="s">
        <v>1213</v>
      </c>
      <c r="B1153">
        <v>9301</v>
      </c>
      <c r="C1153" t="s">
        <v>3113</v>
      </c>
      <c r="D1153" t="s">
        <v>3114</v>
      </c>
      <c r="E1153" t="s">
        <v>309</v>
      </c>
      <c r="F1153" t="s">
        <v>3302</v>
      </c>
      <c r="G1153" t="s">
        <v>3303</v>
      </c>
      <c r="H1153" t="s">
        <v>312</v>
      </c>
      <c r="I1153" t="s">
        <v>951</v>
      </c>
      <c r="J1153" t="s">
        <v>204</v>
      </c>
      <c r="K1153" t="s">
        <v>204</v>
      </c>
      <c r="L1153" t="s">
        <v>325</v>
      </c>
      <c r="M1153" t="s">
        <v>340</v>
      </c>
      <c r="N1153" t="s">
        <v>447</v>
      </c>
      <c r="O1153" t="s">
        <v>339</v>
      </c>
      <c r="P1153" t="s">
        <v>1856</v>
      </c>
      <c r="Q1153" t="s">
        <v>415</v>
      </c>
      <c r="R1153" t="s">
        <v>407</v>
      </c>
      <c r="S1153" t="s">
        <v>1212</v>
      </c>
      <c r="T1153" s="132">
        <v>570.79999999999995</v>
      </c>
      <c r="U1153" t="s">
        <v>1807</v>
      </c>
      <c r="V1153" s="133">
        <v>3.0499999999999999E-2</v>
      </c>
      <c r="W1153" s="133">
        <v>5.1596029599904697E-2</v>
      </c>
      <c r="X1153" s="15" t="s">
        <v>412</v>
      </c>
      <c r="Y1153" s="15" t="s">
        <v>339</v>
      </c>
      <c r="Z1153" s="144">
        <v>35000</v>
      </c>
      <c r="AB1153" t="s">
        <v>3304</v>
      </c>
      <c r="AD1153" s="144">
        <v>34.863500000000002</v>
      </c>
      <c r="AG1153" s="15" t="s">
        <v>15</v>
      </c>
      <c r="AH1153" s="133">
        <v>5.2142692201687937E-4</v>
      </c>
      <c r="AI1153" s="133">
        <v>2.2114231171920084E-3</v>
      </c>
      <c r="AJ1153" s="133">
        <v>5.4117619474300744E-5</v>
      </c>
    </row>
    <row r="1154" spans="1:36">
      <c r="A1154" t="s">
        <v>1213</v>
      </c>
      <c r="B1154">
        <v>9301</v>
      </c>
      <c r="C1154" t="s">
        <v>1815</v>
      </c>
      <c r="D1154" t="s">
        <v>1816</v>
      </c>
      <c r="E1154" t="s">
        <v>309</v>
      </c>
      <c r="F1154" t="s">
        <v>3296</v>
      </c>
      <c r="G1154" t="s">
        <v>3297</v>
      </c>
      <c r="H1154" t="s">
        <v>312</v>
      </c>
      <c r="I1154" t="s">
        <v>951</v>
      </c>
      <c r="J1154" t="s">
        <v>204</v>
      </c>
      <c r="K1154" t="s">
        <v>204</v>
      </c>
      <c r="L1154" t="s">
        <v>325</v>
      </c>
      <c r="M1154" t="s">
        <v>340</v>
      </c>
      <c r="N1154" t="s">
        <v>447</v>
      </c>
      <c r="O1154" t="s">
        <v>339</v>
      </c>
      <c r="Q1154" t="s">
        <v>410</v>
      </c>
      <c r="R1154" t="s">
        <v>410</v>
      </c>
      <c r="S1154" t="s">
        <v>1212</v>
      </c>
      <c r="T1154" s="132">
        <v>2037.1</v>
      </c>
      <c r="U1154" t="s">
        <v>1802</v>
      </c>
      <c r="V1154" s="133">
        <v>3.8699999999999998E-2</v>
      </c>
      <c r="W1154" s="133">
        <v>5.9337950662374198E-2</v>
      </c>
      <c r="X1154" s="15" t="s">
        <v>412</v>
      </c>
      <c r="Y1154" s="15" t="s">
        <v>339</v>
      </c>
      <c r="Z1154" s="144">
        <v>35000.06</v>
      </c>
      <c r="AB1154" t="s">
        <v>3298</v>
      </c>
      <c r="AD1154" s="144">
        <v>33.967599999999997</v>
      </c>
      <c r="AG1154" s="15" t="s">
        <v>15</v>
      </c>
      <c r="AH1154" s="133">
        <v>1.0604639031386293E-4</v>
      </c>
      <c r="AI1154" s="133">
        <v>2.1545953755512572E-3</v>
      </c>
      <c r="AJ1154" s="133">
        <v>5.2726939385181001E-5</v>
      </c>
    </row>
    <row r="1155" spans="1:36">
      <c r="A1155" t="s">
        <v>1213</v>
      </c>
      <c r="B1155">
        <v>9301</v>
      </c>
      <c r="C1155" t="s">
        <v>3399</v>
      </c>
      <c r="D1155" t="s">
        <v>3400</v>
      </c>
      <c r="E1155" t="s">
        <v>309</v>
      </c>
      <c r="F1155" t="s">
        <v>3401</v>
      </c>
      <c r="G1155" t="s">
        <v>3402</v>
      </c>
      <c r="H1155" t="s">
        <v>312</v>
      </c>
      <c r="I1155" t="s">
        <v>951</v>
      </c>
      <c r="J1155" t="s">
        <v>204</v>
      </c>
      <c r="K1155" t="s">
        <v>204</v>
      </c>
      <c r="L1155" t="s">
        <v>325</v>
      </c>
      <c r="M1155" t="s">
        <v>340</v>
      </c>
      <c r="N1155" t="s">
        <v>447</v>
      </c>
      <c r="O1155" t="s">
        <v>339</v>
      </c>
      <c r="Q1155" t="s">
        <v>410</v>
      </c>
      <c r="R1155" t="s">
        <v>410</v>
      </c>
      <c r="S1155" t="s">
        <v>1212</v>
      </c>
      <c r="T1155" s="132">
        <v>2053.4</v>
      </c>
      <c r="U1155" t="s">
        <v>1366</v>
      </c>
      <c r="V1155" s="133">
        <v>7.0000000000000007E-2</v>
      </c>
      <c r="W1155" s="133">
        <v>8.2424715944528201E-2</v>
      </c>
      <c r="X1155" s="15" t="s">
        <v>412</v>
      </c>
      <c r="Y1155" s="15" t="s">
        <v>339</v>
      </c>
      <c r="Z1155" s="144">
        <v>31665.4</v>
      </c>
      <c r="AB1155" t="s">
        <v>1640</v>
      </c>
      <c r="AD1155" s="144">
        <v>30.9909</v>
      </c>
      <c r="AG1155" s="15" t="s">
        <v>15</v>
      </c>
      <c r="AH1155" s="133">
        <v>4.6465560664803206E-4</v>
      </c>
      <c r="AI1155" s="133">
        <v>1.9657806210674721E-3</v>
      </c>
      <c r="AJ1155" s="133">
        <v>4.8106292637460579E-5</v>
      </c>
    </row>
    <row r="1156" spans="1:36">
      <c r="A1156" t="s">
        <v>1213</v>
      </c>
      <c r="B1156">
        <v>9301</v>
      </c>
      <c r="C1156" t="s">
        <v>3349</v>
      </c>
      <c r="D1156" t="s">
        <v>3350</v>
      </c>
      <c r="E1156" t="s">
        <v>309</v>
      </c>
      <c r="F1156" t="s">
        <v>3351</v>
      </c>
      <c r="G1156" t="s">
        <v>3352</v>
      </c>
      <c r="H1156" t="s">
        <v>312</v>
      </c>
      <c r="I1156" t="s">
        <v>951</v>
      </c>
      <c r="J1156" t="s">
        <v>204</v>
      </c>
      <c r="K1156" t="s">
        <v>204</v>
      </c>
      <c r="L1156" t="s">
        <v>325</v>
      </c>
      <c r="M1156" t="s">
        <v>340</v>
      </c>
      <c r="N1156" t="s">
        <v>447</v>
      </c>
      <c r="O1156" t="s">
        <v>339</v>
      </c>
      <c r="P1156" t="s">
        <v>1760</v>
      </c>
      <c r="Q1156" t="s">
        <v>415</v>
      </c>
      <c r="R1156" t="s">
        <v>407</v>
      </c>
      <c r="S1156" t="s">
        <v>1212</v>
      </c>
      <c r="T1156" s="132">
        <v>4166.5</v>
      </c>
      <c r="U1156" t="s">
        <v>1927</v>
      </c>
      <c r="V1156" s="133">
        <v>5.8900000000000001E-2</v>
      </c>
      <c r="W1156" s="133">
        <v>5.3043705896138799E-2</v>
      </c>
      <c r="X1156" s="15" t="s">
        <v>412</v>
      </c>
      <c r="Y1156" s="15" t="s">
        <v>339</v>
      </c>
      <c r="Z1156" s="144">
        <v>30000</v>
      </c>
      <c r="AB1156" t="s">
        <v>3353</v>
      </c>
      <c r="AD1156" s="144">
        <v>30.783000000000001</v>
      </c>
      <c r="AG1156" s="15" t="s">
        <v>15</v>
      </c>
      <c r="AH1156" s="133">
        <v>1.4932356425392969E-4</v>
      </c>
      <c r="AI1156" s="133">
        <v>1.9525933373448334E-3</v>
      </c>
      <c r="AJ1156" s="133">
        <v>4.7783575380481012E-5</v>
      </c>
    </row>
    <row r="1157" spans="1:36">
      <c r="A1157" t="s">
        <v>1213</v>
      </c>
      <c r="B1157">
        <v>9301</v>
      </c>
      <c r="C1157" t="s">
        <v>3254</v>
      </c>
      <c r="D1157" t="s">
        <v>3255</v>
      </c>
      <c r="E1157" t="s">
        <v>309</v>
      </c>
      <c r="F1157" t="s">
        <v>3299</v>
      </c>
      <c r="G1157" t="s">
        <v>3300</v>
      </c>
      <c r="H1157" t="s">
        <v>312</v>
      </c>
      <c r="I1157" t="s">
        <v>951</v>
      </c>
      <c r="J1157" t="s">
        <v>204</v>
      </c>
      <c r="K1157" t="s">
        <v>204</v>
      </c>
      <c r="L1157" t="s">
        <v>325</v>
      </c>
      <c r="M1157" t="s">
        <v>340</v>
      </c>
      <c r="N1157" t="s">
        <v>476</v>
      </c>
      <c r="O1157" t="s">
        <v>339</v>
      </c>
      <c r="P1157" t="s">
        <v>1690</v>
      </c>
      <c r="Q1157" t="s">
        <v>413</v>
      </c>
      <c r="R1157" t="s">
        <v>407</v>
      </c>
      <c r="S1157" t="s">
        <v>1212</v>
      </c>
      <c r="T1157" s="132">
        <v>1838.8</v>
      </c>
      <c r="U1157" t="s">
        <v>1670</v>
      </c>
      <c r="V1157" s="133">
        <v>2.29E-2</v>
      </c>
      <c r="W1157" s="133">
        <v>3.8517113496064799E-2</v>
      </c>
      <c r="X1157" s="15" t="s">
        <v>412</v>
      </c>
      <c r="Y1157" s="15" t="s">
        <v>339</v>
      </c>
      <c r="Z1157" s="144">
        <v>31605.87</v>
      </c>
      <c r="AB1157" t="s">
        <v>3301</v>
      </c>
      <c r="AD1157" s="144">
        <v>30.622900000000001</v>
      </c>
      <c r="AG1157" s="15" t="s">
        <v>15</v>
      </c>
      <c r="AH1157" s="133">
        <v>7.666417069260733E-5</v>
      </c>
      <c r="AI1157" s="133">
        <v>1.9424380505531332E-3</v>
      </c>
      <c r="AJ1157" s="133">
        <v>4.7535056703990256E-5</v>
      </c>
    </row>
    <row r="1158" spans="1:36">
      <c r="A1158" t="s">
        <v>1213</v>
      </c>
      <c r="B1158">
        <v>9301</v>
      </c>
      <c r="C1158" t="s">
        <v>3264</v>
      </c>
      <c r="D1158" t="s">
        <v>3265</v>
      </c>
      <c r="E1158" t="s">
        <v>309</v>
      </c>
      <c r="F1158" t="s">
        <v>3266</v>
      </c>
      <c r="G1158" t="s">
        <v>3267</v>
      </c>
      <c r="H1158" t="s">
        <v>312</v>
      </c>
      <c r="I1158" t="s">
        <v>951</v>
      </c>
      <c r="J1158" t="s">
        <v>204</v>
      </c>
      <c r="K1158" t="s">
        <v>204</v>
      </c>
      <c r="L1158" t="s">
        <v>325</v>
      </c>
      <c r="M1158" t="s">
        <v>340</v>
      </c>
      <c r="N1158" t="s">
        <v>477</v>
      </c>
      <c r="O1158" t="s">
        <v>339</v>
      </c>
      <c r="P1158" t="s">
        <v>1686</v>
      </c>
      <c r="Q1158" t="s">
        <v>413</v>
      </c>
      <c r="R1158" t="s">
        <v>407</v>
      </c>
      <c r="S1158" t="s">
        <v>1212</v>
      </c>
      <c r="T1158" s="132">
        <v>1730.2</v>
      </c>
      <c r="U1158" t="s">
        <v>1663</v>
      </c>
      <c r="V1158" s="133">
        <v>3.2500000000000001E-2</v>
      </c>
      <c r="W1158" s="133">
        <v>5.3172213393449401E-2</v>
      </c>
      <c r="X1158" s="15" t="s">
        <v>412</v>
      </c>
      <c r="Y1158" s="15" t="s">
        <v>339</v>
      </c>
      <c r="Z1158" s="144">
        <v>30769.51</v>
      </c>
      <c r="AB1158" t="s">
        <v>3268</v>
      </c>
      <c r="AD1158" s="144">
        <v>29.9787</v>
      </c>
      <c r="AG1158" s="15" t="s">
        <v>15</v>
      </c>
      <c r="AH1158" s="133">
        <v>4.9369450461291616E-4</v>
      </c>
      <c r="AI1158" s="133">
        <v>1.9015758659734123E-3</v>
      </c>
      <c r="AJ1158" s="133">
        <v>4.6535083366105517E-5</v>
      </c>
    </row>
    <row r="1159" spans="1:36">
      <c r="A1159" t="s">
        <v>1213</v>
      </c>
      <c r="B1159">
        <v>9301</v>
      </c>
      <c r="C1159" t="s">
        <v>1818</v>
      </c>
      <c r="D1159" t="s">
        <v>1819</v>
      </c>
      <c r="E1159" t="s">
        <v>309</v>
      </c>
      <c r="F1159" t="s">
        <v>1820</v>
      </c>
      <c r="G1159" t="s">
        <v>1821</v>
      </c>
      <c r="H1159" t="s">
        <v>312</v>
      </c>
      <c r="I1159" t="s">
        <v>951</v>
      </c>
      <c r="J1159" t="s">
        <v>204</v>
      </c>
      <c r="K1159" t="s">
        <v>204</v>
      </c>
      <c r="L1159" t="s">
        <v>325</v>
      </c>
      <c r="M1159" t="s">
        <v>340</v>
      </c>
      <c r="N1159" t="s">
        <v>443</v>
      </c>
      <c r="O1159" t="s">
        <v>339</v>
      </c>
      <c r="P1159" t="s">
        <v>1676</v>
      </c>
      <c r="Q1159" t="s">
        <v>415</v>
      </c>
      <c r="R1159" t="s">
        <v>407</v>
      </c>
      <c r="S1159" t="s">
        <v>1212</v>
      </c>
      <c r="T1159" s="132">
        <v>373</v>
      </c>
      <c r="U1159" t="s">
        <v>1598</v>
      </c>
      <c r="V1159" s="133">
        <v>3.2399999999999998E-2</v>
      </c>
      <c r="W1159" s="133">
        <v>8.8027905087470701E-2</v>
      </c>
      <c r="X1159" s="15" t="s">
        <v>412</v>
      </c>
      <c r="Y1159" s="15" t="s">
        <v>339</v>
      </c>
      <c r="Z1159" s="144">
        <v>28446.6</v>
      </c>
      <c r="AB1159" t="s">
        <v>1822</v>
      </c>
      <c r="AD1159" s="144">
        <v>27.897599999999997</v>
      </c>
      <c r="AG1159" s="15" t="s">
        <v>15</v>
      </c>
      <c r="AH1159" s="133">
        <v>3.7369442721383889E-4</v>
      </c>
      <c r="AI1159" s="133">
        <v>1.7695698238609369E-3</v>
      </c>
      <c r="AJ1159" s="133">
        <v>4.3304651026037323E-5</v>
      </c>
    </row>
    <row r="1160" spans="1:36">
      <c r="A1160" t="s">
        <v>1213</v>
      </c>
      <c r="B1160">
        <v>9301</v>
      </c>
      <c r="C1160" t="s">
        <v>2402</v>
      </c>
      <c r="D1160" t="s">
        <v>2403</v>
      </c>
      <c r="E1160" t="s">
        <v>309</v>
      </c>
      <c r="F1160" t="s">
        <v>3375</v>
      </c>
      <c r="G1160" t="s">
        <v>3376</v>
      </c>
      <c r="H1160" t="s">
        <v>312</v>
      </c>
      <c r="I1160" t="s">
        <v>951</v>
      </c>
      <c r="J1160" t="s">
        <v>204</v>
      </c>
      <c r="K1160" t="s">
        <v>204</v>
      </c>
      <c r="L1160" t="s">
        <v>325</v>
      </c>
      <c r="M1160" t="s">
        <v>340</v>
      </c>
      <c r="N1160" t="s">
        <v>451</v>
      </c>
      <c r="O1160" t="s">
        <v>339</v>
      </c>
      <c r="P1160" t="s">
        <v>1622</v>
      </c>
      <c r="Q1160" t="s">
        <v>413</v>
      </c>
      <c r="R1160" t="s">
        <v>407</v>
      </c>
      <c r="S1160" t="s">
        <v>1212</v>
      </c>
      <c r="T1160" s="132">
        <v>4184.1000000000004</v>
      </c>
      <c r="U1160" t="s">
        <v>2310</v>
      </c>
      <c r="V1160" s="133">
        <v>5.5E-2</v>
      </c>
      <c r="W1160" s="133">
        <v>5.4192405565976799E-2</v>
      </c>
      <c r="X1160" s="15" t="s">
        <v>412</v>
      </c>
      <c r="Y1160" s="15" t="s">
        <v>339</v>
      </c>
      <c r="Z1160" s="144">
        <v>27000</v>
      </c>
      <c r="AB1160" t="s">
        <v>3279</v>
      </c>
      <c r="AD1160" s="144">
        <v>27.27</v>
      </c>
      <c r="AG1160" s="15" t="s">
        <v>15</v>
      </c>
      <c r="AH1160" s="133">
        <v>9.8753150042610153E-5</v>
      </c>
      <c r="AI1160" s="133">
        <v>1.7297605921902869E-3</v>
      </c>
      <c r="AJ1160" s="133">
        <v>4.2330445396021086E-5</v>
      </c>
    </row>
    <row r="1161" spans="1:36">
      <c r="A1161" t="s">
        <v>1213</v>
      </c>
      <c r="B1161">
        <v>9301</v>
      </c>
      <c r="C1161" t="s">
        <v>1794</v>
      </c>
      <c r="D1161" t="s">
        <v>1795</v>
      </c>
      <c r="E1161" t="s">
        <v>309</v>
      </c>
      <c r="F1161" t="s">
        <v>3110</v>
      </c>
      <c r="G1161" t="s">
        <v>3111</v>
      </c>
      <c r="H1161" t="s">
        <v>312</v>
      </c>
      <c r="I1161" t="s">
        <v>951</v>
      </c>
      <c r="J1161" t="s">
        <v>204</v>
      </c>
      <c r="K1161" t="s">
        <v>204</v>
      </c>
      <c r="L1161" t="s">
        <v>325</v>
      </c>
      <c r="M1161" t="s">
        <v>340</v>
      </c>
      <c r="N1161" t="s">
        <v>441</v>
      </c>
      <c r="O1161" t="s">
        <v>339</v>
      </c>
      <c r="Q1161" t="s">
        <v>410</v>
      </c>
      <c r="R1161" t="s">
        <v>410</v>
      </c>
      <c r="S1161" t="s">
        <v>1212</v>
      </c>
      <c r="T1161" s="132">
        <v>3171.2</v>
      </c>
      <c r="U1161" t="s">
        <v>1893</v>
      </c>
      <c r="V1161" s="133">
        <v>6.0499999999999998E-2</v>
      </c>
      <c r="W1161" s="133">
        <v>5.3690177285670902E-2</v>
      </c>
      <c r="X1161" s="15" t="s">
        <v>412</v>
      </c>
      <c r="Y1161" s="15" t="s">
        <v>339</v>
      </c>
      <c r="Z1161" s="144">
        <v>27000</v>
      </c>
      <c r="AB1161" t="s">
        <v>3112</v>
      </c>
      <c r="AD1161" s="144">
        <v>27.137700000000002</v>
      </c>
      <c r="AG1161" s="15" t="s">
        <v>15</v>
      </c>
      <c r="AH1161" s="133">
        <v>1.2272727272727272E-4</v>
      </c>
      <c r="AI1161" s="133">
        <v>1.7213686843667896E-3</v>
      </c>
      <c r="AJ1161" s="133">
        <v>4.2125079868852276E-5</v>
      </c>
    </row>
    <row r="1162" spans="1:36">
      <c r="A1162" t="s">
        <v>1213</v>
      </c>
      <c r="B1162">
        <v>9301</v>
      </c>
      <c r="C1162" t="s">
        <v>1683</v>
      </c>
      <c r="D1162" t="s">
        <v>1684</v>
      </c>
      <c r="E1162" t="s">
        <v>309</v>
      </c>
      <c r="F1162" t="s">
        <v>3323</v>
      </c>
      <c r="G1162" t="s">
        <v>3324</v>
      </c>
      <c r="H1162" t="s">
        <v>312</v>
      </c>
      <c r="I1162" t="s">
        <v>951</v>
      </c>
      <c r="J1162" t="s">
        <v>204</v>
      </c>
      <c r="K1162" t="s">
        <v>204</v>
      </c>
      <c r="L1162" t="s">
        <v>325</v>
      </c>
      <c r="M1162" t="s">
        <v>340</v>
      </c>
      <c r="N1162" t="s">
        <v>454</v>
      </c>
      <c r="O1162" t="s">
        <v>339</v>
      </c>
      <c r="P1162" t="s">
        <v>1686</v>
      </c>
      <c r="Q1162" t="s">
        <v>413</v>
      </c>
      <c r="R1162" t="s">
        <v>407</v>
      </c>
      <c r="S1162" t="s">
        <v>1212</v>
      </c>
      <c r="T1162" s="132">
        <v>2828.1</v>
      </c>
      <c r="U1162" t="s">
        <v>3325</v>
      </c>
      <c r="V1162" s="133">
        <v>5.2499999999999998E-2</v>
      </c>
      <c r="W1162" s="133">
        <v>5.8115818136930099E-2</v>
      </c>
      <c r="X1162" s="15" t="s">
        <v>412</v>
      </c>
      <c r="Y1162" s="15" t="s">
        <v>339</v>
      </c>
      <c r="Z1162" s="144">
        <v>26000</v>
      </c>
      <c r="AB1162" t="s">
        <v>1978</v>
      </c>
      <c r="AD1162" s="144">
        <v>25.747799999999998</v>
      </c>
      <c r="AG1162" s="15" t="s">
        <v>15</v>
      </c>
      <c r="AH1162" s="133">
        <v>7.8787878787878787E-5</v>
      </c>
      <c r="AI1162" s="133">
        <v>1.6332060790464637E-3</v>
      </c>
      <c r="AJ1162" s="133">
        <v>3.9967577629910956E-5</v>
      </c>
    </row>
    <row r="1163" spans="1:36">
      <c r="A1163" t="s">
        <v>1213</v>
      </c>
      <c r="B1163">
        <v>9301</v>
      </c>
      <c r="C1163" t="s">
        <v>2370</v>
      </c>
      <c r="D1163" t="s">
        <v>2371</v>
      </c>
      <c r="E1163" t="s">
        <v>309</v>
      </c>
      <c r="F1163" t="s">
        <v>3403</v>
      </c>
      <c r="G1163" t="s">
        <v>3404</v>
      </c>
      <c r="H1163" t="s">
        <v>312</v>
      </c>
      <c r="I1163" t="s">
        <v>951</v>
      </c>
      <c r="J1163" t="s">
        <v>204</v>
      </c>
      <c r="K1163" t="s">
        <v>204</v>
      </c>
      <c r="L1163" t="s">
        <v>325</v>
      </c>
      <c r="M1163" t="s">
        <v>340</v>
      </c>
      <c r="N1163" t="s">
        <v>445</v>
      </c>
      <c r="O1163" t="s">
        <v>339</v>
      </c>
      <c r="P1163" t="s">
        <v>1856</v>
      </c>
      <c r="Q1163" t="s">
        <v>415</v>
      </c>
      <c r="R1163" t="s">
        <v>407</v>
      </c>
      <c r="S1163" t="s">
        <v>1212</v>
      </c>
      <c r="T1163" s="132">
        <v>249.3</v>
      </c>
      <c r="U1163" t="s">
        <v>3236</v>
      </c>
      <c r="V1163" s="133">
        <v>3.2899999999999999E-2</v>
      </c>
      <c r="W1163" s="133">
        <v>4.3060771436690903E-2</v>
      </c>
      <c r="X1163" s="15" t="s">
        <v>412</v>
      </c>
      <c r="Y1163" s="15" t="s">
        <v>339</v>
      </c>
      <c r="Z1163" s="144">
        <v>22000</v>
      </c>
      <c r="AB1163" t="s">
        <v>3405</v>
      </c>
      <c r="AD1163" s="144">
        <v>22.4862</v>
      </c>
      <c r="AG1163" s="15" t="s">
        <v>15</v>
      </c>
      <c r="AH1163" s="133">
        <v>5.4474232952411363E-5</v>
      </c>
      <c r="AI1163" s="133">
        <v>1.4263198616835068E-3</v>
      </c>
      <c r="AJ1163" s="133">
        <v>3.4904688715218532E-5</v>
      </c>
    </row>
    <row r="1164" spans="1:36">
      <c r="A1164" t="s">
        <v>1213</v>
      </c>
      <c r="B1164">
        <v>9301</v>
      </c>
      <c r="C1164" t="s">
        <v>1635</v>
      </c>
      <c r="D1164" t="s">
        <v>1636</v>
      </c>
      <c r="E1164" t="s">
        <v>309</v>
      </c>
      <c r="F1164" t="s">
        <v>1637</v>
      </c>
      <c r="G1164" t="s">
        <v>1638</v>
      </c>
      <c r="H1164" t="s">
        <v>312</v>
      </c>
      <c r="I1164" t="s">
        <v>951</v>
      </c>
      <c r="J1164" t="s">
        <v>204</v>
      </c>
      <c r="K1164" t="s">
        <v>204</v>
      </c>
      <c r="L1164" t="s">
        <v>325</v>
      </c>
      <c r="M1164" t="s">
        <v>340</v>
      </c>
      <c r="N1164" t="s">
        <v>447</v>
      </c>
      <c r="O1164" t="s">
        <v>339</v>
      </c>
      <c r="Q1164" t="s">
        <v>410</v>
      </c>
      <c r="R1164" t="s">
        <v>410</v>
      </c>
      <c r="S1164" t="s">
        <v>1212</v>
      </c>
      <c r="T1164" s="132">
        <v>1675.1</v>
      </c>
      <c r="U1164" t="s">
        <v>1639</v>
      </c>
      <c r="V1164" s="133">
        <v>4.48E-2</v>
      </c>
      <c r="W1164" s="133">
        <v>6.4554306012391705E-2</v>
      </c>
      <c r="X1164" s="15" t="s">
        <v>412</v>
      </c>
      <c r="Y1164" s="15" t="s">
        <v>339</v>
      </c>
      <c r="Z1164" s="144">
        <v>22000</v>
      </c>
      <c r="AB1164" t="s">
        <v>1640</v>
      </c>
      <c r="AD1164" s="144">
        <v>21.531400000000001</v>
      </c>
      <c r="AG1164" s="15" t="s">
        <v>15</v>
      </c>
      <c r="AH1164" s="133">
        <v>1.8333333333333334E-4</v>
      </c>
      <c r="AI1164" s="133">
        <v>1.365756040142499E-3</v>
      </c>
      <c r="AJ1164" s="133">
        <v>3.3422579831312378E-5</v>
      </c>
    </row>
    <row r="1165" spans="1:36">
      <c r="A1165" t="s">
        <v>1213</v>
      </c>
      <c r="B1165">
        <v>9301</v>
      </c>
      <c r="C1165" t="s">
        <v>3205</v>
      </c>
      <c r="D1165" t="s">
        <v>3206</v>
      </c>
      <c r="E1165" t="s">
        <v>309</v>
      </c>
      <c r="F1165" t="s">
        <v>3363</v>
      </c>
      <c r="G1165" t="s">
        <v>3364</v>
      </c>
      <c r="H1165" t="s">
        <v>312</v>
      </c>
      <c r="I1165" t="s">
        <v>951</v>
      </c>
      <c r="J1165" t="s">
        <v>204</v>
      </c>
      <c r="K1165" t="s">
        <v>204</v>
      </c>
      <c r="L1165" t="s">
        <v>325</v>
      </c>
      <c r="M1165" t="s">
        <v>340</v>
      </c>
      <c r="N1165" t="s">
        <v>466</v>
      </c>
      <c r="O1165" t="s">
        <v>339</v>
      </c>
      <c r="P1165" t="s">
        <v>1622</v>
      </c>
      <c r="Q1165" t="s">
        <v>413</v>
      </c>
      <c r="R1165" t="s">
        <v>407</v>
      </c>
      <c r="S1165" t="s">
        <v>1212</v>
      </c>
      <c r="T1165" s="132">
        <v>741.8</v>
      </c>
      <c r="U1165" t="s">
        <v>2497</v>
      </c>
      <c r="V1165" s="133">
        <v>4.7500000000000001E-2</v>
      </c>
      <c r="W1165" s="133">
        <v>5.1627500823735899E-2</v>
      </c>
      <c r="X1165" s="15" t="s">
        <v>412</v>
      </c>
      <c r="Y1165" s="15" t="s">
        <v>339</v>
      </c>
      <c r="Z1165" s="144">
        <v>20000</v>
      </c>
      <c r="AB1165" t="s">
        <v>3365</v>
      </c>
      <c r="AD1165" s="144">
        <v>20.181999999999999</v>
      </c>
      <c r="AG1165" s="15" t="s">
        <v>15</v>
      </c>
      <c r="AH1165" s="133">
        <v>2.3857619634630098E-4</v>
      </c>
      <c r="AI1165" s="133">
        <v>1.2801623861967131E-3</v>
      </c>
      <c r="AJ1165" s="133">
        <v>3.1327944590483956E-5</v>
      </c>
    </row>
    <row r="1166" spans="1:36">
      <c r="A1166" t="s">
        <v>1213</v>
      </c>
      <c r="B1166">
        <v>9301</v>
      </c>
      <c r="C1166" t="s">
        <v>1751</v>
      </c>
      <c r="D1166" t="s">
        <v>1752</v>
      </c>
      <c r="E1166" t="s">
        <v>309</v>
      </c>
      <c r="F1166" t="s">
        <v>3315</v>
      </c>
      <c r="G1166" t="s">
        <v>3316</v>
      </c>
      <c r="H1166" t="s">
        <v>312</v>
      </c>
      <c r="I1166" t="s">
        <v>951</v>
      </c>
      <c r="J1166" t="s">
        <v>204</v>
      </c>
      <c r="K1166" t="s">
        <v>204</v>
      </c>
      <c r="L1166" t="s">
        <v>325</v>
      </c>
      <c r="M1166" t="s">
        <v>340</v>
      </c>
      <c r="N1166" t="s">
        <v>447</v>
      </c>
      <c r="O1166" t="s">
        <v>339</v>
      </c>
      <c r="Q1166" t="s">
        <v>410</v>
      </c>
      <c r="R1166" t="s">
        <v>410</v>
      </c>
      <c r="S1166" t="s">
        <v>1212</v>
      </c>
      <c r="T1166" s="132">
        <v>249.3</v>
      </c>
      <c r="U1166" t="s">
        <v>3236</v>
      </c>
      <c r="V1166" s="133">
        <v>3.1800000000000002E-2</v>
      </c>
      <c r="W1166" s="133">
        <v>7.9535919857024795E-2</v>
      </c>
      <c r="X1166" s="15" t="s">
        <v>412</v>
      </c>
      <c r="Y1166" s="15" t="s">
        <v>339</v>
      </c>
      <c r="Z1166" s="144">
        <v>17761.189999999999</v>
      </c>
      <c r="AB1166" t="s">
        <v>3317</v>
      </c>
      <c r="AD1166" s="144">
        <v>17.702599999999997</v>
      </c>
      <c r="AG1166" s="15" t="s">
        <v>15</v>
      </c>
      <c r="AH1166" s="133">
        <v>6.784260790291273E-4</v>
      </c>
      <c r="AI1166" s="133">
        <v>1.1228918173563538E-3</v>
      </c>
      <c r="AJ1166" s="133">
        <v>2.747924248872764E-5</v>
      </c>
    </row>
    <row r="1167" spans="1:36">
      <c r="A1167" t="s">
        <v>1213</v>
      </c>
      <c r="B1167">
        <v>9301</v>
      </c>
      <c r="C1167" t="s">
        <v>2424</v>
      </c>
      <c r="D1167" t="s">
        <v>2425</v>
      </c>
      <c r="E1167" t="s">
        <v>309</v>
      </c>
      <c r="F1167" t="s">
        <v>2517</v>
      </c>
      <c r="G1167" t="s">
        <v>2518</v>
      </c>
      <c r="H1167" t="s">
        <v>312</v>
      </c>
      <c r="I1167" t="s">
        <v>951</v>
      </c>
      <c r="J1167" t="s">
        <v>204</v>
      </c>
      <c r="K1167" t="s">
        <v>204</v>
      </c>
      <c r="L1167" t="s">
        <v>325</v>
      </c>
      <c r="M1167" t="s">
        <v>340</v>
      </c>
      <c r="N1167" t="s">
        <v>462</v>
      </c>
      <c r="O1167" t="s">
        <v>339</v>
      </c>
      <c r="P1167" t="s">
        <v>1690</v>
      </c>
      <c r="Q1167" t="s">
        <v>413</v>
      </c>
      <c r="R1167" t="s">
        <v>407</v>
      </c>
      <c r="S1167" t="s">
        <v>1212</v>
      </c>
      <c r="T1167" s="132">
        <v>1398.5</v>
      </c>
      <c r="U1167" t="s">
        <v>1761</v>
      </c>
      <c r="V1167" s="133">
        <v>2.75E-2</v>
      </c>
      <c r="W1167" s="133">
        <v>3.9694661787747998E-2</v>
      </c>
      <c r="X1167" s="15" t="s">
        <v>412</v>
      </c>
      <c r="Y1167" s="15" t="s">
        <v>339</v>
      </c>
      <c r="Z1167" s="144">
        <v>16695.02</v>
      </c>
      <c r="AB1167" t="s">
        <v>2519</v>
      </c>
      <c r="AD1167" s="144">
        <v>16.2776</v>
      </c>
      <c r="AG1167" s="15" t="s">
        <v>15</v>
      </c>
      <c r="AH1167" s="133">
        <v>7.4138437999881536E-5</v>
      </c>
      <c r="AI1167" s="133">
        <v>1.032502787511427E-3</v>
      </c>
      <c r="AJ1167" s="133">
        <v>2.5267255518088479E-5</v>
      </c>
    </row>
    <row r="1168" spans="1:36">
      <c r="A1168" t="s">
        <v>1213</v>
      </c>
      <c r="B1168">
        <v>9301</v>
      </c>
      <c r="C1168" t="s">
        <v>1756</v>
      </c>
      <c r="D1168" t="s">
        <v>1757</v>
      </c>
      <c r="E1168" t="s">
        <v>309</v>
      </c>
      <c r="F1168" t="s">
        <v>3242</v>
      </c>
      <c r="G1168" t="s">
        <v>3243</v>
      </c>
      <c r="H1168" t="s">
        <v>312</v>
      </c>
      <c r="I1168" t="s">
        <v>951</v>
      </c>
      <c r="J1168" t="s">
        <v>204</v>
      </c>
      <c r="K1168" t="s">
        <v>204</v>
      </c>
      <c r="L1168" t="s">
        <v>325</v>
      </c>
      <c r="M1168" t="s">
        <v>340</v>
      </c>
      <c r="N1168" t="s">
        <v>441</v>
      </c>
      <c r="O1168" t="s">
        <v>339</v>
      </c>
      <c r="Q1168" t="s">
        <v>410</v>
      </c>
      <c r="R1168" t="s">
        <v>410</v>
      </c>
      <c r="S1168" t="s">
        <v>1212</v>
      </c>
      <c r="T1168" s="132">
        <v>881.8</v>
      </c>
      <c r="U1168" t="s">
        <v>3244</v>
      </c>
      <c r="V1168" s="133">
        <v>4.2500000000000003E-2</v>
      </c>
      <c r="W1168" s="133">
        <v>2.9046897724866499E-2</v>
      </c>
      <c r="X1168" s="15" t="s">
        <v>412</v>
      </c>
      <c r="Y1168" s="15" t="s">
        <v>339</v>
      </c>
      <c r="Z1168" s="144">
        <v>16085.18</v>
      </c>
      <c r="AB1168" t="s">
        <v>1391</v>
      </c>
      <c r="AD1168" s="144">
        <v>16.020799999999998</v>
      </c>
      <c r="AG1168" s="15" t="s">
        <v>15</v>
      </c>
      <c r="AH1168" s="133">
        <v>1.9373899427883168E-4</v>
      </c>
      <c r="AI1168" s="133">
        <v>1.0162137328698991E-3</v>
      </c>
      <c r="AJ1168" s="133">
        <v>2.4868632181905925E-5</v>
      </c>
    </row>
    <row r="1169" spans="1:36">
      <c r="A1169" t="s">
        <v>1213</v>
      </c>
      <c r="B1169">
        <v>9301</v>
      </c>
      <c r="C1169" t="s">
        <v>1979</v>
      </c>
      <c r="D1169" t="s">
        <v>1980</v>
      </c>
      <c r="E1169" t="s">
        <v>309</v>
      </c>
      <c r="F1169" t="s">
        <v>2030</v>
      </c>
      <c r="G1169" t="s">
        <v>2031</v>
      </c>
      <c r="H1169" t="s">
        <v>312</v>
      </c>
      <c r="I1169" t="s">
        <v>951</v>
      </c>
      <c r="J1169" t="s">
        <v>204</v>
      </c>
      <c r="K1169" t="s">
        <v>204</v>
      </c>
      <c r="L1169" t="s">
        <v>325</v>
      </c>
      <c r="M1169" t="s">
        <v>340</v>
      </c>
      <c r="N1169" t="s">
        <v>465</v>
      </c>
      <c r="O1169" t="s">
        <v>339</v>
      </c>
      <c r="P1169" t="s">
        <v>1760</v>
      </c>
      <c r="Q1169" t="s">
        <v>415</v>
      </c>
      <c r="R1169" t="s">
        <v>407</v>
      </c>
      <c r="S1169" t="s">
        <v>1212</v>
      </c>
      <c r="T1169" s="132">
        <v>3071.8</v>
      </c>
      <c r="U1169" t="s">
        <v>2032</v>
      </c>
      <c r="V1169" s="133">
        <v>2.3E-2</v>
      </c>
      <c r="W1169" s="133">
        <v>4.7974216257333398E-2</v>
      </c>
      <c r="X1169" s="15" t="s">
        <v>412</v>
      </c>
      <c r="Y1169" s="15" t="s">
        <v>339</v>
      </c>
      <c r="Z1169" s="144">
        <v>17283.689999999999</v>
      </c>
      <c r="AB1169" t="s">
        <v>2033</v>
      </c>
      <c r="AD1169" s="144">
        <v>15.8941</v>
      </c>
      <c r="AG1169" s="15" t="s">
        <v>15</v>
      </c>
      <c r="AH1169" s="133">
        <v>2.2629563296821161E-5</v>
      </c>
      <c r="AI1169" s="133">
        <v>1.0081770380759678E-3</v>
      </c>
      <c r="AJ1169" s="133">
        <v>2.4671959375463835E-5</v>
      </c>
    </row>
    <row r="1170" spans="1:36">
      <c r="A1170" t="s">
        <v>1213</v>
      </c>
      <c r="B1170">
        <v>9301</v>
      </c>
      <c r="C1170" t="s">
        <v>1653</v>
      </c>
      <c r="D1170" t="s">
        <v>1654</v>
      </c>
      <c r="E1170" t="s">
        <v>309</v>
      </c>
      <c r="F1170" t="s">
        <v>1655</v>
      </c>
      <c r="G1170" t="s">
        <v>1656</v>
      </c>
      <c r="H1170" t="s">
        <v>312</v>
      </c>
      <c r="I1170" t="s">
        <v>951</v>
      </c>
      <c r="J1170" t="s">
        <v>204</v>
      </c>
      <c r="K1170" t="s">
        <v>204</v>
      </c>
      <c r="L1170" t="s">
        <v>325</v>
      </c>
      <c r="M1170" t="s">
        <v>340</v>
      </c>
      <c r="N1170" t="s">
        <v>447</v>
      </c>
      <c r="O1170" t="s">
        <v>339</v>
      </c>
      <c r="Q1170" t="s">
        <v>410</v>
      </c>
      <c r="R1170" t="s">
        <v>410</v>
      </c>
      <c r="S1170" t="s">
        <v>1212</v>
      </c>
      <c r="T1170" s="132">
        <v>2167.1999999999998</v>
      </c>
      <c r="U1170" t="s">
        <v>1651</v>
      </c>
      <c r="V1170" s="133">
        <v>3.95E-2</v>
      </c>
      <c r="W1170" s="133">
        <v>7.0847239477634105E-2</v>
      </c>
      <c r="X1170" s="15" t="s">
        <v>412</v>
      </c>
      <c r="Y1170" s="15" t="s">
        <v>339</v>
      </c>
      <c r="Z1170" s="144">
        <v>16000</v>
      </c>
      <c r="AB1170" t="s">
        <v>1657</v>
      </c>
      <c r="AD1170" s="144">
        <v>15.155200000000001</v>
      </c>
      <c r="AG1170" s="15" t="s">
        <v>15</v>
      </c>
      <c r="AH1170" s="133">
        <v>1.9083559751818305E-5</v>
      </c>
      <c r="AI1170" s="133">
        <v>9.6130794744269299E-4</v>
      </c>
      <c r="AJ1170" s="133">
        <v>2.3524985921003991E-5</v>
      </c>
    </row>
    <row r="1171" spans="1:36">
      <c r="A1171" t="s">
        <v>1213</v>
      </c>
      <c r="B1171">
        <v>9301</v>
      </c>
      <c r="C1171" t="s">
        <v>2424</v>
      </c>
      <c r="D1171" t="s">
        <v>2425</v>
      </c>
      <c r="E1171" t="s">
        <v>309</v>
      </c>
      <c r="F1171" t="s">
        <v>3260</v>
      </c>
      <c r="G1171" t="s">
        <v>3261</v>
      </c>
      <c r="H1171" t="s">
        <v>312</v>
      </c>
      <c r="I1171" t="s">
        <v>951</v>
      </c>
      <c r="J1171" t="s">
        <v>204</v>
      </c>
      <c r="K1171" t="s">
        <v>204</v>
      </c>
      <c r="L1171" t="s">
        <v>325</v>
      </c>
      <c r="M1171" t="s">
        <v>340</v>
      </c>
      <c r="N1171" t="s">
        <v>462</v>
      </c>
      <c r="O1171" t="s">
        <v>339</v>
      </c>
      <c r="P1171" t="s">
        <v>1690</v>
      </c>
      <c r="Q1171" t="s">
        <v>413</v>
      </c>
      <c r="R1171" t="s">
        <v>407</v>
      </c>
      <c r="S1171" t="s">
        <v>1212</v>
      </c>
      <c r="T1171" s="132">
        <v>172.6</v>
      </c>
      <c r="U1171" t="s">
        <v>3262</v>
      </c>
      <c r="V1171" s="133">
        <v>2.4E-2</v>
      </c>
      <c r="W1171" s="133">
        <v>2.56781654739376E-2</v>
      </c>
      <c r="X1171" s="15" t="s">
        <v>412</v>
      </c>
      <c r="Y1171" s="15" t="s">
        <v>339</v>
      </c>
      <c r="Z1171" s="144">
        <v>15000.31</v>
      </c>
      <c r="AB1171" t="s">
        <v>3263</v>
      </c>
      <c r="AD1171" s="144">
        <v>14.935799999999999</v>
      </c>
      <c r="AG1171" s="15" t="s">
        <v>15</v>
      </c>
      <c r="AH1171" s="133">
        <v>6.2934290071406287E-4</v>
      </c>
      <c r="AI1171" s="133">
        <v>9.4739120839148095E-4</v>
      </c>
      <c r="AJ1171" s="133">
        <v>2.3184417541103472E-5</v>
      </c>
    </row>
    <row r="1172" spans="1:36">
      <c r="A1172" t="s">
        <v>1213</v>
      </c>
      <c r="B1172">
        <v>9301</v>
      </c>
      <c r="C1172" t="s">
        <v>2493</v>
      </c>
      <c r="D1172" t="s">
        <v>2494</v>
      </c>
      <c r="E1172" t="s">
        <v>309</v>
      </c>
      <c r="F1172" t="s">
        <v>2495</v>
      </c>
      <c r="G1172" t="s">
        <v>2496</v>
      </c>
      <c r="H1172" t="s">
        <v>312</v>
      </c>
      <c r="I1172" t="s">
        <v>951</v>
      </c>
      <c r="J1172" t="s">
        <v>204</v>
      </c>
      <c r="K1172" t="s">
        <v>204</v>
      </c>
      <c r="L1172" t="s">
        <v>325</v>
      </c>
      <c r="M1172" t="s">
        <v>340</v>
      </c>
      <c r="N1172" t="s">
        <v>464</v>
      </c>
      <c r="O1172" t="s">
        <v>339</v>
      </c>
      <c r="P1172" t="s">
        <v>1211</v>
      </c>
      <c r="Q1172" t="s">
        <v>413</v>
      </c>
      <c r="R1172" t="s">
        <v>407</v>
      </c>
      <c r="S1172" t="s">
        <v>1212</v>
      </c>
      <c r="T1172" s="132">
        <v>749.4</v>
      </c>
      <c r="U1172" t="s">
        <v>2497</v>
      </c>
      <c r="V1172" s="133">
        <v>1.6299999999999999E-2</v>
      </c>
      <c r="W1172" s="133">
        <v>4.3674460301398897E-2</v>
      </c>
      <c r="X1172" s="15" t="s">
        <v>412</v>
      </c>
      <c r="Y1172" s="15" t="s">
        <v>339</v>
      </c>
      <c r="Z1172" s="144">
        <v>14000</v>
      </c>
      <c r="AB1172" t="s">
        <v>2498</v>
      </c>
      <c r="AD1172" s="144">
        <v>13.776</v>
      </c>
      <c r="AG1172" s="15" t="s">
        <v>15</v>
      </c>
      <c r="AH1172" s="133">
        <v>1.3441521580242883E-4</v>
      </c>
      <c r="AI1172" s="133">
        <v>8.7382405273243099E-4</v>
      </c>
      <c r="AJ1172" s="133">
        <v>2.1384092987736947E-5</v>
      </c>
    </row>
    <row r="1173" spans="1:36">
      <c r="A1173" t="s">
        <v>1213</v>
      </c>
      <c r="B1173">
        <v>9301</v>
      </c>
      <c r="C1173" t="s">
        <v>2402</v>
      </c>
      <c r="D1173" t="s">
        <v>2403</v>
      </c>
      <c r="E1173" t="s">
        <v>309</v>
      </c>
      <c r="F1173" t="s">
        <v>2404</v>
      </c>
      <c r="G1173" t="s">
        <v>2405</v>
      </c>
      <c r="H1173" t="s">
        <v>312</v>
      </c>
      <c r="I1173" t="s">
        <v>951</v>
      </c>
      <c r="J1173" t="s">
        <v>204</v>
      </c>
      <c r="K1173" t="s">
        <v>204</v>
      </c>
      <c r="L1173" t="s">
        <v>325</v>
      </c>
      <c r="M1173" t="s">
        <v>340</v>
      </c>
      <c r="N1173" t="s">
        <v>451</v>
      </c>
      <c r="O1173" t="s">
        <v>339</v>
      </c>
      <c r="P1173" t="s">
        <v>1622</v>
      </c>
      <c r="Q1173" t="s">
        <v>413</v>
      </c>
      <c r="R1173" t="s">
        <v>407</v>
      </c>
      <c r="S1173" t="s">
        <v>1212</v>
      </c>
      <c r="T1173" s="132">
        <v>1574.8</v>
      </c>
      <c r="U1173" t="s">
        <v>1726</v>
      </c>
      <c r="V1173" s="133">
        <v>3.9E-2</v>
      </c>
      <c r="W1173" s="133">
        <v>4.9066529984473799E-2</v>
      </c>
      <c r="X1173" s="15" t="s">
        <v>412</v>
      </c>
      <c r="Y1173" s="15" t="s">
        <v>339</v>
      </c>
      <c r="Z1173" s="144">
        <v>12000</v>
      </c>
      <c r="AB1173" t="s">
        <v>2406</v>
      </c>
      <c r="AD1173" s="144">
        <v>11.8248</v>
      </c>
      <c r="AG1173" s="15" t="s">
        <v>15</v>
      </c>
      <c r="AH1173" s="133">
        <v>1.5612635930764203E-5</v>
      </c>
      <c r="AI1173" s="133">
        <v>7.5005768428792466E-4</v>
      </c>
      <c r="AJ1173" s="133">
        <v>1.835530072309755E-5</v>
      </c>
    </row>
    <row r="1174" spans="1:36">
      <c r="A1174" t="s">
        <v>1213</v>
      </c>
      <c r="B1174">
        <v>9301</v>
      </c>
      <c r="C1174" t="s">
        <v>3254</v>
      </c>
      <c r="D1174" t="s">
        <v>3255</v>
      </c>
      <c r="E1174" t="s">
        <v>309</v>
      </c>
      <c r="F1174" t="s">
        <v>3256</v>
      </c>
      <c r="G1174" t="s">
        <v>3257</v>
      </c>
      <c r="H1174" t="s">
        <v>312</v>
      </c>
      <c r="I1174" t="s">
        <v>951</v>
      </c>
      <c r="J1174" t="s">
        <v>204</v>
      </c>
      <c r="K1174" t="s">
        <v>204</v>
      </c>
      <c r="L1174" t="s">
        <v>325</v>
      </c>
      <c r="M1174" t="s">
        <v>340</v>
      </c>
      <c r="N1174" t="s">
        <v>476</v>
      </c>
      <c r="O1174" t="s">
        <v>339</v>
      </c>
      <c r="P1174" t="s">
        <v>1725</v>
      </c>
      <c r="Q1174" t="s">
        <v>415</v>
      </c>
      <c r="R1174" t="s">
        <v>407</v>
      </c>
      <c r="S1174" t="s">
        <v>1212</v>
      </c>
      <c r="T1174" s="132">
        <v>254.8</v>
      </c>
      <c r="U1174" t="s">
        <v>3258</v>
      </c>
      <c r="V1174" s="133">
        <v>2.8000000000000001E-2</v>
      </c>
      <c r="W1174" s="133">
        <v>4.69002607440945E-2</v>
      </c>
      <c r="X1174" s="15" t="s">
        <v>412</v>
      </c>
      <c r="Y1174" s="15" t="s">
        <v>339</v>
      </c>
      <c r="Z1174" s="144">
        <v>10000.33</v>
      </c>
      <c r="AB1174" t="s">
        <v>3259</v>
      </c>
      <c r="AD1174" s="144">
        <v>10.020299999999999</v>
      </c>
      <c r="AG1174" s="15" t="s">
        <v>15</v>
      </c>
      <c r="AH1174" s="133">
        <v>2.9231268439389109E-4</v>
      </c>
      <c r="AI1174" s="133">
        <v>6.3559662860008549E-4</v>
      </c>
      <c r="AJ1174" s="133">
        <v>1.5554226696067111E-5</v>
      </c>
    </row>
    <row r="1175" spans="1:36">
      <c r="A1175" t="s">
        <v>1213</v>
      </c>
      <c r="B1175">
        <v>9301</v>
      </c>
      <c r="C1175" t="s">
        <v>3326</v>
      </c>
      <c r="D1175" t="s">
        <v>3327</v>
      </c>
      <c r="E1175" t="s">
        <v>309</v>
      </c>
      <c r="F1175" t="s">
        <v>3328</v>
      </c>
      <c r="G1175" t="s">
        <v>3329</v>
      </c>
      <c r="H1175" t="s">
        <v>312</v>
      </c>
      <c r="I1175" t="s">
        <v>951</v>
      </c>
      <c r="J1175" t="s">
        <v>204</v>
      </c>
      <c r="K1175" t="s">
        <v>204</v>
      </c>
      <c r="L1175" t="s">
        <v>325</v>
      </c>
      <c r="M1175" t="s">
        <v>340</v>
      </c>
      <c r="N1175" t="s">
        <v>459</v>
      </c>
      <c r="O1175" t="s">
        <v>339</v>
      </c>
      <c r="P1175" t="s">
        <v>1856</v>
      </c>
      <c r="Q1175" t="s">
        <v>415</v>
      </c>
      <c r="R1175" t="s">
        <v>407</v>
      </c>
      <c r="S1175" t="s">
        <v>1212</v>
      </c>
      <c r="T1175" s="132">
        <v>745.4</v>
      </c>
      <c r="U1175" t="s">
        <v>2497</v>
      </c>
      <c r="V1175" s="133">
        <v>3.2000000000000001E-2</v>
      </c>
      <c r="W1175" s="133">
        <v>4.6805847072600999E-2</v>
      </c>
      <c r="X1175" s="15" t="s">
        <v>412</v>
      </c>
      <c r="Y1175" s="15" t="s">
        <v>339</v>
      </c>
      <c r="Z1175" s="144">
        <v>10000.33</v>
      </c>
      <c r="AB1175" t="s">
        <v>3330</v>
      </c>
      <c r="AD1175" s="144">
        <v>9.9742999999999995</v>
      </c>
      <c r="AG1175" s="15" t="s">
        <v>15</v>
      </c>
      <c r="AH1175" s="133">
        <v>5.1221927916427835E-4</v>
      </c>
      <c r="AI1175" s="133">
        <v>6.3267880728579313E-4</v>
      </c>
      <c r="AJ1175" s="133">
        <v>1.5482822204383321E-5</v>
      </c>
    </row>
    <row r="1176" spans="1:36">
      <c r="A1176" t="s">
        <v>1213</v>
      </c>
      <c r="B1176">
        <v>9301</v>
      </c>
      <c r="C1176" t="s">
        <v>1794</v>
      </c>
      <c r="D1176" t="s">
        <v>1795</v>
      </c>
      <c r="E1176" t="s">
        <v>309</v>
      </c>
      <c r="F1176" t="s">
        <v>1796</v>
      </c>
      <c r="G1176" t="s">
        <v>1797</v>
      </c>
      <c r="H1176" t="s">
        <v>312</v>
      </c>
      <c r="I1176" t="s">
        <v>951</v>
      </c>
      <c r="J1176" t="s">
        <v>204</v>
      </c>
      <c r="K1176" t="s">
        <v>204</v>
      </c>
      <c r="L1176" t="s">
        <v>325</v>
      </c>
      <c r="M1176" t="s">
        <v>340</v>
      </c>
      <c r="N1176" t="s">
        <v>441</v>
      </c>
      <c r="O1176" t="s">
        <v>339</v>
      </c>
      <c r="Q1176" t="s">
        <v>410</v>
      </c>
      <c r="R1176" t="s">
        <v>410</v>
      </c>
      <c r="S1176" t="s">
        <v>1212</v>
      </c>
      <c r="T1176" s="132">
        <v>3805.4</v>
      </c>
      <c r="U1176" t="s">
        <v>1303</v>
      </c>
      <c r="V1176" s="133">
        <v>5.5E-2</v>
      </c>
      <c r="W1176" s="133">
        <v>6.4423175913095099E-2</v>
      </c>
      <c r="X1176" s="15" t="s">
        <v>412</v>
      </c>
      <c r="Y1176" s="15" t="s">
        <v>339</v>
      </c>
      <c r="Z1176" s="144">
        <v>10000</v>
      </c>
      <c r="AB1176" t="s">
        <v>1798</v>
      </c>
      <c r="AD1176" s="144">
        <v>9.6080000000000005</v>
      </c>
      <c r="AG1176" s="15" t="s">
        <v>15</v>
      </c>
      <c r="AH1176" s="133">
        <v>5.8823529411764708E-5</v>
      </c>
      <c r="AI1176" s="133">
        <v>6.0944406929828673E-4</v>
      </c>
      <c r="AJ1176" s="133">
        <v>1.491422513256218E-5</v>
      </c>
    </row>
    <row r="1177" spans="1:36">
      <c r="A1177" t="s">
        <v>1213</v>
      </c>
      <c r="B1177">
        <v>9301</v>
      </c>
      <c r="C1177" t="s">
        <v>3344</v>
      </c>
      <c r="D1177" t="s">
        <v>3345</v>
      </c>
      <c r="E1177" t="s">
        <v>309</v>
      </c>
      <c r="F1177" t="s">
        <v>3346</v>
      </c>
      <c r="G1177" t="s">
        <v>3347</v>
      </c>
      <c r="H1177" t="s">
        <v>312</v>
      </c>
      <c r="I1177" t="s">
        <v>951</v>
      </c>
      <c r="J1177" t="s">
        <v>204</v>
      </c>
      <c r="K1177" t="s">
        <v>204</v>
      </c>
      <c r="L1177" t="s">
        <v>325</v>
      </c>
      <c r="M1177" t="s">
        <v>340</v>
      </c>
      <c r="N1177" t="s">
        <v>447</v>
      </c>
      <c r="O1177" t="s">
        <v>339</v>
      </c>
      <c r="Q1177" t="s">
        <v>410</v>
      </c>
      <c r="R1177" t="s">
        <v>410</v>
      </c>
      <c r="S1177" t="s">
        <v>1212</v>
      </c>
      <c r="T1177" s="132">
        <v>1402</v>
      </c>
      <c r="U1177" t="s">
        <v>1802</v>
      </c>
      <c r="V1177" s="133">
        <v>4.65E-2</v>
      </c>
      <c r="W1177" s="133">
        <v>1.67642777868271</v>
      </c>
      <c r="X1177" s="3" t="s">
        <v>412</v>
      </c>
      <c r="Y1177" s="3" t="s">
        <v>338</v>
      </c>
      <c r="Z1177" s="144">
        <v>32000</v>
      </c>
      <c r="AB1177" t="s">
        <v>3348</v>
      </c>
      <c r="AD1177" s="144">
        <v>7.2576000000000001</v>
      </c>
      <c r="AG1177" s="15" t="s">
        <v>15</v>
      </c>
      <c r="AH1177" s="133">
        <v>1.8840209092173043E-4</v>
      </c>
      <c r="AI1177" s="133">
        <v>4.603560863175734E-4</v>
      </c>
      <c r="AJ1177" s="133">
        <v>1.1265766061832148E-5</v>
      </c>
    </row>
    <row r="1178" spans="1:36">
      <c r="A1178" t="s">
        <v>1213</v>
      </c>
      <c r="B1178">
        <v>9301</v>
      </c>
      <c r="C1178" t="s">
        <v>2388</v>
      </c>
      <c r="D1178" t="s">
        <v>2389</v>
      </c>
      <c r="E1178" t="s">
        <v>309</v>
      </c>
      <c r="F1178" t="s">
        <v>2390</v>
      </c>
      <c r="G1178" t="s">
        <v>2391</v>
      </c>
      <c r="H1178" t="s">
        <v>312</v>
      </c>
      <c r="I1178" t="s">
        <v>951</v>
      </c>
      <c r="J1178" t="s">
        <v>204</v>
      </c>
      <c r="K1178" t="s">
        <v>204</v>
      </c>
      <c r="L1178" t="s">
        <v>325</v>
      </c>
      <c r="M1178" t="s">
        <v>340</v>
      </c>
      <c r="N1178" t="s">
        <v>446</v>
      </c>
      <c r="O1178" t="s">
        <v>339</v>
      </c>
      <c r="P1178" t="s">
        <v>1650</v>
      </c>
      <c r="Q1178" t="s">
        <v>413</v>
      </c>
      <c r="R1178" t="s">
        <v>407</v>
      </c>
      <c r="S1178" t="s">
        <v>1212</v>
      </c>
      <c r="T1178" s="132">
        <v>2600.5</v>
      </c>
      <c r="U1178" t="s">
        <v>1927</v>
      </c>
      <c r="V1178" s="133">
        <v>1.0800000000000001E-2</v>
      </c>
      <c r="W1178" s="133">
        <v>4.3721667137145599E-2</v>
      </c>
      <c r="X1178" s="15" t="s">
        <v>412</v>
      </c>
      <c r="Y1178" s="15" t="s">
        <v>339</v>
      </c>
      <c r="Z1178" s="144">
        <v>7000</v>
      </c>
      <c r="AB1178" t="s">
        <v>2392</v>
      </c>
      <c r="AD1178" s="144">
        <v>6.4428000000000001</v>
      </c>
      <c r="AG1178" s="15" t="s">
        <v>15</v>
      </c>
      <c r="AH1178" s="133">
        <v>6.2222222166913581E-6</v>
      </c>
      <c r="AI1178" s="133">
        <v>4.0867259051571619E-4</v>
      </c>
      <c r="AJ1178" s="133">
        <v>1.0000975196094048E-5</v>
      </c>
    </row>
    <row r="1179" spans="1:36">
      <c r="A1179" t="s">
        <v>1213</v>
      </c>
      <c r="B1179">
        <v>9301</v>
      </c>
      <c r="C1179" t="s">
        <v>3796</v>
      </c>
      <c r="D1179" t="s">
        <v>3797</v>
      </c>
      <c r="E1179" t="s">
        <v>309</v>
      </c>
      <c r="F1179" t="s">
        <v>3798</v>
      </c>
      <c r="G1179" t="s">
        <v>3799</v>
      </c>
      <c r="H1179" t="s">
        <v>312</v>
      </c>
      <c r="I1179" t="s">
        <v>951</v>
      </c>
      <c r="J1179" t="s">
        <v>204</v>
      </c>
      <c r="K1179" t="s">
        <v>204</v>
      </c>
      <c r="L1179" t="s">
        <v>325</v>
      </c>
      <c r="M1179" t="s">
        <v>340</v>
      </c>
      <c r="N1179" t="s">
        <v>465</v>
      </c>
      <c r="O1179" t="s">
        <v>339</v>
      </c>
      <c r="P1179" t="s">
        <v>1760</v>
      </c>
      <c r="Q1179" t="s">
        <v>415</v>
      </c>
      <c r="R1179" t="s">
        <v>407</v>
      </c>
      <c r="S1179" t="s">
        <v>1212</v>
      </c>
      <c r="T1179" s="132">
        <v>1886.3</v>
      </c>
      <c r="U1179" t="s">
        <v>1726</v>
      </c>
      <c r="V1179" s="133">
        <v>4.99E-2</v>
      </c>
      <c r="W1179" s="133">
        <v>4.7361838693618402E-2</v>
      </c>
      <c r="X1179" s="15" t="s">
        <v>412</v>
      </c>
      <c r="Y1179" s="15" t="s">
        <v>339</v>
      </c>
      <c r="Z1179" s="144">
        <v>5419.46</v>
      </c>
      <c r="AB1179" t="s">
        <v>3800</v>
      </c>
      <c r="AD1179" s="144">
        <v>5.4497999999999998</v>
      </c>
      <c r="AG1179" s="15" t="s">
        <v>15</v>
      </c>
      <c r="AH1179" s="133">
        <v>1.7204634920634921E-5</v>
      </c>
      <c r="AI1179" s="133">
        <v>3.4568570866588285E-4</v>
      </c>
      <c r="AJ1179" s="133">
        <v>8.459569538659176E-6</v>
      </c>
    </row>
    <row r="1180" spans="1:36">
      <c r="A1180" t="s">
        <v>1213</v>
      </c>
      <c r="B1180">
        <v>9301</v>
      </c>
      <c r="C1180" t="s">
        <v>2294</v>
      </c>
      <c r="D1180" t="s">
        <v>2295</v>
      </c>
      <c r="E1180" t="s">
        <v>309</v>
      </c>
      <c r="F1180" t="s">
        <v>3285</v>
      </c>
      <c r="G1180" t="s">
        <v>3286</v>
      </c>
      <c r="H1180" t="s">
        <v>312</v>
      </c>
      <c r="I1180" t="s">
        <v>951</v>
      </c>
      <c r="J1180" t="s">
        <v>204</v>
      </c>
      <c r="K1180" t="s">
        <v>204</v>
      </c>
      <c r="L1180" t="s">
        <v>325</v>
      </c>
      <c r="M1180" t="s">
        <v>340</v>
      </c>
      <c r="N1180" t="s">
        <v>477</v>
      </c>
      <c r="O1180" t="s">
        <v>339</v>
      </c>
      <c r="P1180" t="s">
        <v>1650</v>
      </c>
      <c r="Q1180" t="s">
        <v>413</v>
      </c>
      <c r="R1180" t="s">
        <v>407</v>
      </c>
      <c r="S1180" t="s">
        <v>1212</v>
      </c>
      <c r="T1180" s="132">
        <v>1192.0999999999999</v>
      </c>
      <c r="U1180" t="s">
        <v>2789</v>
      </c>
      <c r="V1180" s="133">
        <v>2.7E-2</v>
      </c>
      <c r="W1180" s="133">
        <v>4.6601284117698302E-2</v>
      </c>
      <c r="X1180" s="15" t="s">
        <v>412</v>
      </c>
      <c r="Y1180" s="15" t="s">
        <v>339</v>
      </c>
      <c r="Z1180" s="144">
        <v>5549.64</v>
      </c>
      <c r="AB1180" t="s">
        <v>1640</v>
      </c>
      <c r="AD1180" s="144">
        <v>5.4314</v>
      </c>
      <c r="AG1180" s="15" t="s">
        <v>15</v>
      </c>
      <c r="AH1180" s="133">
        <v>3.9431757063474494E-5</v>
      </c>
      <c r="AI1180" s="133">
        <v>3.4451858014016592E-4</v>
      </c>
      <c r="AJ1180" s="133">
        <v>8.4310077419856595E-6</v>
      </c>
    </row>
    <row r="1181" spans="1:36">
      <c r="A1181" t="s">
        <v>1213</v>
      </c>
      <c r="B1181">
        <v>9301</v>
      </c>
      <c r="C1181" t="s">
        <v>3287</v>
      </c>
      <c r="D1181" t="s">
        <v>3288</v>
      </c>
      <c r="E1181" t="s">
        <v>309</v>
      </c>
      <c r="F1181" t="s">
        <v>3289</v>
      </c>
      <c r="G1181" t="s">
        <v>3290</v>
      </c>
      <c r="H1181" t="s">
        <v>312</v>
      </c>
      <c r="I1181" t="s">
        <v>951</v>
      </c>
      <c r="J1181" t="s">
        <v>204</v>
      </c>
      <c r="K1181" t="s">
        <v>204</v>
      </c>
      <c r="L1181" t="s">
        <v>325</v>
      </c>
      <c r="M1181" t="s">
        <v>340</v>
      </c>
      <c r="N1181" t="s">
        <v>465</v>
      </c>
      <c r="O1181" t="s">
        <v>339</v>
      </c>
      <c r="P1181" t="s">
        <v>1676</v>
      </c>
      <c r="Q1181" t="s">
        <v>415</v>
      </c>
      <c r="R1181" t="s">
        <v>407</v>
      </c>
      <c r="S1181" t="s">
        <v>1212</v>
      </c>
      <c r="T1181" s="132">
        <v>263</v>
      </c>
      <c r="U1181" t="s">
        <v>3291</v>
      </c>
      <c r="V1181" s="133">
        <v>4.8000000000000001E-2</v>
      </c>
      <c r="W1181" s="133">
        <v>4.25887030792233E-2</v>
      </c>
      <c r="X1181" s="15" t="s">
        <v>412</v>
      </c>
      <c r="Y1181" s="15" t="s">
        <v>339</v>
      </c>
      <c r="Z1181" s="144">
        <v>5000.66</v>
      </c>
      <c r="AB1181" t="s">
        <v>2099</v>
      </c>
      <c r="AD1181" s="144">
        <v>5.0641999999999996</v>
      </c>
      <c r="AG1181" s="15" t="s">
        <v>15</v>
      </c>
      <c r="AH1181" s="133">
        <v>1.4782159531540699E-4</v>
      </c>
      <c r="AI1181" s="133">
        <v>3.2122675434433627E-4</v>
      </c>
      <c r="AJ1181" s="133">
        <v>7.861013625762009E-6</v>
      </c>
    </row>
    <row r="1182" spans="1:36">
      <c r="A1182" t="s">
        <v>1213</v>
      </c>
      <c r="B1182">
        <v>9301</v>
      </c>
      <c r="C1182" t="s">
        <v>3269</v>
      </c>
      <c r="D1182" t="s">
        <v>3270</v>
      </c>
      <c r="E1182" t="s">
        <v>309</v>
      </c>
      <c r="F1182" t="s">
        <v>3271</v>
      </c>
      <c r="G1182" t="s">
        <v>3272</v>
      </c>
      <c r="H1182" t="s">
        <v>312</v>
      </c>
      <c r="I1182" t="s">
        <v>951</v>
      </c>
      <c r="J1182" t="s">
        <v>204</v>
      </c>
      <c r="K1182" t="s">
        <v>204</v>
      </c>
      <c r="L1182" t="s">
        <v>325</v>
      </c>
      <c r="M1182" t="s">
        <v>340</v>
      </c>
      <c r="N1182" t="s">
        <v>477</v>
      </c>
      <c r="O1182" t="s">
        <v>339</v>
      </c>
      <c r="P1182" t="s">
        <v>1622</v>
      </c>
      <c r="Q1182" t="s">
        <v>413</v>
      </c>
      <c r="R1182" t="s">
        <v>407</v>
      </c>
      <c r="S1182" t="s">
        <v>1212</v>
      </c>
      <c r="T1182" s="132">
        <v>496.3</v>
      </c>
      <c r="U1182" t="s">
        <v>2497</v>
      </c>
      <c r="V1182" s="133">
        <v>2.9499999999999998E-2</v>
      </c>
      <c r="W1182" s="133">
        <v>5.3687554683685003E-2</v>
      </c>
      <c r="X1182" s="15" t="s">
        <v>412</v>
      </c>
      <c r="Y1182" s="15" t="s">
        <v>339</v>
      </c>
      <c r="Z1182" s="144">
        <v>3666.81</v>
      </c>
      <c r="AB1182" t="s">
        <v>3273</v>
      </c>
      <c r="AD1182" s="144">
        <v>3.6503000000000001</v>
      </c>
      <c r="AG1182" s="15" t="s">
        <v>15</v>
      </c>
      <c r="AH1182" s="133">
        <v>1.0253989118910742E-4</v>
      </c>
      <c r="AI1182" s="133">
        <v>2.3154180746872772E-4</v>
      </c>
      <c r="AJ1182" s="133">
        <v>5.666256869420454E-6</v>
      </c>
    </row>
    <row r="1183" spans="1:36">
      <c r="A1183" t="s">
        <v>1213</v>
      </c>
      <c r="B1183">
        <v>9301</v>
      </c>
      <c r="C1183" t="s">
        <v>2512</v>
      </c>
      <c r="D1183" t="s">
        <v>2513</v>
      </c>
      <c r="E1183" t="s">
        <v>309</v>
      </c>
      <c r="F1183" t="s">
        <v>2514</v>
      </c>
      <c r="G1183" t="s">
        <v>2515</v>
      </c>
      <c r="H1183" t="s">
        <v>312</v>
      </c>
      <c r="I1183" t="s">
        <v>951</v>
      </c>
      <c r="J1183" t="s">
        <v>204</v>
      </c>
      <c r="K1183" t="s">
        <v>204</v>
      </c>
      <c r="L1183" t="s">
        <v>325</v>
      </c>
      <c r="M1183" t="s">
        <v>340</v>
      </c>
      <c r="N1183" t="s">
        <v>443</v>
      </c>
      <c r="O1183" t="s">
        <v>339</v>
      </c>
      <c r="P1183" t="s">
        <v>1662</v>
      </c>
      <c r="Q1183" t="s">
        <v>413</v>
      </c>
      <c r="R1183" t="s">
        <v>407</v>
      </c>
      <c r="S1183" t="s">
        <v>1212</v>
      </c>
      <c r="T1183" s="132">
        <v>8.1999999999999993</v>
      </c>
      <c r="U1183" t="s">
        <v>1418</v>
      </c>
      <c r="V1183" s="133">
        <v>0.02</v>
      </c>
      <c r="W1183" s="133">
        <v>9.8397673339843394E-2</v>
      </c>
      <c r="X1183" s="15" t="s">
        <v>412</v>
      </c>
      <c r="Y1183" s="15" t="s">
        <v>339</v>
      </c>
      <c r="Z1183" s="144">
        <v>3333.33</v>
      </c>
      <c r="AB1183" t="s">
        <v>2516</v>
      </c>
      <c r="AD1183" s="144">
        <v>3.3473000000000002</v>
      </c>
      <c r="AG1183" s="15" t="s">
        <v>15</v>
      </c>
      <c r="AH1183" s="133">
        <v>4.5075213793981201E-5</v>
      </c>
      <c r="AI1183" s="133">
        <v>2.1232224533328009E-4</v>
      </c>
      <c r="AJ1183" s="133">
        <v>5.1959185872424423E-6</v>
      </c>
    </row>
    <row r="1184" spans="1:36">
      <c r="A1184" t="s">
        <v>1213</v>
      </c>
      <c r="B1184">
        <v>9301</v>
      </c>
      <c r="C1184" t="s">
        <v>3383</v>
      </c>
      <c r="D1184" t="s">
        <v>3384</v>
      </c>
      <c r="E1184" t="s">
        <v>309</v>
      </c>
      <c r="F1184" t="s">
        <v>3385</v>
      </c>
      <c r="G1184" t="s">
        <v>3386</v>
      </c>
      <c r="H1184" t="s">
        <v>312</v>
      </c>
      <c r="I1184" t="s">
        <v>951</v>
      </c>
      <c r="J1184" t="s">
        <v>204</v>
      </c>
      <c r="K1184" t="s">
        <v>204</v>
      </c>
      <c r="L1184" t="s">
        <v>325</v>
      </c>
      <c r="M1184" t="s">
        <v>340</v>
      </c>
      <c r="N1184" t="s">
        <v>451</v>
      </c>
      <c r="O1184" t="s">
        <v>339</v>
      </c>
      <c r="Q1184" t="s">
        <v>410</v>
      </c>
      <c r="R1184" t="s">
        <v>410</v>
      </c>
      <c r="S1184" t="s">
        <v>1212</v>
      </c>
      <c r="T1184" s="132">
        <v>1221.0999999999999</v>
      </c>
      <c r="U1184" t="s">
        <v>1793</v>
      </c>
      <c r="V1184" s="133">
        <v>3.5000000000000003E-2</v>
      </c>
      <c r="W1184" s="133">
        <v>4.5232285881042097E-2</v>
      </c>
      <c r="X1184" s="15" t="s">
        <v>412</v>
      </c>
      <c r="Y1184" s="15" t="s">
        <v>339</v>
      </c>
      <c r="Z1184" s="144">
        <v>2000</v>
      </c>
      <c r="AB1184" t="s">
        <v>3387</v>
      </c>
      <c r="AD1184" s="144">
        <v>1.9938</v>
      </c>
      <c r="AG1184" s="15" t="s">
        <v>15</v>
      </c>
      <c r="AH1184" s="133">
        <v>2.5000000000000001E-5</v>
      </c>
      <c r="AI1184" s="133">
        <v>1.2646852470513364E-4</v>
      </c>
      <c r="AJ1184" s="133">
        <v>3.0949190330248203E-6</v>
      </c>
    </row>
    <row r="1185" spans="1:36">
      <c r="A1185" t="s">
        <v>1213</v>
      </c>
      <c r="B1185">
        <v>9301</v>
      </c>
      <c r="C1185" t="s">
        <v>3409</v>
      </c>
      <c r="D1185" t="s">
        <v>3410</v>
      </c>
      <c r="E1185" t="s">
        <v>311</v>
      </c>
      <c r="F1185" t="s">
        <v>3411</v>
      </c>
      <c r="G1185" t="s">
        <v>3412</v>
      </c>
      <c r="H1185" t="s">
        <v>312</v>
      </c>
      <c r="I1185" t="s">
        <v>951</v>
      </c>
      <c r="J1185" t="s">
        <v>204</v>
      </c>
      <c r="K1185" t="s">
        <v>204</v>
      </c>
      <c r="L1185" t="s">
        <v>314</v>
      </c>
      <c r="M1185" t="s">
        <v>340</v>
      </c>
      <c r="N1185" t="s">
        <v>447</v>
      </c>
      <c r="O1185" t="s">
        <v>339</v>
      </c>
      <c r="Q1185" t="s">
        <v>410</v>
      </c>
      <c r="R1185" t="s">
        <v>410</v>
      </c>
      <c r="S1185" t="s">
        <v>1212</v>
      </c>
      <c r="T1185" s="132">
        <v>0</v>
      </c>
      <c r="U1185" t="s">
        <v>3413</v>
      </c>
      <c r="V1185" s="133">
        <v>9.8500000000000004E-2</v>
      </c>
      <c r="W1185" t="s">
        <v>1326</v>
      </c>
      <c r="X1185" s="3" t="s">
        <v>412</v>
      </c>
      <c r="Y1185" s="3" t="s">
        <v>338</v>
      </c>
      <c r="Z1185" s="144">
        <v>36580</v>
      </c>
      <c r="AB1185" t="s">
        <v>3414</v>
      </c>
      <c r="AD1185" s="144">
        <v>1.9278</v>
      </c>
      <c r="AG1185" s="15" t="s">
        <v>15</v>
      </c>
      <c r="AH1185" s="133">
        <v>5.7580312809378097E-4</v>
      </c>
      <c r="AI1185" s="133">
        <v>1.2228208542810543E-4</v>
      </c>
      <c r="AJ1185" s="133">
        <v>2.9924691101741641E-6</v>
      </c>
    </row>
    <row r="1186" spans="1:36">
      <c r="A1186" t="s">
        <v>1213</v>
      </c>
      <c r="B1186">
        <v>9301</v>
      </c>
      <c r="C1186" t="s">
        <v>2382</v>
      </c>
      <c r="D1186" t="s">
        <v>2383</v>
      </c>
      <c r="E1186" t="s">
        <v>309</v>
      </c>
      <c r="F1186" t="s">
        <v>3415</v>
      </c>
      <c r="G1186" t="s">
        <v>3416</v>
      </c>
      <c r="H1186" t="s">
        <v>312</v>
      </c>
      <c r="I1186" t="s">
        <v>951</v>
      </c>
      <c r="J1186" t="s">
        <v>204</v>
      </c>
      <c r="K1186" t="s">
        <v>204</v>
      </c>
      <c r="L1186" t="s">
        <v>325</v>
      </c>
      <c r="M1186" t="s">
        <v>340</v>
      </c>
      <c r="N1186" t="s">
        <v>465</v>
      </c>
      <c r="O1186" t="s">
        <v>339</v>
      </c>
      <c r="P1186" t="s">
        <v>2102</v>
      </c>
      <c r="Q1186" t="s">
        <v>415</v>
      </c>
      <c r="R1186" t="s">
        <v>407</v>
      </c>
      <c r="S1186" t="s">
        <v>1212</v>
      </c>
      <c r="T1186" s="132">
        <v>2397.8000000000002</v>
      </c>
      <c r="U1186" t="s">
        <v>1663</v>
      </c>
      <c r="V1186" s="133">
        <v>2.75E-2</v>
      </c>
      <c r="W1186" s="133">
        <v>4.84423507118222E-2</v>
      </c>
      <c r="X1186" s="15" t="s">
        <v>412</v>
      </c>
      <c r="Y1186" s="15" t="s">
        <v>339</v>
      </c>
      <c r="Z1186" s="144">
        <v>2000</v>
      </c>
      <c r="AB1186" t="s">
        <v>3417</v>
      </c>
      <c r="AD1186" s="144">
        <v>1.9192</v>
      </c>
      <c r="AG1186" s="15" t="s">
        <v>15</v>
      </c>
      <c r="AH1186" s="133">
        <v>2.4225341999448776E-5</v>
      </c>
      <c r="AI1186" s="133">
        <v>1.2173657970412903E-4</v>
      </c>
      <c r="AJ1186" s="133">
        <v>2.9791195747724119E-6</v>
      </c>
    </row>
    <row r="1187" spans="1:36">
      <c r="A1187" t="s">
        <v>1213</v>
      </c>
      <c r="B1187">
        <v>9301</v>
      </c>
      <c r="C1187" t="s">
        <v>3354</v>
      </c>
      <c r="D1187" t="s">
        <v>3355</v>
      </c>
      <c r="E1187" t="s">
        <v>309</v>
      </c>
      <c r="F1187" t="s">
        <v>3356</v>
      </c>
      <c r="G1187" t="s">
        <v>3357</v>
      </c>
      <c r="H1187" t="s">
        <v>312</v>
      </c>
      <c r="I1187" t="s">
        <v>951</v>
      </c>
      <c r="J1187" t="s">
        <v>204</v>
      </c>
      <c r="K1187" t="s">
        <v>204</v>
      </c>
      <c r="L1187" t="s">
        <v>325</v>
      </c>
      <c r="M1187" t="s">
        <v>340</v>
      </c>
      <c r="N1187" t="s">
        <v>484</v>
      </c>
      <c r="O1187" t="s">
        <v>339</v>
      </c>
      <c r="P1187" t="s">
        <v>1622</v>
      </c>
      <c r="Q1187" t="s">
        <v>413</v>
      </c>
      <c r="R1187" t="s">
        <v>407</v>
      </c>
      <c r="S1187" t="s">
        <v>1212</v>
      </c>
      <c r="T1187" s="132">
        <v>2315</v>
      </c>
      <c r="U1187" t="s">
        <v>3358</v>
      </c>
      <c r="V1187" s="133">
        <v>2.5000000000000001E-2</v>
      </c>
      <c r="W1187" s="133">
        <v>4.8243032960891399E-2</v>
      </c>
      <c r="X1187" s="15" t="s">
        <v>412</v>
      </c>
      <c r="Y1187" s="15" t="s">
        <v>339</v>
      </c>
      <c r="Z1187" s="144">
        <v>1000.18</v>
      </c>
      <c r="AB1187" t="s">
        <v>3359</v>
      </c>
      <c r="AD1187" s="144">
        <v>0.95479999999999998</v>
      </c>
      <c r="AG1187" s="15" t="s">
        <v>15</v>
      </c>
      <c r="AH1187" s="133">
        <v>1.0743244734543679E-6</v>
      </c>
      <c r="AI1187" s="133">
        <v>6.0563821541007921E-5</v>
      </c>
      <c r="AJ1187" s="133">
        <v>1.4821088839061583E-6</v>
      </c>
    </row>
    <row r="1188" spans="1:36">
      <c r="A1188" t="s">
        <v>1213</v>
      </c>
      <c r="B1188">
        <v>9301</v>
      </c>
      <c r="C1188" t="s">
        <v>3248</v>
      </c>
      <c r="D1188" t="s">
        <v>3249</v>
      </c>
      <c r="E1188" t="s">
        <v>311</v>
      </c>
      <c r="F1188" t="s">
        <v>3406</v>
      </c>
      <c r="G1188" t="s">
        <v>3407</v>
      </c>
      <c r="H1188" t="s">
        <v>312</v>
      </c>
      <c r="I1188" t="s">
        <v>951</v>
      </c>
      <c r="J1188" t="s">
        <v>204</v>
      </c>
      <c r="K1188" t="s">
        <v>224</v>
      </c>
      <c r="L1188" t="s">
        <v>314</v>
      </c>
      <c r="M1188" t="s">
        <v>340</v>
      </c>
      <c r="N1188" t="s">
        <v>465</v>
      </c>
      <c r="O1188" t="s">
        <v>339</v>
      </c>
      <c r="Q1188" t="s">
        <v>410</v>
      </c>
      <c r="R1188" t="s">
        <v>410</v>
      </c>
      <c r="S1188" t="s">
        <v>1212</v>
      </c>
      <c r="T1188" s="132">
        <v>0</v>
      </c>
      <c r="U1188" t="s">
        <v>1362</v>
      </c>
      <c r="V1188" s="133">
        <v>0.03</v>
      </c>
      <c r="W1188" t="s">
        <v>1326</v>
      </c>
      <c r="X1188" s="3" t="s">
        <v>412</v>
      </c>
      <c r="Y1188" s="3" t="s">
        <v>338</v>
      </c>
      <c r="Z1188" s="144">
        <v>15100</v>
      </c>
      <c r="AB1188" t="s">
        <v>3408</v>
      </c>
      <c r="AD1188" s="144">
        <v>0.68100000000000005</v>
      </c>
      <c r="AG1188" s="15" t="s">
        <v>15</v>
      </c>
      <c r="AH1188" s="133">
        <v>1.8409268518078267E-4</v>
      </c>
      <c r="AI1188" s="133">
        <v>4.3196441631154584E-5</v>
      </c>
      <c r="AJ1188" s="133">
        <v>1.0570969312317698E-6</v>
      </c>
    </row>
    <row r="1189" spans="1:36">
      <c r="A1189" t="s">
        <v>1213</v>
      </c>
      <c r="B1189">
        <v>9301</v>
      </c>
      <c r="C1189" t="s">
        <v>2324</v>
      </c>
      <c r="D1189" t="s">
        <v>2325</v>
      </c>
      <c r="E1189" t="s">
        <v>309</v>
      </c>
      <c r="F1189" t="s">
        <v>2326</v>
      </c>
      <c r="G1189">
        <v>1199504</v>
      </c>
      <c r="H1189" t="s">
        <v>312</v>
      </c>
      <c r="I1189" t="s">
        <v>951</v>
      </c>
      <c r="J1189" t="s">
        <v>204</v>
      </c>
      <c r="K1189" t="s">
        <v>204</v>
      </c>
      <c r="L1189" t="s">
        <v>325</v>
      </c>
      <c r="M1189" t="s">
        <v>340</v>
      </c>
      <c r="N1189" t="s">
        <v>454</v>
      </c>
      <c r="O1189" t="s">
        <v>339</v>
      </c>
      <c r="P1189" t="s">
        <v>1676</v>
      </c>
      <c r="Q1189" t="s">
        <v>415</v>
      </c>
      <c r="R1189" t="s">
        <v>407</v>
      </c>
      <c r="S1189" t="s">
        <v>1212</v>
      </c>
      <c r="T1189" s="132">
        <v>0</v>
      </c>
      <c r="U1189" t="s">
        <v>2328</v>
      </c>
      <c r="V1189" t="s">
        <v>1326</v>
      </c>
      <c r="W1189" t="s">
        <v>1326</v>
      </c>
      <c r="X1189" s="15" t="s">
        <v>412</v>
      </c>
      <c r="Y1189" s="15" t="s">
        <v>339</v>
      </c>
      <c r="Z1189" s="144">
        <v>29000</v>
      </c>
      <c r="AB1189" s="148">
        <f>AD1189*1000/Z1189*100</f>
        <v>107.16000000000001</v>
      </c>
      <c r="AD1189" s="144">
        <f>31076.4/1000</f>
        <v>31.076400000000003</v>
      </c>
      <c r="AG1189" s="15" t="s">
        <v>15</v>
      </c>
      <c r="AI1189" s="133">
        <v>1.9712039628581681E-3</v>
      </c>
      <c r="AJ1189" s="133">
        <v>4.8239011855698935E-5</v>
      </c>
    </row>
    <row r="1190" spans="1:36">
      <c r="A1190" t="s">
        <v>1213</v>
      </c>
      <c r="B1190">
        <v>9301</v>
      </c>
      <c r="C1190" t="s">
        <v>2580</v>
      </c>
      <c r="D1190" t="s">
        <v>2581</v>
      </c>
      <c r="E1190" t="s">
        <v>309</v>
      </c>
      <c r="F1190" t="s">
        <v>2582</v>
      </c>
      <c r="G1190" t="s">
        <v>2583</v>
      </c>
      <c r="H1190" t="s">
        <v>321</v>
      </c>
      <c r="I1190" t="s">
        <v>754</v>
      </c>
      <c r="J1190" t="s">
        <v>204</v>
      </c>
      <c r="K1190" t="s">
        <v>204</v>
      </c>
      <c r="L1190" t="s">
        <v>325</v>
      </c>
      <c r="M1190" t="s">
        <v>340</v>
      </c>
      <c r="N1190" t="s">
        <v>465</v>
      </c>
      <c r="O1190" t="s">
        <v>339</v>
      </c>
      <c r="P1190" t="s">
        <v>1686</v>
      </c>
      <c r="Q1190" t="s">
        <v>413</v>
      </c>
      <c r="R1190" t="s">
        <v>407</v>
      </c>
      <c r="S1190" t="s">
        <v>1212</v>
      </c>
      <c r="T1190" s="132">
        <v>1975.8</v>
      </c>
      <c r="U1190" t="s">
        <v>1651</v>
      </c>
      <c r="V1190" s="133">
        <v>0.04</v>
      </c>
      <c r="W1190" s="133">
        <v>4.3652168184518503E-2</v>
      </c>
      <c r="X1190" s="15" t="s">
        <v>412</v>
      </c>
      <c r="Y1190" s="15" t="s">
        <v>339</v>
      </c>
      <c r="Z1190" s="144">
        <v>54000.4</v>
      </c>
      <c r="AB1190" t="s">
        <v>2584</v>
      </c>
      <c r="AD1190" s="144">
        <v>60.437199999999997</v>
      </c>
      <c r="AG1190" s="15" t="s">
        <v>15</v>
      </c>
      <c r="AH1190" s="133">
        <v>2.0805376476316425E-5</v>
      </c>
      <c r="AI1190" s="133">
        <v>3.8335858768728569E-3</v>
      </c>
      <c r="AJ1190" s="133">
        <v>9.3814946625904135E-5</v>
      </c>
    </row>
    <row r="1191" spans="1:36">
      <c r="A1191" t="s">
        <v>1213</v>
      </c>
      <c r="B1191">
        <v>9301</v>
      </c>
      <c r="C1191" t="s">
        <v>455</v>
      </c>
      <c r="D1191" t="s">
        <v>2571</v>
      </c>
      <c r="E1191" t="s">
        <v>309</v>
      </c>
      <c r="F1191" t="s">
        <v>2572</v>
      </c>
      <c r="G1191" t="s">
        <v>2573</v>
      </c>
      <c r="H1191" t="s">
        <v>321</v>
      </c>
      <c r="I1191" t="s">
        <v>754</v>
      </c>
      <c r="J1191" t="s">
        <v>204</v>
      </c>
      <c r="K1191" t="s">
        <v>204</v>
      </c>
      <c r="L1191" t="s">
        <v>325</v>
      </c>
      <c r="M1191" t="s">
        <v>340</v>
      </c>
      <c r="N1191" t="s">
        <v>440</v>
      </c>
      <c r="O1191" t="s">
        <v>339</v>
      </c>
      <c r="P1191" t="s">
        <v>2102</v>
      </c>
      <c r="Q1191" t="s">
        <v>415</v>
      </c>
      <c r="R1191" t="s">
        <v>407</v>
      </c>
      <c r="S1191" t="s">
        <v>1212</v>
      </c>
      <c r="T1191" s="132">
        <v>1384.4</v>
      </c>
      <c r="U1191" t="s">
        <v>2574</v>
      </c>
      <c r="V1191" s="133">
        <v>4.4999999999999998E-2</v>
      </c>
      <c r="W1191" s="133">
        <v>1.6350881510972599E-2</v>
      </c>
      <c r="X1191" s="15" t="s">
        <v>412</v>
      </c>
      <c r="Y1191" s="15" t="s">
        <v>339</v>
      </c>
      <c r="Z1191" s="144">
        <v>41000</v>
      </c>
      <c r="AB1191" t="s">
        <v>2575</v>
      </c>
      <c r="AD1191" s="144">
        <v>48.486599999999996</v>
      </c>
      <c r="AG1191" s="15" t="s">
        <v>15</v>
      </c>
      <c r="AH1191" s="133">
        <v>1.3871951973299295E-5</v>
      </c>
      <c r="AI1191" s="133">
        <v>3.0755485855993238E-3</v>
      </c>
      <c r="AJ1191" s="133">
        <v>7.5264370140766998E-5</v>
      </c>
    </row>
    <row r="1192" spans="1:36">
      <c r="A1192" t="s">
        <v>1213</v>
      </c>
      <c r="B1192">
        <v>9301</v>
      </c>
      <c r="C1192" t="s">
        <v>1846</v>
      </c>
      <c r="D1192" t="s">
        <v>1847</v>
      </c>
      <c r="E1192" t="s">
        <v>309</v>
      </c>
      <c r="F1192" t="s">
        <v>1848</v>
      </c>
      <c r="G1192" t="s">
        <v>1849</v>
      </c>
      <c r="H1192" t="s">
        <v>321</v>
      </c>
      <c r="I1192" t="s">
        <v>754</v>
      </c>
      <c r="J1192" t="s">
        <v>204</v>
      </c>
      <c r="K1192" t="s">
        <v>204</v>
      </c>
      <c r="L1192" t="s">
        <v>325</v>
      </c>
      <c r="M1192" t="s">
        <v>340</v>
      </c>
      <c r="N1192" t="s">
        <v>464</v>
      </c>
      <c r="O1192" t="s">
        <v>339</v>
      </c>
      <c r="P1192" t="s">
        <v>1650</v>
      </c>
      <c r="Q1192" t="s">
        <v>413</v>
      </c>
      <c r="R1192" t="s">
        <v>407</v>
      </c>
      <c r="S1192" t="s">
        <v>1212</v>
      </c>
      <c r="T1192" s="132">
        <v>474</v>
      </c>
      <c r="U1192" t="s">
        <v>1850</v>
      </c>
      <c r="V1192" s="133">
        <v>0.04</v>
      </c>
      <c r="W1192" s="133">
        <v>1.7950668722390799E-2</v>
      </c>
      <c r="X1192" s="15" t="s">
        <v>412</v>
      </c>
      <c r="Y1192" s="15" t="s">
        <v>339</v>
      </c>
      <c r="Z1192" s="144">
        <v>41000.21</v>
      </c>
      <c r="AB1192" t="s">
        <v>1851</v>
      </c>
      <c r="AD1192" s="144">
        <v>46.223599999999998</v>
      </c>
      <c r="AG1192" s="15" t="s">
        <v>15</v>
      </c>
      <c r="AH1192" s="133">
        <v>5.036205587865037E-4</v>
      </c>
      <c r="AI1192" s="133">
        <v>2.9320044631157664E-3</v>
      </c>
      <c r="AJ1192" s="133">
        <v>7.1751579604236172E-5</v>
      </c>
    </row>
    <row r="1193" spans="1:36">
      <c r="A1193" t="s">
        <v>1213</v>
      </c>
      <c r="B1193">
        <v>9301</v>
      </c>
      <c r="C1193" t="s">
        <v>2119</v>
      </c>
      <c r="D1193" t="s">
        <v>2120</v>
      </c>
      <c r="E1193" t="s">
        <v>309</v>
      </c>
      <c r="F1193" t="s">
        <v>2585</v>
      </c>
      <c r="G1193" t="s">
        <v>2586</v>
      </c>
      <c r="H1193" t="s">
        <v>321</v>
      </c>
      <c r="I1193" t="s">
        <v>754</v>
      </c>
      <c r="J1193" t="s">
        <v>204</v>
      </c>
      <c r="K1193" t="s">
        <v>204</v>
      </c>
      <c r="L1193" t="s">
        <v>325</v>
      </c>
      <c r="M1193" t="s">
        <v>340</v>
      </c>
      <c r="N1193" t="s">
        <v>464</v>
      </c>
      <c r="O1193" t="s">
        <v>339</v>
      </c>
      <c r="P1193" t="s">
        <v>1650</v>
      </c>
      <c r="Q1193" t="s">
        <v>413</v>
      </c>
      <c r="R1193" t="s">
        <v>407</v>
      </c>
      <c r="S1193" t="s">
        <v>1212</v>
      </c>
      <c r="T1193" s="132">
        <v>1618.2</v>
      </c>
      <c r="U1193" t="s">
        <v>1813</v>
      </c>
      <c r="V1193" s="133">
        <v>2E-3</v>
      </c>
      <c r="W1193" s="133">
        <v>2.0806682285070099E-2</v>
      </c>
      <c r="X1193" s="15" t="s">
        <v>412</v>
      </c>
      <c r="Y1193" s="15" t="s">
        <v>339</v>
      </c>
      <c r="Z1193" s="144">
        <v>18136.36</v>
      </c>
      <c r="AB1193" t="s">
        <v>2587</v>
      </c>
      <c r="AD1193" s="144">
        <v>19.4621</v>
      </c>
      <c r="AG1193" s="15" t="s">
        <v>15</v>
      </c>
      <c r="AH1193" s="133">
        <v>5.7575746031746033E-5</v>
      </c>
      <c r="AI1193" s="133">
        <v>1.2344984826280375E-3</v>
      </c>
      <c r="AJ1193" s="133">
        <v>3.0210464295632638E-5</v>
      </c>
    </row>
    <row r="1194" spans="1:36">
      <c r="A1194" t="s">
        <v>1213</v>
      </c>
      <c r="B1194">
        <v>9301</v>
      </c>
      <c r="C1194" t="s">
        <v>1840</v>
      </c>
      <c r="D1194" t="s">
        <v>1841</v>
      </c>
      <c r="E1194" t="s">
        <v>309</v>
      </c>
      <c r="F1194" t="s">
        <v>1842</v>
      </c>
      <c r="G1194" t="s">
        <v>1843</v>
      </c>
      <c r="H1194" t="s">
        <v>321</v>
      </c>
      <c r="I1194" t="s">
        <v>754</v>
      </c>
      <c r="J1194" t="s">
        <v>204</v>
      </c>
      <c r="K1194" t="s">
        <v>204</v>
      </c>
      <c r="L1194" t="s">
        <v>325</v>
      </c>
      <c r="M1194" t="s">
        <v>340</v>
      </c>
      <c r="N1194" t="s">
        <v>448</v>
      </c>
      <c r="O1194" t="s">
        <v>339</v>
      </c>
      <c r="P1194" t="s">
        <v>1690</v>
      </c>
      <c r="Q1194" t="s">
        <v>413</v>
      </c>
      <c r="R1194" t="s">
        <v>407</v>
      </c>
      <c r="S1194" t="s">
        <v>1212</v>
      </c>
      <c r="T1194" s="132">
        <v>5219.1000000000004</v>
      </c>
      <c r="U1194" t="s">
        <v>1844</v>
      </c>
      <c r="V1194" s="133">
        <v>2.5899999999999999E-2</v>
      </c>
      <c r="W1194" s="133">
        <v>1.20078526222702E-2</v>
      </c>
      <c r="X1194" s="15" t="s">
        <v>412</v>
      </c>
      <c r="Y1194" s="15" t="s">
        <v>339</v>
      </c>
      <c r="Z1194" s="144">
        <v>17000</v>
      </c>
      <c r="AB1194" t="s">
        <v>1845</v>
      </c>
      <c r="AD1194" s="144">
        <v>17.479400000000002</v>
      </c>
      <c r="AG1194" s="15" t="s">
        <v>15</v>
      </c>
      <c r="AH1194" s="133">
        <v>3.7777777777777778E-5</v>
      </c>
      <c r="AI1194" s="133">
        <v>1.1087340408922224E-3</v>
      </c>
      <c r="AJ1194" s="133">
        <v>2.7132775476905432E-5</v>
      </c>
    </row>
    <row r="1195" spans="1:36">
      <c r="A1195" t="s">
        <v>1213</v>
      </c>
      <c r="B1195">
        <v>9301</v>
      </c>
      <c r="C1195" t="s">
        <v>2074</v>
      </c>
      <c r="D1195" t="s">
        <v>2075</v>
      </c>
      <c r="E1195" t="s">
        <v>309</v>
      </c>
      <c r="F1195" t="s">
        <v>2689</v>
      </c>
      <c r="G1195" t="s">
        <v>2690</v>
      </c>
      <c r="H1195" t="s">
        <v>312</v>
      </c>
      <c r="I1195" t="s">
        <v>754</v>
      </c>
      <c r="J1195" t="s">
        <v>204</v>
      </c>
      <c r="K1195" t="s">
        <v>204</v>
      </c>
      <c r="L1195" t="s">
        <v>325</v>
      </c>
      <c r="M1195" t="s">
        <v>340</v>
      </c>
      <c r="N1195" t="s">
        <v>448</v>
      </c>
      <c r="O1195" t="s">
        <v>339</v>
      </c>
      <c r="P1195" t="s">
        <v>1211</v>
      </c>
      <c r="Q1195" t="s">
        <v>413</v>
      </c>
      <c r="R1195" t="s">
        <v>407</v>
      </c>
      <c r="S1195" t="s">
        <v>1212</v>
      </c>
      <c r="T1195" s="132">
        <v>495.9</v>
      </c>
      <c r="U1195" t="s">
        <v>2691</v>
      </c>
      <c r="V1195" s="133">
        <v>8.6E-3</v>
      </c>
      <c r="W1195" s="133">
        <v>1.30201769888398E-2</v>
      </c>
      <c r="X1195" s="15" t="s">
        <v>412</v>
      </c>
      <c r="Y1195" s="15" t="s">
        <v>339</v>
      </c>
      <c r="Z1195" s="144">
        <v>257000</v>
      </c>
      <c r="AB1195" t="s">
        <v>2692</v>
      </c>
      <c r="AD1195" s="144">
        <v>290.6413</v>
      </c>
      <c r="AG1195" s="15" t="s">
        <v>15</v>
      </c>
      <c r="AH1195" s="133">
        <v>1.0274447688469152E-4</v>
      </c>
      <c r="AI1195" s="133">
        <v>1.8435638694644475E-2</v>
      </c>
      <c r="AJ1195" s="133">
        <v>4.5115422366991511E-4</v>
      </c>
    </row>
    <row r="1196" spans="1:36">
      <c r="A1196" t="s">
        <v>1213</v>
      </c>
      <c r="B1196">
        <v>9301</v>
      </c>
      <c r="C1196" t="s">
        <v>1858</v>
      </c>
      <c r="D1196" t="s">
        <v>1859</v>
      </c>
      <c r="E1196" t="s">
        <v>309</v>
      </c>
      <c r="F1196" t="s">
        <v>1919</v>
      </c>
      <c r="G1196" t="s">
        <v>1920</v>
      </c>
      <c r="H1196" t="s">
        <v>312</v>
      </c>
      <c r="I1196" t="s">
        <v>754</v>
      </c>
      <c r="J1196" t="s">
        <v>204</v>
      </c>
      <c r="K1196" t="s">
        <v>204</v>
      </c>
      <c r="L1196" t="s">
        <v>325</v>
      </c>
      <c r="M1196" t="s">
        <v>340</v>
      </c>
      <c r="N1196" t="s">
        <v>448</v>
      </c>
      <c r="O1196" t="s">
        <v>339</v>
      </c>
      <c r="P1196" t="s">
        <v>1211</v>
      </c>
      <c r="Q1196" t="s">
        <v>413</v>
      </c>
      <c r="R1196" t="s">
        <v>407</v>
      </c>
      <c r="S1196" t="s">
        <v>1212</v>
      </c>
      <c r="T1196" s="132">
        <v>3111.6</v>
      </c>
      <c r="U1196" t="s">
        <v>1921</v>
      </c>
      <c r="V1196" s="133">
        <v>1.8599999999999998E-2</v>
      </c>
      <c r="W1196" s="133">
        <v>1.21232471096512E-2</v>
      </c>
      <c r="X1196" s="15" t="s">
        <v>412</v>
      </c>
      <c r="Y1196" s="15" t="s">
        <v>339</v>
      </c>
      <c r="Z1196" s="144">
        <v>285000</v>
      </c>
      <c r="AB1196" t="s">
        <v>1922</v>
      </c>
      <c r="AD1196" s="144">
        <v>286.5675</v>
      </c>
      <c r="AG1196" s="15" t="s">
        <v>15</v>
      </c>
      <c r="AH1196" s="133">
        <v>2.3207335146491215E-4</v>
      </c>
      <c r="AI1196" s="133">
        <v>1.8177233901814818E-2</v>
      </c>
      <c r="AJ1196" s="133">
        <v>4.4483057979553624E-4</v>
      </c>
    </row>
    <row r="1197" spans="1:36">
      <c r="A1197" t="s">
        <v>1213</v>
      </c>
      <c r="B1197">
        <v>9301</v>
      </c>
      <c r="C1197" t="s">
        <v>2663</v>
      </c>
      <c r="D1197" t="s">
        <v>2664</v>
      </c>
      <c r="E1197" t="s">
        <v>309</v>
      </c>
      <c r="F1197" t="s">
        <v>2665</v>
      </c>
      <c r="G1197" t="s">
        <v>2666</v>
      </c>
      <c r="H1197" t="s">
        <v>312</v>
      </c>
      <c r="I1197" t="s">
        <v>754</v>
      </c>
      <c r="J1197" t="s">
        <v>204</v>
      </c>
      <c r="K1197" t="s">
        <v>204</v>
      </c>
      <c r="L1197" t="s">
        <v>325</v>
      </c>
      <c r="M1197" t="s">
        <v>340</v>
      </c>
      <c r="N1197" t="s">
        <v>436</v>
      </c>
      <c r="O1197" t="s">
        <v>339</v>
      </c>
      <c r="P1197" t="s">
        <v>1211</v>
      </c>
      <c r="Q1197" t="s">
        <v>413</v>
      </c>
      <c r="R1197" t="s">
        <v>407</v>
      </c>
      <c r="S1197" t="s">
        <v>1212</v>
      </c>
      <c r="T1197" s="132">
        <v>3781.4</v>
      </c>
      <c r="U1197" t="s">
        <v>2667</v>
      </c>
      <c r="V1197" s="133">
        <v>5.0000000000000001E-4</v>
      </c>
      <c r="W1197" s="133">
        <v>2.1095168503522499E-2</v>
      </c>
      <c r="X1197" s="15" t="s">
        <v>412</v>
      </c>
      <c r="Y1197" s="15" t="s">
        <v>339</v>
      </c>
      <c r="Z1197" s="144">
        <v>240625.38</v>
      </c>
      <c r="AB1197" t="s">
        <v>2668</v>
      </c>
      <c r="AD1197" s="144">
        <v>247.24260000000001</v>
      </c>
      <c r="AG1197" s="15" t="s">
        <v>15</v>
      </c>
      <c r="AH1197" s="133">
        <v>2.3292928214950289E-4</v>
      </c>
      <c r="AI1197" s="133">
        <v>1.5682820175675332E-2</v>
      </c>
      <c r="AJ1197" s="133">
        <v>3.8378765599084283E-4</v>
      </c>
    </row>
    <row r="1198" spans="1:36">
      <c r="A1198" t="s">
        <v>1213</v>
      </c>
      <c r="B1198">
        <v>9301</v>
      </c>
      <c r="C1198" t="s">
        <v>1874</v>
      </c>
      <c r="D1198" t="s">
        <v>1875</v>
      </c>
      <c r="E1198" t="s">
        <v>309</v>
      </c>
      <c r="F1198" t="s">
        <v>2763</v>
      </c>
      <c r="G1198" t="s">
        <v>2764</v>
      </c>
      <c r="H1198" t="s">
        <v>312</v>
      </c>
      <c r="I1198" t="s">
        <v>754</v>
      </c>
      <c r="J1198" t="s">
        <v>204</v>
      </c>
      <c r="K1198" t="s">
        <v>204</v>
      </c>
      <c r="L1198" t="s">
        <v>325</v>
      </c>
      <c r="M1198" t="s">
        <v>340</v>
      </c>
      <c r="N1198" t="s">
        <v>448</v>
      </c>
      <c r="O1198" t="s">
        <v>339</v>
      </c>
      <c r="P1198" t="s">
        <v>1211</v>
      </c>
      <c r="Q1198" t="s">
        <v>413</v>
      </c>
      <c r="R1198" t="s">
        <v>407</v>
      </c>
      <c r="S1198" t="s">
        <v>1212</v>
      </c>
      <c r="T1198" s="132">
        <v>2042.7</v>
      </c>
      <c r="U1198" t="s">
        <v>2765</v>
      </c>
      <c r="V1198" s="133">
        <v>6.0000000000000001E-3</v>
      </c>
      <c r="W1198" s="133">
        <v>1.2836594849824599E-2</v>
      </c>
      <c r="X1198" s="15" t="s">
        <v>412</v>
      </c>
      <c r="Y1198" s="15" t="s">
        <v>339</v>
      </c>
      <c r="Z1198" s="144">
        <v>200000</v>
      </c>
      <c r="AB1198" t="s">
        <v>2766</v>
      </c>
      <c r="AD1198" s="144">
        <v>221.6</v>
      </c>
      <c r="AG1198" s="15" t="s">
        <v>15</v>
      </c>
      <c r="AH1198" s="133">
        <v>1.7984438948014236E-4</v>
      </c>
      <c r="AI1198" s="133">
        <v>1.4056287027112856E-2</v>
      </c>
      <c r="AJ1198" s="133">
        <v>3.4398337732886956E-4</v>
      </c>
    </row>
    <row r="1199" spans="1:36">
      <c r="A1199" t="s">
        <v>1213</v>
      </c>
      <c r="B1199">
        <v>9301</v>
      </c>
      <c r="C1199" t="s">
        <v>2074</v>
      </c>
      <c r="D1199" t="s">
        <v>2075</v>
      </c>
      <c r="E1199" t="s">
        <v>309</v>
      </c>
      <c r="F1199" t="s">
        <v>2642</v>
      </c>
      <c r="G1199" t="s">
        <v>2643</v>
      </c>
      <c r="H1199" t="s">
        <v>312</v>
      </c>
      <c r="I1199" t="s">
        <v>754</v>
      </c>
      <c r="J1199" t="s">
        <v>204</v>
      </c>
      <c r="K1199" t="s">
        <v>204</v>
      </c>
      <c r="L1199" t="s">
        <v>325</v>
      </c>
      <c r="M1199" t="s">
        <v>340</v>
      </c>
      <c r="N1199" t="s">
        <v>448</v>
      </c>
      <c r="O1199" t="s">
        <v>339</v>
      </c>
      <c r="P1199" t="s">
        <v>1211</v>
      </c>
      <c r="Q1199" t="s">
        <v>413</v>
      </c>
      <c r="R1199" t="s">
        <v>407</v>
      </c>
      <c r="S1199" t="s">
        <v>1212</v>
      </c>
      <c r="T1199" s="132">
        <v>2218.5</v>
      </c>
      <c r="U1199" t="s">
        <v>2644</v>
      </c>
      <c r="V1199" s="133">
        <v>3.8E-3</v>
      </c>
      <c r="W1199" s="133">
        <v>1.7127171698808299E-2</v>
      </c>
      <c r="X1199" s="15" t="s">
        <v>412</v>
      </c>
      <c r="Y1199" s="15" t="s">
        <v>339</v>
      </c>
      <c r="Z1199" s="144">
        <v>195000</v>
      </c>
      <c r="AB1199" t="s">
        <v>2607</v>
      </c>
      <c r="AD1199" s="144">
        <v>209.07900000000001</v>
      </c>
      <c r="AG1199" s="15" t="s">
        <v>15</v>
      </c>
      <c r="AH1199" s="133">
        <v>6.4999999999999994E-5</v>
      </c>
      <c r="AI1199" s="133">
        <v>1.3262068751542098E-2</v>
      </c>
      <c r="AJ1199" s="133">
        <v>3.2454738514685344E-4</v>
      </c>
    </row>
    <row r="1200" spans="1:36">
      <c r="A1200" t="s">
        <v>1213</v>
      </c>
      <c r="B1200">
        <v>9301</v>
      </c>
      <c r="C1200" t="s">
        <v>2580</v>
      </c>
      <c r="D1200" t="s">
        <v>2581</v>
      </c>
      <c r="E1200" t="s">
        <v>309</v>
      </c>
      <c r="F1200" t="s">
        <v>2791</v>
      </c>
      <c r="G1200" t="s">
        <v>2792</v>
      </c>
      <c r="H1200" t="s">
        <v>312</v>
      </c>
      <c r="I1200" t="s">
        <v>754</v>
      </c>
      <c r="J1200" t="s">
        <v>204</v>
      </c>
      <c r="K1200" t="s">
        <v>204</v>
      </c>
      <c r="L1200" t="s">
        <v>325</v>
      </c>
      <c r="M1200" t="s">
        <v>340</v>
      </c>
      <c r="N1200" t="s">
        <v>465</v>
      </c>
      <c r="O1200" t="s">
        <v>339</v>
      </c>
      <c r="P1200" t="s">
        <v>1686</v>
      </c>
      <c r="Q1200" t="s">
        <v>413</v>
      </c>
      <c r="R1200" t="s">
        <v>407</v>
      </c>
      <c r="S1200" t="s">
        <v>1212</v>
      </c>
      <c r="T1200" s="132">
        <v>4038.8</v>
      </c>
      <c r="U1200" t="s">
        <v>1893</v>
      </c>
      <c r="V1200" s="133">
        <v>1.7500000000000002E-2</v>
      </c>
      <c r="W1200" s="133">
        <v>4.2055003575086201E-2</v>
      </c>
      <c r="X1200" s="15" t="s">
        <v>412</v>
      </c>
      <c r="Y1200" s="15" t="s">
        <v>339</v>
      </c>
      <c r="Z1200" s="144">
        <v>210000</v>
      </c>
      <c r="AB1200" t="s">
        <v>2793</v>
      </c>
      <c r="AD1200" s="144">
        <v>207.06</v>
      </c>
      <c r="AG1200" s="15" t="s">
        <v>15</v>
      </c>
      <c r="AH1200" s="133">
        <v>2.5771641828573928E-4</v>
      </c>
      <c r="AI1200" s="133">
        <v>1.3134001768203918E-2</v>
      </c>
      <c r="AJ1200" s="133">
        <v>3.2141334887055836E-4</v>
      </c>
    </row>
    <row r="1201" spans="1:36">
      <c r="A1201" t="s">
        <v>1213</v>
      </c>
      <c r="B1201">
        <v>9301</v>
      </c>
      <c r="C1201" t="s">
        <v>2110</v>
      </c>
      <c r="D1201" t="s">
        <v>2111</v>
      </c>
      <c r="E1201" t="s">
        <v>309</v>
      </c>
      <c r="F1201" t="s">
        <v>2154</v>
      </c>
      <c r="G1201" t="s">
        <v>2155</v>
      </c>
      <c r="H1201" t="s">
        <v>312</v>
      </c>
      <c r="I1201" t="s">
        <v>754</v>
      </c>
      <c r="J1201" t="s">
        <v>204</v>
      </c>
      <c r="K1201" t="s">
        <v>204</v>
      </c>
      <c r="L1201" t="s">
        <v>325</v>
      </c>
      <c r="M1201" t="s">
        <v>340</v>
      </c>
      <c r="N1201" t="s">
        <v>464</v>
      </c>
      <c r="O1201" t="s">
        <v>339</v>
      </c>
      <c r="P1201" t="s">
        <v>1650</v>
      </c>
      <c r="Q1201" t="s">
        <v>413</v>
      </c>
      <c r="R1201" t="s">
        <v>407</v>
      </c>
      <c r="S1201" t="s">
        <v>1212</v>
      </c>
      <c r="T1201" s="132">
        <v>2244.8000000000002</v>
      </c>
      <c r="U1201" t="s">
        <v>1726</v>
      </c>
      <c r="V1201" s="133">
        <v>2.4E-2</v>
      </c>
      <c r="W1201" s="133">
        <v>2.1839987467527001E-2</v>
      </c>
      <c r="X1201" s="15" t="s">
        <v>412</v>
      </c>
      <c r="Y1201" s="15" t="s">
        <v>339</v>
      </c>
      <c r="Z1201" s="144">
        <v>160000.09</v>
      </c>
      <c r="AB1201" t="s">
        <v>2156</v>
      </c>
      <c r="AD1201" s="144">
        <v>180.52809999999999</v>
      </c>
      <c r="AG1201" s="15" t="s">
        <v>15</v>
      </c>
      <c r="AH1201" s="133">
        <v>2.7729459318377481E-4</v>
      </c>
      <c r="AI1201" s="133">
        <v>1.1451059521928396E-2</v>
      </c>
      <c r="AJ1201" s="133">
        <v>2.8022863511175045E-4</v>
      </c>
    </row>
    <row r="1202" spans="1:36">
      <c r="A1202" t="s">
        <v>1213</v>
      </c>
      <c r="B1202">
        <v>9301</v>
      </c>
      <c r="C1202" t="s">
        <v>2125</v>
      </c>
      <c r="D1202" t="s">
        <v>2126</v>
      </c>
      <c r="E1202" t="s">
        <v>309</v>
      </c>
      <c r="F1202" t="s">
        <v>2174</v>
      </c>
      <c r="G1202" t="s">
        <v>2175</v>
      </c>
      <c r="H1202" t="s">
        <v>312</v>
      </c>
      <c r="I1202" t="s">
        <v>754</v>
      </c>
      <c r="J1202" t="s">
        <v>204</v>
      </c>
      <c r="K1202" t="s">
        <v>204</v>
      </c>
      <c r="L1202" t="s">
        <v>325</v>
      </c>
      <c r="M1202" t="s">
        <v>340</v>
      </c>
      <c r="N1202" t="s">
        <v>464</v>
      </c>
      <c r="O1202" t="s">
        <v>339</v>
      </c>
      <c r="P1202" t="s">
        <v>1650</v>
      </c>
      <c r="Q1202" t="s">
        <v>413</v>
      </c>
      <c r="R1202" t="s">
        <v>407</v>
      </c>
      <c r="S1202" t="s">
        <v>1212</v>
      </c>
      <c r="T1202" s="132">
        <v>1964.8</v>
      </c>
      <c r="U1202" t="s">
        <v>2176</v>
      </c>
      <c r="V1202" s="133">
        <v>2.1499999999999998E-2</v>
      </c>
      <c r="W1202" s="133">
        <v>1.9587172361612001E-2</v>
      </c>
      <c r="X1202" s="15" t="s">
        <v>412</v>
      </c>
      <c r="Y1202" s="15" t="s">
        <v>339</v>
      </c>
      <c r="Z1202" s="144">
        <v>153000.29</v>
      </c>
      <c r="AB1202" t="s">
        <v>2177</v>
      </c>
      <c r="AD1202" s="144">
        <v>176.33279999999999</v>
      </c>
      <c r="AG1202" s="15" t="s">
        <v>15</v>
      </c>
      <c r="AH1202" s="133">
        <v>1.2675110912830042E-4</v>
      </c>
      <c r="AI1202" s="133">
        <v>1.1184947874975116E-2</v>
      </c>
      <c r="AJ1202" s="133">
        <v>2.737163902430329E-4</v>
      </c>
    </row>
    <row r="1203" spans="1:36">
      <c r="A1203" t="s">
        <v>1213</v>
      </c>
      <c r="B1203">
        <v>9301</v>
      </c>
      <c r="C1203" t="s">
        <v>3449</v>
      </c>
      <c r="D1203" t="s">
        <v>3450</v>
      </c>
      <c r="E1203" t="s">
        <v>309</v>
      </c>
      <c r="F1203" t="s">
        <v>3451</v>
      </c>
      <c r="G1203">
        <v>47301640</v>
      </c>
      <c r="H1203" t="s">
        <v>312</v>
      </c>
      <c r="I1203" t="s">
        <v>754</v>
      </c>
      <c r="J1203" t="s">
        <v>204</v>
      </c>
      <c r="K1203" t="s">
        <v>204</v>
      </c>
      <c r="L1203" t="s">
        <v>325</v>
      </c>
      <c r="M1203" t="s">
        <v>340</v>
      </c>
      <c r="N1203" t="s">
        <v>447</v>
      </c>
      <c r="O1203" t="s">
        <v>339</v>
      </c>
      <c r="Q1203" t="s">
        <v>410</v>
      </c>
      <c r="R1203" t="s">
        <v>410</v>
      </c>
      <c r="S1203" t="s">
        <v>1212</v>
      </c>
      <c r="T1203" s="132">
        <v>927.1</v>
      </c>
      <c r="U1203" t="s">
        <v>2460</v>
      </c>
      <c r="V1203" s="133">
        <v>0.05</v>
      </c>
      <c r="W1203" s="133">
        <v>-6.2166085779670303E-3</v>
      </c>
      <c r="X1203" s="15" t="s">
        <v>412</v>
      </c>
      <c r="Y1203" s="15" t="s">
        <v>339</v>
      </c>
      <c r="Z1203" s="144">
        <v>30000</v>
      </c>
      <c r="AB1203" s="148">
        <f>AD1203*1000/Z1203*100</f>
        <v>117.05224043715832</v>
      </c>
      <c r="AD1203" s="144">
        <f>35115.6721311475/1000</f>
        <v>35.115672131147498</v>
      </c>
      <c r="AG1203" s="15" t="s">
        <v>15</v>
      </c>
      <c r="AH1203" s="133">
        <v>7.9659000000000002E-4</v>
      </c>
      <c r="AI1203" s="133">
        <v>2.227418621955763E-3</v>
      </c>
      <c r="AJ1203" s="133">
        <v>5.4509059101287811E-5</v>
      </c>
    </row>
    <row r="1204" spans="1:36">
      <c r="A1204" t="s">
        <v>1213</v>
      </c>
      <c r="B1204">
        <v>9301</v>
      </c>
      <c r="C1204" t="s">
        <v>1846</v>
      </c>
      <c r="D1204" t="s">
        <v>1847</v>
      </c>
      <c r="E1204" t="s">
        <v>309</v>
      </c>
      <c r="F1204" t="s">
        <v>2608</v>
      </c>
      <c r="G1204" t="s">
        <v>2609</v>
      </c>
      <c r="H1204" t="s">
        <v>312</v>
      </c>
      <c r="I1204" t="s">
        <v>754</v>
      </c>
      <c r="J1204" t="s">
        <v>204</v>
      </c>
      <c r="K1204" t="s">
        <v>204</v>
      </c>
      <c r="L1204" t="s">
        <v>325</v>
      </c>
      <c r="M1204" t="s">
        <v>340</v>
      </c>
      <c r="N1204" t="s">
        <v>464</v>
      </c>
      <c r="O1204" t="s">
        <v>339</v>
      </c>
      <c r="P1204" t="s">
        <v>1650</v>
      </c>
      <c r="Q1204" t="s">
        <v>413</v>
      </c>
      <c r="R1204" t="s">
        <v>407</v>
      </c>
      <c r="S1204" t="s">
        <v>1212</v>
      </c>
      <c r="T1204" s="132">
        <v>2546.6</v>
      </c>
      <c r="U1204" t="s">
        <v>2610</v>
      </c>
      <c r="V1204" s="133">
        <v>0.04</v>
      </c>
      <c r="W1204" s="133">
        <v>2.2465478041171699E-2</v>
      </c>
      <c r="X1204" s="15" t="s">
        <v>412</v>
      </c>
      <c r="Y1204" s="15" t="s">
        <v>339</v>
      </c>
      <c r="Z1204" s="144">
        <v>143889.82999999999</v>
      </c>
      <c r="AB1204" t="s">
        <v>2611</v>
      </c>
      <c r="AD1204" s="144">
        <v>168.941</v>
      </c>
      <c r="AG1204" s="15" t="s">
        <v>15</v>
      </c>
      <c r="AH1204" s="133">
        <v>1.4521661628153447E-4</v>
      </c>
      <c r="AI1204" s="133">
        <v>1.0716079362127586E-2</v>
      </c>
      <c r="AJ1204" s="133">
        <v>2.622423093380711E-4</v>
      </c>
    </row>
    <row r="1205" spans="1:36">
      <c r="A1205" t="s">
        <v>1213</v>
      </c>
      <c r="B1205">
        <v>9301</v>
      </c>
      <c r="C1205" t="s">
        <v>3344</v>
      </c>
      <c r="D1205" t="s">
        <v>3345</v>
      </c>
      <c r="E1205" t="s">
        <v>309</v>
      </c>
      <c r="F1205" t="s">
        <v>3440</v>
      </c>
      <c r="G1205" t="s">
        <v>3441</v>
      </c>
      <c r="H1205" t="s">
        <v>312</v>
      </c>
      <c r="I1205" t="s">
        <v>754</v>
      </c>
      <c r="J1205" t="s">
        <v>204</v>
      </c>
      <c r="K1205" t="s">
        <v>204</v>
      </c>
      <c r="L1205" t="s">
        <v>329</v>
      </c>
      <c r="M1205" t="s">
        <v>340</v>
      </c>
      <c r="N1205" t="s">
        <v>447</v>
      </c>
      <c r="O1205" t="s">
        <v>339</v>
      </c>
      <c r="Q1205" t="s">
        <v>410</v>
      </c>
      <c r="R1205" t="s">
        <v>410</v>
      </c>
      <c r="S1205" t="s">
        <v>1212</v>
      </c>
      <c r="T1205" s="132">
        <v>3664.5</v>
      </c>
      <c r="U1205" t="s">
        <v>1773</v>
      </c>
      <c r="V1205" s="133">
        <v>3.7900000000000003E-2</v>
      </c>
      <c r="W1205" s="133">
        <v>5.8493472822904201E-2</v>
      </c>
      <c r="X1205" s="15" t="s">
        <v>412</v>
      </c>
      <c r="Y1205" s="15" t="s">
        <v>339</v>
      </c>
      <c r="Z1205" s="144">
        <v>152000</v>
      </c>
      <c r="AB1205" t="s">
        <v>3442</v>
      </c>
      <c r="AD1205" s="144">
        <v>146.072</v>
      </c>
      <c r="AG1205" s="15" t="s">
        <v>15</v>
      </c>
      <c r="AH1205" s="133">
        <v>1.1817362660088335E-3</v>
      </c>
      <c r="AI1205" s="133">
        <v>9.2654781526373166E-3</v>
      </c>
      <c r="AJ1205" s="133">
        <v>2.2674341107031877E-4</v>
      </c>
    </row>
    <row r="1206" spans="1:36">
      <c r="A1206" t="s">
        <v>1213</v>
      </c>
      <c r="B1206">
        <v>9301</v>
      </c>
      <c r="C1206" t="s">
        <v>1979</v>
      </c>
      <c r="D1206" t="s">
        <v>1980</v>
      </c>
      <c r="E1206" t="s">
        <v>309</v>
      </c>
      <c r="F1206" t="s">
        <v>3465</v>
      </c>
      <c r="G1206" t="s">
        <v>3466</v>
      </c>
      <c r="H1206" t="s">
        <v>312</v>
      </c>
      <c r="I1206" t="s">
        <v>754</v>
      </c>
      <c r="J1206" t="s">
        <v>204</v>
      </c>
      <c r="K1206" t="s">
        <v>204</v>
      </c>
      <c r="L1206" t="s">
        <v>325</v>
      </c>
      <c r="M1206" t="s">
        <v>340</v>
      </c>
      <c r="N1206" t="s">
        <v>465</v>
      </c>
      <c r="O1206" t="s">
        <v>339</v>
      </c>
      <c r="P1206" t="s">
        <v>1760</v>
      </c>
      <c r="Q1206" t="s">
        <v>415</v>
      </c>
      <c r="R1206" t="s">
        <v>407</v>
      </c>
      <c r="S1206" t="s">
        <v>1212</v>
      </c>
      <c r="T1206" s="132">
        <v>741.4</v>
      </c>
      <c r="U1206" t="s">
        <v>1807</v>
      </c>
      <c r="V1206" s="133">
        <v>1.2200000000000001E-2</v>
      </c>
      <c r="W1206" s="133">
        <v>2.6093847888707802E-2</v>
      </c>
      <c r="X1206" s="15" t="s">
        <v>412</v>
      </c>
      <c r="Y1206" s="15" t="s">
        <v>339</v>
      </c>
      <c r="Z1206" s="144">
        <v>122000</v>
      </c>
      <c r="AB1206" t="s">
        <v>2202</v>
      </c>
      <c r="AD1206" s="144">
        <v>135.3468</v>
      </c>
      <c r="AG1206" s="15" t="s">
        <v>15</v>
      </c>
      <c r="AH1206" s="133">
        <v>2.652173913043478E-4</v>
      </c>
      <c r="AI1206" s="133">
        <v>8.5851690839406063E-3</v>
      </c>
      <c r="AJ1206" s="133">
        <v>2.1009498815277548E-4</v>
      </c>
    </row>
    <row r="1207" spans="1:36">
      <c r="A1207" t="s">
        <v>1213</v>
      </c>
      <c r="B1207">
        <v>9301</v>
      </c>
      <c r="C1207" t="s">
        <v>2169</v>
      </c>
      <c r="D1207" t="s">
        <v>2170</v>
      </c>
      <c r="E1207" t="s">
        <v>309</v>
      </c>
      <c r="F1207" t="s">
        <v>2171</v>
      </c>
      <c r="G1207" t="s">
        <v>2172</v>
      </c>
      <c r="H1207" t="s">
        <v>312</v>
      </c>
      <c r="I1207" t="s">
        <v>754</v>
      </c>
      <c r="J1207" t="s">
        <v>204</v>
      </c>
      <c r="K1207" t="s">
        <v>204</v>
      </c>
      <c r="L1207" t="s">
        <v>325</v>
      </c>
      <c r="M1207" t="s">
        <v>340</v>
      </c>
      <c r="N1207" t="s">
        <v>441</v>
      </c>
      <c r="O1207" t="s">
        <v>339</v>
      </c>
      <c r="Q1207" t="s">
        <v>410</v>
      </c>
      <c r="R1207" t="s">
        <v>410</v>
      </c>
      <c r="S1207" t="s">
        <v>1212</v>
      </c>
      <c r="T1207" s="132">
        <v>2766</v>
      </c>
      <c r="U1207" t="s">
        <v>1682</v>
      </c>
      <c r="V1207" s="133">
        <v>1.4800000000000001E-2</v>
      </c>
      <c r="W1207" s="133">
        <v>3.6917326284646598E-2</v>
      </c>
      <c r="X1207" s="15" t="s">
        <v>412</v>
      </c>
      <c r="Y1207" s="15" t="s">
        <v>339</v>
      </c>
      <c r="Z1207" s="144">
        <v>126840</v>
      </c>
      <c r="AB1207" t="s">
        <v>2173</v>
      </c>
      <c r="AD1207" s="144">
        <v>131.46970000000002</v>
      </c>
      <c r="AG1207" s="15" t="s">
        <v>15</v>
      </c>
      <c r="AH1207" s="133">
        <v>1.5615224315508255E-4</v>
      </c>
      <c r="AI1207" s="133">
        <v>8.3392411487744553E-3</v>
      </c>
      <c r="AJ1207" s="133">
        <v>2.0407667609392279E-4</v>
      </c>
    </row>
    <row r="1208" spans="1:36">
      <c r="A1208" t="s">
        <v>1213</v>
      </c>
      <c r="B1208">
        <v>9301</v>
      </c>
      <c r="C1208" t="s">
        <v>2074</v>
      </c>
      <c r="D1208" t="s">
        <v>2075</v>
      </c>
      <c r="E1208" t="s">
        <v>309</v>
      </c>
      <c r="F1208" t="s">
        <v>3435</v>
      </c>
      <c r="G1208" t="s">
        <v>3436</v>
      </c>
      <c r="H1208" t="s">
        <v>312</v>
      </c>
      <c r="I1208" t="s">
        <v>754</v>
      </c>
      <c r="J1208" t="s">
        <v>204</v>
      </c>
      <c r="K1208" t="s">
        <v>204</v>
      </c>
      <c r="L1208" t="s">
        <v>325</v>
      </c>
      <c r="M1208" t="s">
        <v>340</v>
      </c>
      <c r="N1208" t="s">
        <v>448</v>
      </c>
      <c r="O1208" t="s">
        <v>339</v>
      </c>
      <c r="P1208" t="s">
        <v>2914</v>
      </c>
      <c r="Q1208" t="s">
        <v>415</v>
      </c>
      <c r="R1208" t="s">
        <v>407</v>
      </c>
      <c r="S1208" t="s">
        <v>1212</v>
      </c>
      <c r="T1208" s="132">
        <v>5.5</v>
      </c>
      <c r="U1208" t="s">
        <v>3437</v>
      </c>
      <c r="V1208" s="133">
        <v>0.01</v>
      </c>
      <c r="W1208" s="133">
        <v>1.08969926239014</v>
      </c>
      <c r="X1208" s="15" t="s">
        <v>412</v>
      </c>
      <c r="Y1208" s="15" t="s">
        <v>339</v>
      </c>
      <c r="Z1208" s="144">
        <v>114500</v>
      </c>
      <c r="AB1208" t="s">
        <v>3438</v>
      </c>
      <c r="AD1208" s="144">
        <v>129.07589999999999</v>
      </c>
      <c r="AG1208" s="15" t="s">
        <v>15</v>
      </c>
      <c r="AH1208" s="133">
        <v>2.8399930550388174E-4</v>
      </c>
      <c r="AI1208" s="133">
        <v>8.1874002648146035E-3</v>
      </c>
      <c r="AJ1208" s="133">
        <v>2.0036084843756062E-4</v>
      </c>
    </row>
    <row r="1209" spans="1:36">
      <c r="A1209" t="s">
        <v>1213</v>
      </c>
      <c r="B1209">
        <v>9301</v>
      </c>
      <c r="C1209" t="s">
        <v>3344</v>
      </c>
      <c r="D1209" t="s">
        <v>3345</v>
      </c>
      <c r="E1209" t="s">
        <v>309</v>
      </c>
      <c r="F1209" t="s">
        <v>3456</v>
      </c>
      <c r="G1209" t="s">
        <v>3457</v>
      </c>
      <c r="H1209" t="s">
        <v>312</v>
      </c>
      <c r="I1209" t="s">
        <v>754</v>
      </c>
      <c r="J1209" t="s">
        <v>204</v>
      </c>
      <c r="K1209" t="s">
        <v>204</v>
      </c>
      <c r="L1209" t="s">
        <v>329</v>
      </c>
      <c r="M1209" t="s">
        <v>340</v>
      </c>
      <c r="N1209" t="s">
        <v>447</v>
      </c>
      <c r="O1209" t="s">
        <v>339</v>
      </c>
      <c r="Q1209" t="s">
        <v>410</v>
      </c>
      <c r="R1209" t="s">
        <v>410</v>
      </c>
      <c r="S1209" t="s">
        <v>1212</v>
      </c>
      <c r="T1209" s="132">
        <v>1984.4</v>
      </c>
      <c r="U1209" t="s">
        <v>2225</v>
      </c>
      <c r="V1209" s="133">
        <v>2.35E-2</v>
      </c>
      <c r="W1209" s="133">
        <v>6.5215201712846393E-2</v>
      </c>
      <c r="X1209" s="15" t="s">
        <v>412</v>
      </c>
      <c r="Y1209" s="15" t="s">
        <v>339</v>
      </c>
      <c r="Z1209" s="144">
        <v>118507.16</v>
      </c>
      <c r="AB1209" t="s">
        <v>3458</v>
      </c>
      <c r="AD1209" s="144">
        <v>122.5364</v>
      </c>
      <c r="AG1209" s="15" t="s">
        <v>15</v>
      </c>
      <c r="AH1209" s="133">
        <v>8.0932415674832682E-4</v>
      </c>
      <c r="AI1209" s="133">
        <v>7.7725939064490603E-3</v>
      </c>
      <c r="AJ1209" s="133">
        <v>1.902097685817748E-4</v>
      </c>
    </row>
    <row r="1210" spans="1:36">
      <c r="A1210" t="s">
        <v>1213</v>
      </c>
      <c r="B1210">
        <v>9301</v>
      </c>
      <c r="C1210" t="s">
        <v>3428</v>
      </c>
      <c r="D1210" t="s">
        <v>3429</v>
      </c>
      <c r="E1210" t="s">
        <v>309</v>
      </c>
      <c r="F1210" t="s">
        <v>3430</v>
      </c>
      <c r="G1210" t="s">
        <v>3431</v>
      </c>
      <c r="H1210" t="s">
        <v>312</v>
      </c>
      <c r="I1210" t="s">
        <v>754</v>
      </c>
      <c r="J1210" t="s">
        <v>204</v>
      </c>
      <c r="K1210" t="s">
        <v>204</v>
      </c>
      <c r="L1210" t="s">
        <v>325</v>
      </c>
      <c r="M1210" t="s">
        <v>340</v>
      </c>
      <c r="N1210" t="s">
        <v>464</v>
      </c>
      <c r="O1210" t="s">
        <v>339</v>
      </c>
      <c r="P1210" t="s">
        <v>1686</v>
      </c>
      <c r="Q1210" t="s">
        <v>413</v>
      </c>
      <c r="R1210" t="s">
        <v>407</v>
      </c>
      <c r="S1210" t="s">
        <v>1212</v>
      </c>
      <c r="T1210" s="132">
        <v>2988.3</v>
      </c>
      <c r="U1210" t="s">
        <v>1366</v>
      </c>
      <c r="V1210" s="133">
        <v>3.0000000000000001E-3</v>
      </c>
      <c r="W1210" s="133">
        <v>2.8598432785272299E-2</v>
      </c>
      <c r="X1210" s="15" t="s">
        <v>412</v>
      </c>
      <c r="Y1210" s="15" t="s">
        <v>339</v>
      </c>
      <c r="Z1210" s="144">
        <v>121000</v>
      </c>
      <c r="AB1210" t="s">
        <v>2556</v>
      </c>
      <c r="AD1210" s="144">
        <v>121.02419999999999</v>
      </c>
      <c r="AG1210" s="15" t="s">
        <v>15</v>
      </c>
      <c r="AH1210" s="133">
        <v>2.3790798269760126E-4</v>
      </c>
      <c r="AI1210" s="133">
        <v>7.6766737022866049E-3</v>
      </c>
      <c r="AJ1210" s="133">
        <v>1.8786242353124809E-4</v>
      </c>
    </row>
    <row r="1211" spans="1:36">
      <c r="A1211" t="s">
        <v>1213</v>
      </c>
      <c r="B1211">
        <v>9301</v>
      </c>
      <c r="C1211" t="s">
        <v>2074</v>
      </c>
      <c r="D1211" t="s">
        <v>2075</v>
      </c>
      <c r="E1211" t="s">
        <v>309</v>
      </c>
      <c r="F1211" t="s">
        <v>3488</v>
      </c>
      <c r="G1211" t="s">
        <v>3489</v>
      </c>
      <c r="H1211" t="s">
        <v>312</v>
      </c>
      <c r="I1211" t="s">
        <v>754</v>
      </c>
      <c r="J1211" t="s">
        <v>204</v>
      </c>
      <c r="K1211" t="s">
        <v>204</v>
      </c>
      <c r="L1211" t="s">
        <v>325</v>
      </c>
      <c r="M1211" t="s">
        <v>340</v>
      </c>
      <c r="N1211" t="s">
        <v>448</v>
      </c>
      <c r="O1211" t="s">
        <v>339</v>
      </c>
      <c r="P1211" t="s">
        <v>2914</v>
      </c>
      <c r="Q1211" t="s">
        <v>415</v>
      </c>
      <c r="R1211" t="s">
        <v>407</v>
      </c>
      <c r="S1211" t="s">
        <v>1212</v>
      </c>
      <c r="T1211" s="132">
        <v>920.5</v>
      </c>
      <c r="U1211" t="s">
        <v>3244</v>
      </c>
      <c r="V1211" s="133">
        <v>9.4999999999999998E-3</v>
      </c>
      <c r="W1211" s="133">
        <v>1.15148034489151E-2</v>
      </c>
      <c r="X1211" s="15" t="s">
        <v>412</v>
      </c>
      <c r="Y1211" s="15" t="s">
        <v>339</v>
      </c>
      <c r="Z1211" s="144">
        <v>107500.11</v>
      </c>
      <c r="AB1211" t="s">
        <v>3490</v>
      </c>
      <c r="AD1211" s="144">
        <v>120.0239</v>
      </c>
      <c r="AG1211" s="15" t="s">
        <v>15</v>
      </c>
      <c r="AH1211" s="133">
        <v>6.6887255424278647E-4</v>
      </c>
      <c r="AI1211" s="133">
        <v>7.6132237748803731E-3</v>
      </c>
      <c r="AJ1211" s="133">
        <v>1.8630968629143732E-4</v>
      </c>
    </row>
    <row r="1212" spans="1:36">
      <c r="A1212" t="s">
        <v>1213</v>
      </c>
      <c r="B1212">
        <v>9301</v>
      </c>
      <c r="C1212" t="s">
        <v>3478</v>
      </c>
      <c r="D1212" t="s">
        <v>3479</v>
      </c>
      <c r="E1212" t="s">
        <v>309</v>
      </c>
      <c r="F1212" t="s">
        <v>3480</v>
      </c>
      <c r="G1212" t="s">
        <v>3481</v>
      </c>
      <c r="H1212" t="s">
        <v>312</v>
      </c>
      <c r="I1212" t="s">
        <v>754</v>
      </c>
      <c r="J1212" t="s">
        <v>204</v>
      </c>
      <c r="K1212" t="s">
        <v>204</v>
      </c>
      <c r="L1212" t="s">
        <v>325</v>
      </c>
      <c r="M1212" t="s">
        <v>340</v>
      </c>
      <c r="N1212" t="s">
        <v>441</v>
      </c>
      <c r="O1212" t="s">
        <v>339</v>
      </c>
      <c r="Q1212" t="s">
        <v>410</v>
      </c>
      <c r="R1212" t="s">
        <v>410</v>
      </c>
      <c r="S1212" t="s">
        <v>1212</v>
      </c>
      <c r="T1212" s="132">
        <v>2726.6</v>
      </c>
      <c r="U1212" t="s">
        <v>1781</v>
      </c>
      <c r="V1212" s="133">
        <v>1.5800000000000002E-2</v>
      </c>
      <c r="W1212" s="133">
        <v>4.1742913938760402E-2</v>
      </c>
      <c r="X1212" s="15" t="s">
        <v>412</v>
      </c>
      <c r="Y1212" s="15" t="s">
        <v>339</v>
      </c>
      <c r="Z1212" s="144">
        <v>112539</v>
      </c>
      <c r="AB1212" t="s">
        <v>3482</v>
      </c>
      <c r="AD1212" s="144">
        <v>116.0277</v>
      </c>
      <c r="AG1212" s="15" t="s">
        <v>15</v>
      </c>
      <c r="AH1212" s="133">
        <v>1.3290114608240219E-4</v>
      </c>
      <c r="AI1212" s="133">
        <v>7.3597412197461297E-3</v>
      </c>
      <c r="AJ1212" s="133">
        <v>1.8010649868998593E-4</v>
      </c>
    </row>
    <row r="1213" spans="1:36">
      <c r="A1213" t="s">
        <v>1213</v>
      </c>
      <c r="B1213">
        <v>9301</v>
      </c>
      <c r="C1213" t="s">
        <v>1884</v>
      </c>
      <c r="D1213" t="s">
        <v>1885</v>
      </c>
      <c r="E1213" t="s">
        <v>309</v>
      </c>
      <c r="F1213" t="s">
        <v>1886</v>
      </c>
      <c r="G1213" t="s">
        <v>1887</v>
      </c>
      <c r="H1213" t="s">
        <v>312</v>
      </c>
      <c r="I1213" t="s">
        <v>754</v>
      </c>
      <c r="J1213" t="s">
        <v>204</v>
      </c>
      <c r="K1213" t="s">
        <v>204</v>
      </c>
      <c r="L1213" t="s">
        <v>325</v>
      </c>
      <c r="M1213" t="s">
        <v>340</v>
      </c>
      <c r="N1213" t="s">
        <v>441</v>
      </c>
      <c r="O1213" t="s">
        <v>339</v>
      </c>
      <c r="Q1213" t="s">
        <v>410</v>
      </c>
      <c r="R1213" t="s">
        <v>410</v>
      </c>
      <c r="S1213" t="s">
        <v>1212</v>
      </c>
      <c r="T1213" s="132">
        <v>2571.1999999999998</v>
      </c>
      <c r="U1213" t="s">
        <v>1682</v>
      </c>
      <c r="V1213" s="133">
        <v>2.3E-2</v>
      </c>
      <c r="W1213" s="133">
        <v>4.7740804680585502E-2</v>
      </c>
      <c r="X1213" s="15" t="s">
        <v>412</v>
      </c>
      <c r="Y1213" s="15" t="s">
        <v>339</v>
      </c>
      <c r="Z1213" s="144">
        <v>108900</v>
      </c>
      <c r="AB1213" t="s">
        <v>1888</v>
      </c>
      <c r="AD1213" s="144">
        <v>112.0363</v>
      </c>
      <c r="AG1213" s="15" t="s">
        <v>15</v>
      </c>
      <c r="AH1213" s="133">
        <v>4.0266222961730447E-4</v>
      </c>
      <c r="AI1213" s="133">
        <v>7.1065631329229424E-3</v>
      </c>
      <c r="AJ1213" s="133">
        <v>1.7391076199201456E-4</v>
      </c>
    </row>
    <row r="1214" spans="1:36">
      <c r="A1214" t="s">
        <v>1213</v>
      </c>
      <c r="B1214">
        <v>9301</v>
      </c>
      <c r="C1214" t="s">
        <v>2751</v>
      </c>
      <c r="D1214" t="s">
        <v>2752</v>
      </c>
      <c r="E1214" t="s">
        <v>309</v>
      </c>
      <c r="F1214" t="s">
        <v>2753</v>
      </c>
      <c r="G1214">
        <v>11575690</v>
      </c>
      <c r="H1214" t="s">
        <v>312</v>
      </c>
      <c r="I1214" t="s">
        <v>754</v>
      </c>
      <c r="J1214" t="s">
        <v>204</v>
      </c>
      <c r="K1214" t="s">
        <v>204</v>
      </c>
      <c r="L1214" t="s">
        <v>325</v>
      </c>
      <c r="M1214" t="s">
        <v>340</v>
      </c>
      <c r="N1214" t="s">
        <v>464</v>
      </c>
      <c r="O1214" t="s">
        <v>339</v>
      </c>
      <c r="P1214" t="s">
        <v>1650</v>
      </c>
      <c r="Q1214" t="s">
        <v>413</v>
      </c>
      <c r="R1214" t="s">
        <v>407</v>
      </c>
      <c r="S1214" t="s">
        <v>1212</v>
      </c>
      <c r="T1214" s="132">
        <v>2731.6</v>
      </c>
      <c r="U1214" t="s">
        <v>2755</v>
      </c>
      <c r="V1214" s="133">
        <v>1.4200000000000001E-2</v>
      </c>
      <c r="W1214" s="133">
        <v>1.97314154708382E-2</v>
      </c>
      <c r="X1214" s="15" t="s">
        <v>412</v>
      </c>
      <c r="Y1214" s="15" t="s">
        <v>339</v>
      </c>
      <c r="Z1214" s="144">
        <v>37322</v>
      </c>
      <c r="AB1214" s="148">
        <f>AD1214*1000/Z1214*100</f>
        <v>110.08977517765206</v>
      </c>
      <c r="AD1214" s="144">
        <f>41087.7058918033/1000</f>
        <v>41.087705891803303</v>
      </c>
      <c r="AG1214" s="15" t="s">
        <v>15</v>
      </c>
      <c r="AH1214" s="133">
        <v>8.5279630765591798E-5</v>
      </c>
      <c r="AI1214" s="133">
        <v>2.6062300870973972E-3</v>
      </c>
      <c r="AJ1214" s="133">
        <v>6.3779277253419645E-5</v>
      </c>
    </row>
    <row r="1215" spans="1:36">
      <c r="A1215" t="s">
        <v>1213</v>
      </c>
      <c r="B1215">
        <v>9301</v>
      </c>
      <c r="C1215" t="s">
        <v>2493</v>
      </c>
      <c r="D1215" t="s">
        <v>2494</v>
      </c>
      <c r="E1215" t="s">
        <v>309</v>
      </c>
      <c r="F1215" t="s">
        <v>2794</v>
      </c>
      <c r="G1215" t="s">
        <v>2795</v>
      </c>
      <c r="H1215" t="s">
        <v>312</v>
      </c>
      <c r="I1215" t="s">
        <v>754</v>
      </c>
      <c r="J1215" t="s">
        <v>204</v>
      </c>
      <c r="K1215" t="s">
        <v>204</v>
      </c>
      <c r="L1215" t="s">
        <v>325</v>
      </c>
      <c r="M1215" t="s">
        <v>340</v>
      </c>
      <c r="N1215" t="s">
        <v>464</v>
      </c>
      <c r="O1215" t="s">
        <v>339</v>
      </c>
      <c r="P1215" t="s">
        <v>1211</v>
      </c>
      <c r="Q1215" t="s">
        <v>413</v>
      </c>
      <c r="R1215" t="s">
        <v>407</v>
      </c>
      <c r="S1215" t="s">
        <v>1212</v>
      </c>
      <c r="T1215" s="132">
        <v>1956.1</v>
      </c>
      <c r="U1215" t="s">
        <v>1663</v>
      </c>
      <c r="V1215" s="133">
        <v>8.3000000000000001E-3</v>
      </c>
      <c r="W1215" s="133">
        <v>1.7158642922639501E-2</v>
      </c>
      <c r="X1215" s="15" t="s">
        <v>412</v>
      </c>
      <c r="Y1215" s="15" t="s">
        <v>339</v>
      </c>
      <c r="Z1215" s="144">
        <v>99000</v>
      </c>
      <c r="AB1215" t="s">
        <v>2796</v>
      </c>
      <c r="AD1215" s="144">
        <v>109.9395</v>
      </c>
      <c r="AG1215" s="15" t="s">
        <v>15</v>
      </c>
      <c r="AH1215" s="133">
        <v>8.3413935137565008E-5</v>
      </c>
      <c r="AI1215" s="133">
        <v>6.9735612257097197E-3</v>
      </c>
      <c r="AJ1215" s="133">
        <v>1.7065595898848039E-4</v>
      </c>
    </row>
    <row r="1216" spans="1:36">
      <c r="A1216" t="s">
        <v>1213</v>
      </c>
      <c r="B1216">
        <v>9301</v>
      </c>
      <c r="C1216" t="s">
        <v>1910</v>
      </c>
      <c r="D1216" t="s">
        <v>1911</v>
      </c>
      <c r="E1216" t="s">
        <v>309</v>
      </c>
      <c r="F1216" t="s">
        <v>1912</v>
      </c>
      <c r="G1216" t="s">
        <v>1913</v>
      </c>
      <c r="H1216" t="s">
        <v>312</v>
      </c>
      <c r="I1216" t="s">
        <v>754</v>
      </c>
      <c r="J1216" t="s">
        <v>204</v>
      </c>
      <c r="K1216" t="s">
        <v>204</v>
      </c>
      <c r="L1216" t="s">
        <v>325</v>
      </c>
      <c r="M1216" t="s">
        <v>340</v>
      </c>
      <c r="N1216" t="s">
        <v>464</v>
      </c>
      <c r="O1216" t="s">
        <v>339</v>
      </c>
      <c r="Q1216" t="s">
        <v>410</v>
      </c>
      <c r="R1216" t="s">
        <v>410</v>
      </c>
      <c r="S1216" t="s">
        <v>1212</v>
      </c>
      <c r="T1216" s="132">
        <v>3437.1</v>
      </c>
      <c r="U1216" t="s">
        <v>1682</v>
      </c>
      <c r="V1216" s="133">
        <v>4.4999999999999998E-2</v>
      </c>
      <c r="W1216" s="133">
        <v>3.7289735766648902E-2</v>
      </c>
      <c r="X1216" s="15" t="s">
        <v>412</v>
      </c>
      <c r="Y1216" s="15" t="s">
        <v>339</v>
      </c>
      <c r="Z1216" s="144">
        <v>98000</v>
      </c>
      <c r="AB1216" t="s">
        <v>1914</v>
      </c>
      <c r="AD1216" s="144">
        <v>102.1062</v>
      </c>
      <c r="AG1216" s="15" t="s">
        <v>15</v>
      </c>
      <c r="AH1216" s="133">
        <v>1.000348080301411E-4</v>
      </c>
      <c r="AI1216" s="133">
        <v>6.4766879713347957E-3</v>
      </c>
      <c r="AJ1216" s="133">
        <v>1.5849655019051004E-4</v>
      </c>
    </row>
    <row r="1217" spans="1:36">
      <c r="A1217" t="s">
        <v>1213</v>
      </c>
      <c r="B1217">
        <v>9301</v>
      </c>
      <c r="C1217" t="s">
        <v>2580</v>
      </c>
      <c r="D1217" t="s">
        <v>2581</v>
      </c>
      <c r="E1217" t="s">
        <v>309</v>
      </c>
      <c r="F1217" t="s">
        <v>3515</v>
      </c>
      <c r="G1217" t="s">
        <v>3516</v>
      </c>
      <c r="H1217" t="s">
        <v>312</v>
      </c>
      <c r="I1217" t="s">
        <v>754</v>
      </c>
      <c r="J1217" t="s">
        <v>204</v>
      </c>
      <c r="K1217" t="s">
        <v>204</v>
      </c>
      <c r="L1217" t="s">
        <v>325</v>
      </c>
      <c r="M1217" t="s">
        <v>340</v>
      </c>
      <c r="N1217" t="s">
        <v>465</v>
      </c>
      <c r="O1217" t="s">
        <v>339</v>
      </c>
      <c r="P1217" t="s">
        <v>1686</v>
      </c>
      <c r="Q1217" t="s">
        <v>413</v>
      </c>
      <c r="R1217" t="s">
        <v>407</v>
      </c>
      <c r="S1217" t="s">
        <v>1212</v>
      </c>
      <c r="T1217" s="132">
        <v>4674.6000000000004</v>
      </c>
      <c r="U1217" t="s">
        <v>2143</v>
      </c>
      <c r="V1217" s="133">
        <v>1.7899999999999999E-2</v>
      </c>
      <c r="W1217" s="133">
        <v>4.63560708320137E-2</v>
      </c>
      <c r="X1217" s="15" t="s">
        <v>412</v>
      </c>
      <c r="Y1217" s="15" t="s">
        <v>339</v>
      </c>
      <c r="Z1217" s="144">
        <v>104000</v>
      </c>
      <c r="AB1217" t="s">
        <v>1383</v>
      </c>
      <c r="AD1217" s="144">
        <v>99.975200000000001</v>
      </c>
      <c r="AG1217" s="15" t="s">
        <v>15</v>
      </c>
      <c r="AH1217" s="133">
        <v>1.3753972429921571E-4</v>
      </c>
      <c r="AI1217" s="133">
        <v>6.3415167274052942E-3</v>
      </c>
      <c r="AJ1217" s="133">
        <v>1.5518865949968051E-4</v>
      </c>
    </row>
    <row r="1218" spans="1:36">
      <c r="A1218" t="s">
        <v>1213</v>
      </c>
      <c r="B1218">
        <v>9301</v>
      </c>
      <c r="C1218" t="s">
        <v>2402</v>
      </c>
      <c r="D1218" t="s">
        <v>2403</v>
      </c>
      <c r="E1218" t="s">
        <v>309</v>
      </c>
      <c r="F1218" t="s">
        <v>3455</v>
      </c>
      <c r="G1218">
        <v>11972840</v>
      </c>
      <c r="H1218" t="s">
        <v>312</v>
      </c>
      <c r="I1218" t="s">
        <v>754</v>
      </c>
      <c r="J1218" t="s">
        <v>204</v>
      </c>
      <c r="K1218" t="s">
        <v>204</v>
      </c>
      <c r="L1218" t="s">
        <v>325</v>
      </c>
      <c r="M1218" t="s">
        <v>340</v>
      </c>
      <c r="N1218" t="s">
        <v>451</v>
      </c>
      <c r="O1218" t="s">
        <v>339</v>
      </c>
      <c r="P1218" t="s">
        <v>1622</v>
      </c>
      <c r="Q1218" t="s">
        <v>413</v>
      </c>
      <c r="R1218" t="s">
        <v>407</v>
      </c>
      <c r="S1218" t="s">
        <v>1212</v>
      </c>
      <c r="T1218" s="132">
        <v>4441.7</v>
      </c>
      <c r="U1218" t="s">
        <v>2310</v>
      </c>
      <c r="V1218" s="133">
        <v>0.03</v>
      </c>
      <c r="W1218" s="133">
        <v>3.0127409743070301E-2</v>
      </c>
      <c r="X1218" s="15" t="s">
        <v>412</v>
      </c>
      <c r="Y1218" s="15" t="s">
        <v>339</v>
      </c>
      <c r="Z1218" s="144">
        <v>67926</v>
      </c>
      <c r="AB1218" s="148">
        <f>AD1218*1000/Z1218*100</f>
        <v>100.13198300014369</v>
      </c>
      <c r="AD1218" s="144">
        <f>68015.6507726776/1000</f>
        <v>68.015650772677603</v>
      </c>
      <c r="AG1218" s="15" t="s">
        <v>15</v>
      </c>
      <c r="AH1218" s="133">
        <v>2.3586182058869335E-4</v>
      </c>
      <c r="AI1218" s="133">
        <v>4.3142938158692544E-3</v>
      </c>
      <c r="AJ1218" s="133">
        <v>1.0557876021663619E-4</v>
      </c>
    </row>
    <row r="1219" spans="1:36">
      <c r="A1219" t="s">
        <v>1213</v>
      </c>
      <c r="B1219">
        <v>9301</v>
      </c>
      <c r="C1219" t="s">
        <v>1940</v>
      </c>
      <c r="D1219" t="s">
        <v>1941</v>
      </c>
      <c r="E1219" t="s">
        <v>309</v>
      </c>
      <c r="F1219" t="s">
        <v>1942</v>
      </c>
      <c r="G1219" t="s">
        <v>1943</v>
      </c>
      <c r="H1219" t="s">
        <v>312</v>
      </c>
      <c r="I1219" t="s">
        <v>754</v>
      </c>
      <c r="J1219" t="s">
        <v>204</v>
      </c>
      <c r="K1219" t="s">
        <v>204</v>
      </c>
      <c r="L1219" t="s">
        <v>325</v>
      </c>
      <c r="M1219" t="s">
        <v>340</v>
      </c>
      <c r="N1219" t="s">
        <v>440</v>
      </c>
      <c r="O1219" t="s">
        <v>339</v>
      </c>
      <c r="Q1219" t="s">
        <v>410</v>
      </c>
      <c r="R1219" t="s">
        <v>410</v>
      </c>
      <c r="S1219" t="s">
        <v>1212</v>
      </c>
      <c r="T1219" s="132">
        <v>1896</v>
      </c>
      <c r="U1219" t="s">
        <v>1730</v>
      </c>
      <c r="V1219" s="133">
        <v>1.6400000000000001E-2</v>
      </c>
      <c r="W1219" s="133">
        <v>2.6322014261483801E-2</v>
      </c>
      <c r="X1219" s="15" t="s">
        <v>412</v>
      </c>
      <c r="Y1219" s="15" t="s">
        <v>339</v>
      </c>
      <c r="Z1219" s="144">
        <v>88844.160000000003</v>
      </c>
      <c r="AB1219" t="s">
        <v>1944</v>
      </c>
      <c r="AD1219" s="144">
        <v>97.55980000000001</v>
      </c>
      <c r="AG1219" s="15" t="s">
        <v>15</v>
      </c>
      <c r="AH1219" s="133">
        <v>3.5622351724052322E-4</v>
      </c>
      <c r="AI1219" s="133">
        <v>6.1883057360456904E-3</v>
      </c>
      <c r="AJ1219" s="133">
        <v>1.5143930277765818E-4</v>
      </c>
    </row>
    <row r="1220" spans="1:36">
      <c r="A1220" t="s">
        <v>1213</v>
      </c>
      <c r="B1220">
        <v>9301</v>
      </c>
      <c r="C1220" t="s">
        <v>1618</v>
      </c>
      <c r="D1220" t="s">
        <v>1619</v>
      </c>
      <c r="E1220" t="s">
        <v>309</v>
      </c>
      <c r="F1220" t="s">
        <v>3422</v>
      </c>
      <c r="G1220" t="s">
        <v>3423</v>
      </c>
      <c r="H1220" t="s">
        <v>312</v>
      </c>
      <c r="I1220" t="s">
        <v>754</v>
      </c>
      <c r="J1220" t="s">
        <v>204</v>
      </c>
      <c r="K1220" t="s">
        <v>204</v>
      </c>
      <c r="L1220" t="s">
        <v>325</v>
      </c>
      <c r="M1220" t="s">
        <v>340</v>
      </c>
      <c r="N1220" t="s">
        <v>464</v>
      </c>
      <c r="O1220" t="s">
        <v>339</v>
      </c>
      <c r="P1220" t="s">
        <v>1690</v>
      </c>
      <c r="Q1220" t="s">
        <v>413</v>
      </c>
      <c r="R1220" t="s">
        <v>407</v>
      </c>
      <c r="S1220" t="s">
        <v>1212</v>
      </c>
      <c r="T1220" s="132">
        <v>2211.6</v>
      </c>
      <c r="U1220" t="s">
        <v>1366</v>
      </c>
      <c r="V1220" s="133">
        <v>1.4E-2</v>
      </c>
      <c r="W1220" s="133">
        <v>2.3542056156396499E-2</v>
      </c>
      <c r="X1220" s="15" t="s">
        <v>412</v>
      </c>
      <c r="Y1220" s="15" t="s">
        <v>339</v>
      </c>
      <c r="Z1220" s="144">
        <v>88000</v>
      </c>
      <c r="AB1220" t="s">
        <v>3424</v>
      </c>
      <c r="AD1220" s="144">
        <v>96.791200000000003</v>
      </c>
      <c r="AG1220" s="15" t="s">
        <v>15</v>
      </c>
      <c r="AH1220" s="133">
        <v>1.090620662304184E-4</v>
      </c>
      <c r="AI1220" s="133">
        <v>6.1395527477377523E-3</v>
      </c>
      <c r="AJ1220" s="133">
        <v>1.5024622685791552E-4</v>
      </c>
    </row>
    <row r="1221" spans="1:36">
      <c r="A1221" t="s">
        <v>1213</v>
      </c>
      <c r="B1221">
        <v>9301</v>
      </c>
      <c r="C1221" t="s">
        <v>1874</v>
      </c>
      <c r="D1221" t="s">
        <v>1875</v>
      </c>
      <c r="E1221" t="s">
        <v>309</v>
      </c>
      <c r="F1221" t="s">
        <v>2115</v>
      </c>
      <c r="G1221" t="s">
        <v>2116</v>
      </c>
      <c r="H1221" t="s">
        <v>312</v>
      </c>
      <c r="I1221" t="s">
        <v>754</v>
      </c>
      <c r="J1221" t="s">
        <v>204</v>
      </c>
      <c r="K1221" t="s">
        <v>204</v>
      </c>
      <c r="L1221" t="s">
        <v>325</v>
      </c>
      <c r="M1221" t="s">
        <v>340</v>
      </c>
      <c r="N1221" t="s">
        <v>448</v>
      </c>
      <c r="O1221" t="s">
        <v>339</v>
      </c>
      <c r="P1221" t="s">
        <v>1211</v>
      </c>
      <c r="Q1221" t="s">
        <v>413</v>
      </c>
      <c r="R1221" t="s">
        <v>407</v>
      </c>
      <c r="S1221" t="s">
        <v>1212</v>
      </c>
      <c r="T1221" s="132">
        <v>3534.9</v>
      </c>
      <c r="U1221" t="s">
        <v>2117</v>
      </c>
      <c r="V1221" s="133">
        <v>1.7500000000000002E-2</v>
      </c>
      <c r="W1221" s="133">
        <v>1.8900050641297999E-2</v>
      </c>
      <c r="X1221" s="15" t="s">
        <v>412</v>
      </c>
      <c r="Y1221" s="15" t="s">
        <v>339</v>
      </c>
      <c r="Z1221" s="144">
        <v>83000.72</v>
      </c>
      <c r="AB1221" t="s">
        <v>2118</v>
      </c>
      <c r="AD1221" s="144">
        <v>92.263600000000011</v>
      </c>
      <c r="AG1221" s="15" t="s">
        <v>15</v>
      </c>
      <c r="AH1221" s="133">
        <v>3.0698818339721246E-5</v>
      </c>
      <c r="AI1221" s="133">
        <v>5.8523630133336182E-3</v>
      </c>
      <c r="AJ1221" s="133">
        <v>1.4321816215036055E-4</v>
      </c>
    </row>
    <row r="1222" spans="1:36">
      <c r="A1222" t="s">
        <v>1213</v>
      </c>
      <c r="B1222">
        <v>9301</v>
      </c>
      <c r="C1222" t="s">
        <v>3131</v>
      </c>
      <c r="D1222" t="s">
        <v>3132</v>
      </c>
      <c r="E1222" t="s">
        <v>309</v>
      </c>
      <c r="F1222" t="s">
        <v>3517</v>
      </c>
      <c r="G1222" t="s">
        <v>3518</v>
      </c>
      <c r="H1222" t="s">
        <v>312</v>
      </c>
      <c r="I1222" t="s">
        <v>754</v>
      </c>
      <c r="J1222" t="s">
        <v>204</v>
      </c>
      <c r="K1222" t="s">
        <v>204</v>
      </c>
      <c r="L1222" t="s">
        <v>325</v>
      </c>
      <c r="M1222" t="s">
        <v>340</v>
      </c>
      <c r="N1222" t="s">
        <v>464</v>
      </c>
      <c r="O1222" t="s">
        <v>339</v>
      </c>
      <c r="P1222" t="s">
        <v>1622</v>
      </c>
      <c r="Q1222" t="s">
        <v>413</v>
      </c>
      <c r="R1222" t="s">
        <v>407</v>
      </c>
      <c r="S1222" t="s">
        <v>1212</v>
      </c>
      <c r="T1222" s="132">
        <v>4262</v>
      </c>
      <c r="U1222" t="s">
        <v>1927</v>
      </c>
      <c r="V1222" s="133">
        <v>1.5299999999999999E-2</v>
      </c>
      <c r="W1222" s="133">
        <v>2.5092013930082001E-2</v>
      </c>
      <c r="X1222" s="15" t="s">
        <v>412</v>
      </c>
      <c r="Y1222" s="15" t="s">
        <v>339</v>
      </c>
      <c r="Z1222" s="144">
        <v>78000</v>
      </c>
      <c r="AB1222" t="s">
        <v>2329</v>
      </c>
      <c r="AD1222" s="144">
        <v>83.584800000000001</v>
      </c>
      <c r="AG1222" s="15" t="s">
        <v>15</v>
      </c>
      <c r="AH1222" s="133">
        <v>2.0303506075545672E-4</v>
      </c>
      <c r="AI1222" s="133">
        <v>5.3018589345840373E-3</v>
      </c>
      <c r="AJ1222" s="133">
        <v>1.2974630774981091E-4</v>
      </c>
    </row>
    <row r="1223" spans="1:36">
      <c r="A1223" t="s">
        <v>1213</v>
      </c>
      <c r="B1223">
        <v>9301</v>
      </c>
      <c r="C1223" t="s">
        <v>1840</v>
      </c>
      <c r="D1223" t="s">
        <v>1841</v>
      </c>
      <c r="E1223" t="s">
        <v>309</v>
      </c>
      <c r="F1223" t="s">
        <v>3446</v>
      </c>
      <c r="G1223" t="s">
        <v>3447</v>
      </c>
      <c r="H1223" t="s">
        <v>312</v>
      </c>
      <c r="I1223" t="s">
        <v>754</v>
      </c>
      <c r="J1223" t="s">
        <v>204</v>
      </c>
      <c r="K1223" t="s">
        <v>204</v>
      </c>
      <c r="L1223" t="s">
        <v>325</v>
      </c>
      <c r="M1223" t="s">
        <v>340</v>
      </c>
      <c r="N1223" t="s">
        <v>448</v>
      </c>
      <c r="O1223" t="s">
        <v>339</v>
      </c>
      <c r="P1223" t="s">
        <v>1690</v>
      </c>
      <c r="Q1223" t="s">
        <v>413</v>
      </c>
      <c r="R1223" t="s">
        <v>407</v>
      </c>
      <c r="S1223" t="s">
        <v>1212</v>
      </c>
      <c r="T1223" s="132">
        <v>167.1</v>
      </c>
      <c r="U1223" t="s">
        <v>1526</v>
      </c>
      <c r="V1223" s="133">
        <v>6.7999999999999996E-3</v>
      </c>
      <c r="W1223" s="133">
        <v>1.2119115471836499E-3</v>
      </c>
      <c r="X1223" s="15" t="s">
        <v>412</v>
      </c>
      <c r="Y1223" s="15" t="s">
        <v>339</v>
      </c>
      <c r="Z1223" s="144">
        <v>65000</v>
      </c>
      <c r="AB1223" t="s">
        <v>3448</v>
      </c>
      <c r="AD1223" s="144">
        <v>73.540999999999997</v>
      </c>
      <c r="AG1223" s="15" t="s">
        <v>15</v>
      </c>
      <c r="AH1223" s="133">
        <v>2.8988302274567584E-4</v>
      </c>
      <c r="AI1223" s="133">
        <v>4.6647716798777373E-3</v>
      </c>
      <c r="AJ1223" s="133">
        <v>1.1415560267212273E-4</v>
      </c>
    </row>
    <row r="1224" spans="1:36">
      <c r="A1224" t="s">
        <v>1213</v>
      </c>
      <c r="B1224">
        <v>9301</v>
      </c>
      <c r="C1224" t="s">
        <v>2074</v>
      </c>
      <c r="D1224" t="s">
        <v>2075</v>
      </c>
      <c r="E1224" t="s">
        <v>309</v>
      </c>
      <c r="F1224" t="s">
        <v>3459</v>
      </c>
      <c r="G1224" t="s">
        <v>3460</v>
      </c>
      <c r="H1224" t="s">
        <v>312</v>
      </c>
      <c r="I1224" t="s">
        <v>754</v>
      </c>
      <c r="J1224" t="s">
        <v>204</v>
      </c>
      <c r="K1224" t="s">
        <v>204</v>
      </c>
      <c r="L1224" t="s">
        <v>325</v>
      </c>
      <c r="M1224" t="s">
        <v>340</v>
      </c>
      <c r="N1224" t="s">
        <v>448</v>
      </c>
      <c r="O1224" t="s">
        <v>339</v>
      </c>
      <c r="P1224" t="s">
        <v>1211</v>
      </c>
      <c r="Q1224" t="s">
        <v>413</v>
      </c>
      <c r="R1224" t="s">
        <v>407</v>
      </c>
      <c r="S1224" t="s">
        <v>1212</v>
      </c>
      <c r="T1224" s="132">
        <v>4547.2</v>
      </c>
      <c r="U1224" t="s">
        <v>2779</v>
      </c>
      <c r="V1224" s="133">
        <v>2.06E-2</v>
      </c>
      <c r="W1224" s="133">
        <v>1.1252543250322E-2</v>
      </c>
      <c r="X1224" s="15" t="s">
        <v>412</v>
      </c>
      <c r="Y1224" s="15" t="s">
        <v>339</v>
      </c>
      <c r="Z1224" s="144">
        <v>70000</v>
      </c>
      <c r="AB1224" t="s">
        <v>3461</v>
      </c>
      <c r="AD1224" s="144">
        <v>72.387</v>
      </c>
      <c r="AG1224" s="15" t="s">
        <v>15</v>
      </c>
      <c r="AH1224" s="133">
        <v>3.4998302582324755E-5</v>
      </c>
      <c r="AI1224" s="133">
        <v>4.5915724234278808E-3</v>
      </c>
      <c r="AJ1224" s="133">
        <v>1.123642812937946E-4</v>
      </c>
    </row>
    <row r="1225" spans="1:36">
      <c r="A1225" t="s">
        <v>1213</v>
      </c>
      <c r="B1225">
        <v>9301</v>
      </c>
      <c r="C1225" t="s">
        <v>2740</v>
      </c>
      <c r="D1225" t="s">
        <v>2741</v>
      </c>
      <c r="E1225" t="s">
        <v>309</v>
      </c>
      <c r="F1225" t="s">
        <v>2742</v>
      </c>
      <c r="G1225" t="s">
        <v>2743</v>
      </c>
      <c r="H1225" t="s">
        <v>312</v>
      </c>
      <c r="I1225" t="s">
        <v>754</v>
      </c>
      <c r="J1225" t="s">
        <v>204</v>
      </c>
      <c r="K1225" t="s">
        <v>204</v>
      </c>
      <c r="L1225" t="s">
        <v>325</v>
      </c>
      <c r="M1225" t="s">
        <v>340</v>
      </c>
      <c r="N1225" t="s">
        <v>451</v>
      </c>
      <c r="O1225" t="s">
        <v>339</v>
      </c>
      <c r="P1225" t="s">
        <v>1622</v>
      </c>
      <c r="Q1225" t="s">
        <v>413</v>
      </c>
      <c r="R1225" t="s">
        <v>407</v>
      </c>
      <c r="S1225" t="s">
        <v>1212</v>
      </c>
      <c r="T1225" s="132">
        <v>4674.7</v>
      </c>
      <c r="U1225" t="s">
        <v>2618</v>
      </c>
      <c r="V1225" s="133">
        <v>7.4999999999999997E-3</v>
      </c>
      <c r="W1225" s="133">
        <v>3.4459948223828897E-2</v>
      </c>
      <c r="X1225" s="15" t="s">
        <v>412</v>
      </c>
      <c r="Y1225" s="15" t="s">
        <v>339</v>
      </c>
      <c r="Z1225" s="144">
        <v>75000</v>
      </c>
      <c r="AB1225" t="s">
        <v>2744</v>
      </c>
      <c r="AD1225" s="144">
        <v>71.617500000000007</v>
      </c>
      <c r="AG1225" s="15" t="s">
        <v>15</v>
      </c>
      <c r="AH1225" s="133">
        <v>7.1581346473759708E-5</v>
      </c>
      <c r="AI1225" s="133">
        <v>4.5427623473116201E-3</v>
      </c>
      <c r="AJ1225" s="133">
        <v>1.1116980832964945E-4</v>
      </c>
    </row>
    <row r="1226" spans="1:36">
      <c r="A1226" t="s">
        <v>1213</v>
      </c>
      <c r="B1226">
        <v>9301</v>
      </c>
      <c r="C1226" t="s">
        <v>2074</v>
      </c>
      <c r="D1226" t="s">
        <v>2075</v>
      </c>
      <c r="E1226" t="s">
        <v>309</v>
      </c>
      <c r="F1226" t="s">
        <v>2080</v>
      </c>
      <c r="G1226" t="s">
        <v>2081</v>
      </c>
      <c r="H1226" t="s">
        <v>312</v>
      </c>
      <c r="I1226" t="s">
        <v>754</v>
      </c>
      <c r="J1226" t="s">
        <v>204</v>
      </c>
      <c r="K1226" t="s">
        <v>204</v>
      </c>
      <c r="L1226" t="s">
        <v>325</v>
      </c>
      <c r="M1226" t="s">
        <v>340</v>
      </c>
      <c r="N1226" t="s">
        <v>448</v>
      </c>
      <c r="O1226" t="s">
        <v>339</v>
      </c>
      <c r="P1226" t="s">
        <v>1211</v>
      </c>
      <c r="Q1226" t="s">
        <v>413</v>
      </c>
      <c r="R1226" t="s">
        <v>407</v>
      </c>
      <c r="S1226" t="s">
        <v>1212</v>
      </c>
      <c r="T1226" s="132">
        <v>3436.1</v>
      </c>
      <c r="U1226" t="s">
        <v>2082</v>
      </c>
      <c r="V1226" s="133">
        <v>1E-3</v>
      </c>
      <c r="W1226" s="133">
        <v>1.84594535076615E-2</v>
      </c>
      <c r="X1226" s="15" t="s">
        <v>412</v>
      </c>
      <c r="Y1226" s="15" t="s">
        <v>339</v>
      </c>
      <c r="Z1226" s="144">
        <v>70000.399999999994</v>
      </c>
      <c r="AB1226" t="s">
        <v>2083</v>
      </c>
      <c r="AD1226" s="144">
        <v>71.078399999999988</v>
      </c>
      <c r="AG1226" s="15" t="s">
        <v>15</v>
      </c>
      <c r="AH1226" s="133">
        <v>6.7330772637487092E-5</v>
      </c>
      <c r="AI1226" s="133">
        <v>4.5085667501260753E-3</v>
      </c>
      <c r="AJ1226" s="133">
        <v>1.1033297873254657E-4</v>
      </c>
    </row>
    <row r="1227" spans="1:36">
      <c r="A1227" t="s">
        <v>1213</v>
      </c>
      <c r="B1227">
        <v>9301</v>
      </c>
      <c r="C1227" t="s">
        <v>2707</v>
      </c>
      <c r="D1227" t="s">
        <v>2708</v>
      </c>
      <c r="E1227" t="s">
        <v>309</v>
      </c>
      <c r="F1227" t="s">
        <v>2709</v>
      </c>
      <c r="G1227" t="s">
        <v>2710</v>
      </c>
      <c r="H1227" t="s">
        <v>312</v>
      </c>
      <c r="I1227" t="s">
        <v>754</v>
      </c>
      <c r="J1227" t="s">
        <v>204</v>
      </c>
      <c r="K1227" t="s">
        <v>204</v>
      </c>
      <c r="L1227" t="s">
        <v>325</v>
      </c>
      <c r="M1227" t="s">
        <v>340</v>
      </c>
      <c r="N1227" t="s">
        <v>448</v>
      </c>
      <c r="O1227" t="s">
        <v>339</v>
      </c>
      <c r="P1227" t="s">
        <v>1211</v>
      </c>
      <c r="Q1227" t="s">
        <v>413</v>
      </c>
      <c r="R1227" t="s">
        <v>407</v>
      </c>
      <c r="S1227" t="s">
        <v>1212</v>
      </c>
      <c r="T1227" s="132">
        <v>3259.5</v>
      </c>
      <c r="U1227" t="s">
        <v>2711</v>
      </c>
      <c r="V1227" s="133">
        <v>1.4999999999999999E-2</v>
      </c>
      <c r="W1227" s="133">
        <v>1.5842096725701901E-2</v>
      </c>
      <c r="X1227" s="15" t="s">
        <v>412</v>
      </c>
      <c r="Y1227" s="15" t="s">
        <v>339</v>
      </c>
      <c r="Z1227" s="144">
        <v>64000.66</v>
      </c>
      <c r="AB1227" t="s">
        <v>2712</v>
      </c>
      <c r="AD1227" s="144">
        <v>70.797499999999999</v>
      </c>
      <c r="AG1227" s="15" t="s">
        <v>15</v>
      </c>
      <c r="AH1227" s="133">
        <v>2.2927792853024264E-4</v>
      </c>
      <c r="AI1227" s="133">
        <v>4.4907490108394513E-3</v>
      </c>
      <c r="AJ1227" s="133">
        <v>1.0989694565180796E-4</v>
      </c>
    </row>
    <row r="1228" spans="1:36">
      <c r="A1228" t="s">
        <v>1213</v>
      </c>
      <c r="B1228">
        <v>9301</v>
      </c>
      <c r="C1228" t="s">
        <v>455</v>
      </c>
      <c r="D1228" t="s">
        <v>2571</v>
      </c>
      <c r="E1228" t="s">
        <v>309</v>
      </c>
      <c r="F1228" t="s">
        <v>2638</v>
      </c>
      <c r="G1228" t="s">
        <v>2639</v>
      </c>
      <c r="H1228" t="s">
        <v>312</v>
      </c>
      <c r="I1228" t="s">
        <v>754</v>
      </c>
      <c r="J1228" t="s">
        <v>204</v>
      </c>
      <c r="K1228" t="s">
        <v>204</v>
      </c>
      <c r="L1228" t="s">
        <v>325</v>
      </c>
      <c r="M1228" t="s">
        <v>340</v>
      </c>
      <c r="N1228" t="s">
        <v>440</v>
      </c>
      <c r="O1228" t="s">
        <v>339</v>
      </c>
      <c r="P1228" t="s">
        <v>2102</v>
      </c>
      <c r="Q1228" t="s">
        <v>415</v>
      </c>
      <c r="R1228" t="s">
        <v>407</v>
      </c>
      <c r="S1228" t="s">
        <v>1212</v>
      </c>
      <c r="T1228" s="132">
        <v>11189.2</v>
      </c>
      <c r="U1228" t="s">
        <v>2640</v>
      </c>
      <c r="V1228" s="133">
        <v>3.2000000000000001E-2</v>
      </c>
      <c r="W1228" s="133">
        <v>2.5818474680185E-2</v>
      </c>
      <c r="X1228" s="15" t="s">
        <v>412</v>
      </c>
      <c r="Y1228" s="15" t="s">
        <v>339</v>
      </c>
      <c r="Z1228" s="144">
        <v>64000</v>
      </c>
      <c r="AB1228" t="s">
        <v>2641</v>
      </c>
      <c r="AD1228" s="144">
        <v>67.206399999999988</v>
      </c>
      <c r="AG1228" s="15" t="s">
        <v>15</v>
      </c>
      <c r="AH1228" s="133">
        <v>2.0505104809920882E-5</v>
      </c>
      <c r="AI1228" s="133">
        <v>4.262962312540421E-3</v>
      </c>
      <c r="AJ1228" s="133">
        <v>1.0432258325864141E-4</v>
      </c>
    </row>
    <row r="1229" spans="1:36">
      <c r="A1229" t="s">
        <v>1213</v>
      </c>
      <c r="B1229">
        <v>9301</v>
      </c>
      <c r="C1229" t="s">
        <v>2119</v>
      </c>
      <c r="D1229" t="s">
        <v>2120</v>
      </c>
      <c r="E1229" t="s">
        <v>309</v>
      </c>
      <c r="F1229" t="s">
        <v>2696</v>
      </c>
      <c r="G1229" t="s">
        <v>2697</v>
      </c>
      <c r="H1229" t="s">
        <v>312</v>
      </c>
      <c r="I1229" t="s">
        <v>754</v>
      </c>
      <c r="J1229" t="s">
        <v>204</v>
      </c>
      <c r="K1229" t="s">
        <v>204</v>
      </c>
      <c r="L1229" t="s">
        <v>325</v>
      </c>
      <c r="M1229" t="s">
        <v>340</v>
      </c>
      <c r="N1229" t="s">
        <v>464</v>
      </c>
      <c r="O1229" t="s">
        <v>339</v>
      </c>
      <c r="P1229" t="s">
        <v>1650</v>
      </c>
      <c r="Q1229" t="s">
        <v>413</v>
      </c>
      <c r="R1229" t="s">
        <v>407</v>
      </c>
      <c r="S1229" t="s">
        <v>1212</v>
      </c>
      <c r="T1229" s="132">
        <v>1785.4</v>
      </c>
      <c r="U1229" t="s">
        <v>2698</v>
      </c>
      <c r="V1229" s="133">
        <v>1.34E-2</v>
      </c>
      <c r="W1229" s="133">
        <v>1.49477894484993E-2</v>
      </c>
      <c r="X1229" s="15" t="s">
        <v>412</v>
      </c>
      <c r="Y1229" s="15" t="s">
        <v>339</v>
      </c>
      <c r="Z1229" s="144">
        <v>60000</v>
      </c>
      <c r="AB1229" t="s">
        <v>2699</v>
      </c>
      <c r="AD1229" s="144">
        <v>67.05</v>
      </c>
      <c r="AG1229" s="15" t="s">
        <v>15</v>
      </c>
      <c r="AH1229" s="133">
        <v>1.1253174246158719E-4</v>
      </c>
      <c r="AI1229" s="133">
        <v>4.2530417200718276E-3</v>
      </c>
      <c r="AJ1229" s="133">
        <v>1.0407980798691654E-4</v>
      </c>
    </row>
    <row r="1230" spans="1:36">
      <c r="A1230" t="s">
        <v>1213</v>
      </c>
      <c r="B1230">
        <v>9301</v>
      </c>
      <c r="C1230" t="s">
        <v>2580</v>
      </c>
      <c r="D1230" t="s">
        <v>2581</v>
      </c>
      <c r="E1230" t="s">
        <v>309</v>
      </c>
      <c r="F1230" t="s">
        <v>3496</v>
      </c>
      <c r="G1230" t="s">
        <v>3497</v>
      </c>
      <c r="H1230" t="s">
        <v>312</v>
      </c>
      <c r="I1230" t="s">
        <v>754</v>
      </c>
      <c r="J1230" t="s">
        <v>204</v>
      </c>
      <c r="K1230" t="s">
        <v>204</v>
      </c>
      <c r="L1230" t="s">
        <v>325</v>
      </c>
      <c r="M1230" t="s">
        <v>340</v>
      </c>
      <c r="N1230" t="s">
        <v>465</v>
      </c>
      <c r="O1230" t="s">
        <v>339</v>
      </c>
      <c r="P1230" t="s">
        <v>1662</v>
      </c>
      <c r="Q1230" t="s">
        <v>413</v>
      </c>
      <c r="R1230" t="s">
        <v>407</v>
      </c>
      <c r="S1230" t="s">
        <v>1212</v>
      </c>
      <c r="T1230" s="132">
        <v>5166.3999999999996</v>
      </c>
      <c r="U1230" t="s">
        <v>2143</v>
      </c>
      <c r="V1230" s="133">
        <v>4.8300000000000003E-2</v>
      </c>
      <c r="W1230" s="133">
        <v>3.8603659361600498E-2</v>
      </c>
      <c r="X1230" s="15" t="s">
        <v>412</v>
      </c>
      <c r="Y1230" s="15" t="s">
        <v>339</v>
      </c>
      <c r="Z1230" s="144">
        <v>64000</v>
      </c>
      <c r="AB1230" t="s">
        <v>3454</v>
      </c>
      <c r="AD1230" s="144">
        <v>66.4512</v>
      </c>
      <c r="AG1230" s="15" t="s">
        <v>15</v>
      </c>
      <c r="AH1230" s="133">
        <v>1.5609756097560975E-4</v>
      </c>
      <c r="AI1230" s="133">
        <v>4.2150592982675176E-3</v>
      </c>
      <c r="AJ1230" s="133">
        <v>1.0315030777778058E-4</v>
      </c>
    </row>
    <row r="1231" spans="1:36">
      <c r="A1231" t="s">
        <v>1213</v>
      </c>
      <c r="B1231">
        <v>9301</v>
      </c>
      <c r="C1231" t="s">
        <v>2104</v>
      </c>
      <c r="D1231" t="s">
        <v>2105</v>
      </c>
      <c r="E1231" t="s">
        <v>309</v>
      </c>
      <c r="F1231" t="s">
        <v>3432</v>
      </c>
      <c r="G1231" t="s">
        <v>3433</v>
      </c>
      <c r="H1231" t="s">
        <v>312</v>
      </c>
      <c r="I1231" t="s">
        <v>754</v>
      </c>
      <c r="J1231" t="s">
        <v>204</v>
      </c>
      <c r="K1231" t="s">
        <v>204</v>
      </c>
      <c r="L1231" t="s">
        <v>325</v>
      </c>
      <c r="M1231" t="s">
        <v>340</v>
      </c>
      <c r="N1231" t="s">
        <v>464</v>
      </c>
      <c r="O1231" t="s">
        <v>339</v>
      </c>
      <c r="Q1231" t="s">
        <v>410</v>
      </c>
      <c r="R1231" t="s">
        <v>410</v>
      </c>
      <c r="S1231" t="s">
        <v>1212</v>
      </c>
      <c r="T1231" s="132">
        <v>3241.1</v>
      </c>
      <c r="U1231" t="s">
        <v>1682</v>
      </c>
      <c r="V1231" s="133">
        <v>2.75E-2</v>
      </c>
      <c r="W1231" s="133">
        <v>2.6117451306581201E-2</v>
      </c>
      <c r="X1231" s="15" t="s">
        <v>412</v>
      </c>
      <c r="Y1231" s="15" t="s">
        <v>339</v>
      </c>
      <c r="Z1231" s="144">
        <v>58000.89</v>
      </c>
      <c r="AB1231" t="s">
        <v>3434</v>
      </c>
      <c r="AD1231" s="144">
        <v>65.181399999999996</v>
      </c>
      <c r="AG1231" s="15" t="s">
        <v>15</v>
      </c>
      <c r="AH1231" s="133">
        <v>1.0713202859619538E-4</v>
      </c>
      <c r="AI1231" s="133">
        <v>4.1345147438134203E-3</v>
      </c>
      <c r="AJ1231" s="133">
        <v>1.011792333529963E-4</v>
      </c>
    </row>
    <row r="1232" spans="1:36">
      <c r="A1232" t="s">
        <v>1213</v>
      </c>
      <c r="B1232">
        <v>9301</v>
      </c>
      <c r="C1232" t="s">
        <v>1868</v>
      </c>
      <c r="D1232" t="s">
        <v>1869</v>
      </c>
      <c r="E1232" t="s">
        <v>309</v>
      </c>
      <c r="F1232" t="s">
        <v>1870</v>
      </c>
      <c r="G1232" t="s">
        <v>1871</v>
      </c>
      <c r="H1232" t="s">
        <v>312</v>
      </c>
      <c r="I1232" t="s">
        <v>754</v>
      </c>
      <c r="J1232" t="s">
        <v>204</v>
      </c>
      <c r="K1232" t="s">
        <v>204</v>
      </c>
      <c r="L1232" t="s">
        <v>325</v>
      </c>
      <c r="M1232" t="s">
        <v>340</v>
      </c>
      <c r="N1232" t="s">
        <v>447</v>
      </c>
      <c r="O1232" t="s">
        <v>339</v>
      </c>
      <c r="P1232" t="s">
        <v>1713</v>
      </c>
      <c r="Q1232" t="s">
        <v>415</v>
      </c>
      <c r="R1232" t="s">
        <v>407</v>
      </c>
      <c r="S1232" t="s">
        <v>1212</v>
      </c>
      <c r="T1232" s="132">
        <v>3672.7</v>
      </c>
      <c r="U1232" t="s">
        <v>1872</v>
      </c>
      <c r="V1232" s="133">
        <v>2.07E-2</v>
      </c>
      <c r="W1232" s="133">
        <v>4.0575856055020898E-2</v>
      </c>
      <c r="X1232" s="15" t="s">
        <v>412</v>
      </c>
      <c r="Y1232" s="15" t="s">
        <v>339</v>
      </c>
      <c r="Z1232" s="144">
        <v>64000</v>
      </c>
      <c r="AB1232" t="s">
        <v>1873</v>
      </c>
      <c r="AD1232" s="144">
        <v>64.953599999999994</v>
      </c>
      <c r="AG1232" s="15" t="s">
        <v>15</v>
      </c>
      <c r="AH1232" s="133">
        <v>1.1927811157343142E-4</v>
      </c>
      <c r="AI1232" s="133">
        <v>4.1200651852178593E-3</v>
      </c>
      <c r="AJ1232" s="133">
        <v>1.0082562589200569E-4</v>
      </c>
    </row>
    <row r="1233" spans="1:36">
      <c r="A1233" t="s">
        <v>1213</v>
      </c>
      <c r="B1233">
        <v>9301</v>
      </c>
      <c r="C1233" t="s">
        <v>3491</v>
      </c>
      <c r="D1233" t="s">
        <v>3492</v>
      </c>
      <c r="E1233" t="s">
        <v>309</v>
      </c>
      <c r="F1233" t="s">
        <v>3493</v>
      </c>
      <c r="G1233" t="s">
        <v>3494</v>
      </c>
      <c r="H1233" t="s">
        <v>312</v>
      </c>
      <c r="I1233" t="s">
        <v>754</v>
      </c>
      <c r="J1233" t="s">
        <v>204</v>
      </c>
      <c r="K1233" t="s">
        <v>204</v>
      </c>
      <c r="L1233" t="s">
        <v>325</v>
      </c>
      <c r="M1233" t="s">
        <v>340</v>
      </c>
      <c r="N1233" t="s">
        <v>441</v>
      </c>
      <c r="O1233" t="s">
        <v>339</v>
      </c>
      <c r="Q1233" t="s">
        <v>410</v>
      </c>
      <c r="R1233" t="s">
        <v>410</v>
      </c>
      <c r="S1233" t="s">
        <v>1212</v>
      </c>
      <c r="T1233" s="132">
        <v>2363.9</v>
      </c>
      <c r="U1233" t="s">
        <v>1781</v>
      </c>
      <c r="V1233" s="133">
        <v>0.04</v>
      </c>
      <c r="W1233" s="133">
        <v>0.10872416865944801</v>
      </c>
      <c r="X1233" s="3" t="s">
        <v>412</v>
      </c>
      <c r="Y1233" s="3" t="s">
        <v>338</v>
      </c>
      <c r="Z1233" s="144">
        <v>68000</v>
      </c>
      <c r="AB1233" t="s">
        <v>3495</v>
      </c>
      <c r="AD1233" s="144">
        <v>64.028800000000004</v>
      </c>
      <c r="AG1233" s="15" t="s">
        <v>15</v>
      </c>
      <c r="AH1233" s="133">
        <v>1.277843193118168E-3</v>
      </c>
      <c r="AI1233" s="133">
        <v>4.0614042906209555E-3</v>
      </c>
      <c r="AJ1233" s="133">
        <v>9.9390085154849842E-5</v>
      </c>
    </row>
    <row r="1234" spans="1:36">
      <c r="A1234" t="s">
        <v>1213</v>
      </c>
      <c r="B1234">
        <v>9301</v>
      </c>
      <c r="C1234" t="s">
        <v>2104</v>
      </c>
      <c r="D1234" t="s">
        <v>2105</v>
      </c>
      <c r="E1234" t="s">
        <v>309</v>
      </c>
      <c r="F1234" t="s">
        <v>3452</v>
      </c>
      <c r="G1234" t="s">
        <v>3453</v>
      </c>
      <c r="H1234" t="s">
        <v>312</v>
      </c>
      <c r="I1234" t="s">
        <v>754</v>
      </c>
      <c r="J1234" t="s">
        <v>204</v>
      </c>
      <c r="K1234" t="s">
        <v>204</v>
      </c>
      <c r="L1234" t="s">
        <v>325</v>
      </c>
      <c r="M1234" t="s">
        <v>340</v>
      </c>
      <c r="N1234" t="s">
        <v>464</v>
      </c>
      <c r="O1234" t="s">
        <v>339</v>
      </c>
      <c r="Q1234" t="s">
        <v>410</v>
      </c>
      <c r="R1234" t="s">
        <v>410</v>
      </c>
      <c r="S1234" t="s">
        <v>1212</v>
      </c>
      <c r="T1234" s="132">
        <v>6174.3</v>
      </c>
      <c r="U1234" t="s">
        <v>2339</v>
      </c>
      <c r="V1234" s="133">
        <v>3.1800000000000002E-2</v>
      </c>
      <c r="W1234" s="133">
        <v>3.1787516800164797E-2</v>
      </c>
      <c r="X1234" s="15" t="s">
        <v>412</v>
      </c>
      <c r="Y1234" s="15" t="s">
        <v>339</v>
      </c>
      <c r="Z1234" s="144">
        <v>60000</v>
      </c>
      <c r="AB1234" t="s">
        <v>3454</v>
      </c>
      <c r="AD1234" s="144">
        <v>62.298000000000002</v>
      </c>
      <c r="AG1234" s="15" t="s">
        <v>15</v>
      </c>
      <c r="AH1234" s="133">
        <v>1.402986959236214E-4</v>
      </c>
      <c r="AI1234" s="133">
        <v>3.9516180921257979E-3</v>
      </c>
      <c r="AJ1234" s="133">
        <v>9.6703413541669305E-5</v>
      </c>
    </row>
    <row r="1235" spans="1:36">
      <c r="A1235" t="s">
        <v>1213</v>
      </c>
      <c r="B1235">
        <v>9301</v>
      </c>
      <c r="C1235" t="s">
        <v>2669</v>
      </c>
      <c r="D1235" t="s">
        <v>2670</v>
      </c>
      <c r="E1235" t="s">
        <v>309</v>
      </c>
      <c r="F1235" t="s">
        <v>2671</v>
      </c>
      <c r="G1235" t="s">
        <v>2672</v>
      </c>
      <c r="H1235" t="s">
        <v>312</v>
      </c>
      <c r="I1235" t="s">
        <v>754</v>
      </c>
      <c r="J1235" t="s">
        <v>204</v>
      </c>
      <c r="K1235" t="s">
        <v>204</v>
      </c>
      <c r="L1235" t="s">
        <v>325</v>
      </c>
      <c r="M1235" t="s">
        <v>340</v>
      </c>
      <c r="N1235" t="s">
        <v>477</v>
      </c>
      <c r="O1235" t="s">
        <v>339</v>
      </c>
      <c r="P1235" t="s">
        <v>1211</v>
      </c>
      <c r="Q1235" t="s">
        <v>413</v>
      </c>
      <c r="R1235" t="s">
        <v>407</v>
      </c>
      <c r="S1235" t="s">
        <v>1212</v>
      </c>
      <c r="T1235" s="132">
        <v>2230.1999999999998</v>
      </c>
      <c r="U1235" t="s">
        <v>1682</v>
      </c>
      <c r="V1235" s="133">
        <v>1E-3</v>
      </c>
      <c r="W1235" s="133">
        <v>1.7239943584203402E-2</v>
      </c>
      <c r="X1235" s="15" t="s">
        <v>412</v>
      </c>
      <c r="Y1235" s="15" t="s">
        <v>339</v>
      </c>
      <c r="Z1235" s="144">
        <v>58000</v>
      </c>
      <c r="AB1235" t="s">
        <v>2673</v>
      </c>
      <c r="AD1235" s="144">
        <v>61.601800000000004</v>
      </c>
      <c r="AG1235" s="15" t="s">
        <v>15</v>
      </c>
      <c r="AH1235" s="133">
        <v>6.7725172185411904E-5</v>
      </c>
      <c r="AI1235" s="133">
        <v>3.9074575008429639E-3</v>
      </c>
      <c r="AJ1235" s="133">
        <v>9.5622722082750716E-5</v>
      </c>
    </row>
    <row r="1236" spans="1:36">
      <c r="A1236" t="s">
        <v>1213</v>
      </c>
      <c r="B1236">
        <v>9301</v>
      </c>
      <c r="C1236" t="s">
        <v>2125</v>
      </c>
      <c r="D1236" t="s">
        <v>2126</v>
      </c>
      <c r="E1236" t="s">
        <v>309</v>
      </c>
      <c r="F1236" t="s">
        <v>2186</v>
      </c>
      <c r="G1236" t="s">
        <v>2187</v>
      </c>
      <c r="H1236" t="s">
        <v>312</v>
      </c>
      <c r="I1236" t="s">
        <v>754</v>
      </c>
      <c r="J1236" t="s">
        <v>204</v>
      </c>
      <c r="K1236" t="s">
        <v>204</v>
      </c>
      <c r="L1236" t="s">
        <v>325</v>
      </c>
      <c r="M1236" t="s">
        <v>340</v>
      </c>
      <c r="N1236" t="s">
        <v>464</v>
      </c>
      <c r="O1236" t="s">
        <v>339</v>
      </c>
      <c r="P1236" t="s">
        <v>1650</v>
      </c>
      <c r="Q1236" t="s">
        <v>413</v>
      </c>
      <c r="R1236" t="s">
        <v>407</v>
      </c>
      <c r="S1236" t="s">
        <v>1212</v>
      </c>
      <c r="T1236" s="132">
        <v>1250</v>
      </c>
      <c r="U1236" t="s">
        <v>2188</v>
      </c>
      <c r="V1236" s="133">
        <v>1.7600000000000001E-2</v>
      </c>
      <c r="W1236" s="133">
        <v>1.3833183604478499E-2</v>
      </c>
      <c r="X1236" s="15" t="s">
        <v>412</v>
      </c>
      <c r="Y1236" s="15" t="s">
        <v>339</v>
      </c>
      <c r="Z1236" s="144">
        <v>28518.14</v>
      </c>
      <c r="AB1236" t="s">
        <v>2189</v>
      </c>
      <c r="AC1236" s="132">
        <v>22774.9</v>
      </c>
      <c r="AD1236" s="144">
        <v>55.294199999999996</v>
      </c>
      <c r="AG1236" s="15" t="s">
        <v>15</v>
      </c>
      <c r="AH1236" s="133">
        <v>3.6639330714155239E-5</v>
      </c>
      <c r="AI1236" s="133">
        <v>3.5073607677553412E-3</v>
      </c>
      <c r="AJ1236" s="133">
        <v>8.5831614001344666E-5</v>
      </c>
    </row>
    <row r="1237" spans="1:36">
      <c r="A1237" t="s">
        <v>1213</v>
      </c>
      <c r="B1237">
        <v>9301</v>
      </c>
      <c r="C1237" t="s">
        <v>2104</v>
      </c>
      <c r="D1237" t="s">
        <v>2105</v>
      </c>
      <c r="E1237" t="s">
        <v>309</v>
      </c>
      <c r="F1237" t="s">
        <v>2106</v>
      </c>
      <c r="G1237" t="s">
        <v>2107</v>
      </c>
      <c r="H1237" t="s">
        <v>312</v>
      </c>
      <c r="I1237" t="s">
        <v>754</v>
      </c>
      <c r="J1237" t="s">
        <v>204</v>
      </c>
      <c r="K1237" t="s">
        <v>204</v>
      </c>
      <c r="L1237" t="s">
        <v>325</v>
      </c>
      <c r="M1237" t="s">
        <v>340</v>
      </c>
      <c r="N1237" t="s">
        <v>464</v>
      </c>
      <c r="O1237" t="s">
        <v>339</v>
      </c>
      <c r="Q1237" t="s">
        <v>410</v>
      </c>
      <c r="R1237" t="s">
        <v>410</v>
      </c>
      <c r="S1237" t="s">
        <v>1212</v>
      </c>
      <c r="T1237" s="132">
        <v>4708.5</v>
      </c>
      <c r="U1237" t="s">
        <v>2108</v>
      </c>
      <c r="V1237" s="133">
        <v>8.5000000000000006E-3</v>
      </c>
      <c r="W1237" s="133">
        <v>2.9524211286306001E-2</v>
      </c>
      <c r="X1237" s="15" t="s">
        <v>412</v>
      </c>
      <c r="Y1237" s="15" t="s">
        <v>339</v>
      </c>
      <c r="Z1237" s="144">
        <v>55000</v>
      </c>
      <c r="AB1237" t="s">
        <v>2109</v>
      </c>
      <c r="AD1237" s="144">
        <v>55.076999999999998</v>
      </c>
      <c r="AG1237" s="15" t="s">
        <v>15</v>
      </c>
      <c r="AH1237" s="133">
        <v>8.3547264966353239E-5</v>
      </c>
      <c r="AI1237" s="133">
        <v>3.4935835766800307E-3</v>
      </c>
      <c r="AJ1237" s="133">
        <v>8.5494460618872517E-5</v>
      </c>
    </row>
    <row r="1238" spans="1:36">
      <c r="A1238" t="s">
        <v>1213</v>
      </c>
      <c r="B1238">
        <v>9301</v>
      </c>
      <c r="C1238" t="s">
        <v>1858</v>
      </c>
      <c r="D1238" t="s">
        <v>1859</v>
      </c>
      <c r="E1238" t="s">
        <v>309</v>
      </c>
      <c r="F1238" t="s">
        <v>2635</v>
      </c>
      <c r="G1238" t="s">
        <v>2636</v>
      </c>
      <c r="H1238" t="s">
        <v>312</v>
      </c>
      <c r="I1238" t="s">
        <v>754</v>
      </c>
      <c r="J1238" t="s">
        <v>204</v>
      </c>
      <c r="K1238" t="s">
        <v>204</v>
      </c>
      <c r="L1238" t="s">
        <v>325</v>
      </c>
      <c r="M1238" t="s">
        <v>340</v>
      </c>
      <c r="N1238" t="s">
        <v>448</v>
      </c>
      <c r="O1238" t="s">
        <v>339</v>
      </c>
      <c r="P1238" t="s">
        <v>1211</v>
      </c>
      <c r="Q1238" t="s">
        <v>413</v>
      </c>
      <c r="R1238" t="s">
        <v>407</v>
      </c>
      <c r="S1238" t="s">
        <v>1212</v>
      </c>
      <c r="T1238" s="132">
        <v>1231.5</v>
      </c>
      <c r="U1238" t="s">
        <v>1802</v>
      </c>
      <c r="V1238" s="133">
        <v>8.3000000000000001E-3</v>
      </c>
      <c r="W1238" s="133">
        <v>1.3911861664056399E-2</v>
      </c>
      <c r="X1238" s="15" t="s">
        <v>412</v>
      </c>
      <c r="Y1238" s="15" t="s">
        <v>339</v>
      </c>
      <c r="Z1238" s="144">
        <v>48000</v>
      </c>
      <c r="AB1238" t="s">
        <v>2637</v>
      </c>
      <c r="AD1238" s="144">
        <v>53.596800000000002</v>
      </c>
      <c r="AG1238" s="15" t="s">
        <v>15</v>
      </c>
      <c r="AH1238" s="133">
        <v>1.5779632176773958E-5</v>
      </c>
      <c r="AI1238" s="133">
        <v>3.3996931612579528E-3</v>
      </c>
      <c r="AJ1238" s="133">
        <v>8.3196788258212807E-5</v>
      </c>
    </row>
    <row r="1239" spans="1:36">
      <c r="A1239" t="s">
        <v>1213</v>
      </c>
      <c r="B1239">
        <v>9301</v>
      </c>
      <c r="C1239" t="s">
        <v>2130</v>
      </c>
      <c r="D1239" t="s">
        <v>2131</v>
      </c>
      <c r="E1239" t="s">
        <v>309</v>
      </c>
      <c r="F1239" t="s">
        <v>2132</v>
      </c>
      <c r="G1239">
        <v>36601560</v>
      </c>
      <c r="H1239" t="s">
        <v>312</v>
      </c>
      <c r="I1239" t="s">
        <v>754</v>
      </c>
      <c r="J1239" t="s">
        <v>204</v>
      </c>
      <c r="K1239" t="s">
        <v>204</v>
      </c>
      <c r="L1239" t="s">
        <v>325</v>
      </c>
      <c r="M1239" t="s">
        <v>340</v>
      </c>
      <c r="N1239" t="s">
        <v>464</v>
      </c>
      <c r="O1239" t="s">
        <v>339</v>
      </c>
      <c r="Q1239" t="s">
        <v>410</v>
      </c>
      <c r="R1239" t="s">
        <v>410</v>
      </c>
      <c r="S1239" t="s">
        <v>1212</v>
      </c>
      <c r="T1239" s="132">
        <v>2830.9</v>
      </c>
      <c r="U1239" t="s">
        <v>2134</v>
      </c>
      <c r="V1239" s="133">
        <v>1.9E-2</v>
      </c>
      <c r="W1239" s="133">
        <v>2.6964551748037E-2</v>
      </c>
      <c r="X1239" s="15" t="s">
        <v>412</v>
      </c>
      <c r="Y1239" s="15" t="s">
        <v>339</v>
      </c>
      <c r="Z1239" s="144">
        <v>30000</v>
      </c>
      <c r="AB1239" s="148">
        <f>AD1239*1000/Z1239*100</f>
        <v>108.20881366120234</v>
      </c>
      <c r="AC1239" s="132">
        <v>1343.9</v>
      </c>
      <c r="AD1239" s="144">
        <f>32462.6440983607/1000</f>
        <v>32.462644098360698</v>
      </c>
      <c r="AG1239" s="15" t="s">
        <v>15</v>
      </c>
      <c r="AH1239" s="133">
        <v>8.6026081513525292E-5</v>
      </c>
      <c r="AI1239" s="133">
        <v>2.0591346710540125E-3</v>
      </c>
      <c r="AJ1239" s="133">
        <v>5.0390839142505459E-5</v>
      </c>
    </row>
    <row r="1240" spans="1:36">
      <c r="A1240" t="s">
        <v>1213</v>
      </c>
      <c r="B1240">
        <v>9301</v>
      </c>
      <c r="C1240" t="s">
        <v>2084</v>
      </c>
      <c r="D1240" t="s">
        <v>2085</v>
      </c>
      <c r="E1240" t="s">
        <v>309</v>
      </c>
      <c r="F1240" t="s">
        <v>2086</v>
      </c>
      <c r="G1240" t="s">
        <v>2087</v>
      </c>
      <c r="H1240" t="s">
        <v>312</v>
      </c>
      <c r="I1240" t="s">
        <v>754</v>
      </c>
      <c r="J1240" t="s">
        <v>204</v>
      </c>
      <c r="K1240" t="s">
        <v>204</v>
      </c>
      <c r="L1240" t="s">
        <v>325</v>
      </c>
      <c r="M1240" t="s">
        <v>340</v>
      </c>
      <c r="N1240" t="s">
        <v>464</v>
      </c>
      <c r="O1240" t="s">
        <v>339</v>
      </c>
      <c r="P1240" t="s">
        <v>1686</v>
      </c>
      <c r="Q1240" t="s">
        <v>413</v>
      </c>
      <c r="R1240" t="s">
        <v>407</v>
      </c>
      <c r="S1240" t="s">
        <v>1212</v>
      </c>
      <c r="T1240" s="132">
        <v>3461.9</v>
      </c>
      <c r="U1240" t="s">
        <v>2088</v>
      </c>
      <c r="V1240" s="133">
        <v>1.0800000000000001E-2</v>
      </c>
      <c r="W1240" s="133">
        <v>2.9311780525445599E-2</v>
      </c>
      <c r="X1240" s="15" t="s">
        <v>412</v>
      </c>
      <c r="Y1240" s="15" t="s">
        <v>339</v>
      </c>
      <c r="Z1240" s="144">
        <v>49111.67</v>
      </c>
      <c r="AB1240" t="s">
        <v>2089</v>
      </c>
      <c r="AD1240" s="144">
        <v>51.356099999999998</v>
      </c>
      <c r="AG1240" s="15" t="s">
        <v>15</v>
      </c>
      <c r="AH1240" s="133">
        <v>1.6224757105376053E-4</v>
      </c>
      <c r="AI1240" s="133">
        <v>3.2575635478028454E-3</v>
      </c>
      <c r="AJ1240" s="133">
        <v>7.9718613377433031E-5</v>
      </c>
    </row>
    <row r="1241" spans="1:36">
      <c r="A1241" t="s">
        <v>1213</v>
      </c>
      <c r="B1241">
        <v>9301</v>
      </c>
      <c r="C1241" t="s">
        <v>2402</v>
      </c>
      <c r="D1241" t="s">
        <v>2403</v>
      </c>
      <c r="E1241" t="s">
        <v>309</v>
      </c>
      <c r="F1241" t="s">
        <v>3801</v>
      </c>
      <c r="G1241" t="s">
        <v>3802</v>
      </c>
      <c r="H1241" t="s">
        <v>312</v>
      </c>
      <c r="I1241" t="s">
        <v>754</v>
      </c>
      <c r="J1241" t="s">
        <v>204</v>
      </c>
      <c r="K1241" t="s">
        <v>204</v>
      </c>
      <c r="L1241" t="s">
        <v>325</v>
      </c>
      <c r="M1241" t="s">
        <v>340</v>
      </c>
      <c r="N1241" t="s">
        <v>451</v>
      </c>
      <c r="O1241" t="s">
        <v>339</v>
      </c>
      <c r="P1241" t="s">
        <v>1622</v>
      </c>
      <c r="Q1241" t="s">
        <v>413</v>
      </c>
      <c r="R1241" t="s">
        <v>407</v>
      </c>
      <c r="S1241" t="s">
        <v>1212</v>
      </c>
      <c r="T1241" s="132">
        <v>3018.3</v>
      </c>
      <c r="U1241" t="s">
        <v>1479</v>
      </c>
      <c r="V1241" s="133">
        <v>1E-3</v>
      </c>
      <c r="W1241" s="133">
        <v>3.02742754542824E-2</v>
      </c>
      <c r="X1241" s="15" t="s">
        <v>412</v>
      </c>
      <c r="Y1241" s="15" t="s">
        <v>339</v>
      </c>
      <c r="Z1241" s="144">
        <v>50000</v>
      </c>
      <c r="AB1241" t="s">
        <v>3803</v>
      </c>
      <c r="AD1241" s="144">
        <v>49.814999999999998</v>
      </c>
      <c r="AG1241" s="15" t="s">
        <v>15</v>
      </c>
      <c r="AH1241" s="133">
        <v>7.1458481907426961E-5</v>
      </c>
      <c r="AI1241" s="133">
        <v>3.1598101906842369E-3</v>
      </c>
      <c r="AJ1241" s="133">
        <v>7.7326407678870207E-5</v>
      </c>
    </row>
    <row r="1242" spans="1:36">
      <c r="A1242" t="s">
        <v>1213</v>
      </c>
      <c r="B1242">
        <v>9301</v>
      </c>
      <c r="C1242" t="s">
        <v>2125</v>
      </c>
      <c r="D1242" t="s">
        <v>2126</v>
      </c>
      <c r="E1242" t="s">
        <v>309</v>
      </c>
      <c r="F1242" t="s">
        <v>2151</v>
      </c>
      <c r="G1242" t="s">
        <v>2152</v>
      </c>
      <c r="H1242" t="s">
        <v>312</v>
      </c>
      <c r="I1242" t="s">
        <v>754</v>
      </c>
      <c r="J1242" t="s">
        <v>204</v>
      </c>
      <c r="K1242" t="s">
        <v>204</v>
      </c>
      <c r="L1242" t="s">
        <v>325</v>
      </c>
      <c r="M1242" t="s">
        <v>340</v>
      </c>
      <c r="N1242" t="s">
        <v>464</v>
      </c>
      <c r="O1242" t="s">
        <v>339</v>
      </c>
      <c r="P1242" t="s">
        <v>1650</v>
      </c>
      <c r="Q1242" t="s">
        <v>413</v>
      </c>
      <c r="R1242" t="s">
        <v>407</v>
      </c>
      <c r="S1242" t="s">
        <v>1212</v>
      </c>
      <c r="T1242" s="132">
        <v>2849.2</v>
      </c>
      <c r="U1242" t="s">
        <v>2134</v>
      </c>
      <c r="V1242" s="133">
        <v>2.35E-2</v>
      </c>
      <c r="W1242" s="133">
        <v>1.7174378534555099E-2</v>
      </c>
      <c r="X1242" s="15" t="s">
        <v>412</v>
      </c>
      <c r="Y1242" s="15" t="s">
        <v>339</v>
      </c>
      <c r="Z1242" s="144">
        <v>41511.760000000002</v>
      </c>
      <c r="AB1242" t="s">
        <v>2153</v>
      </c>
      <c r="AC1242" s="132">
        <v>1110.2</v>
      </c>
      <c r="AD1242" s="144">
        <v>48.367199999999997</v>
      </c>
      <c r="AG1242" s="15" t="s">
        <v>15</v>
      </c>
      <c r="AH1242" s="133">
        <v>4.4202717757500788E-5</v>
      </c>
      <c r="AI1242" s="133">
        <v>3.0679749363617913E-3</v>
      </c>
      <c r="AJ1242" s="133">
        <v>7.5079028916700811E-5</v>
      </c>
    </row>
    <row r="1243" spans="1:36">
      <c r="A1243" t="s">
        <v>1213</v>
      </c>
      <c r="B1243">
        <v>9301</v>
      </c>
      <c r="C1243" t="s">
        <v>2178</v>
      </c>
      <c r="D1243" t="s">
        <v>2179</v>
      </c>
      <c r="E1243" t="s">
        <v>309</v>
      </c>
      <c r="F1243" t="s">
        <v>2180</v>
      </c>
      <c r="G1243" t="s">
        <v>2181</v>
      </c>
      <c r="H1243" t="s">
        <v>312</v>
      </c>
      <c r="I1243" t="s">
        <v>754</v>
      </c>
      <c r="J1243" t="s">
        <v>204</v>
      </c>
      <c r="K1243" t="s">
        <v>204</v>
      </c>
      <c r="L1243" t="s">
        <v>325</v>
      </c>
      <c r="M1243" t="s">
        <v>340</v>
      </c>
      <c r="N1243" t="s">
        <v>464</v>
      </c>
      <c r="O1243" t="s">
        <v>339</v>
      </c>
      <c r="P1243" t="s">
        <v>1662</v>
      </c>
      <c r="Q1243" t="s">
        <v>413</v>
      </c>
      <c r="R1243" t="s">
        <v>407</v>
      </c>
      <c r="S1243" t="s">
        <v>1212</v>
      </c>
      <c r="T1243" s="132">
        <v>3661.8</v>
      </c>
      <c r="U1243" t="s">
        <v>2108</v>
      </c>
      <c r="V1243" s="133">
        <v>2.7E-2</v>
      </c>
      <c r="W1243" s="133">
        <v>2.8797750536202999E-2</v>
      </c>
      <c r="X1243" s="15" t="s">
        <v>412</v>
      </c>
      <c r="Y1243" s="15" t="s">
        <v>339</v>
      </c>
      <c r="Z1243" s="144">
        <v>36000</v>
      </c>
      <c r="AB1243" t="s">
        <v>2182</v>
      </c>
      <c r="AD1243" s="144">
        <v>37.245599999999996</v>
      </c>
      <c r="AG1243" s="15" t="s">
        <v>15</v>
      </c>
      <c r="AH1243" s="133">
        <v>8.2263902599539321E-5</v>
      </c>
      <c r="AI1243" s="133">
        <v>2.3625218596436577E-3</v>
      </c>
      <c r="AJ1243" s="133">
        <v>5.7815285553430248E-5</v>
      </c>
    </row>
    <row r="1244" spans="1:36">
      <c r="A1244" t="s">
        <v>1213</v>
      </c>
      <c r="B1244">
        <v>9301</v>
      </c>
      <c r="C1244" t="s">
        <v>3418</v>
      </c>
      <c r="D1244" t="s">
        <v>3419</v>
      </c>
      <c r="E1244" t="s">
        <v>309</v>
      </c>
      <c r="F1244" t="s">
        <v>3420</v>
      </c>
      <c r="G1244" t="s">
        <v>3421</v>
      </c>
      <c r="H1244" t="s">
        <v>312</v>
      </c>
      <c r="I1244" t="s">
        <v>754</v>
      </c>
      <c r="J1244" t="s">
        <v>204</v>
      </c>
      <c r="K1244" t="s">
        <v>204</v>
      </c>
      <c r="L1244" t="s">
        <v>325</v>
      </c>
      <c r="M1244" t="s">
        <v>340</v>
      </c>
      <c r="N1244" t="s">
        <v>477</v>
      </c>
      <c r="O1244" t="s">
        <v>339</v>
      </c>
      <c r="P1244" t="s">
        <v>1957</v>
      </c>
      <c r="Q1244" t="s">
        <v>413</v>
      </c>
      <c r="R1244" t="s">
        <v>407</v>
      </c>
      <c r="S1244" t="s">
        <v>1212</v>
      </c>
      <c r="T1244" s="132">
        <v>3617.9</v>
      </c>
      <c r="U1244" t="s">
        <v>2785</v>
      </c>
      <c r="V1244" s="133">
        <v>7.0000000000000001E-3</v>
      </c>
      <c r="W1244" s="133">
        <v>1.7955913926362602E-2</v>
      </c>
      <c r="X1244" s="15" t="s">
        <v>412</v>
      </c>
      <c r="Y1244" s="15" t="s">
        <v>339</v>
      </c>
      <c r="Z1244" s="144">
        <v>35000</v>
      </c>
      <c r="AB1244" t="s">
        <v>2673</v>
      </c>
      <c r="AD1244" s="144">
        <v>37.173499999999997</v>
      </c>
      <c r="AG1244" s="15" t="s">
        <v>15</v>
      </c>
      <c r="AH1244" s="133">
        <v>4.3750000000000001E-4</v>
      </c>
      <c r="AI1244" s="133">
        <v>2.3579484918879951E-3</v>
      </c>
      <c r="AJ1244" s="133">
        <v>5.7703366774073704E-5</v>
      </c>
    </row>
    <row r="1245" spans="1:36">
      <c r="A1245" t="s">
        <v>1213</v>
      </c>
      <c r="B1245">
        <v>9301</v>
      </c>
      <c r="C1245" t="s">
        <v>3428</v>
      </c>
      <c r="D1245" t="s">
        <v>3429</v>
      </c>
      <c r="E1245" t="s">
        <v>309</v>
      </c>
      <c r="F1245" t="s">
        <v>3439</v>
      </c>
      <c r="G1245">
        <v>11921290</v>
      </c>
      <c r="H1245" t="s">
        <v>312</v>
      </c>
      <c r="I1245" t="s">
        <v>754</v>
      </c>
      <c r="J1245" t="s">
        <v>204</v>
      </c>
      <c r="K1245" t="s">
        <v>204</v>
      </c>
      <c r="L1245" t="s">
        <v>325</v>
      </c>
      <c r="M1245" t="s">
        <v>340</v>
      </c>
      <c r="N1245" t="s">
        <v>464</v>
      </c>
      <c r="O1245" t="s">
        <v>339</v>
      </c>
      <c r="P1245" t="s">
        <v>1686</v>
      </c>
      <c r="Q1245" t="s">
        <v>413</v>
      </c>
      <c r="R1245" t="s">
        <v>407</v>
      </c>
      <c r="S1245" t="s">
        <v>1212</v>
      </c>
      <c r="T1245" s="132">
        <v>2493.6</v>
      </c>
      <c r="U1245" t="s">
        <v>1726</v>
      </c>
      <c r="V1245" s="133">
        <v>3.0000000000000001E-3</v>
      </c>
      <c r="W1245" s="133">
        <v>2.9172782620191198E-2</v>
      </c>
      <c r="X1245" s="15" t="s">
        <v>412</v>
      </c>
      <c r="Y1245" s="15" t="s">
        <v>339</v>
      </c>
      <c r="Z1245" s="144">
        <v>30000</v>
      </c>
      <c r="AB1245" s="148">
        <f>AD1245*1000/Z1245*100</f>
        <v>96.567704918032661</v>
      </c>
      <c r="AD1245" s="144">
        <f>28970.3114754098/1000</f>
        <v>28.970311475409797</v>
      </c>
      <c r="AG1245" s="15" t="s">
        <v>15</v>
      </c>
      <c r="AH1245" s="133">
        <v>1.0652314075070782E-4</v>
      </c>
      <c r="AI1245" s="133">
        <v>1.8376128761878224E-3</v>
      </c>
      <c r="AJ1245" s="133">
        <v>4.4969790539624406E-5</v>
      </c>
    </row>
    <row r="1246" spans="1:36">
      <c r="A1246" t="s">
        <v>1213</v>
      </c>
      <c r="B1246">
        <v>9301</v>
      </c>
      <c r="C1246" t="s">
        <v>455</v>
      </c>
      <c r="D1246" t="s">
        <v>2571</v>
      </c>
      <c r="E1246" t="s">
        <v>309</v>
      </c>
      <c r="F1246" t="s">
        <v>2677</v>
      </c>
      <c r="G1246" t="s">
        <v>2678</v>
      </c>
      <c r="H1246" t="s">
        <v>312</v>
      </c>
      <c r="I1246" t="s">
        <v>754</v>
      </c>
      <c r="J1246" t="s">
        <v>204</v>
      </c>
      <c r="K1246" t="s">
        <v>204</v>
      </c>
      <c r="L1246" t="s">
        <v>325</v>
      </c>
      <c r="M1246" t="s">
        <v>340</v>
      </c>
      <c r="N1246" t="s">
        <v>440</v>
      </c>
      <c r="O1246" t="s">
        <v>339</v>
      </c>
      <c r="P1246" t="s">
        <v>2102</v>
      </c>
      <c r="Q1246" t="s">
        <v>415</v>
      </c>
      <c r="R1246" t="s">
        <v>407</v>
      </c>
      <c r="S1246" t="s">
        <v>1212</v>
      </c>
      <c r="T1246" s="132">
        <v>3888.3</v>
      </c>
      <c r="U1246" t="s">
        <v>2679</v>
      </c>
      <c r="V1246" s="133">
        <v>3.85E-2</v>
      </c>
      <c r="W1246" s="133">
        <v>1.97550188887116E-2</v>
      </c>
      <c r="X1246" s="15" t="s">
        <v>412</v>
      </c>
      <c r="Y1246" s="15" t="s">
        <v>339</v>
      </c>
      <c r="Z1246" s="144">
        <v>29677.42</v>
      </c>
      <c r="AB1246" t="s">
        <v>2680</v>
      </c>
      <c r="AC1246" s="132">
        <v>1012.6</v>
      </c>
      <c r="AD1246" s="144">
        <v>36.771000000000001</v>
      </c>
      <c r="AG1246" s="15" t="s">
        <v>15</v>
      </c>
      <c r="AH1246" s="133">
        <v>1.1616059766748202E-5</v>
      </c>
      <c r="AI1246" s="133">
        <v>2.3324175553879373E-3</v>
      </c>
      <c r="AJ1246" s="133">
        <v>5.707857747184054E-5</v>
      </c>
    </row>
    <row r="1247" spans="1:36">
      <c r="A1247" t="s">
        <v>1213</v>
      </c>
      <c r="B1247">
        <v>9301</v>
      </c>
      <c r="C1247" t="s">
        <v>3471</v>
      </c>
      <c r="D1247" t="s">
        <v>3472</v>
      </c>
      <c r="E1247" t="s">
        <v>309</v>
      </c>
      <c r="F1247" t="s">
        <v>3473</v>
      </c>
      <c r="G1247" t="s">
        <v>3474</v>
      </c>
      <c r="H1247" t="s">
        <v>312</v>
      </c>
      <c r="I1247" t="s">
        <v>754</v>
      </c>
      <c r="J1247" t="s">
        <v>204</v>
      </c>
      <c r="K1247" t="s">
        <v>204</v>
      </c>
      <c r="L1247" t="s">
        <v>325</v>
      </c>
      <c r="M1247" t="s">
        <v>340</v>
      </c>
      <c r="N1247" t="s">
        <v>464</v>
      </c>
      <c r="O1247" t="s">
        <v>339</v>
      </c>
      <c r="Q1247" t="s">
        <v>410</v>
      </c>
      <c r="R1247" t="s">
        <v>410</v>
      </c>
      <c r="S1247" t="s">
        <v>1212</v>
      </c>
      <c r="T1247" s="132">
        <v>5684.5</v>
      </c>
      <c r="U1247" t="s">
        <v>2310</v>
      </c>
      <c r="V1247" s="133">
        <v>6.4000000000000003E-3</v>
      </c>
      <c r="W1247" s="133">
        <v>3.42763660848137E-2</v>
      </c>
      <c r="X1247" s="15" t="s">
        <v>412</v>
      </c>
      <c r="Y1247" s="15" t="s">
        <v>339</v>
      </c>
      <c r="Z1247" s="144">
        <v>38252.11</v>
      </c>
      <c r="AB1247" t="s">
        <v>3475</v>
      </c>
      <c r="AD1247" s="144">
        <v>36.159699999999994</v>
      </c>
      <c r="AG1247" s="15" t="s">
        <v>15</v>
      </c>
      <c r="AH1247" s="133">
        <v>1.7314534940859164E-4</v>
      </c>
      <c r="AI1247" s="133">
        <v>2.2936422473569164E-3</v>
      </c>
      <c r="AJ1247" s="133">
        <v>5.6129673868225283E-5</v>
      </c>
    </row>
    <row r="1248" spans="1:36">
      <c r="A1248" t="s">
        <v>1213</v>
      </c>
      <c r="B1248">
        <v>9301</v>
      </c>
      <c r="C1248" t="s">
        <v>1852</v>
      </c>
      <c r="D1248" t="s">
        <v>1853</v>
      </c>
      <c r="E1248" t="s">
        <v>309</v>
      </c>
      <c r="F1248" t="s">
        <v>1937</v>
      </c>
      <c r="G1248" t="s">
        <v>1938</v>
      </c>
      <c r="H1248" t="s">
        <v>312</v>
      </c>
      <c r="I1248" t="s">
        <v>754</v>
      </c>
      <c r="J1248" t="s">
        <v>204</v>
      </c>
      <c r="K1248" t="s">
        <v>204</v>
      </c>
      <c r="L1248" t="s">
        <v>325</v>
      </c>
      <c r="M1248" t="s">
        <v>340</v>
      </c>
      <c r="N1248" t="s">
        <v>443</v>
      </c>
      <c r="O1248" t="s">
        <v>339</v>
      </c>
      <c r="P1248" t="s">
        <v>1856</v>
      </c>
      <c r="Q1248" t="s">
        <v>415</v>
      </c>
      <c r="R1248" t="s">
        <v>407</v>
      </c>
      <c r="S1248" t="s">
        <v>1212</v>
      </c>
      <c r="T1248" s="132">
        <v>905</v>
      </c>
      <c r="U1248" t="s">
        <v>1747</v>
      </c>
      <c r="V1248" s="133">
        <v>0.01</v>
      </c>
      <c r="W1248" s="133">
        <v>2.5225766631364499E-2</v>
      </c>
      <c r="X1248" s="15" t="s">
        <v>412</v>
      </c>
      <c r="Y1248" s="15" t="s">
        <v>339</v>
      </c>
      <c r="Z1248" s="144">
        <v>33000.720000000001</v>
      </c>
      <c r="AB1248" t="s">
        <v>1939</v>
      </c>
      <c r="AD1248" s="144">
        <v>36.059899999999999</v>
      </c>
      <c r="AG1248" s="15" t="s">
        <v>15</v>
      </c>
      <c r="AH1248" s="133">
        <v>5.603883144101913E-5</v>
      </c>
      <c r="AI1248" s="133">
        <v>2.2873118437228648E-3</v>
      </c>
      <c r="AJ1248" s="133">
        <v>5.5974757166702637E-5</v>
      </c>
    </row>
    <row r="1249" spans="1:36">
      <c r="A1249" t="s">
        <v>1213</v>
      </c>
      <c r="B1249">
        <v>9301</v>
      </c>
      <c r="C1249" t="s">
        <v>3428</v>
      </c>
      <c r="D1249" t="s">
        <v>3429</v>
      </c>
      <c r="E1249" t="s">
        <v>309</v>
      </c>
      <c r="F1249" t="s">
        <v>3443</v>
      </c>
      <c r="G1249" t="s">
        <v>3444</v>
      </c>
      <c r="H1249" t="s">
        <v>312</v>
      </c>
      <c r="I1249" t="s">
        <v>754</v>
      </c>
      <c r="J1249" t="s">
        <v>204</v>
      </c>
      <c r="K1249" t="s">
        <v>204</v>
      </c>
      <c r="L1249" t="s">
        <v>325</v>
      </c>
      <c r="M1249" t="s">
        <v>340</v>
      </c>
      <c r="N1249" t="s">
        <v>464</v>
      </c>
      <c r="O1249" t="s">
        <v>339</v>
      </c>
      <c r="P1249" t="s">
        <v>1686</v>
      </c>
      <c r="Q1249" t="s">
        <v>413</v>
      </c>
      <c r="R1249" t="s">
        <v>407</v>
      </c>
      <c r="S1249" t="s">
        <v>1212</v>
      </c>
      <c r="T1249" s="132">
        <v>1751.9</v>
      </c>
      <c r="U1249" t="s">
        <v>1793</v>
      </c>
      <c r="V1249" s="133">
        <v>1E-3</v>
      </c>
      <c r="W1249" s="133">
        <v>2.2083889452218699E-2</v>
      </c>
      <c r="X1249" s="15" t="s">
        <v>412</v>
      </c>
      <c r="Y1249" s="15" t="s">
        <v>339</v>
      </c>
      <c r="Z1249" s="144">
        <v>32000</v>
      </c>
      <c r="AB1249" t="s">
        <v>3445</v>
      </c>
      <c r="AD1249" s="144">
        <v>34.479999999999997</v>
      </c>
      <c r="AG1249" s="15" t="s">
        <v>15</v>
      </c>
      <c r="AH1249" s="133">
        <v>5.6506153873320265E-5</v>
      </c>
      <c r="AI1249" s="133">
        <v>2.187097367756549E-3</v>
      </c>
      <c r="AJ1249" s="133">
        <v>5.352232333167609E-5</v>
      </c>
    </row>
    <row r="1250" spans="1:36">
      <c r="A1250" t="s">
        <v>1213</v>
      </c>
      <c r="B1250">
        <v>9301</v>
      </c>
      <c r="C1250" t="s">
        <v>2094</v>
      </c>
      <c r="D1250" t="s">
        <v>2095</v>
      </c>
      <c r="E1250" t="s">
        <v>309</v>
      </c>
      <c r="F1250" t="s">
        <v>2096</v>
      </c>
      <c r="G1250" t="s">
        <v>2097</v>
      </c>
      <c r="H1250" t="s">
        <v>312</v>
      </c>
      <c r="I1250" t="s">
        <v>754</v>
      </c>
      <c r="J1250" t="s">
        <v>204</v>
      </c>
      <c r="K1250" t="s">
        <v>204</v>
      </c>
      <c r="L1250" t="s">
        <v>325</v>
      </c>
      <c r="M1250" t="s">
        <v>340</v>
      </c>
      <c r="N1250" t="s">
        <v>448</v>
      </c>
      <c r="O1250" t="s">
        <v>339</v>
      </c>
      <c r="P1250" t="s">
        <v>1211</v>
      </c>
      <c r="Q1250" t="s">
        <v>413</v>
      </c>
      <c r="R1250" t="s">
        <v>407</v>
      </c>
      <c r="S1250" t="s">
        <v>1212</v>
      </c>
      <c r="T1250" s="132">
        <v>4259.6000000000004</v>
      </c>
      <c r="U1250" t="s">
        <v>2098</v>
      </c>
      <c r="V1250" s="133">
        <v>2E-3</v>
      </c>
      <c r="W1250" s="133">
        <v>1.8855466407537099E-2</v>
      </c>
      <c r="X1250" s="15" t="s">
        <v>412</v>
      </c>
      <c r="Y1250" s="15" t="s">
        <v>339</v>
      </c>
      <c r="Z1250" s="144">
        <v>34000</v>
      </c>
      <c r="AB1250" t="s">
        <v>2099</v>
      </c>
      <c r="AD1250" s="144">
        <v>34.431800000000003</v>
      </c>
      <c r="AG1250" s="15" t="s">
        <v>15</v>
      </c>
      <c r="AH1250" s="133">
        <v>8.8009439755834734E-6</v>
      </c>
      <c r="AI1250" s="133">
        <v>2.1840399984663561E-3</v>
      </c>
      <c r="AJ1250" s="133">
        <v>5.3447503842563955E-5</v>
      </c>
    </row>
    <row r="1251" spans="1:36">
      <c r="A1251" t="s">
        <v>1213</v>
      </c>
      <c r="B1251">
        <v>9301</v>
      </c>
      <c r="C1251" t="s">
        <v>2751</v>
      </c>
      <c r="D1251" t="s">
        <v>2752</v>
      </c>
      <c r="E1251" t="s">
        <v>309</v>
      </c>
      <c r="F1251" t="s">
        <v>3476</v>
      </c>
      <c r="G1251" t="s">
        <v>3477</v>
      </c>
      <c r="H1251" t="s">
        <v>312</v>
      </c>
      <c r="I1251" t="s">
        <v>754</v>
      </c>
      <c r="J1251" t="s">
        <v>204</v>
      </c>
      <c r="K1251" t="s">
        <v>204</v>
      </c>
      <c r="L1251" t="s">
        <v>325</v>
      </c>
      <c r="M1251" t="s">
        <v>340</v>
      </c>
      <c r="N1251" t="s">
        <v>464</v>
      </c>
      <c r="O1251" t="s">
        <v>339</v>
      </c>
      <c r="P1251" t="s">
        <v>1650</v>
      </c>
      <c r="Q1251" t="s">
        <v>413</v>
      </c>
      <c r="R1251" t="s">
        <v>407</v>
      </c>
      <c r="S1251" t="s">
        <v>1212</v>
      </c>
      <c r="T1251" s="132">
        <v>1662.5</v>
      </c>
      <c r="U1251" t="s">
        <v>2378</v>
      </c>
      <c r="V1251" s="133">
        <v>1.6E-2</v>
      </c>
      <c r="W1251" s="133">
        <v>1.7490402073859799E-2</v>
      </c>
      <c r="X1251" s="15" t="s">
        <v>412</v>
      </c>
      <c r="Y1251" s="15" t="s">
        <v>339</v>
      </c>
      <c r="Z1251" s="144">
        <v>30000.22</v>
      </c>
      <c r="AB1251" t="s">
        <v>1851</v>
      </c>
      <c r="AD1251" s="144">
        <v>33.822199999999995</v>
      </c>
      <c r="AG1251" s="15" t="s">
        <v>15</v>
      </c>
      <c r="AH1251" s="133">
        <v>7.7380086912521499E-5</v>
      </c>
      <c r="AI1251" s="133">
        <v>2.1453725229621679E-3</v>
      </c>
      <c r="AJ1251" s="133">
        <v>5.2501239100597886E-5</v>
      </c>
    </row>
    <row r="1252" spans="1:36">
      <c r="A1252" t="s">
        <v>1213</v>
      </c>
      <c r="B1252">
        <v>9301</v>
      </c>
      <c r="C1252" t="s">
        <v>3055</v>
      </c>
      <c r="D1252" t="s">
        <v>3056</v>
      </c>
      <c r="E1252" t="s">
        <v>309</v>
      </c>
      <c r="F1252" t="s">
        <v>3500</v>
      </c>
      <c r="G1252" t="s">
        <v>3501</v>
      </c>
      <c r="H1252" t="s">
        <v>312</v>
      </c>
      <c r="I1252" t="s">
        <v>754</v>
      </c>
      <c r="J1252" t="s">
        <v>204</v>
      </c>
      <c r="K1252" t="s">
        <v>204</v>
      </c>
      <c r="L1252" t="s">
        <v>325</v>
      </c>
      <c r="M1252" t="s">
        <v>340</v>
      </c>
      <c r="N1252" t="s">
        <v>464</v>
      </c>
      <c r="O1252" t="s">
        <v>339</v>
      </c>
      <c r="P1252" t="s">
        <v>1856</v>
      </c>
      <c r="Q1252" t="s">
        <v>415</v>
      </c>
      <c r="R1252" t="s">
        <v>407</v>
      </c>
      <c r="S1252" t="s">
        <v>1212</v>
      </c>
      <c r="T1252" s="132">
        <v>1648.4</v>
      </c>
      <c r="U1252" t="s">
        <v>1793</v>
      </c>
      <c r="V1252" s="133">
        <v>2.5000000000000001E-2</v>
      </c>
      <c r="W1252" s="133">
        <v>2.3961672474145601E-2</v>
      </c>
      <c r="X1252" s="15" t="s">
        <v>412</v>
      </c>
      <c r="Y1252" s="15" t="s">
        <v>339</v>
      </c>
      <c r="Z1252" s="144">
        <v>28785.79</v>
      </c>
      <c r="AB1252" t="s">
        <v>3502</v>
      </c>
      <c r="AD1252" s="144">
        <v>32.775500000000001</v>
      </c>
      <c r="AG1252" s="15" t="s">
        <v>15</v>
      </c>
      <c r="AH1252" s="133">
        <v>8.7158693078775369E-5</v>
      </c>
      <c r="AI1252" s="133">
        <v>2.0789794018823892E-3</v>
      </c>
      <c r="AJ1252" s="133">
        <v>5.0876476460479989E-5</v>
      </c>
    </row>
    <row r="1253" spans="1:36">
      <c r="A1253" t="s">
        <v>1213</v>
      </c>
      <c r="B1253">
        <v>9301</v>
      </c>
      <c r="C1253" t="s">
        <v>3483</v>
      </c>
      <c r="D1253" t="s">
        <v>3484</v>
      </c>
      <c r="E1253" t="s">
        <v>309</v>
      </c>
      <c r="F1253" t="s">
        <v>3485</v>
      </c>
      <c r="G1253" t="s">
        <v>3486</v>
      </c>
      <c r="H1253" t="s">
        <v>312</v>
      </c>
      <c r="I1253" t="s">
        <v>754</v>
      </c>
      <c r="J1253" t="s">
        <v>204</v>
      </c>
      <c r="K1253" t="s">
        <v>204</v>
      </c>
      <c r="L1253" t="s">
        <v>325</v>
      </c>
      <c r="M1253" t="s">
        <v>340</v>
      </c>
      <c r="N1253" t="s">
        <v>464</v>
      </c>
      <c r="O1253" t="s">
        <v>339</v>
      </c>
      <c r="Q1253" t="s">
        <v>410</v>
      </c>
      <c r="R1253" t="s">
        <v>410</v>
      </c>
      <c r="S1253" t="s">
        <v>1212</v>
      </c>
      <c r="T1253" s="132">
        <v>3043.6</v>
      </c>
      <c r="U1253" t="s">
        <v>1651</v>
      </c>
      <c r="V1253" s="133">
        <v>4.2000000000000003E-2</v>
      </c>
      <c r="W1253" s="133">
        <v>3.6066291940211902E-2</v>
      </c>
      <c r="X1253" s="15" t="s">
        <v>412</v>
      </c>
      <c r="Y1253" s="15" t="s">
        <v>339</v>
      </c>
      <c r="Z1253" s="144">
        <v>29000</v>
      </c>
      <c r="AB1253" t="s">
        <v>3487</v>
      </c>
      <c r="AD1253" s="144">
        <v>30.107800000000001</v>
      </c>
      <c r="AG1253" s="15" t="s">
        <v>15</v>
      </c>
      <c r="AH1253" s="133">
        <v>2.9E-4</v>
      </c>
      <c r="AI1253" s="133">
        <v>1.9097647949228721E-3</v>
      </c>
      <c r="AJ1253" s="133">
        <v>4.6735481624287637E-5</v>
      </c>
    </row>
    <row r="1254" spans="1:36">
      <c r="A1254" t="s">
        <v>1213</v>
      </c>
      <c r="B1254">
        <v>9301</v>
      </c>
      <c r="C1254" t="s">
        <v>1618</v>
      </c>
      <c r="D1254" t="s">
        <v>1619</v>
      </c>
      <c r="E1254" t="s">
        <v>309</v>
      </c>
      <c r="F1254" t="s">
        <v>3525</v>
      </c>
      <c r="G1254" t="s">
        <v>3526</v>
      </c>
      <c r="H1254" t="s">
        <v>312</v>
      </c>
      <c r="I1254" t="s">
        <v>754</v>
      </c>
      <c r="J1254" t="s">
        <v>204</v>
      </c>
      <c r="K1254" t="s">
        <v>204</v>
      </c>
      <c r="L1254" t="s">
        <v>325</v>
      </c>
      <c r="M1254" t="s">
        <v>340</v>
      </c>
      <c r="N1254" t="s">
        <v>464</v>
      </c>
      <c r="O1254" t="s">
        <v>339</v>
      </c>
      <c r="P1254" t="s">
        <v>1622</v>
      </c>
      <c r="Q1254" t="s">
        <v>413</v>
      </c>
      <c r="R1254" t="s">
        <v>407</v>
      </c>
      <c r="S1254" t="s">
        <v>1212</v>
      </c>
      <c r="T1254" s="132">
        <v>6014.7</v>
      </c>
      <c r="U1254" t="s">
        <v>2364</v>
      </c>
      <c r="V1254" s="133">
        <v>5.0000000000000001E-3</v>
      </c>
      <c r="W1254" s="133">
        <v>3.2836557594537401E-2</v>
      </c>
      <c r="X1254" s="15" t="s">
        <v>412</v>
      </c>
      <c r="Y1254" s="15" t="s">
        <v>339</v>
      </c>
      <c r="Z1254" s="144">
        <v>32083.86</v>
      </c>
      <c r="AB1254" t="s">
        <v>3527</v>
      </c>
      <c r="AD1254" s="144">
        <v>29.866900000000001</v>
      </c>
      <c r="AG1254" s="15" t="s">
        <v>15</v>
      </c>
      <c r="AH1254" s="133">
        <v>1.882921933870911E-4</v>
      </c>
      <c r="AI1254" s="133">
        <v>1.8944842915617193E-3</v>
      </c>
      <c r="AJ1254" s="133">
        <v>4.6361539405882738E-5</v>
      </c>
    </row>
    <row r="1255" spans="1:36">
      <c r="A1255" t="s">
        <v>1213</v>
      </c>
      <c r="B1255">
        <v>9301</v>
      </c>
      <c r="C1255" t="s">
        <v>1699</v>
      </c>
      <c r="D1255" t="s">
        <v>1700</v>
      </c>
      <c r="E1255" t="s">
        <v>309</v>
      </c>
      <c r="F1255" t="s">
        <v>3498</v>
      </c>
      <c r="G1255" t="s">
        <v>3499</v>
      </c>
      <c r="H1255" t="s">
        <v>312</v>
      </c>
      <c r="I1255" t="s">
        <v>754</v>
      </c>
      <c r="J1255" t="s">
        <v>204</v>
      </c>
      <c r="K1255" t="s">
        <v>204</v>
      </c>
      <c r="L1255" t="s">
        <v>325</v>
      </c>
      <c r="M1255" t="s">
        <v>340</v>
      </c>
      <c r="N1255" t="s">
        <v>447</v>
      </c>
      <c r="O1255" t="s">
        <v>339</v>
      </c>
      <c r="Q1255" t="s">
        <v>410</v>
      </c>
      <c r="R1255" t="s">
        <v>410</v>
      </c>
      <c r="S1255" t="s">
        <v>1212</v>
      </c>
      <c r="T1255" s="132">
        <v>2105.6</v>
      </c>
      <c r="U1255" t="s">
        <v>1663</v>
      </c>
      <c r="V1255" s="133">
        <v>3.5000000000000003E-2</v>
      </c>
      <c r="W1255" s="133">
        <v>4.3266645692586599E-2</v>
      </c>
      <c r="X1255" s="15" t="s">
        <v>412</v>
      </c>
      <c r="Y1255" s="15" t="s">
        <v>339</v>
      </c>
      <c r="Z1255" s="144">
        <v>27900</v>
      </c>
      <c r="AB1255" t="s">
        <v>1997</v>
      </c>
      <c r="AD1255" s="144">
        <v>29.295000000000002</v>
      </c>
      <c r="AG1255" s="15" t="s">
        <v>15</v>
      </c>
      <c r="AH1255" s="133">
        <v>1.6331175159755771E-4</v>
      </c>
      <c r="AI1255" s="133">
        <v>1.8582081609172887E-3</v>
      </c>
      <c r="AJ1255" s="133">
        <v>4.5473795301666222E-5</v>
      </c>
    </row>
    <row r="1256" spans="1:36">
      <c r="A1256" t="s">
        <v>1213</v>
      </c>
      <c r="B1256">
        <v>9301</v>
      </c>
      <c r="C1256" t="s">
        <v>1960</v>
      </c>
      <c r="D1256" t="s">
        <v>1961</v>
      </c>
      <c r="E1256" t="s">
        <v>309</v>
      </c>
      <c r="F1256" t="s">
        <v>1962</v>
      </c>
      <c r="G1256" t="s">
        <v>1963</v>
      </c>
      <c r="H1256" t="s">
        <v>312</v>
      </c>
      <c r="I1256" t="s">
        <v>754</v>
      </c>
      <c r="J1256" t="s">
        <v>204</v>
      </c>
      <c r="K1256" t="s">
        <v>204</v>
      </c>
      <c r="L1256" t="s">
        <v>325</v>
      </c>
      <c r="M1256" t="s">
        <v>340</v>
      </c>
      <c r="N1256" t="s">
        <v>464</v>
      </c>
      <c r="O1256" t="s">
        <v>339</v>
      </c>
      <c r="P1256" t="s">
        <v>1964</v>
      </c>
      <c r="Q1256" t="s">
        <v>415</v>
      </c>
      <c r="R1256" t="s">
        <v>407</v>
      </c>
      <c r="S1256" t="s">
        <v>1212</v>
      </c>
      <c r="T1256" s="132">
        <v>5253</v>
      </c>
      <c r="U1256" t="s">
        <v>1965</v>
      </c>
      <c r="V1256" s="133">
        <v>8.3999999999999995E-3</v>
      </c>
      <c r="W1256" s="133">
        <v>2.5162824183702099E-2</v>
      </c>
      <c r="X1256" s="15" t="s">
        <v>412</v>
      </c>
      <c r="Y1256" s="15" t="s">
        <v>339</v>
      </c>
      <c r="Z1256" s="144">
        <v>28043.96</v>
      </c>
      <c r="AB1256" t="s">
        <v>1966</v>
      </c>
      <c r="AD1256" s="144">
        <v>28.397299999999998</v>
      </c>
      <c r="AG1256" s="15" t="s">
        <v>15</v>
      </c>
      <c r="AH1256" s="133">
        <v>3.5327085001414831E-5</v>
      </c>
      <c r="AI1256" s="133">
        <v>1.8012662436598912E-3</v>
      </c>
      <c r="AJ1256" s="133">
        <v>4.4080321123741461E-5</v>
      </c>
    </row>
    <row r="1257" spans="1:36">
      <c r="A1257" t="s">
        <v>1213</v>
      </c>
      <c r="B1257">
        <v>9301</v>
      </c>
      <c r="C1257" t="s">
        <v>2294</v>
      </c>
      <c r="D1257" t="s">
        <v>2295</v>
      </c>
      <c r="E1257" t="s">
        <v>309</v>
      </c>
      <c r="F1257" t="s">
        <v>2787</v>
      </c>
      <c r="G1257" t="s">
        <v>2788</v>
      </c>
      <c r="H1257" t="s">
        <v>312</v>
      </c>
      <c r="I1257" t="s">
        <v>754</v>
      </c>
      <c r="J1257" t="s">
        <v>204</v>
      </c>
      <c r="K1257" t="s">
        <v>204</v>
      </c>
      <c r="L1257" t="s">
        <v>325</v>
      </c>
      <c r="M1257" t="s">
        <v>340</v>
      </c>
      <c r="N1257" t="s">
        <v>477</v>
      </c>
      <c r="O1257" t="s">
        <v>339</v>
      </c>
      <c r="P1257" t="s">
        <v>1650</v>
      </c>
      <c r="Q1257" t="s">
        <v>413</v>
      </c>
      <c r="R1257" t="s">
        <v>407</v>
      </c>
      <c r="S1257" t="s">
        <v>1212</v>
      </c>
      <c r="T1257" s="132">
        <v>1206.3</v>
      </c>
      <c r="U1257" t="s">
        <v>2789</v>
      </c>
      <c r="V1257" s="133">
        <v>1.7999999999999999E-2</v>
      </c>
      <c r="W1257" s="133">
        <v>2.0109070156812299E-2</v>
      </c>
      <c r="X1257" s="15" t="s">
        <v>412</v>
      </c>
      <c r="Y1257" s="15" t="s">
        <v>339</v>
      </c>
      <c r="Z1257" s="144">
        <v>24921.17</v>
      </c>
      <c r="AB1257" t="s">
        <v>2790</v>
      </c>
      <c r="AD1257" s="144">
        <v>27.9316</v>
      </c>
      <c r="AG1257" s="15" t="s">
        <v>15</v>
      </c>
      <c r="AH1257" s="133">
        <v>3.4093327020362782E-5</v>
      </c>
      <c r="AI1257" s="133">
        <v>1.7717264743975878E-3</v>
      </c>
      <c r="AJ1257" s="133">
        <v>4.3357428259020997E-5</v>
      </c>
    </row>
    <row r="1258" spans="1:36">
      <c r="A1258" t="s">
        <v>1213</v>
      </c>
      <c r="B1258">
        <v>9301</v>
      </c>
      <c r="C1258" t="s">
        <v>3503</v>
      </c>
      <c r="D1258" t="s">
        <v>3504</v>
      </c>
      <c r="E1258" t="s">
        <v>311</v>
      </c>
      <c r="F1258" t="s">
        <v>3519</v>
      </c>
      <c r="G1258" t="s">
        <v>3520</v>
      </c>
      <c r="H1258" t="s">
        <v>312</v>
      </c>
      <c r="I1258" t="s">
        <v>754</v>
      </c>
      <c r="J1258" t="s">
        <v>204</v>
      </c>
      <c r="K1258" t="s">
        <v>204</v>
      </c>
      <c r="L1258" t="s">
        <v>325</v>
      </c>
      <c r="M1258" t="s">
        <v>340</v>
      </c>
      <c r="N1258" t="s">
        <v>464</v>
      </c>
      <c r="O1258" t="s">
        <v>339</v>
      </c>
      <c r="Q1258" t="s">
        <v>410</v>
      </c>
      <c r="R1258" t="s">
        <v>410</v>
      </c>
      <c r="S1258" t="s">
        <v>1212</v>
      </c>
      <c r="T1258" s="132">
        <v>3269.8</v>
      </c>
      <c r="U1258" t="s">
        <v>1682</v>
      </c>
      <c r="V1258" s="133">
        <v>6.0999999999999999E-2</v>
      </c>
      <c r="W1258" s="133">
        <v>5.0082788254022299E-2</v>
      </c>
      <c r="X1258" s="15" t="s">
        <v>412</v>
      </c>
      <c r="Y1258" s="15" t="s">
        <v>339</v>
      </c>
      <c r="Z1258" s="144">
        <v>26000</v>
      </c>
      <c r="AB1258" t="s">
        <v>3521</v>
      </c>
      <c r="AD1258" s="144">
        <v>27.2636</v>
      </c>
      <c r="AG1258" s="15" t="s">
        <v>15</v>
      </c>
      <c r="AH1258" s="133">
        <v>3.0660377358490568E-4</v>
      </c>
      <c r="AI1258" s="133">
        <v>1.7293546344422114E-3</v>
      </c>
      <c r="AJ1258" s="133">
        <v>4.2320510858047692E-5</v>
      </c>
    </row>
    <row r="1259" spans="1:36">
      <c r="A1259" t="s">
        <v>1213</v>
      </c>
      <c r="B1259">
        <v>9301</v>
      </c>
      <c r="C1259" t="s">
        <v>1852</v>
      </c>
      <c r="D1259" t="s">
        <v>1853</v>
      </c>
      <c r="E1259" t="s">
        <v>309</v>
      </c>
      <c r="F1259" t="s">
        <v>2797</v>
      </c>
      <c r="G1259" t="s">
        <v>2798</v>
      </c>
      <c r="H1259" t="s">
        <v>312</v>
      </c>
      <c r="I1259" t="s">
        <v>754</v>
      </c>
      <c r="J1259" t="s">
        <v>204</v>
      </c>
      <c r="K1259" t="s">
        <v>204</v>
      </c>
      <c r="L1259" t="s">
        <v>325</v>
      </c>
      <c r="M1259" t="s">
        <v>340</v>
      </c>
      <c r="N1259" t="s">
        <v>443</v>
      </c>
      <c r="O1259" t="s">
        <v>339</v>
      </c>
      <c r="P1259" t="s">
        <v>1856</v>
      </c>
      <c r="Q1259" t="s">
        <v>415</v>
      </c>
      <c r="R1259" t="s">
        <v>407</v>
      </c>
      <c r="S1259" t="s">
        <v>1212</v>
      </c>
      <c r="T1259" s="132">
        <v>1045.5999999999999</v>
      </c>
      <c r="U1259" t="s">
        <v>1793</v>
      </c>
      <c r="V1259" s="133">
        <v>1.8499999999999999E-2</v>
      </c>
      <c r="W1259" s="133">
        <v>2.1798025835752102E-2</v>
      </c>
      <c r="X1259" s="15" t="s">
        <v>412</v>
      </c>
      <c r="Y1259" s="15" t="s">
        <v>339</v>
      </c>
      <c r="Z1259" s="144">
        <v>21937.5</v>
      </c>
      <c r="AB1259" t="s">
        <v>2799</v>
      </c>
      <c r="AD1259" s="144">
        <v>24.541499999999999</v>
      </c>
      <c r="AG1259" s="15" t="s">
        <v>15</v>
      </c>
      <c r="AH1259" s="133">
        <v>4.5756507592190888E-5</v>
      </c>
      <c r="AI1259" s="133">
        <v>1.5566893866240531E-3</v>
      </c>
      <c r="AJ1259" s="133">
        <v>3.8095072449081463E-5</v>
      </c>
    </row>
    <row r="1260" spans="1:36">
      <c r="A1260" t="s">
        <v>1213</v>
      </c>
      <c r="B1260">
        <v>9301</v>
      </c>
      <c r="C1260" t="s">
        <v>2767</v>
      </c>
      <c r="D1260" t="s">
        <v>2768</v>
      </c>
      <c r="E1260" t="s">
        <v>309</v>
      </c>
      <c r="F1260" t="s">
        <v>2803</v>
      </c>
      <c r="G1260" t="s">
        <v>2804</v>
      </c>
      <c r="H1260" t="s">
        <v>312</v>
      </c>
      <c r="I1260" t="s">
        <v>754</v>
      </c>
      <c r="J1260" t="s">
        <v>204</v>
      </c>
      <c r="K1260" t="s">
        <v>204</v>
      </c>
      <c r="L1260" t="s">
        <v>325</v>
      </c>
      <c r="M1260" t="s">
        <v>340</v>
      </c>
      <c r="N1260" t="s">
        <v>462</v>
      </c>
      <c r="O1260" t="s">
        <v>339</v>
      </c>
      <c r="P1260" t="s">
        <v>1690</v>
      </c>
      <c r="Q1260" t="s">
        <v>413</v>
      </c>
      <c r="R1260" t="s">
        <v>407</v>
      </c>
      <c r="S1260" t="s">
        <v>1212</v>
      </c>
      <c r="T1260" s="132">
        <v>1711.3</v>
      </c>
      <c r="U1260" t="s">
        <v>2805</v>
      </c>
      <c r="V1260" s="133">
        <v>1.0500000000000001E-2</v>
      </c>
      <c r="W1260" s="133">
        <v>2.02690488779541E-2</v>
      </c>
      <c r="X1260" s="15" t="s">
        <v>412</v>
      </c>
      <c r="Y1260" s="15" t="s">
        <v>339</v>
      </c>
      <c r="Z1260" s="144">
        <v>22338.400000000001</v>
      </c>
      <c r="AB1260" t="s">
        <v>2806</v>
      </c>
      <c r="AD1260" s="144">
        <v>24.292999999999999</v>
      </c>
      <c r="AG1260" s="15" t="s">
        <v>15</v>
      </c>
      <c r="AH1260" s="133">
        <v>8.7773593856684573E-5</v>
      </c>
      <c r="AI1260" s="133">
        <v>1.5409268084370605E-3</v>
      </c>
      <c r="AJ1260" s="133">
        <v>3.7709332966833163E-5</v>
      </c>
    </row>
    <row r="1261" spans="1:36">
      <c r="A1261" t="s">
        <v>1213</v>
      </c>
      <c r="B1261">
        <v>9301</v>
      </c>
      <c r="C1261" t="s">
        <v>1818</v>
      </c>
      <c r="D1261" t="s">
        <v>1819</v>
      </c>
      <c r="E1261" t="s">
        <v>309</v>
      </c>
      <c r="F1261" t="s">
        <v>1929</v>
      </c>
      <c r="G1261" t="s">
        <v>1930</v>
      </c>
      <c r="H1261" t="s">
        <v>312</v>
      </c>
      <c r="I1261" t="s">
        <v>754</v>
      </c>
      <c r="J1261" t="s">
        <v>204</v>
      </c>
      <c r="K1261" t="s">
        <v>204</v>
      </c>
      <c r="L1261" t="s">
        <v>325</v>
      </c>
      <c r="M1261" t="s">
        <v>340</v>
      </c>
      <c r="N1261" t="s">
        <v>443</v>
      </c>
      <c r="O1261" t="s">
        <v>339</v>
      </c>
      <c r="P1261" t="s">
        <v>1676</v>
      </c>
      <c r="Q1261" t="s">
        <v>415</v>
      </c>
      <c r="R1261" t="s">
        <v>407</v>
      </c>
      <c r="S1261" t="s">
        <v>1212</v>
      </c>
      <c r="T1261" s="132">
        <v>1694.7</v>
      </c>
      <c r="U1261" t="s">
        <v>1651</v>
      </c>
      <c r="V1261" s="133">
        <v>1.2500000000000001E-2</v>
      </c>
      <c r="W1261" s="133">
        <v>4.5296539629697402E-2</v>
      </c>
      <c r="X1261" s="15" t="s">
        <v>412</v>
      </c>
      <c r="Y1261" s="15" t="s">
        <v>339</v>
      </c>
      <c r="Z1261" s="144">
        <v>23333.34</v>
      </c>
      <c r="AB1261" t="s">
        <v>1931</v>
      </c>
      <c r="AD1261" s="144">
        <v>23.45</v>
      </c>
      <c r="AG1261" s="15" t="s">
        <v>15</v>
      </c>
      <c r="AH1261" s="133">
        <v>1.8181823423848892E-4</v>
      </c>
      <c r="AI1261" s="133">
        <v>1.4874545613077458E-3</v>
      </c>
      <c r="AJ1261" s="133">
        <v>3.6400768043149781E-5</v>
      </c>
    </row>
    <row r="1262" spans="1:36">
      <c r="A1262" t="s">
        <v>1213</v>
      </c>
      <c r="B1262">
        <v>9301</v>
      </c>
      <c r="C1262" t="s">
        <v>3428</v>
      </c>
      <c r="D1262" t="s">
        <v>3429</v>
      </c>
      <c r="E1262" t="s">
        <v>309</v>
      </c>
      <c r="F1262" t="s">
        <v>3512</v>
      </c>
      <c r="G1262" t="s">
        <v>3513</v>
      </c>
      <c r="H1262" t="s">
        <v>312</v>
      </c>
      <c r="I1262" t="s">
        <v>754</v>
      </c>
      <c r="J1262" t="s">
        <v>204</v>
      </c>
      <c r="K1262" t="s">
        <v>204</v>
      </c>
      <c r="L1262" t="s">
        <v>325</v>
      </c>
      <c r="M1262" t="s">
        <v>340</v>
      </c>
      <c r="N1262" t="s">
        <v>464</v>
      </c>
      <c r="O1262" t="s">
        <v>339</v>
      </c>
      <c r="P1262" t="s">
        <v>1686</v>
      </c>
      <c r="Q1262" t="s">
        <v>413</v>
      </c>
      <c r="R1262" t="s">
        <v>407</v>
      </c>
      <c r="S1262" t="s">
        <v>1212</v>
      </c>
      <c r="T1262" s="132">
        <v>2742.3</v>
      </c>
      <c r="U1262" t="s">
        <v>1663</v>
      </c>
      <c r="V1262" s="133">
        <v>3.0000000000000001E-3</v>
      </c>
      <c r="W1262" s="133">
        <v>2.9907111176251999E-2</v>
      </c>
      <c r="X1262" s="15" t="s">
        <v>412</v>
      </c>
      <c r="Y1262" s="15" t="s">
        <v>339</v>
      </c>
      <c r="Z1262" s="144">
        <v>25000</v>
      </c>
      <c r="AB1262" t="s">
        <v>3514</v>
      </c>
      <c r="AD1262" s="144">
        <v>23.35</v>
      </c>
      <c r="AG1262" s="15" t="s">
        <v>15</v>
      </c>
      <c r="AH1262" s="133">
        <v>8.2744468532278614E-5</v>
      </c>
      <c r="AI1262" s="133">
        <v>1.4811114714940669E-3</v>
      </c>
      <c r="AJ1262" s="133">
        <v>3.6245540887315456E-5</v>
      </c>
    </row>
    <row r="1263" spans="1:36">
      <c r="A1263" t="s">
        <v>1213</v>
      </c>
      <c r="B1263">
        <v>9301</v>
      </c>
      <c r="C1263" t="s">
        <v>2745</v>
      </c>
      <c r="D1263" t="s">
        <v>2746</v>
      </c>
      <c r="E1263" t="s">
        <v>309</v>
      </c>
      <c r="F1263" t="s">
        <v>2747</v>
      </c>
      <c r="G1263" t="s">
        <v>2748</v>
      </c>
      <c r="H1263" t="s">
        <v>312</v>
      </c>
      <c r="I1263" t="s">
        <v>754</v>
      </c>
      <c r="J1263" t="s">
        <v>204</v>
      </c>
      <c r="K1263" t="s">
        <v>204</v>
      </c>
      <c r="L1263" t="s">
        <v>325</v>
      </c>
      <c r="M1263" t="s">
        <v>340</v>
      </c>
      <c r="N1263" t="s">
        <v>464</v>
      </c>
      <c r="O1263" t="s">
        <v>339</v>
      </c>
      <c r="P1263" t="s">
        <v>1725</v>
      </c>
      <c r="Q1263" t="s">
        <v>415</v>
      </c>
      <c r="R1263" t="s">
        <v>407</v>
      </c>
      <c r="S1263" t="s">
        <v>1212</v>
      </c>
      <c r="T1263" s="132">
        <v>6397</v>
      </c>
      <c r="U1263" t="s">
        <v>2749</v>
      </c>
      <c r="V1263" s="133">
        <v>1.5800000000000002E-2</v>
      </c>
      <c r="W1263" s="133">
        <v>2.6807195628881099E-2</v>
      </c>
      <c r="X1263" s="15" t="s">
        <v>412</v>
      </c>
      <c r="Y1263" s="15" t="s">
        <v>339</v>
      </c>
      <c r="Z1263" s="144">
        <v>22501.96</v>
      </c>
      <c r="AB1263" t="s">
        <v>2750</v>
      </c>
      <c r="AD1263" s="144">
        <v>23.1005</v>
      </c>
      <c r="AG1263" s="15" t="s">
        <v>15</v>
      </c>
      <c r="AH1263" s="133">
        <v>1.8138914686605305E-5</v>
      </c>
      <c r="AI1263" s="133">
        <v>1.4652854624089375E-3</v>
      </c>
      <c r="AJ1263" s="133">
        <v>3.5858249133508807E-5</v>
      </c>
    </row>
    <row r="1264" spans="1:36">
      <c r="A1264" t="s">
        <v>1213</v>
      </c>
      <c r="B1264">
        <v>9301</v>
      </c>
      <c r="C1264" t="s">
        <v>2157</v>
      </c>
      <c r="D1264" t="s">
        <v>2158</v>
      </c>
      <c r="E1264" t="s">
        <v>309</v>
      </c>
      <c r="F1264" t="s">
        <v>2159</v>
      </c>
      <c r="G1264" t="s">
        <v>2160</v>
      </c>
      <c r="H1264" t="s">
        <v>312</v>
      </c>
      <c r="I1264" t="s">
        <v>754</v>
      </c>
      <c r="J1264" t="s">
        <v>204</v>
      </c>
      <c r="K1264" t="s">
        <v>204</v>
      </c>
      <c r="L1264" t="s">
        <v>325</v>
      </c>
      <c r="M1264" t="s">
        <v>340</v>
      </c>
      <c r="N1264" t="s">
        <v>448</v>
      </c>
      <c r="O1264" t="s">
        <v>339</v>
      </c>
      <c r="P1264" t="s">
        <v>1211</v>
      </c>
      <c r="Q1264" t="s">
        <v>413</v>
      </c>
      <c r="R1264" t="s">
        <v>407</v>
      </c>
      <c r="S1264" t="s">
        <v>1212</v>
      </c>
      <c r="T1264" s="132">
        <v>230.1</v>
      </c>
      <c r="U1264" t="s">
        <v>2161</v>
      </c>
      <c r="V1264" s="133">
        <v>5.0000000000000001E-3</v>
      </c>
      <c r="W1264" s="133">
        <v>7.0209749460216899E-3</v>
      </c>
      <c r="X1264" s="15" t="s">
        <v>412</v>
      </c>
      <c r="Y1264" s="15" t="s">
        <v>339</v>
      </c>
      <c r="Z1264" s="144">
        <v>20000</v>
      </c>
      <c r="AB1264" t="s">
        <v>2162</v>
      </c>
      <c r="AD1264" s="144">
        <v>22.443999999999999</v>
      </c>
      <c r="AG1264" s="15" t="s">
        <v>15</v>
      </c>
      <c r="AH1264" s="133">
        <v>1.769562916190138E-4</v>
      </c>
      <c r="AI1264" s="133">
        <v>1.4236430777821343E-3</v>
      </c>
      <c r="AJ1264" s="133">
        <v>3.4839182855456447E-5</v>
      </c>
    </row>
    <row r="1265" spans="1:36">
      <c r="A1265" t="s">
        <v>1213</v>
      </c>
      <c r="B1265">
        <v>9301</v>
      </c>
      <c r="C1265" t="s">
        <v>1979</v>
      </c>
      <c r="D1265" t="s">
        <v>1980</v>
      </c>
      <c r="E1265" t="s">
        <v>309</v>
      </c>
      <c r="F1265" t="s">
        <v>3804</v>
      </c>
      <c r="G1265" t="s">
        <v>3805</v>
      </c>
      <c r="H1265" t="s">
        <v>312</v>
      </c>
      <c r="I1265" t="s">
        <v>754</v>
      </c>
      <c r="J1265" t="s">
        <v>204</v>
      </c>
      <c r="K1265" t="s">
        <v>204</v>
      </c>
      <c r="L1265" t="s">
        <v>325</v>
      </c>
      <c r="M1265" t="s">
        <v>340</v>
      </c>
      <c r="N1265" t="s">
        <v>465</v>
      </c>
      <c r="O1265" t="s">
        <v>339</v>
      </c>
      <c r="P1265" t="s">
        <v>1760</v>
      </c>
      <c r="Q1265" t="s">
        <v>415</v>
      </c>
      <c r="R1265" t="s">
        <v>407</v>
      </c>
      <c r="S1265" t="s">
        <v>1212</v>
      </c>
      <c r="T1265" s="132">
        <v>4618.2</v>
      </c>
      <c r="U1265" t="s">
        <v>1927</v>
      </c>
      <c r="V1265" s="133">
        <v>1.09E-2</v>
      </c>
      <c r="W1265" s="133">
        <v>3.0937793756723099E-2</v>
      </c>
      <c r="X1265" s="15" t="s">
        <v>412</v>
      </c>
      <c r="Y1265" s="15" t="s">
        <v>339</v>
      </c>
      <c r="Z1265" s="144">
        <v>22000</v>
      </c>
      <c r="AB1265" t="s">
        <v>3806</v>
      </c>
      <c r="AD1265" s="144">
        <v>22.143000000000001</v>
      </c>
      <c r="AG1265" s="15" t="s">
        <v>15</v>
      </c>
      <c r="AH1265" s="133">
        <v>3.9377407391497347E-5</v>
      </c>
      <c r="AI1265" s="133">
        <v>1.4045503774429602E-3</v>
      </c>
      <c r="AJ1265" s="133">
        <v>3.4371949116395123E-5</v>
      </c>
    </row>
    <row r="1266" spans="1:36">
      <c r="A1266" t="s">
        <v>1213</v>
      </c>
      <c r="B1266">
        <v>9301</v>
      </c>
      <c r="C1266" t="s">
        <v>3131</v>
      </c>
      <c r="D1266" t="s">
        <v>3132</v>
      </c>
      <c r="E1266" t="s">
        <v>309</v>
      </c>
      <c r="F1266" t="s">
        <v>3532</v>
      </c>
      <c r="G1266" t="s">
        <v>3533</v>
      </c>
      <c r="H1266" t="s">
        <v>312</v>
      </c>
      <c r="I1266" t="s">
        <v>754</v>
      </c>
      <c r="J1266" t="s">
        <v>204</v>
      </c>
      <c r="K1266" t="s">
        <v>204</v>
      </c>
      <c r="L1266" t="s">
        <v>325</v>
      </c>
      <c r="M1266" t="s">
        <v>340</v>
      </c>
      <c r="N1266" t="s">
        <v>464</v>
      </c>
      <c r="O1266" t="s">
        <v>339</v>
      </c>
      <c r="P1266" t="s">
        <v>1622</v>
      </c>
      <c r="Q1266" t="s">
        <v>413</v>
      </c>
      <c r="R1266" t="s">
        <v>407</v>
      </c>
      <c r="S1266" t="s">
        <v>1212</v>
      </c>
      <c r="T1266" s="132">
        <v>3726.8</v>
      </c>
      <c r="U1266" t="s">
        <v>1277</v>
      </c>
      <c r="V1266" s="133">
        <v>1.83E-2</v>
      </c>
      <c r="W1266" s="133">
        <v>-4.56699192881619E-3</v>
      </c>
      <c r="X1266" s="15" t="s">
        <v>412</v>
      </c>
      <c r="Y1266" s="15" t="s">
        <v>339</v>
      </c>
      <c r="Z1266" s="144">
        <v>20000</v>
      </c>
      <c r="AB1266" t="s">
        <v>3534</v>
      </c>
      <c r="AD1266" s="144">
        <v>21.925999999999998</v>
      </c>
      <c r="AG1266" s="15" t="s">
        <v>15</v>
      </c>
      <c r="AH1266" s="133">
        <v>9.6153846153846154E-5</v>
      </c>
      <c r="AI1266" s="133">
        <v>1.3907858725472765E-3</v>
      </c>
      <c r="AJ1266" s="133">
        <v>3.4035106188234626E-5</v>
      </c>
    </row>
    <row r="1267" spans="1:36">
      <c r="A1267" t="s">
        <v>1213</v>
      </c>
      <c r="B1267">
        <v>9301</v>
      </c>
      <c r="C1267" t="s">
        <v>2767</v>
      </c>
      <c r="D1267" t="s">
        <v>2768</v>
      </c>
      <c r="E1267" t="s">
        <v>309</v>
      </c>
      <c r="F1267" t="s">
        <v>2769</v>
      </c>
      <c r="G1267" t="s">
        <v>2770</v>
      </c>
      <c r="H1267" t="s">
        <v>312</v>
      </c>
      <c r="I1267" t="s">
        <v>754</v>
      </c>
      <c r="J1267" t="s">
        <v>204</v>
      </c>
      <c r="K1267" t="s">
        <v>204</v>
      </c>
      <c r="L1267" t="s">
        <v>325</v>
      </c>
      <c r="M1267" t="s">
        <v>340</v>
      </c>
      <c r="N1267" t="s">
        <v>462</v>
      </c>
      <c r="O1267" t="s">
        <v>339</v>
      </c>
      <c r="P1267" t="s">
        <v>1690</v>
      </c>
      <c r="Q1267" t="s">
        <v>413</v>
      </c>
      <c r="R1267" t="s">
        <v>407</v>
      </c>
      <c r="S1267" t="s">
        <v>1212</v>
      </c>
      <c r="T1267" s="132">
        <v>3336.7</v>
      </c>
      <c r="U1267" t="s">
        <v>2667</v>
      </c>
      <c r="V1267" s="133">
        <v>2.1999999999999999E-2</v>
      </c>
      <c r="W1267" s="133">
        <v>2.2107492870092001E-2</v>
      </c>
      <c r="X1267" s="15" t="s">
        <v>412</v>
      </c>
      <c r="Y1267" s="15" t="s">
        <v>339</v>
      </c>
      <c r="Z1267" s="144">
        <v>17500</v>
      </c>
      <c r="AB1267" t="s">
        <v>2771</v>
      </c>
      <c r="AD1267" s="144">
        <v>17.958500000000001</v>
      </c>
      <c r="AG1267" s="15" t="s">
        <v>15</v>
      </c>
      <c r="AH1267" s="133">
        <v>4.8109336345780528E-5</v>
      </c>
      <c r="AI1267" s="133">
        <v>1.1391237841895589E-3</v>
      </c>
      <c r="AJ1267" s="133">
        <v>2.7876468780507693E-5</v>
      </c>
    </row>
    <row r="1268" spans="1:36">
      <c r="A1268" t="s">
        <v>1213</v>
      </c>
      <c r="B1268">
        <v>9301</v>
      </c>
      <c r="C1268" t="s">
        <v>3503</v>
      </c>
      <c r="D1268" t="s">
        <v>3504</v>
      </c>
      <c r="E1268" t="s">
        <v>311</v>
      </c>
      <c r="F1268" t="s">
        <v>3505</v>
      </c>
      <c r="G1268" t="s">
        <v>3506</v>
      </c>
      <c r="H1268" t="s">
        <v>312</v>
      </c>
      <c r="I1268" t="s">
        <v>754</v>
      </c>
      <c r="J1268" t="s">
        <v>204</v>
      </c>
      <c r="K1268" t="s">
        <v>204</v>
      </c>
      <c r="L1268" t="s">
        <v>325</v>
      </c>
      <c r="M1268" t="s">
        <v>340</v>
      </c>
      <c r="N1268" t="s">
        <v>464</v>
      </c>
      <c r="O1268" t="s">
        <v>339</v>
      </c>
      <c r="Q1268" t="s">
        <v>410</v>
      </c>
      <c r="R1268" t="s">
        <v>410</v>
      </c>
      <c r="S1268" t="s">
        <v>1212</v>
      </c>
      <c r="T1268" s="132">
        <v>3280.8</v>
      </c>
      <c r="U1268" t="s">
        <v>1781</v>
      </c>
      <c r="V1268" s="133">
        <v>0.06</v>
      </c>
      <c r="W1268" s="133">
        <v>4.7919141615628803E-2</v>
      </c>
      <c r="X1268" s="15" t="s">
        <v>412</v>
      </c>
      <c r="Y1268" s="15" t="s">
        <v>339</v>
      </c>
      <c r="Z1268" s="144">
        <v>16000</v>
      </c>
      <c r="AB1268" t="s">
        <v>3507</v>
      </c>
      <c r="AD1268" s="144">
        <v>17.096</v>
      </c>
      <c r="AG1268" s="15" t="s">
        <v>15</v>
      </c>
      <c r="AH1268" s="133">
        <v>2.0833333333333335E-4</v>
      </c>
      <c r="AI1268" s="133">
        <v>1.0844146345465766E-3</v>
      </c>
      <c r="AJ1268" s="133">
        <v>2.6537634561436617E-5</v>
      </c>
    </row>
    <row r="1269" spans="1:36">
      <c r="A1269" t="s">
        <v>1213</v>
      </c>
      <c r="B1269">
        <v>9301</v>
      </c>
      <c r="C1269" t="s">
        <v>2745</v>
      </c>
      <c r="D1269" t="s">
        <v>2746</v>
      </c>
      <c r="E1269" t="s">
        <v>309</v>
      </c>
      <c r="F1269" t="s">
        <v>2902</v>
      </c>
      <c r="G1269" t="s">
        <v>2903</v>
      </c>
      <c r="H1269" t="s">
        <v>312</v>
      </c>
      <c r="I1269" t="s">
        <v>754</v>
      </c>
      <c r="J1269" t="s">
        <v>204</v>
      </c>
      <c r="K1269" t="s">
        <v>204</v>
      </c>
      <c r="L1269" t="s">
        <v>325</v>
      </c>
      <c r="M1269" t="s">
        <v>340</v>
      </c>
      <c r="N1269" t="s">
        <v>464</v>
      </c>
      <c r="O1269" t="s">
        <v>339</v>
      </c>
      <c r="P1269" t="s">
        <v>1725</v>
      </c>
      <c r="Q1269" t="s">
        <v>415</v>
      </c>
      <c r="R1269" t="s">
        <v>407</v>
      </c>
      <c r="S1269" t="s">
        <v>1212</v>
      </c>
      <c r="T1269" s="132">
        <v>789</v>
      </c>
      <c r="U1269" t="s">
        <v>2904</v>
      </c>
      <c r="V1269" s="133">
        <v>2.75E-2</v>
      </c>
      <c r="W1269" s="133">
        <v>4.0718590128418298E-3</v>
      </c>
      <c r="X1269" s="15" t="s">
        <v>412</v>
      </c>
      <c r="Y1269" s="15" t="s">
        <v>339</v>
      </c>
      <c r="Z1269" s="144">
        <v>15000.37</v>
      </c>
      <c r="AB1269" t="s">
        <v>2905</v>
      </c>
      <c r="AD1269" s="144">
        <v>16.8919</v>
      </c>
      <c r="AG1269" s="15" t="s">
        <v>15</v>
      </c>
      <c r="AH1269" s="133">
        <v>1.0850864920639672E-4</v>
      </c>
      <c r="AI1269" s="133">
        <v>1.0714683882368577E-3</v>
      </c>
      <c r="AJ1269" s="133">
        <v>2.6220815936378754E-5</v>
      </c>
    </row>
    <row r="1270" spans="1:36">
      <c r="A1270" t="s">
        <v>1213</v>
      </c>
      <c r="B1270">
        <v>9301</v>
      </c>
      <c r="C1270" t="s">
        <v>2074</v>
      </c>
      <c r="D1270" t="s">
        <v>2075</v>
      </c>
      <c r="E1270" t="s">
        <v>309</v>
      </c>
      <c r="F1270" t="s">
        <v>2090</v>
      </c>
      <c r="G1270" t="s">
        <v>2091</v>
      </c>
      <c r="H1270" t="s">
        <v>312</v>
      </c>
      <c r="I1270" t="s">
        <v>754</v>
      </c>
      <c r="J1270" t="s">
        <v>204</v>
      </c>
      <c r="K1270" t="s">
        <v>204</v>
      </c>
      <c r="L1270" t="s">
        <v>325</v>
      </c>
      <c r="M1270" t="s">
        <v>340</v>
      </c>
      <c r="N1270" t="s">
        <v>448</v>
      </c>
      <c r="O1270" t="s">
        <v>339</v>
      </c>
      <c r="P1270" t="s">
        <v>1211</v>
      </c>
      <c r="Q1270" t="s">
        <v>413</v>
      </c>
      <c r="R1270" t="s">
        <v>407</v>
      </c>
      <c r="S1270" t="s">
        <v>1212</v>
      </c>
      <c r="T1270" s="132">
        <v>3423.2</v>
      </c>
      <c r="U1270" t="s">
        <v>2092</v>
      </c>
      <c r="V1270" s="133">
        <v>1.2200000000000001E-2</v>
      </c>
      <c r="W1270" s="133">
        <v>1.7971649538278199E-2</v>
      </c>
      <c r="X1270" s="15" t="s">
        <v>412</v>
      </c>
      <c r="Y1270" s="15" t="s">
        <v>339</v>
      </c>
      <c r="Z1270" s="144">
        <v>15000</v>
      </c>
      <c r="AB1270" t="s">
        <v>2093</v>
      </c>
      <c r="AD1270" s="144">
        <v>16.702500000000001</v>
      </c>
      <c r="AG1270" s="15" t="s">
        <v>15</v>
      </c>
      <c r="AH1270" s="133">
        <v>4.9741147070644368E-6</v>
      </c>
      <c r="AI1270" s="133">
        <v>1.0594545761297494E-3</v>
      </c>
      <c r="AJ1270" s="133">
        <v>2.592681570322854E-5</v>
      </c>
    </row>
    <row r="1271" spans="1:36">
      <c r="A1271" t="s">
        <v>1213</v>
      </c>
      <c r="B1271">
        <v>9301</v>
      </c>
      <c r="C1271" t="s">
        <v>2074</v>
      </c>
      <c r="D1271" t="s">
        <v>2075</v>
      </c>
      <c r="E1271" t="s">
        <v>309</v>
      </c>
      <c r="F1271" t="s">
        <v>2912</v>
      </c>
      <c r="G1271" t="s">
        <v>2913</v>
      </c>
      <c r="H1271" t="s">
        <v>312</v>
      </c>
      <c r="I1271" t="s">
        <v>754</v>
      </c>
      <c r="J1271" t="s">
        <v>204</v>
      </c>
      <c r="K1271" t="s">
        <v>204</v>
      </c>
      <c r="L1271" t="s">
        <v>325</v>
      </c>
      <c r="M1271" t="s">
        <v>340</v>
      </c>
      <c r="N1271" t="s">
        <v>448</v>
      </c>
      <c r="O1271" t="s">
        <v>339</v>
      </c>
      <c r="P1271" t="s">
        <v>2914</v>
      </c>
      <c r="Q1271" t="s">
        <v>415</v>
      </c>
      <c r="R1271" t="s">
        <v>407</v>
      </c>
      <c r="S1271" t="s">
        <v>1212</v>
      </c>
      <c r="T1271" s="132">
        <v>2664.2</v>
      </c>
      <c r="U1271" t="s">
        <v>2915</v>
      </c>
      <c r="V1271" s="133">
        <v>5.0000000000000001E-3</v>
      </c>
      <c r="W1271" s="133">
        <v>1.8691553783416401E-2</v>
      </c>
      <c r="X1271" s="15" t="s">
        <v>412</v>
      </c>
      <c r="Y1271" s="15" t="s">
        <v>339</v>
      </c>
      <c r="Z1271" s="144">
        <v>15000</v>
      </c>
      <c r="AB1271" t="s">
        <v>1287</v>
      </c>
      <c r="AD1271" s="144">
        <v>16.079999999999998</v>
      </c>
      <c r="AG1271" s="15" t="s">
        <v>15</v>
      </c>
      <c r="AH1271" s="133">
        <v>1.9653053612661592E-5</v>
      </c>
      <c r="AI1271" s="133">
        <v>1.0199688420395971E-3</v>
      </c>
      <c r="AJ1271" s="133">
        <v>2.4960526658159847E-5</v>
      </c>
    </row>
    <row r="1272" spans="1:36">
      <c r="A1272" t="s">
        <v>1213</v>
      </c>
      <c r="B1272">
        <v>9301</v>
      </c>
      <c r="C1272" t="s">
        <v>2119</v>
      </c>
      <c r="D1272" t="s">
        <v>2120</v>
      </c>
      <c r="E1272" t="s">
        <v>309</v>
      </c>
      <c r="F1272" t="s">
        <v>2700</v>
      </c>
      <c r="G1272" t="s">
        <v>2701</v>
      </c>
      <c r="H1272" t="s">
        <v>312</v>
      </c>
      <c r="I1272" t="s">
        <v>754</v>
      </c>
      <c r="J1272" t="s">
        <v>204</v>
      </c>
      <c r="K1272" t="s">
        <v>204</v>
      </c>
      <c r="L1272" t="s">
        <v>325</v>
      </c>
      <c r="M1272" t="s">
        <v>340</v>
      </c>
      <c r="N1272" t="s">
        <v>464</v>
      </c>
      <c r="O1272" t="s">
        <v>339</v>
      </c>
      <c r="P1272" t="s">
        <v>1650</v>
      </c>
      <c r="Q1272" t="s">
        <v>413</v>
      </c>
      <c r="R1272" t="s">
        <v>407</v>
      </c>
      <c r="S1272" t="s">
        <v>1212</v>
      </c>
      <c r="T1272" s="132">
        <v>3399</v>
      </c>
      <c r="U1272" t="s">
        <v>2702</v>
      </c>
      <c r="V1272" s="133">
        <v>1.8200000000000001E-2</v>
      </c>
      <c r="W1272" s="133">
        <v>2.03805094623562E-2</v>
      </c>
      <c r="X1272" s="15" t="s">
        <v>412</v>
      </c>
      <c r="Y1272" s="15" t="s">
        <v>339</v>
      </c>
      <c r="Z1272" s="144">
        <v>14000.5</v>
      </c>
      <c r="AB1272" t="s">
        <v>2703</v>
      </c>
      <c r="AD1272" s="144">
        <v>15.502799999999999</v>
      </c>
      <c r="AG1272" s="15" t="s">
        <v>15</v>
      </c>
      <c r="AH1272" s="133">
        <v>2.7975157947845679E-5</v>
      </c>
      <c r="AI1272" s="133">
        <v>9.8335652763504146E-4</v>
      </c>
      <c r="AJ1272" s="133">
        <v>2.4064555514684111E-5</v>
      </c>
    </row>
    <row r="1273" spans="1:36">
      <c r="A1273" t="s">
        <v>1213</v>
      </c>
      <c r="B1273">
        <v>9301</v>
      </c>
      <c r="C1273" t="s">
        <v>3807</v>
      </c>
      <c r="D1273" t="s">
        <v>3808</v>
      </c>
      <c r="E1273" t="s">
        <v>309</v>
      </c>
      <c r="F1273" t="s">
        <v>3809</v>
      </c>
      <c r="G1273" t="s">
        <v>3810</v>
      </c>
      <c r="H1273" t="s">
        <v>312</v>
      </c>
      <c r="I1273" t="s">
        <v>754</v>
      </c>
      <c r="J1273" t="s">
        <v>204</v>
      </c>
      <c r="K1273" t="s">
        <v>204</v>
      </c>
      <c r="L1273" t="s">
        <v>325</v>
      </c>
      <c r="M1273" t="s">
        <v>340</v>
      </c>
      <c r="N1273" t="s">
        <v>441</v>
      </c>
      <c r="O1273" t="s">
        <v>339</v>
      </c>
      <c r="Q1273" t="s">
        <v>410</v>
      </c>
      <c r="R1273" t="s">
        <v>410</v>
      </c>
      <c r="S1273" t="s">
        <v>1212</v>
      </c>
      <c r="T1273" s="132">
        <v>2569.3000000000002</v>
      </c>
      <c r="U1273" t="s">
        <v>1682</v>
      </c>
      <c r="V1273" s="133">
        <v>2.9499999999999998E-2</v>
      </c>
      <c r="W1273" s="133">
        <v>3.9352412228583898E-2</v>
      </c>
      <c r="X1273" s="15" t="s">
        <v>412</v>
      </c>
      <c r="Y1273" s="15" t="s">
        <v>339</v>
      </c>
      <c r="Z1273" s="144">
        <v>14000</v>
      </c>
      <c r="AB1273" t="s">
        <v>3050</v>
      </c>
      <c r="AD1273" s="144">
        <v>14.7616</v>
      </c>
      <c r="AG1273" s="15" t="s">
        <v>15</v>
      </c>
      <c r="AH1273" s="133">
        <v>6.2089227097778782E-5</v>
      </c>
      <c r="AI1273" s="133">
        <v>9.3634154593605205E-4</v>
      </c>
      <c r="AJ1273" s="133">
        <v>2.2914011835640078E-5</v>
      </c>
    </row>
    <row r="1274" spans="1:36">
      <c r="A1274" t="s">
        <v>1213</v>
      </c>
      <c r="B1274">
        <v>9301</v>
      </c>
      <c r="C1274" t="s">
        <v>2772</v>
      </c>
      <c r="D1274" t="s">
        <v>2773</v>
      </c>
      <c r="E1274" t="s">
        <v>309</v>
      </c>
      <c r="F1274" t="s">
        <v>2774</v>
      </c>
      <c r="G1274" t="s">
        <v>2775</v>
      </c>
      <c r="H1274" t="s">
        <v>312</v>
      </c>
      <c r="I1274" t="s">
        <v>754</v>
      </c>
      <c r="J1274" t="s">
        <v>204</v>
      </c>
      <c r="K1274" t="s">
        <v>204</v>
      </c>
      <c r="L1274" t="s">
        <v>325</v>
      </c>
      <c r="M1274" t="s">
        <v>340</v>
      </c>
      <c r="N1274" t="s">
        <v>477</v>
      </c>
      <c r="O1274" t="s">
        <v>339</v>
      </c>
      <c r="P1274" t="s">
        <v>2102</v>
      </c>
      <c r="Q1274" t="s">
        <v>415</v>
      </c>
      <c r="R1274" t="s">
        <v>407</v>
      </c>
      <c r="S1274" t="s">
        <v>1212</v>
      </c>
      <c r="T1274" s="132">
        <v>5890.5</v>
      </c>
      <c r="U1274" t="s">
        <v>2622</v>
      </c>
      <c r="V1274" s="133">
        <v>2.6499999999999999E-2</v>
      </c>
      <c r="W1274" s="133">
        <v>2.2419582506417901E-2</v>
      </c>
      <c r="X1274" s="15" t="s">
        <v>412</v>
      </c>
      <c r="Y1274" s="15" t="s">
        <v>339</v>
      </c>
      <c r="Z1274" s="144">
        <v>11671.5</v>
      </c>
      <c r="AB1274" t="s">
        <v>2776</v>
      </c>
      <c r="AD1274" s="144">
        <v>13.527299999999999</v>
      </c>
      <c r="AG1274" s="15" t="s">
        <v>15</v>
      </c>
      <c r="AH1274" s="133">
        <v>7.8713455515544653E-6</v>
      </c>
      <c r="AI1274" s="133">
        <v>8.5804878836581104E-4</v>
      </c>
      <c r="AJ1274" s="133">
        <v>2.0998043051176971E-5</v>
      </c>
    </row>
    <row r="1275" spans="1:36">
      <c r="A1275" t="s">
        <v>1213</v>
      </c>
      <c r="B1275">
        <v>9301</v>
      </c>
      <c r="C1275" t="s">
        <v>2119</v>
      </c>
      <c r="D1275" t="s">
        <v>2120</v>
      </c>
      <c r="E1275" t="s">
        <v>309</v>
      </c>
      <c r="F1275" t="s">
        <v>3467</v>
      </c>
      <c r="G1275" t="s">
        <v>3468</v>
      </c>
      <c r="H1275" t="s">
        <v>312</v>
      </c>
      <c r="I1275" t="s">
        <v>754</v>
      </c>
      <c r="J1275" t="s">
        <v>204</v>
      </c>
      <c r="K1275" t="s">
        <v>204</v>
      </c>
      <c r="L1275" t="s">
        <v>325</v>
      </c>
      <c r="M1275" t="s">
        <v>340</v>
      </c>
      <c r="N1275" t="s">
        <v>464</v>
      </c>
      <c r="O1275" t="s">
        <v>339</v>
      </c>
      <c r="P1275" t="s">
        <v>1650</v>
      </c>
      <c r="Q1275" t="s">
        <v>413</v>
      </c>
      <c r="R1275" t="s">
        <v>407</v>
      </c>
      <c r="S1275" t="s">
        <v>1212</v>
      </c>
      <c r="T1275" s="132">
        <v>3891.2</v>
      </c>
      <c r="U1275" t="s">
        <v>3469</v>
      </c>
      <c r="V1275" s="133">
        <v>6.8999999999999999E-3</v>
      </c>
      <c r="W1275" s="133">
        <v>2.3556480467319198E-2</v>
      </c>
      <c r="X1275" s="15" t="s">
        <v>412</v>
      </c>
      <c r="Y1275" s="15" t="s">
        <v>339</v>
      </c>
      <c r="Z1275" s="144">
        <v>10000.35</v>
      </c>
      <c r="AB1275" t="s">
        <v>3470</v>
      </c>
      <c r="AD1275" s="144">
        <v>10.4544</v>
      </c>
      <c r="AG1275" s="15" t="s">
        <v>15</v>
      </c>
      <c r="AH1275" s="133">
        <v>5.1654700413223138E-5</v>
      </c>
      <c r="AI1275" s="133">
        <v>6.6313198148126645E-4</v>
      </c>
      <c r="AJ1275" s="133">
        <v>1.6228067779543925E-5</v>
      </c>
    </row>
    <row r="1276" spans="1:36">
      <c r="A1276" t="s">
        <v>1213</v>
      </c>
      <c r="B1276">
        <v>9301</v>
      </c>
      <c r="C1276" t="s">
        <v>455</v>
      </c>
      <c r="D1276" t="s">
        <v>2571</v>
      </c>
      <c r="E1276" t="s">
        <v>309</v>
      </c>
      <c r="F1276" t="s">
        <v>2660</v>
      </c>
      <c r="G1276" t="s">
        <v>2661</v>
      </c>
      <c r="H1276" t="s">
        <v>312</v>
      </c>
      <c r="I1276" t="s">
        <v>754</v>
      </c>
      <c r="J1276" t="s">
        <v>204</v>
      </c>
      <c r="K1276" t="s">
        <v>204</v>
      </c>
      <c r="L1276" t="s">
        <v>325</v>
      </c>
      <c r="M1276" t="s">
        <v>340</v>
      </c>
      <c r="N1276" t="s">
        <v>440</v>
      </c>
      <c r="O1276" t="s">
        <v>339</v>
      </c>
      <c r="P1276" t="s">
        <v>2102</v>
      </c>
      <c r="Q1276" t="s">
        <v>415</v>
      </c>
      <c r="R1276" t="s">
        <v>407</v>
      </c>
      <c r="S1276" t="s">
        <v>1212</v>
      </c>
      <c r="T1276" s="132">
        <v>11261.7</v>
      </c>
      <c r="U1276" t="s">
        <v>1358</v>
      </c>
      <c r="V1276" s="133">
        <v>1.2500000000000001E-2</v>
      </c>
      <c r="W1276" s="133">
        <v>2.8507953016757601E-2</v>
      </c>
      <c r="X1276" s="15" t="s">
        <v>412</v>
      </c>
      <c r="Y1276" s="15" t="s">
        <v>339</v>
      </c>
      <c r="Z1276" s="144">
        <v>10000</v>
      </c>
      <c r="AB1276" t="s">
        <v>2662</v>
      </c>
      <c r="AD1276" s="144">
        <v>9.2010000000000005</v>
      </c>
      <c r="AG1276" s="15" t="s">
        <v>15</v>
      </c>
      <c r="AH1276" s="133">
        <v>2.3299872386598939E-6</v>
      </c>
      <c r="AI1276" s="133">
        <v>5.8362769375661279E-4</v>
      </c>
      <c r="AJ1276" s="133">
        <v>1.4282450608316468E-5</v>
      </c>
    </row>
    <row r="1277" spans="1:36">
      <c r="A1277" t="s">
        <v>1213</v>
      </c>
      <c r="B1277">
        <v>9301</v>
      </c>
      <c r="C1277" t="s">
        <v>2125</v>
      </c>
      <c r="D1277" t="s">
        <v>2126</v>
      </c>
      <c r="E1277" t="s">
        <v>309</v>
      </c>
      <c r="F1277" t="s">
        <v>2127</v>
      </c>
      <c r="G1277" t="s">
        <v>2128</v>
      </c>
      <c r="H1277" t="s">
        <v>312</v>
      </c>
      <c r="I1277" t="s">
        <v>754</v>
      </c>
      <c r="J1277" t="s">
        <v>204</v>
      </c>
      <c r="K1277" t="s">
        <v>204</v>
      </c>
      <c r="L1277" t="s">
        <v>325</v>
      </c>
      <c r="M1277" t="s">
        <v>340</v>
      </c>
      <c r="N1277" t="s">
        <v>464</v>
      </c>
      <c r="O1277" t="s">
        <v>339</v>
      </c>
      <c r="P1277" t="s">
        <v>1650</v>
      </c>
      <c r="Q1277" t="s">
        <v>413</v>
      </c>
      <c r="R1277" t="s">
        <v>407</v>
      </c>
      <c r="S1277" t="s">
        <v>1212</v>
      </c>
      <c r="T1277" s="132">
        <v>4775.8</v>
      </c>
      <c r="U1277" t="s">
        <v>1927</v>
      </c>
      <c r="V1277" s="133">
        <v>1.43E-2</v>
      </c>
      <c r="W1277" s="133">
        <v>2.4876960567235599E-2</v>
      </c>
      <c r="X1277" s="15" t="s">
        <v>412</v>
      </c>
      <c r="Y1277" s="15" t="s">
        <v>339</v>
      </c>
      <c r="Z1277" s="144">
        <v>7832.38</v>
      </c>
      <c r="AB1277" t="s">
        <v>2129</v>
      </c>
      <c r="AD1277" s="144">
        <v>8.2983999999999991</v>
      </c>
      <c r="AG1277" s="15" t="s">
        <v>15</v>
      </c>
      <c r="AH1277" s="133">
        <v>6.8929349964049698E-6</v>
      </c>
      <c r="AI1277" s="133">
        <v>5.2637496509834523E-4</v>
      </c>
      <c r="AJ1277" s="133">
        <v>1.2881370299755825E-5</v>
      </c>
    </row>
    <row r="1278" spans="1:36">
      <c r="A1278" t="s">
        <v>1213</v>
      </c>
      <c r="B1278">
        <v>9301</v>
      </c>
      <c r="C1278" t="s">
        <v>1953</v>
      </c>
      <c r="D1278" t="s">
        <v>1954</v>
      </c>
      <c r="E1278" t="s">
        <v>309</v>
      </c>
      <c r="F1278" t="s">
        <v>2681</v>
      </c>
      <c r="G1278" t="s">
        <v>2682</v>
      </c>
      <c r="H1278" t="s">
        <v>312</v>
      </c>
      <c r="I1278" t="s">
        <v>754</v>
      </c>
      <c r="J1278" t="s">
        <v>204</v>
      </c>
      <c r="K1278" t="s">
        <v>204</v>
      </c>
      <c r="L1278" t="s">
        <v>325</v>
      </c>
      <c r="M1278" t="s">
        <v>340</v>
      </c>
      <c r="N1278" t="s">
        <v>464</v>
      </c>
      <c r="O1278" t="s">
        <v>339</v>
      </c>
      <c r="P1278" t="s">
        <v>2102</v>
      </c>
      <c r="Q1278" t="s">
        <v>415</v>
      </c>
      <c r="R1278" t="s">
        <v>407</v>
      </c>
      <c r="S1278" t="s">
        <v>1212</v>
      </c>
      <c r="T1278" s="132">
        <v>3141.9</v>
      </c>
      <c r="U1278" t="s">
        <v>2683</v>
      </c>
      <c r="V1278" s="133">
        <v>1.34E-2</v>
      </c>
      <c r="W1278" s="133">
        <v>2.2900829970836301E-2</v>
      </c>
      <c r="X1278" s="15" t="s">
        <v>412</v>
      </c>
      <c r="Y1278" s="15" t="s">
        <v>339</v>
      </c>
      <c r="Z1278" s="144">
        <v>6500</v>
      </c>
      <c r="AB1278" t="s">
        <v>2684</v>
      </c>
      <c r="AD1278" s="144">
        <v>7.1669</v>
      </c>
      <c r="AG1278" s="15" t="s">
        <v>15</v>
      </c>
      <c r="AH1278" s="133">
        <v>2.2635832369832163E-6</v>
      </c>
      <c r="AI1278" s="133">
        <v>4.5460290385656649E-4</v>
      </c>
      <c r="AJ1278" s="133">
        <v>1.1124975031490413E-5</v>
      </c>
    </row>
    <row r="1279" spans="1:36">
      <c r="A1279" t="s">
        <v>1213</v>
      </c>
      <c r="B1279">
        <v>9301</v>
      </c>
      <c r="C1279" t="s">
        <v>455</v>
      </c>
      <c r="D1279" t="s">
        <v>2571</v>
      </c>
      <c r="E1279" t="s">
        <v>309</v>
      </c>
      <c r="F1279" t="s">
        <v>2656</v>
      </c>
      <c r="G1279" t="s">
        <v>2657</v>
      </c>
      <c r="H1279" t="s">
        <v>312</v>
      </c>
      <c r="I1279" t="s">
        <v>754</v>
      </c>
      <c r="J1279" t="s">
        <v>204</v>
      </c>
      <c r="K1279" t="s">
        <v>204</v>
      </c>
      <c r="L1279" t="s">
        <v>325</v>
      </c>
      <c r="M1279" t="s">
        <v>340</v>
      </c>
      <c r="N1279" t="s">
        <v>440</v>
      </c>
      <c r="O1279" t="s">
        <v>339</v>
      </c>
      <c r="P1279" t="s">
        <v>2102</v>
      </c>
      <c r="Q1279" t="s">
        <v>415</v>
      </c>
      <c r="R1279" t="s">
        <v>407</v>
      </c>
      <c r="S1279" t="s">
        <v>1212</v>
      </c>
      <c r="T1279" s="132">
        <v>6379.8</v>
      </c>
      <c r="U1279" t="s">
        <v>2658</v>
      </c>
      <c r="V1279" s="133">
        <v>2.3900000000000001E-2</v>
      </c>
      <c r="W1279" s="133">
        <v>3.3191722428795199E-3</v>
      </c>
      <c r="X1279" s="15" t="s">
        <v>412</v>
      </c>
      <c r="Y1279" s="15" t="s">
        <v>339</v>
      </c>
      <c r="Z1279" s="144">
        <v>6000</v>
      </c>
      <c r="AB1279" t="s">
        <v>2659</v>
      </c>
      <c r="AD1279" s="144">
        <v>6.6456</v>
      </c>
      <c r="AG1279" s="15" t="s">
        <v>15</v>
      </c>
      <c r="AH1279" s="133">
        <v>1.542754351338648E-6</v>
      </c>
      <c r="AI1279" s="133">
        <v>4.2153637665785738E-4</v>
      </c>
      <c r="AJ1279" s="133">
        <v>1.0315775868126064E-5</v>
      </c>
    </row>
    <row r="1280" spans="1:36">
      <c r="A1280" t="s">
        <v>1213</v>
      </c>
      <c r="B1280">
        <v>9301</v>
      </c>
      <c r="C1280" t="s">
        <v>2740</v>
      </c>
      <c r="D1280" t="s">
        <v>2741</v>
      </c>
      <c r="E1280" t="s">
        <v>309</v>
      </c>
      <c r="F1280" t="s">
        <v>2783</v>
      </c>
      <c r="G1280" t="s">
        <v>2784</v>
      </c>
      <c r="H1280" t="s">
        <v>312</v>
      </c>
      <c r="I1280" t="s">
        <v>754</v>
      </c>
      <c r="J1280" t="s">
        <v>204</v>
      </c>
      <c r="K1280" t="s">
        <v>204</v>
      </c>
      <c r="L1280" t="s">
        <v>325</v>
      </c>
      <c r="M1280" t="s">
        <v>340</v>
      </c>
      <c r="N1280" t="s">
        <v>451</v>
      </c>
      <c r="O1280" t="s">
        <v>339</v>
      </c>
      <c r="P1280" t="s">
        <v>1622</v>
      </c>
      <c r="Q1280" t="s">
        <v>413</v>
      </c>
      <c r="R1280" t="s">
        <v>407</v>
      </c>
      <c r="S1280" t="s">
        <v>1212</v>
      </c>
      <c r="T1280" s="132">
        <v>3974.2</v>
      </c>
      <c r="U1280" t="s">
        <v>2785</v>
      </c>
      <c r="V1280" s="133">
        <v>7.4999999999999997E-3</v>
      </c>
      <c r="W1280" s="133">
        <v>3.2385470052957201E-2</v>
      </c>
      <c r="X1280" s="15" t="s">
        <v>412</v>
      </c>
      <c r="Y1280" s="15" t="s">
        <v>339</v>
      </c>
      <c r="Z1280" s="144">
        <v>6000</v>
      </c>
      <c r="AB1280" t="s">
        <v>2786</v>
      </c>
      <c r="AD1280" s="144">
        <v>5.9939999999999998</v>
      </c>
      <c r="AG1280" s="15" t="s">
        <v>15</v>
      </c>
      <c r="AH1280" s="133">
        <v>1.2275832556170833E-5</v>
      </c>
      <c r="AI1280" s="133">
        <v>3.8020480343192443E-4</v>
      </c>
      <c r="AJ1280" s="133">
        <v>9.3043157207095852E-6</v>
      </c>
    </row>
    <row r="1281" spans="1:36">
      <c r="A1281" t="s">
        <v>1213</v>
      </c>
      <c r="B1281">
        <v>9301</v>
      </c>
      <c r="C1281" t="s">
        <v>1953</v>
      </c>
      <c r="D1281" t="s">
        <v>1954</v>
      </c>
      <c r="E1281" t="s">
        <v>309</v>
      </c>
      <c r="F1281" t="s">
        <v>2674</v>
      </c>
      <c r="G1281" t="s">
        <v>2675</v>
      </c>
      <c r="H1281" t="s">
        <v>312</v>
      </c>
      <c r="I1281" t="s">
        <v>754</v>
      </c>
      <c r="J1281" t="s">
        <v>204</v>
      </c>
      <c r="K1281" t="s">
        <v>204</v>
      </c>
      <c r="L1281" t="s">
        <v>325</v>
      </c>
      <c r="M1281" t="s">
        <v>340</v>
      </c>
      <c r="N1281" t="s">
        <v>464</v>
      </c>
      <c r="O1281" t="s">
        <v>339</v>
      </c>
      <c r="P1281" t="s">
        <v>2102</v>
      </c>
      <c r="Q1281" t="s">
        <v>415</v>
      </c>
      <c r="R1281" t="s">
        <v>407</v>
      </c>
      <c r="S1281" t="s">
        <v>1212</v>
      </c>
      <c r="T1281" s="132">
        <v>5939.4</v>
      </c>
      <c r="U1281" t="s">
        <v>1904</v>
      </c>
      <c r="V1281" s="133">
        <v>2.4799999999999999E-2</v>
      </c>
      <c r="W1281" s="133">
        <v>2.56834106779095E-2</v>
      </c>
      <c r="X1281" s="15" t="s">
        <v>412</v>
      </c>
      <c r="Y1281" s="15" t="s">
        <v>339</v>
      </c>
      <c r="Z1281" s="144">
        <v>5000</v>
      </c>
      <c r="AB1281" t="s">
        <v>2676</v>
      </c>
      <c r="AD1281" s="144">
        <v>5.5395000000000003</v>
      </c>
      <c r="AG1281" s="15" t="s">
        <v>15</v>
      </c>
      <c r="AH1281" s="133">
        <v>1.5176855901823955E-6</v>
      </c>
      <c r="AI1281" s="133">
        <v>3.5137546022875302E-4</v>
      </c>
      <c r="AJ1281" s="133">
        <v>8.5988082974425684E-6</v>
      </c>
    </row>
    <row r="1282" spans="1:36">
      <c r="A1282" t="s">
        <v>1213</v>
      </c>
      <c r="B1282">
        <v>9301</v>
      </c>
      <c r="C1282" t="s">
        <v>2580</v>
      </c>
      <c r="D1282" t="s">
        <v>2581</v>
      </c>
      <c r="E1282" t="s">
        <v>309</v>
      </c>
      <c r="F1282" t="s">
        <v>3811</v>
      </c>
      <c r="G1282" t="s">
        <v>3812</v>
      </c>
      <c r="H1282" t="s">
        <v>312</v>
      </c>
      <c r="I1282" t="s">
        <v>754</v>
      </c>
      <c r="J1282" t="s">
        <v>204</v>
      </c>
      <c r="K1282" t="s">
        <v>204</v>
      </c>
      <c r="L1282" t="s">
        <v>325</v>
      </c>
      <c r="M1282" t="s">
        <v>340</v>
      </c>
      <c r="N1282" t="s">
        <v>465</v>
      </c>
      <c r="O1282" t="s">
        <v>339</v>
      </c>
      <c r="P1282" t="s">
        <v>1662</v>
      </c>
      <c r="Q1282" t="s">
        <v>413</v>
      </c>
      <c r="R1282" t="s">
        <v>407</v>
      </c>
      <c r="S1282" t="s">
        <v>1212</v>
      </c>
      <c r="T1282" s="132">
        <v>3120.8</v>
      </c>
      <c r="U1282" t="s">
        <v>2244</v>
      </c>
      <c r="V1282" s="133">
        <v>1.0800000000000001E-2</v>
      </c>
      <c r="W1282" s="133">
        <v>2.2604475946425999E-2</v>
      </c>
      <c r="X1282" s="15" t="s">
        <v>412</v>
      </c>
      <c r="Y1282" s="15" t="s">
        <v>339</v>
      </c>
      <c r="Z1282" s="144">
        <v>4600</v>
      </c>
      <c r="AB1282" t="s">
        <v>3813</v>
      </c>
      <c r="AD1282" s="144">
        <v>4.9616000000000007</v>
      </c>
      <c r="AG1282" s="15" t="s">
        <v>15</v>
      </c>
      <c r="AH1282" s="133">
        <v>1.2444001991040318E-5</v>
      </c>
      <c r="AI1282" s="133">
        <v>3.1471874419550163E-4</v>
      </c>
      <c r="AJ1282" s="133">
        <v>7.7017505638759905E-6</v>
      </c>
    </row>
    <row r="1283" spans="1:36">
      <c r="A1283" t="s">
        <v>1213</v>
      </c>
      <c r="B1283">
        <v>9301</v>
      </c>
      <c r="C1283" t="s">
        <v>2074</v>
      </c>
      <c r="D1283" t="s">
        <v>2075</v>
      </c>
      <c r="E1283" t="s">
        <v>309</v>
      </c>
      <c r="F1283" t="s">
        <v>2828</v>
      </c>
      <c r="G1283" t="s">
        <v>2829</v>
      </c>
      <c r="H1283" t="s">
        <v>312</v>
      </c>
      <c r="I1283" t="s">
        <v>754</v>
      </c>
      <c r="J1283" t="s">
        <v>204</v>
      </c>
      <c r="K1283" t="s">
        <v>204</v>
      </c>
      <c r="L1283" t="s">
        <v>325</v>
      </c>
      <c r="M1283" t="s">
        <v>340</v>
      </c>
      <c r="N1283" t="s">
        <v>448</v>
      </c>
      <c r="O1283" t="s">
        <v>339</v>
      </c>
      <c r="P1283" t="s">
        <v>1211</v>
      </c>
      <c r="Q1283" t="s">
        <v>413</v>
      </c>
      <c r="R1283" t="s">
        <v>407</v>
      </c>
      <c r="S1283" t="s">
        <v>1212</v>
      </c>
      <c r="T1283" s="132">
        <v>4007.9</v>
      </c>
      <c r="U1283" t="s">
        <v>2830</v>
      </c>
      <c r="V1283" s="133">
        <v>1.6400000000000001E-2</v>
      </c>
      <c r="W1283" s="133">
        <v>1.82037498140332E-2</v>
      </c>
      <c r="X1283" s="15" t="s">
        <v>412</v>
      </c>
      <c r="Y1283" s="15" t="s">
        <v>339</v>
      </c>
      <c r="Z1283" s="144">
        <v>4444.5</v>
      </c>
      <c r="AB1283" t="s">
        <v>2831</v>
      </c>
      <c r="AD1283" s="144">
        <v>4.5751999999999997</v>
      </c>
      <c r="AG1283" s="15" t="s">
        <v>15</v>
      </c>
      <c r="AH1283" s="133">
        <v>4.1322314049586778E-6</v>
      </c>
      <c r="AI1283" s="133">
        <v>2.9020904515544556E-4</v>
      </c>
      <c r="AJ1283" s="133">
        <v>7.1019528337321476E-6</v>
      </c>
    </row>
    <row r="1284" spans="1:36">
      <c r="A1284" t="s">
        <v>1213</v>
      </c>
      <c r="B1284">
        <v>9301</v>
      </c>
      <c r="C1284" t="s">
        <v>2119</v>
      </c>
      <c r="D1284" t="s">
        <v>2120</v>
      </c>
      <c r="E1284" t="s">
        <v>309</v>
      </c>
      <c r="F1284" t="s">
        <v>3522</v>
      </c>
      <c r="G1284" t="s">
        <v>3523</v>
      </c>
      <c r="H1284" t="s">
        <v>312</v>
      </c>
      <c r="I1284" t="s">
        <v>754</v>
      </c>
      <c r="J1284" t="s">
        <v>204</v>
      </c>
      <c r="K1284" t="s">
        <v>204</v>
      </c>
      <c r="L1284" t="s">
        <v>325</v>
      </c>
      <c r="M1284" t="s">
        <v>340</v>
      </c>
      <c r="N1284" t="s">
        <v>464</v>
      </c>
      <c r="O1284" t="s">
        <v>339</v>
      </c>
      <c r="P1284" t="s">
        <v>1650</v>
      </c>
      <c r="Q1284" t="s">
        <v>413</v>
      </c>
      <c r="R1284" t="s">
        <v>407</v>
      </c>
      <c r="S1284" t="s">
        <v>1212</v>
      </c>
      <c r="T1284" s="132">
        <v>3893.5</v>
      </c>
      <c r="U1284" t="s">
        <v>3469</v>
      </c>
      <c r="V1284" s="133">
        <v>6.8999999999999999E-3</v>
      </c>
      <c r="W1284" s="133">
        <v>2.2125851083993599E-2</v>
      </c>
      <c r="X1284" s="15" t="s">
        <v>412</v>
      </c>
      <c r="Y1284" s="15" t="s">
        <v>339</v>
      </c>
      <c r="Z1284" s="144">
        <v>3826.73</v>
      </c>
      <c r="AB1284" t="s">
        <v>3524</v>
      </c>
      <c r="AD1284" s="144">
        <v>4.0206999999999997</v>
      </c>
      <c r="AG1284" s="15" t="s">
        <v>15</v>
      </c>
      <c r="AH1284" s="133">
        <v>2.2186514378478665E-5</v>
      </c>
      <c r="AI1284" s="133">
        <v>2.5503661213859501E-4</v>
      </c>
      <c r="AJ1284" s="133">
        <v>6.2412182546308024E-6</v>
      </c>
    </row>
    <row r="1285" spans="1:36">
      <c r="A1285" t="s">
        <v>1213</v>
      </c>
      <c r="B1285">
        <v>9301</v>
      </c>
      <c r="C1285" t="s">
        <v>1895</v>
      </c>
      <c r="D1285" t="s">
        <v>1896</v>
      </c>
      <c r="E1285" t="s">
        <v>309</v>
      </c>
      <c r="F1285" t="s">
        <v>1897</v>
      </c>
      <c r="G1285" t="s">
        <v>1898</v>
      </c>
      <c r="H1285" t="s">
        <v>312</v>
      </c>
      <c r="I1285" t="s">
        <v>754</v>
      </c>
      <c r="J1285" t="s">
        <v>204</v>
      </c>
      <c r="K1285" t="s">
        <v>204</v>
      </c>
      <c r="L1285" t="s">
        <v>325</v>
      </c>
      <c r="M1285" t="s">
        <v>340</v>
      </c>
      <c r="N1285" t="s">
        <v>464</v>
      </c>
      <c r="O1285" t="s">
        <v>339</v>
      </c>
      <c r="P1285" t="s">
        <v>1650</v>
      </c>
      <c r="Q1285" t="s">
        <v>413</v>
      </c>
      <c r="R1285" t="s">
        <v>407</v>
      </c>
      <c r="S1285" t="s">
        <v>1212</v>
      </c>
      <c r="T1285" s="132">
        <v>1467.6</v>
      </c>
      <c r="U1285" t="s">
        <v>1730</v>
      </c>
      <c r="V1285" s="133">
        <v>4.7500000000000001E-2</v>
      </c>
      <c r="W1285" s="133">
        <v>1.7967715635299301E-2</v>
      </c>
      <c r="X1285" s="15" t="s">
        <v>412</v>
      </c>
      <c r="Y1285" s="15" t="s">
        <v>339</v>
      </c>
      <c r="Z1285" s="144">
        <v>2000</v>
      </c>
      <c r="AB1285" t="s">
        <v>1899</v>
      </c>
      <c r="AD1285" s="144">
        <v>2.8296000000000001</v>
      </c>
      <c r="AG1285" s="15" t="s">
        <v>15</v>
      </c>
      <c r="AH1285" s="133">
        <v>2.0930000699972477E-6</v>
      </c>
      <c r="AI1285" s="133">
        <v>1.7948406936786344E-4</v>
      </c>
      <c r="AJ1285" s="133">
        <v>4.3923076014881292E-6</v>
      </c>
    </row>
    <row r="1286" spans="1:36">
      <c r="A1286" t="s">
        <v>1213</v>
      </c>
      <c r="B1286">
        <v>9301</v>
      </c>
      <c r="C1286" t="s">
        <v>1874</v>
      </c>
      <c r="D1286" t="s">
        <v>1875</v>
      </c>
      <c r="E1286" t="s">
        <v>309</v>
      </c>
      <c r="F1286" t="s">
        <v>2713</v>
      </c>
      <c r="G1286" t="s">
        <v>2714</v>
      </c>
      <c r="H1286" t="s">
        <v>312</v>
      </c>
      <c r="I1286" t="s">
        <v>754</v>
      </c>
      <c r="J1286" t="s">
        <v>204</v>
      </c>
      <c r="K1286" t="s">
        <v>204</v>
      </c>
      <c r="L1286" t="s">
        <v>325</v>
      </c>
      <c r="M1286" t="s">
        <v>340</v>
      </c>
      <c r="N1286" t="s">
        <v>448</v>
      </c>
      <c r="O1286" t="s">
        <v>339</v>
      </c>
      <c r="P1286" t="s">
        <v>1211</v>
      </c>
      <c r="Q1286" t="s">
        <v>413</v>
      </c>
      <c r="R1286" t="s">
        <v>407</v>
      </c>
      <c r="S1286" t="s">
        <v>1212</v>
      </c>
      <c r="T1286" s="132">
        <v>4087.9</v>
      </c>
      <c r="U1286" t="s">
        <v>2715</v>
      </c>
      <c r="V1286" s="133">
        <v>1E-3</v>
      </c>
      <c r="W1286" s="133">
        <v>1.9504560399055099E-2</v>
      </c>
      <c r="X1286" s="15" t="s">
        <v>412</v>
      </c>
      <c r="Y1286" s="15" t="s">
        <v>339</v>
      </c>
      <c r="Z1286" s="144">
        <v>1030</v>
      </c>
      <c r="AB1286" t="s">
        <v>2716</v>
      </c>
      <c r="AD1286" s="144">
        <v>1.0406</v>
      </c>
      <c r="AG1286" s="15" t="s">
        <v>15</v>
      </c>
      <c r="AH1286" s="133">
        <v>5.5644779468323681E-7</v>
      </c>
      <c r="AI1286" s="133">
        <v>6.6006192601144578E-5</v>
      </c>
      <c r="AJ1286" s="133">
        <v>1.6152937836120112E-6</v>
      </c>
    </row>
    <row r="1287" spans="1:36">
      <c r="A1287" t="s">
        <v>1213</v>
      </c>
      <c r="B1287">
        <v>9301</v>
      </c>
      <c r="C1287" t="s">
        <v>2130</v>
      </c>
      <c r="D1287" t="s">
        <v>2131</v>
      </c>
      <c r="E1287" t="s">
        <v>309</v>
      </c>
      <c r="F1287" t="s">
        <v>2132</v>
      </c>
      <c r="G1287">
        <v>3660156</v>
      </c>
      <c r="H1287" t="s">
        <v>312</v>
      </c>
      <c r="I1287" t="s">
        <v>754</v>
      </c>
      <c r="J1287" t="s">
        <v>204</v>
      </c>
      <c r="K1287" t="s">
        <v>204</v>
      </c>
      <c r="L1287" t="s">
        <v>325</v>
      </c>
      <c r="M1287" t="s">
        <v>340</v>
      </c>
      <c r="N1287" t="s">
        <v>464</v>
      </c>
      <c r="O1287" t="s">
        <v>339</v>
      </c>
      <c r="Q1287" t="s">
        <v>410</v>
      </c>
      <c r="R1287" t="s">
        <v>410</v>
      </c>
      <c r="S1287" t="s">
        <v>1212</v>
      </c>
      <c r="T1287" s="132">
        <v>0</v>
      </c>
      <c r="U1287" t="s">
        <v>2134</v>
      </c>
      <c r="V1287" t="s">
        <v>1326</v>
      </c>
      <c r="W1287" t="s">
        <v>1326</v>
      </c>
      <c r="X1287" s="15" t="s">
        <v>412</v>
      </c>
      <c r="Y1287" s="15" t="s">
        <v>339</v>
      </c>
      <c r="Z1287" s="144">
        <v>19913.150000000001</v>
      </c>
      <c r="AB1287" s="148">
        <f>AD1287*1000/Z1287*100</f>
        <v>103.95999999999998</v>
      </c>
      <c r="AD1287" s="144">
        <f>20701.71074/1000</f>
        <v>20.701710739999999</v>
      </c>
      <c r="AG1287" s="15" t="s">
        <v>15</v>
      </c>
      <c r="AI1287" s="133">
        <v>1.3131281052062495E-3</v>
      </c>
      <c r="AJ1287" s="133">
        <v>3.2134676790751494E-5</v>
      </c>
    </row>
    <row r="1288" spans="1:36">
      <c r="A1288" t="s">
        <v>1213</v>
      </c>
      <c r="B1288">
        <v>9301</v>
      </c>
      <c r="C1288" t="s">
        <v>2751</v>
      </c>
      <c r="D1288" t="s">
        <v>2752</v>
      </c>
      <c r="E1288" t="s">
        <v>309</v>
      </c>
      <c r="F1288" t="s">
        <v>2753</v>
      </c>
      <c r="G1288">
        <v>1157569</v>
      </c>
      <c r="H1288" t="s">
        <v>312</v>
      </c>
      <c r="I1288" t="s">
        <v>754</v>
      </c>
      <c r="J1288" t="s">
        <v>204</v>
      </c>
      <c r="K1288" t="s">
        <v>204</v>
      </c>
      <c r="L1288" t="s">
        <v>325</v>
      </c>
      <c r="M1288" t="s">
        <v>340</v>
      </c>
      <c r="N1288" t="s">
        <v>464</v>
      </c>
      <c r="O1288" t="s">
        <v>339</v>
      </c>
      <c r="P1288" t="s">
        <v>1650</v>
      </c>
      <c r="Q1288" t="s">
        <v>413</v>
      </c>
      <c r="R1288" t="s">
        <v>407</v>
      </c>
      <c r="S1288" t="s">
        <v>1212</v>
      </c>
      <c r="T1288" s="132">
        <v>0</v>
      </c>
      <c r="U1288" t="s">
        <v>2755</v>
      </c>
      <c r="V1288" t="s">
        <v>1326</v>
      </c>
      <c r="W1288" t="s">
        <v>1326</v>
      </c>
      <c r="X1288" s="15" t="s">
        <v>412</v>
      </c>
      <c r="Y1288" s="15" t="s">
        <v>339</v>
      </c>
      <c r="Z1288" s="144">
        <v>63363.7</v>
      </c>
      <c r="AB1288" s="148">
        <f>AD1288*1000/Z1288*100</f>
        <v>110.57000000000001</v>
      </c>
      <c r="AD1288" s="144">
        <f>70061.24309/1000</f>
        <v>70.061243090000005</v>
      </c>
      <c r="AG1288" s="15" t="s">
        <v>15</v>
      </c>
      <c r="AI1288" s="133">
        <v>4.4440475737787333E-3</v>
      </c>
      <c r="AJ1288" s="133">
        <v>1.0875407499078127E-4</v>
      </c>
    </row>
    <row r="1289" spans="1:36">
      <c r="A1289" t="s">
        <v>1213</v>
      </c>
      <c r="B1289">
        <v>9301</v>
      </c>
      <c r="C1289" t="s">
        <v>3428</v>
      </c>
      <c r="D1289" t="s">
        <v>3429</v>
      </c>
      <c r="E1289" t="s">
        <v>309</v>
      </c>
      <c r="F1289" t="s">
        <v>3439</v>
      </c>
      <c r="G1289">
        <v>1192129</v>
      </c>
      <c r="H1289" t="s">
        <v>312</v>
      </c>
      <c r="I1289" t="s">
        <v>754</v>
      </c>
      <c r="J1289" t="s">
        <v>204</v>
      </c>
      <c r="K1289" t="s">
        <v>204</v>
      </c>
      <c r="L1289" t="s">
        <v>325</v>
      </c>
      <c r="M1289" t="s">
        <v>340</v>
      </c>
      <c r="N1289" t="s">
        <v>464</v>
      </c>
      <c r="O1289" t="s">
        <v>339</v>
      </c>
      <c r="P1289" t="s">
        <v>1686</v>
      </c>
      <c r="Q1289" t="s">
        <v>413</v>
      </c>
      <c r="R1289" t="s">
        <v>407</v>
      </c>
      <c r="S1289" t="s">
        <v>1212</v>
      </c>
      <c r="T1289" s="132">
        <v>0</v>
      </c>
      <c r="U1289" t="s">
        <v>1726</v>
      </c>
      <c r="V1289" t="s">
        <v>1326</v>
      </c>
      <c r="W1289" t="s">
        <v>1326</v>
      </c>
      <c r="X1289" s="15" t="s">
        <v>412</v>
      </c>
      <c r="Y1289" s="15" t="s">
        <v>339</v>
      </c>
      <c r="Z1289" s="144">
        <v>8000</v>
      </c>
      <c r="AB1289" s="148">
        <f>AD1289*1000/Z1289*100</f>
        <v>97.19</v>
      </c>
      <c r="AD1289" s="144">
        <f>7775.2/1000</f>
        <v>7.7751999999999999</v>
      </c>
      <c r="AG1289" s="15" t="s">
        <v>15</v>
      </c>
      <c r="AI1289" s="133">
        <v>4.931879191931764E-4</v>
      </c>
      <c r="AJ1289" s="133">
        <v>1.2069221820430626E-5</v>
      </c>
    </row>
    <row r="1290" spans="1:36">
      <c r="A1290" t="s">
        <v>1213</v>
      </c>
      <c r="B1290">
        <v>9301</v>
      </c>
      <c r="C1290" t="s">
        <v>3449</v>
      </c>
      <c r="D1290" t="s">
        <v>3450</v>
      </c>
      <c r="E1290" t="s">
        <v>309</v>
      </c>
      <c r="F1290" t="s">
        <v>3451</v>
      </c>
      <c r="G1290">
        <v>4730164</v>
      </c>
      <c r="H1290" t="s">
        <v>312</v>
      </c>
      <c r="I1290" t="s">
        <v>754</v>
      </c>
      <c r="J1290" t="s">
        <v>204</v>
      </c>
      <c r="K1290" t="s">
        <v>204</v>
      </c>
      <c r="L1290" t="s">
        <v>325</v>
      </c>
      <c r="M1290" t="s">
        <v>340</v>
      </c>
      <c r="N1290" t="s">
        <v>447</v>
      </c>
      <c r="O1290" t="s">
        <v>339</v>
      </c>
      <c r="Q1290" t="s">
        <v>410</v>
      </c>
      <c r="R1290" t="s">
        <v>410</v>
      </c>
      <c r="S1290" t="s">
        <v>1212</v>
      </c>
      <c r="T1290" s="132">
        <v>0</v>
      </c>
      <c r="U1290" t="s">
        <v>2460</v>
      </c>
      <c r="V1290" t="s">
        <v>1326</v>
      </c>
      <c r="W1290" t="s">
        <v>1326</v>
      </c>
      <c r="X1290" s="15" t="s">
        <v>412</v>
      </c>
      <c r="Y1290" s="15" t="s">
        <v>339</v>
      </c>
      <c r="Z1290" s="144">
        <v>113386.20000000001</v>
      </c>
      <c r="AB1290" s="148">
        <f>AD1290*1000/Z1290*100</f>
        <v>117.99999999999997</v>
      </c>
      <c r="AD1290" s="144">
        <f>133795.716/1000</f>
        <v>133.795716</v>
      </c>
      <c r="AG1290" s="15" t="s">
        <v>15</v>
      </c>
      <c r="AI1290" s="133">
        <v>8.4867824327350006E-3</v>
      </c>
      <c r="AJ1290" s="133">
        <v>2.0768728457497415E-4</v>
      </c>
    </row>
    <row r="1291" spans="1:36">
      <c r="A1291" t="s">
        <v>1213</v>
      </c>
      <c r="B1291">
        <v>9301</v>
      </c>
      <c r="C1291" t="s">
        <v>2402</v>
      </c>
      <c r="D1291" t="s">
        <v>2403</v>
      </c>
      <c r="E1291" t="s">
        <v>309</v>
      </c>
      <c r="F1291" t="s">
        <v>3455</v>
      </c>
      <c r="G1291">
        <v>1197284</v>
      </c>
      <c r="H1291" t="s">
        <v>312</v>
      </c>
      <c r="I1291" t="s">
        <v>754</v>
      </c>
      <c r="J1291" t="s">
        <v>204</v>
      </c>
      <c r="K1291" t="s">
        <v>204</v>
      </c>
      <c r="L1291" t="s">
        <v>325</v>
      </c>
      <c r="M1291" t="s">
        <v>340</v>
      </c>
      <c r="N1291" t="s">
        <v>451</v>
      </c>
      <c r="O1291" t="s">
        <v>339</v>
      </c>
      <c r="P1291" t="s">
        <v>1622</v>
      </c>
      <c r="Q1291" t="s">
        <v>413</v>
      </c>
      <c r="R1291" t="s">
        <v>407</v>
      </c>
      <c r="S1291" t="s">
        <v>1212</v>
      </c>
      <c r="T1291" s="132">
        <v>0</v>
      </c>
      <c r="U1291" t="s">
        <v>2310</v>
      </c>
      <c r="V1291" t="s">
        <v>1326</v>
      </c>
      <c r="W1291" t="s">
        <v>1326</v>
      </c>
      <c r="X1291" s="15" t="s">
        <v>412</v>
      </c>
      <c r="Y1291" s="15" t="s">
        <v>339</v>
      </c>
      <c r="Z1291" s="144">
        <v>29000</v>
      </c>
      <c r="AB1291" s="148">
        <f>AD1291*1000/Z1291*100</f>
        <v>101.33000000000001</v>
      </c>
      <c r="AD1291" s="144">
        <f>29385.7/1000</f>
        <v>29.3857</v>
      </c>
      <c r="AG1291" s="15" t="s">
        <v>15</v>
      </c>
      <c r="AI1291" s="133">
        <v>1.8639613433782953E-3</v>
      </c>
      <c r="AJ1291" s="133">
        <v>4.5614586332007957E-5</v>
      </c>
    </row>
    <row r="1292" spans="1:36">
      <c r="A1292" t="s">
        <v>1213</v>
      </c>
      <c r="B1292">
        <v>9301</v>
      </c>
      <c r="C1292" t="s">
        <v>3542</v>
      </c>
      <c r="D1292" t="s">
        <v>3543</v>
      </c>
      <c r="E1292" t="s">
        <v>311</v>
      </c>
      <c r="F1292" t="s">
        <v>3544</v>
      </c>
      <c r="G1292" t="s">
        <v>3545</v>
      </c>
      <c r="H1292" t="s">
        <v>321</v>
      </c>
      <c r="I1292" t="s">
        <v>755</v>
      </c>
      <c r="J1292" t="s">
        <v>204</v>
      </c>
      <c r="K1292" t="s">
        <v>204</v>
      </c>
      <c r="L1292" t="s">
        <v>325</v>
      </c>
      <c r="M1292" t="s">
        <v>340</v>
      </c>
      <c r="N1292" t="s">
        <v>480</v>
      </c>
      <c r="O1292" t="s">
        <v>339</v>
      </c>
      <c r="P1292" t="s">
        <v>1690</v>
      </c>
      <c r="Q1292" t="s">
        <v>413</v>
      </c>
      <c r="R1292" t="s">
        <v>407</v>
      </c>
      <c r="S1292" t="s">
        <v>1212</v>
      </c>
      <c r="T1292" s="132">
        <v>1220</v>
      </c>
      <c r="U1292" t="s">
        <v>3546</v>
      </c>
      <c r="V1292" s="133">
        <v>3.3700000000000001E-2</v>
      </c>
      <c r="W1292" s="133">
        <v>6.5108986332416199E-2</v>
      </c>
      <c r="X1292" s="15" t="s">
        <v>412</v>
      </c>
      <c r="Y1292" s="15" t="s">
        <v>339</v>
      </c>
      <c r="Z1292" s="144">
        <v>59333.46</v>
      </c>
      <c r="AB1292" t="s">
        <v>2083</v>
      </c>
      <c r="AD1292" s="144">
        <v>60.247199999999999</v>
      </c>
      <c r="AG1292" s="15" t="s">
        <v>15</v>
      </c>
      <c r="AH1292" s="133">
        <v>4.2381042857142856E-4</v>
      </c>
      <c r="AI1292" s="133">
        <v>3.8215340062268668E-3</v>
      </c>
      <c r="AJ1292" s="133">
        <v>9.3520015029818914E-5</v>
      </c>
    </row>
    <row r="1293" spans="1:36">
      <c r="A1293" t="s">
        <v>1213</v>
      </c>
      <c r="B1293">
        <v>9301</v>
      </c>
      <c r="C1293" t="s">
        <v>2663</v>
      </c>
      <c r="D1293" t="s">
        <v>2664</v>
      </c>
      <c r="E1293" t="s">
        <v>309</v>
      </c>
      <c r="F1293" t="s">
        <v>3547</v>
      </c>
      <c r="G1293" t="s">
        <v>3548</v>
      </c>
      <c r="H1293" t="s">
        <v>312</v>
      </c>
      <c r="I1293" t="s">
        <v>755</v>
      </c>
      <c r="J1293" t="s">
        <v>204</v>
      </c>
      <c r="K1293" t="s">
        <v>204</v>
      </c>
      <c r="L1293" t="s">
        <v>325</v>
      </c>
      <c r="M1293" t="s">
        <v>340</v>
      </c>
      <c r="N1293" t="s">
        <v>436</v>
      </c>
      <c r="O1293" t="s">
        <v>339</v>
      </c>
      <c r="P1293" t="s">
        <v>1211</v>
      </c>
      <c r="Q1293" t="s">
        <v>413</v>
      </c>
      <c r="R1293" t="s">
        <v>407</v>
      </c>
      <c r="S1293" t="s">
        <v>1212</v>
      </c>
      <c r="T1293" s="132">
        <v>1916.5</v>
      </c>
      <c r="U1293" t="s">
        <v>3549</v>
      </c>
      <c r="V1293" s="133">
        <v>5.8999999999999997E-2</v>
      </c>
      <c r="W1293" s="133">
        <v>5.2138908210992499E-2</v>
      </c>
      <c r="X1293" s="15" t="s">
        <v>412</v>
      </c>
      <c r="Y1293" s="15" t="s">
        <v>339</v>
      </c>
      <c r="Z1293" s="144">
        <v>296000</v>
      </c>
      <c r="AB1293" t="s">
        <v>3550</v>
      </c>
      <c r="AD1293" s="144">
        <v>323.52800000000002</v>
      </c>
      <c r="AG1293" s="15" t="s">
        <v>15</v>
      </c>
      <c r="AH1293" s="133">
        <v>4.4805972805711113E-4</v>
      </c>
      <c r="AI1293" s="133">
        <v>2.0521671612399678E-2</v>
      </c>
      <c r="AJ1293" s="133">
        <v>5.0220331272768284E-4</v>
      </c>
    </row>
    <row r="1294" spans="1:36">
      <c r="A1294" t="s">
        <v>1213</v>
      </c>
      <c r="B1294">
        <v>9301</v>
      </c>
      <c r="C1294" t="s">
        <v>3553</v>
      </c>
      <c r="D1294" t="s">
        <v>3554</v>
      </c>
      <c r="E1294" t="s">
        <v>309</v>
      </c>
      <c r="F1294" t="s">
        <v>3555</v>
      </c>
      <c r="G1294" t="s">
        <v>3556</v>
      </c>
      <c r="H1294" t="s">
        <v>312</v>
      </c>
      <c r="I1294" t="s">
        <v>755</v>
      </c>
      <c r="J1294" t="s">
        <v>204</v>
      </c>
      <c r="K1294" t="s">
        <v>204</v>
      </c>
      <c r="L1294" t="s">
        <v>325</v>
      </c>
      <c r="M1294" t="s">
        <v>340</v>
      </c>
      <c r="N1294" t="s">
        <v>454</v>
      </c>
      <c r="O1294" t="s">
        <v>339</v>
      </c>
      <c r="P1294" t="s">
        <v>1725</v>
      </c>
      <c r="Q1294" t="s">
        <v>415</v>
      </c>
      <c r="R1294" t="s">
        <v>407</v>
      </c>
      <c r="S1294" t="s">
        <v>1212</v>
      </c>
      <c r="T1294" s="132">
        <v>3151.9</v>
      </c>
      <c r="U1294" t="s">
        <v>2858</v>
      </c>
      <c r="V1294" s="133">
        <v>5.4800000000000001E-2</v>
      </c>
      <c r="W1294" s="133">
        <v>3.9369459141492501E-2</v>
      </c>
      <c r="X1294" s="15" t="s">
        <v>412</v>
      </c>
      <c r="Y1294" s="15" t="s">
        <v>339</v>
      </c>
      <c r="Z1294" s="144">
        <v>199000</v>
      </c>
      <c r="AB1294" t="s">
        <v>3557</v>
      </c>
      <c r="AD1294" s="144">
        <v>203.53720000000001</v>
      </c>
      <c r="AG1294" s="15" t="s">
        <v>15</v>
      </c>
      <c r="AH1294" s="133">
        <v>6.9923599718073673E-4</v>
      </c>
      <c r="AI1294" s="133">
        <v>1.2910547400247632E-2</v>
      </c>
      <c r="AJ1294" s="133">
        <v>3.159450066248267E-4</v>
      </c>
    </row>
    <row r="1295" spans="1:36">
      <c r="A1295" t="s">
        <v>1213</v>
      </c>
      <c r="B1295">
        <v>9301</v>
      </c>
      <c r="C1295" t="s">
        <v>2499</v>
      </c>
      <c r="D1295" t="s">
        <v>2500</v>
      </c>
      <c r="E1295" t="s">
        <v>309</v>
      </c>
      <c r="F1295" t="s">
        <v>2859</v>
      </c>
      <c r="G1295" t="s">
        <v>2860</v>
      </c>
      <c r="H1295" t="s">
        <v>312</v>
      </c>
      <c r="I1295" t="s">
        <v>755</v>
      </c>
      <c r="J1295" t="s">
        <v>204</v>
      </c>
      <c r="K1295" t="s">
        <v>204</v>
      </c>
      <c r="L1295" t="s">
        <v>325</v>
      </c>
      <c r="M1295" t="s">
        <v>340</v>
      </c>
      <c r="N1295" t="s">
        <v>454</v>
      </c>
      <c r="O1295" t="s">
        <v>339</v>
      </c>
      <c r="P1295" t="s">
        <v>1650</v>
      </c>
      <c r="Q1295" t="s">
        <v>413</v>
      </c>
      <c r="R1295" t="s">
        <v>407</v>
      </c>
      <c r="S1295" t="s">
        <v>1212</v>
      </c>
      <c r="T1295" s="132">
        <v>748.4</v>
      </c>
      <c r="U1295" t="s">
        <v>2861</v>
      </c>
      <c r="V1295" s="133">
        <v>3.49E-2</v>
      </c>
      <c r="W1295" s="133">
        <v>6.3541981645822199E-2</v>
      </c>
      <c r="X1295" s="15" t="s">
        <v>412</v>
      </c>
      <c r="Y1295" s="15" t="s">
        <v>339</v>
      </c>
      <c r="Z1295" s="144">
        <v>131000.18</v>
      </c>
      <c r="AB1295" t="s">
        <v>2862</v>
      </c>
      <c r="AD1295" s="144">
        <v>133.04379999999998</v>
      </c>
      <c r="AG1295" s="15" t="s">
        <v>15</v>
      </c>
      <c r="AH1295" s="133">
        <v>1.9503975255319751E-4</v>
      </c>
      <c r="AI1295" s="133">
        <v>8.4390877255315754E-3</v>
      </c>
      <c r="AJ1295" s="133">
        <v>2.0652010675391088E-4</v>
      </c>
    </row>
    <row r="1296" spans="1:36">
      <c r="A1296" t="s">
        <v>1213</v>
      </c>
      <c r="B1296">
        <v>9301</v>
      </c>
      <c r="C1296" t="s">
        <v>2854</v>
      </c>
      <c r="D1296" t="s">
        <v>2855</v>
      </c>
      <c r="E1296" t="s">
        <v>309</v>
      </c>
      <c r="F1296" t="s">
        <v>2856</v>
      </c>
      <c r="G1296" t="s">
        <v>2857</v>
      </c>
      <c r="H1296" t="s">
        <v>312</v>
      </c>
      <c r="I1296" t="s">
        <v>755</v>
      </c>
      <c r="J1296" t="s">
        <v>204</v>
      </c>
      <c r="K1296" t="s">
        <v>204</v>
      </c>
      <c r="L1296" t="s">
        <v>325</v>
      </c>
      <c r="M1296" t="s">
        <v>340</v>
      </c>
      <c r="N1296" t="s">
        <v>454</v>
      </c>
      <c r="O1296" t="s">
        <v>339</v>
      </c>
      <c r="P1296" t="s">
        <v>1856</v>
      </c>
      <c r="Q1296" t="s">
        <v>415</v>
      </c>
      <c r="R1296" t="s">
        <v>407</v>
      </c>
      <c r="S1296" t="s">
        <v>1212</v>
      </c>
      <c r="T1296" s="132">
        <v>3407</v>
      </c>
      <c r="U1296" t="s">
        <v>2858</v>
      </c>
      <c r="V1296" s="133">
        <v>4.6899999999999997E-2</v>
      </c>
      <c r="W1296" s="133">
        <v>5.0780400382280003E-2</v>
      </c>
      <c r="X1296" s="15" t="s">
        <v>412</v>
      </c>
      <c r="Y1296" s="15" t="s">
        <v>339</v>
      </c>
      <c r="Z1296" s="144">
        <v>135298.19</v>
      </c>
      <c r="AB1296" t="s">
        <v>2492</v>
      </c>
      <c r="AD1296" s="144">
        <v>132.95750000000001</v>
      </c>
      <c r="AG1296" s="15" t="s">
        <v>15</v>
      </c>
      <c r="AH1296" s="133">
        <v>9.6237414849607297E-5</v>
      </c>
      <c r="AI1296" s="133">
        <v>8.4336136390223727E-3</v>
      </c>
      <c r="AJ1296" s="133">
        <v>2.063861457184259E-4</v>
      </c>
    </row>
    <row r="1297" spans="1:36">
      <c r="A1297" t="s">
        <v>1213</v>
      </c>
      <c r="B1297">
        <v>9301</v>
      </c>
      <c r="C1297" t="s">
        <v>2535</v>
      </c>
      <c r="D1297" t="s">
        <v>2536</v>
      </c>
      <c r="E1297" t="s">
        <v>309</v>
      </c>
      <c r="F1297" t="s">
        <v>3551</v>
      </c>
      <c r="G1297" t="s">
        <v>3552</v>
      </c>
      <c r="H1297" t="s">
        <v>312</v>
      </c>
      <c r="I1297" t="s">
        <v>755</v>
      </c>
      <c r="J1297" t="s">
        <v>204</v>
      </c>
      <c r="K1297" t="s">
        <v>204</v>
      </c>
      <c r="L1297" t="s">
        <v>325</v>
      </c>
      <c r="M1297" t="s">
        <v>340</v>
      </c>
      <c r="N1297" t="s">
        <v>451</v>
      </c>
      <c r="O1297" t="s">
        <v>339</v>
      </c>
      <c r="P1297" t="s">
        <v>1622</v>
      </c>
      <c r="Q1297" t="s">
        <v>413</v>
      </c>
      <c r="R1297" t="s">
        <v>407</v>
      </c>
      <c r="S1297" t="s">
        <v>1212</v>
      </c>
      <c r="T1297" s="132">
        <v>167.1</v>
      </c>
      <c r="U1297" t="s">
        <v>1526</v>
      </c>
      <c r="V1297" s="133">
        <v>5.2499999999999998E-2</v>
      </c>
      <c r="W1297" s="133">
        <v>7.8113158279656994E-2</v>
      </c>
      <c r="X1297" s="15" t="s">
        <v>412</v>
      </c>
      <c r="Y1297" s="15" t="s">
        <v>339</v>
      </c>
      <c r="Z1297" s="144">
        <v>114000.97</v>
      </c>
      <c r="AB1297" t="s">
        <v>1296</v>
      </c>
      <c r="AD1297" s="144">
        <v>110.31869999999999</v>
      </c>
      <c r="AG1297" s="15" t="s">
        <v>15</v>
      </c>
      <c r="AH1297" s="133">
        <v>3.5055891269063542E-4</v>
      </c>
      <c r="AI1297" s="133">
        <v>6.9976142222831902E-3</v>
      </c>
      <c r="AJ1297" s="133">
        <v>1.7124458036340415E-4</v>
      </c>
    </row>
    <row r="1298" spans="1:36">
      <c r="A1298" t="s">
        <v>1213</v>
      </c>
      <c r="B1298">
        <v>9301</v>
      </c>
      <c r="C1298" t="s">
        <v>1992</v>
      </c>
      <c r="D1298" t="s">
        <v>1993</v>
      </c>
      <c r="E1298" t="s">
        <v>80</v>
      </c>
      <c r="F1298" t="s">
        <v>1994</v>
      </c>
      <c r="G1298" t="s">
        <v>1995</v>
      </c>
      <c r="H1298" t="s">
        <v>312</v>
      </c>
      <c r="I1298" t="s">
        <v>755</v>
      </c>
      <c r="J1298" t="s">
        <v>204</v>
      </c>
      <c r="K1298" t="s">
        <v>224</v>
      </c>
      <c r="L1298" t="s">
        <v>325</v>
      </c>
      <c r="M1298" t="s">
        <v>340</v>
      </c>
      <c r="N1298" t="s">
        <v>443</v>
      </c>
      <c r="O1298" t="s">
        <v>339</v>
      </c>
      <c r="P1298" t="s">
        <v>1856</v>
      </c>
      <c r="Q1298" t="s">
        <v>415</v>
      </c>
      <c r="R1298" t="s">
        <v>407</v>
      </c>
      <c r="S1298" t="s">
        <v>1212</v>
      </c>
      <c r="T1298" s="132">
        <v>2255.6999999999998</v>
      </c>
      <c r="U1298" t="s">
        <v>1996</v>
      </c>
      <c r="V1298" s="133">
        <v>6.2850000000000003E-2</v>
      </c>
      <c r="W1298" s="133">
        <v>4.5907605892419497E-2</v>
      </c>
      <c r="X1298" s="15" t="s">
        <v>412</v>
      </c>
      <c r="Y1298" s="15" t="s">
        <v>339</v>
      </c>
      <c r="Z1298" s="144">
        <v>40000</v>
      </c>
      <c r="AB1298" t="s">
        <v>1997</v>
      </c>
      <c r="AD1298" s="144">
        <v>42</v>
      </c>
      <c r="AG1298" s="15" t="s">
        <v>15</v>
      </c>
      <c r="AH1298" s="133">
        <v>9.5010434853544314E-5</v>
      </c>
      <c r="AI1298" s="133">
        <v>2.6640977217452164E-3</v>
      </c>
      <c r="AJ1298" s="133">
        <v>6.5195405450417518E-5</v>
      </c>
    </row>
    <row r="1299" spans="1:36">
      <c r="A1299" t="s">
        <v>1213</v>
      </c>
      <c r="B1299">
        <v>9301</v>
      </c>
      <c r="C1299" t="s">
        <v>3558</v>
      </c>
      <c r="D1299" t="s">
        <v>3559</v>
      </c>
      <c r="E1299" t="s">
        <v>311</v>
      </c>
      <c r="F1299" t="s">
        <v>3560</v>
      </c>
      <c r="G1299" t="s">
        <v>3561</v>
      </c>
      <c r="H1299" t="s">
        <v>312</v>
      </c>
      <c r="I1299" t="s">
        <v>755</v>
      </c>
      <c r="J1299" t="s">
        <v>204</v>
      </c>
      <c r="K1299" t="s">
        <v>204</v>
      </c>
      <c r="L1299" t="s">
        <v>325</v>
      </c>
      <c r="M1299" t="s">
        <v>340</v>
      </c>
      <c r="N1299" t="s">
        <v>465</v>
      </c>
      <c r="O1299" t="s">
        <v>339</v>
      </c>
      <c r="P1299" t="s">
        <v>1713</v>
      </c>
      <c r="Q1299" t="s">
        <v>415</v>
      </c>
      <c r="R1299" t="s">
        <v>407</v>
      </c>
      <c r="S1299" t="s">
        <v>1212</v>
      </c>
      <c r="T1299" s="132">
        <v>290.39999999999998</v>
      </c>
      <c r="U1299" t="s">
        <v>2946</v>
      </c>
      <c r="V1299" s="133">
        <v>5.6500000000000002E-2</v>
      </c>
      <c r="W1299" s="133">
        <v>7.8830439922809303E-2</v>
      </c>
      <c r="X1299" s="15" t="s">
        <v>412</v>
      </c>
      <c r="Y1299" s="15" t="s">
        <v>339</v>
      </c>
      <c r="Z1299" s="144">
        <v>38074.07</v>
      </c>
      <c r="AB1299" t="s">
        <v>3562</v>
      </c>
      <c r="AD1299" s="144">
        <v>39.962499999999999</v>
      </c>
      <c r="AG1299" s="15" t="s">
        <v>15</v>
      </c>
      <c r="AH1299" s="133">
        <v>2.8488571381731555E-4</v>
      </c>
      <c r="AI1299" s="133">
        <v>2.5348572667915049E-3</v>
      </c>
      <c r="AJ1299" s="133">
        <v>6.2032652150293096E-5</v>
      </c>
    </row>
    <row r="1300" spans="1:36">
      <c r="A1300" t="s">
        <v>1213</v>
      </c>
      <c r="B1300">
        <v>9301</v>
      </c>
      <c r="C1300" t="s">
        <v>2991</v>
      </c>
      <c r="D1300" t="s">
        <v>2992</v>
      </c>
      <c r="E1300" t="s">
        <v>309</v>
      </c>
      <c r="F1300" t="s">
        <v>3093</v>
      </c>
      <c r="G1300" t="s">
        <v>3094</v>
      </c>
      <c r="H1300" t="s">
        <v>312</v>
      </c>
      <c r="I1300" t="s">
        <v>755</v>
      </c>
      <c r="J1300" t="s">
        <v>204</v>
      </c>
      <c r="K1300" t="s">
        <v>204</v>
      </c>
      <c r="L1300" t="s">
        <v>325</v>
      </c>
      <c r="M1300" t="s">
        <v>340</v>
      </c>
      <c r="N1300" t="s">
        <v>440</v>
      </c>
      <c r="O1300" t="s">
        <v>339</v>
      </c>
      <c r="P1300" t="s">
        <v>1622</v>
      </c>
      <c r="Q1300" t="s">
        <v>413</v>
      </c>
      <c r="R1300" t="s">
        <v>407</v>
      </c>
      <c r="S1300" t="s">
        <v>1212</v>
      </c>
      <c r="T1300" s="132">
        <v>982.9</v>
      </c>
      <c r="U1300" t="s">
        <v>3095</v>
      </c>
      <c r="V1300" s="133">
        <v>4.7E-2</v>
      </c>
      <c r="W1300" s="133">
        <v>6.5672845759391404E-2</v>
      </c>
      <c r="X1300" s="15" t="s">
        <v>412</v>
      </c>
      <c r="Y1300" s="15" t="s">
        <v>339</v>
      </c>
      <c r="Z1300" s="144">
        <v>15000</v>
      </c>
      <c r="AB1300" t="s">
        <v>3096</v>
      </c>
      <c r="AD1300" s="144">
        <v>14.877000000000001</v>
      </c>
      <c r="AG1300" s="15" t="s">
        <v>15</v>
      </c>
      <c r="AH1300" s="133">
        <v>4.0773921652094064E-5</v>
      </c>
      <c r="AI1300" s="133">
        <v>9.4366147158103783E-4</v>
      </c>
      <c r="AJ1300" s="133">
        <v>2.3093143973472891E-5</v>
      </c>
    </row>
    <row r="1301" spans="1:36">
      <c r="A1301" t="s">
        <v>1213</v>
      </c>
      <c r="B1301">
        <v>9301</v>
      </c>
      <c r="C1301" t="s">
        <v>3814</v>
      </c>
      <c r="D1301" t="s">
        <v>3815</v>
      </c>
      <c r="E1301" t="s">
        <v>309</v>
      </c>
      <c r="F1301" t="s">
        <v>3816</v>
      </c>
      <c r="G1301" t="s">
        <v>3817</v>
      </c>
      <c r="H1301" t="s">
        <v>312</v>
      </c>
      <c r="I1301" t="s">
        <v>755</v>
      </c>
      <c r="J1301" t="s">
        <v>204</v>
      </c>
      <c r="K1301" t="s">
        <v>204</v>
      </c>
      <c r="L1301" t="s">
        <v>325</v>
      </c>
      <c r="M1301" t="s">
        <v>340</v>
      </c>
      <c r="N1301" t="s">
        <v>454</v>
      </c>
      <c r="O1301" t="s">
        <v>339</v>
      </c>
      <c r="Q1301" t="s">
        <v>410</v>
      </c>
      <c r="R1301" t="s">
        <v>410</v>
      </c>
      <c r="S1301" t="s">
        <v>1212</v>
      </c>
      <c r="T1301" s="132">
        <v>2979.7</v>
      </c>
      <c r="U1301" t="s">
        <v>2695</v>
      </c>
      <c r="V1301" s="133">
        <v>5.7000000000000002E-2</v>
      </c>
      <c r="W1301" s="133">
        <v>5.5027704298495898E-2</v>
      </c>
      <c r="X1301" s="15" t="s">
        <v>412</v>
      </c>
      <c r="Y1301" s="15" t="s">
        <v>339</v>
      </c>
      <c r="Z1301" s="144">
        <v>7920</v>
      </c>
      <c r="AB1301" t="s">
        <v>3818</v>
      </c>
      <c r="AD1301" s="144">
        <v>8.9337999999999997</v>
      </c>
      <c r="AG1301" s="15" t="s">
        <v>15</v>
      </c>
      <c r="AH1301" s="133">
        <v>3.0000000000000001E-5</v>
      </c>
      <c r="AI1301" s="133">
        <v>5.6667895777446221E-4</v>
      </c>
      <c r="AJ1301" s="133">
        <v>1.3867683647927143E-5</v>
      </c>
    </row>
    <row r="1302" spans="1:36">
      <c r="A1302" t="s">
        <v>1213</v>
      </c>
      <c r="B1302">
        <v>9301</v>
      </c>
      <c r="C1302" t="s">
        <v>2916</v>
      </c>
      <c r="D1302" t="s">
        <v>2917</v>
      </c>
      <c r="E1302" t="s">
        <v>311</v>
      </c>
      <c r="F1302" t="s">
        <v>2918</v>
      </c>
      <c r="G1302" t="s">
        <v>2919</v>
      </c>
      <c r="H1302" t="s">
        <v>312</v>
      </c>
      <c r="I1302" t="s">
        <v>755</v>
      </c>
      <c r="J1302" t="s">
        <v>204</v>
      </c>
      <c r="K1302" t="s">
        <v>204</v>
      </c>
      <c r="L1302" t="s">
        <v>325</v>
      </c>
      <c r="M1302" t="s">
        <v>340</v>
      </c>
      <c r="N1302" t="s">
        <v>465</v>
      </c>
      <c r="O1302" t="s">
        <v>339</v>
      </c>
      <c r="P1302" t="s">
        <v>1725</v>
      </c>
      <c r="Q1302" t="s">
        <v>415</v>
      </c>
      <c r="R1302" t="s">
        <v>407</v>
      </c>
      <c r="S1302" t="s">
        <v>1212</v>
      </c>
      <c r="T1302" s="132">
        <v>3286.4</v>
      </c>
      <c r="U1302" t="s">
        <v>1971</v>
      </c>
      <c r="V1302" s="133">
        <v>4.2999999999999997E-2</v>
      </c>
      <c r="W1302" s="133">
        <v>8.3628490256070803E-2</v>
      </c>
      <c r="X1302" s="15" t="s">
        <v>412</v>
      </c>
      <c r="Y1302" s="15" t="s">
        <v>339</v>
      </c>
      <c r="Z1302" s="144">
        <v>9662.6</v>
      </c>
      <c r="AB1302" t="s">
        <v>2920</v>
      </c>
      <c r="AD1302" s="144">
        <v>8.3852000000000011</v>
      </c>
      <c r="AG1302" s="15" t="s">
        <v>15</v>
      </c>
      <c r="AH1302" s="133">
        <v>8.4487896250220452E-6</v>
      </c>
      <c r="AI1302" s="133">
        <v>5.3188076705661883E-4</v>
      </c>
      <c r="AJ1302" s="133">
        <v>1.3016107471020026E-5</v>
      </c>
    </row>
    <row r="1303" spans="1:36">
      <c r="A1303" t="s">
        <v>1213</v>
      </c>
      <c r="B1303">
        <v>9301</v>
      </c>
      <c r="C1303" t="s">
        <v>3653</v>
      </c>
      <c r="D1303" t="s">
        <v>3654</v>
      </c>
      <c r="E1303" t="s">
        <v>80</v>
      </c>
      <c r="F1303" t="s">
        <v>3655</v>
      </c>
      <c r="G1303" t="s">
        <v>3656</v>
      </c>
      <c r="H1303" t="s">
        <v>321</v>
      </c>
      <c r="I1303" t="s">
        <v>755</v>
      </c>
      <c r="J1303" t="s">
        <v>205</v>
      </c>
      <c r="K1303" t="s">
        <v>224</v>
      </c>
      <c r="L1303" t="s">
        <v>325</v>
      </c>
      <c r="M1303" t="s">
        <v>314</v>
      </c>
      <c r="N1303" t="s">
        <v>537</v>
      </c>
      <c r="O1303" t="s">
        <v>339</v>
      </c>
      <c r="P1303" t="s">
        <v>2002</v>
      </c>
      <c r="Q1303" t="s">
        <v>433</v>
      </c>
      <c r="R1303" t="s">
        <v>407</v>
      </c>
      <c r="S1303" t="s">
        <v>1215</v>
      </c>
      <c r="T1303" s="132">
        <v>4477.6000000000004</v>
      </c>
      <c r="U1303" t="s">
        <v>3139</v>
      </c>
      <c r="V1303" s="133">
        <v>6.9000000000000006E-2</v>
      </c>
      <c r="W1303" s="133">
        <v>6.0129976462125402E-2</v>
      </c>
      <c r="X1303" s="15" t="s">
        <v>412</v>
      </c>
      <c r="Y1303" s="15" t="s">
        <v>339</v>
      </c>
      <c r="Z1303" s="144">
        <v>50000</v>
      </c>
      <c r="AA1303" t="s">
        <v>1216</v>
      </c>
      <c r="AB1303" t="s">
        <v>3657</v>
      </c>
      <c r="AD1303" s="144">
        <v>185.92490000000001</v>
      </c>
      <c r="AG1303" s="15" t="s">
        <v>15</v>
      </c>
      <c r="AH1303" s="133">
        <v>7.6923076923076926E-5</v>
      </c>
      <c r="AI1303" s="133">
        <v>1.179338339299303E-2</v>
      </c>
      <c r="AJ1303" s="133">
        <v>2.8860593425781742E-4</v>
      </c>
    </row>
    <row r="1304" spans="1:36">
      <c r="A1304" t="s">
        <v>1213</v>
      </c>
      <c r="B1304">
        <v>9301</v>
      </c>
      <c r="C1304" t="s">
        <v>2253</v>
      </c>
      <c r="D1304" t="s">
        <v>2254</v>
      </c>
      <c r="E1304" t="s">
        <v>309</v>
      </c>
      <c r="F1304" t="s">
        <v>3587</v>
      </c>
      <c r="G1304" t="s">
        <v>3588</v>
      </c>
      <c r="H1304" t="s">
        <v>321</v>
      </c>
      <c r="I1304" t="s">
        <v>755</v>
      </c>
      <c r="J1304" t="s">
        <v>205</v>
      </c>
      <c r="K1304" t="s">
        <v>204</v>
      </c>
      <c r="L1304" t="s">
        <v>325</v>
      </c>
      <c r="M1304" t="s">
        <v>314</v>
      </c>
      <c r="N1304" t="s">
        <v>534</v>
      </c>
      <c r="O1304" t="s">
        <v>339</v>
      </c>
      <c r="P1304" t="s">
        <v>2020</v>
      </c>
      <c r="Q1304" t="s">
        <v>433</v>
      </c>
      <c r="R1304" t="s">
        <v>407</v>
      </c>
      <c r="S1304" t="s">
        <v>1217</v>
      </c>
      <c r="T1304" s="132">
        <v>5423.5</v>
      </c>
      <c r="U1304" t="s">
        <v>2257</v>
      </c>
      <c r="V1304" s="133">
        <v>3.7499999999999999E-2</v>
      </c>
      <c r="W1304" s="133">
        <v>4.4103255726098703E-2</v>
      </c>
      <c r="X1304" s="15" t="s">
        <v>412</v>
      </c>
      <c r="Y1304" s="15" t="s">
        <v>339</v>
      </c>
      <c r="Z1304" s="144">
        <v>40000</v>
      </c>
      <c r="AA1304" t="s">
        <v>1218</v>
      </c>
      <c r="AB1304" t="s">
        <v>3589</v>
      </c>
      <c r="AD1304" s="144">
        <v>156.3066</v>
      </c>
      <c r="AG1304" s="15" t="s">
        <v>15</v>
      </c>
      <c r="AH1304" s="133">
        <v>3.6363636363636364E-5</v>
      </c>
      <c r="AI1304" s="133">
        <v>9.9146680227081164E-3</v>
      </c>
      <c r="AJ1304" s="133">
        <v>2.4263028956133883E-4</v>
      </c>
    </row>
    <row r="1305" spans="1:36">
      <c r="A1305" t="s">
        <v>1213</v>
      </c>
      <c r="B1305">
        <v>9301</v>
      </c>
      <c r="C1305" t="s">
        <v>2220</v>
      </c>
      <c r="D1305" t="s">
        <v>2221</v>
      </c>
      <c r="E1305" t="s">
        <v>80</v>
      </c>
      <c r="F1305" t="s">
        <v>2222</v>
      </c>
      <c r="G1305" t="s">
        <v>2223</v>
      </c>
      <c r="H1305" t="s">
        <v>321</v>
      </c>
      <c r="I1305" t="s">
        <v>755</v>
      </c>
      <c r="J1305" t="s">
        <v>205</v>
      </c>
      <c r="K1305" t="s">
        <v>233</v>
      </c>
      <c r="L1305" t="s">
        <v>325</v>
      </c>
      <c r="M1305" t="s">
        <v>314</v>
      </c>
      <c r="N1305" t="s">
        <v>486</v>
      </c>
      <c r="O1305" t="s">
        <v>339</v>
      </c>
      <c r="P1305" t="s">
        <v>2224</v>
      </c>
      <c r="Q1305" t="s">
        <v>431</v>
      </c>
      <c r="R1305" t="s">
        <v>407</v>
      </c>
      <c r="S1305" t="s">
        <v>1215</v>
      </c>
      <c r="T1305" s="132">
        <v>2085</v>
      </c>
      <c r="U1305" t="s">
        <v>2225</v>
      </c>
      <c r="V1305" s="133">
        <v>0.09</v>
      </c>
      <c r="W1305" s="133">
        <v>9.02164664447304E-2</v>
      </c>
      <c r="X1305" s="15" t="s">
        <v>412</v>
      </c>
      <c r="Y1305" s="15" t="s">
        <v>339</v>
      </c>
      <c r="Z1305" s="144">
        <v>30000</v>
      </c>
      <c r="AA1305" t="s">
        <v>1216</v>
      </c>
      <c r="AB1305" t="s">
        <v>2226</v>
      </c>
      <c r="AD1305" s="144">
        <v>112.87269999999999</v>
      </c>
      <c r="AG1305" s="15" t="s">
        <v>15</v>
      </c>
      <c r="AH1305" s="133">
        <v>4.8000000000000001E-5</v>
      </c>
      <c r="AI1305" s="133">
        <v>7.1596167361245543E-3</v>
      </c>
      <c r="AJ1305" s="133">
        <v>1.7520908192341289E-4</v>
      </c>
    </row>
    <row r="1306" spans="1:36">
      <c r="A1306" t="s">
        <v>1213</v>
      </c>
      <c r="B1306">
        <v>9301</v>
      </c>
      <c r="C1306" t="s">
        <v>3621</v>
      </c>
      <c r="D1306" t="s">
        <v>3622</v>
      </c>
      <c r="E1306" t="s">
        <v>80</v>
      </c>
      <c r="F1306" t="s">
        <v>3623</v>
      </c>
      <c r="G1306" t="s">
        <v>3624</v>
      </c>
      <c r="H1306" t="s">
        <v>321</v>
      </c>
      <c r="I1306" t="s">
        <v>755</v>
      </c>
      <c r="J1306" t="s">
        <v>205</v>
      </c>
      <c r="K1306" t="s">
        <v>293</v>
      </c>
      <c r="L1306" t="s">
        <v>325</v>
      </c>
      <c r="M1306" t="s">
        <v>314</v>
      </c>
      <c r="N1306" t="s">
        <v>568</v>
      </c>
      <c r="O1306" t="s">
        <v>339</v>
      </c>
      <c r="P1306" t="s">
        <v>3625</v>
      </c>
      <c r="Q1306" t="s">
        <v>431</v>
      </c>
      <c r="R1306" t="s">
        <v>407</v>
      </c>
      <c r="S1306" t="s">
        <v>1217</v>
      </c>
      <c r="T1306" s="132">
        <v>3258.1</v>
      </c>
      <c r="U1306" t="s">
        <v>3626</v>
      </c>
      <c r="V1306" s="133">
        <v>2.6249999999999999E-2</v>
      </c>
      <c r="W1306" s="133">
        <v>9.70824384438988E-2</v>
      </c>
      <c r="X1306" s="15" t="s">
        <v>412</v>
      </c>
      <c r="Y1306" s="15" t="s">
        <v>339</v>
      </c>
      <c r="Z1306" s="144">
        <v>30000</v>
      </c>
      <c r="AA1306" t="s">
        <v>1218</v>
      </c>
      <c r="AB1306" t="s">
        <v>3627</v>
      </c>
      <c r="AD1306" s="144">
        <v>97.38539999999999</v>
      </c>
      <c r="AG1306" s="15" t="s">
        <v>15</v>
      </c>
      <c r="AH1306" s="133">
        <v>1.2537508044900995E-4</v>
      </c>
      <c r="AI1306" s="133">
        <v>6.1772433874106329E-3</v>
      </c>
      <c r="AJ1306" s="133">
        <v>1.5116858661788309E-4</v>
      </c>
    </row>
    <row r="1307" spans="1:36">
      <c r="A1307" t="s">
        <v>1213</v>
      </c>
      <c r="B1307">
        <v>9301</v>
      </c>
      <c r="C1307" t="s">
        <v>3744</v>
      </c>
      <c r="D1307" t="s">
        <v>3745</v>
      </c>
      <c r="E1307" t="s">
        <v>80</v>
      </c>
      <c r="F1307" t="s">
        <v>3746</v>
      </c>
      <c r="G1307" t="s">
        <v>3747</v>
      </c>
      <c r="H1307" t="s">
        <v>321</v>
      </c>
      <c r="I1307" t="s">
        <v>755</v>
      </c>
      <c r="J1307" t="s">
        <v>205</v>
      </c>
      <c r="K1307" t="s">
        <v>224</v>
      </c>
      <c r="L1307" t="s">
        <v>325</v>
      </c>
      <c r="M1307" t="s">
        <v>314</v>
      </c>
      <c r="N1307" t="s">
        <v>548</v>
      </c>
      <c r="O1307" t="s">
        <v>339</v>
      </c>
      <c r="P1307" t="s">
        <v>2002</v>
      </c>
      <c r="Q1307" t="s">
        <v>423</v>
      </c>
      <c r="R1307" t="s">
        <v>407</v>
      </c>
      <c r="S1307" t="s">
        <v>1215</v>
      </c>
      <c r="T1307" s="132">
        <v>6295.7</v>
      </c>
      <c r="U1307" t="s">
        <v>3748</v>
      </c>
      <c r="V1307" s="133">
        <v>2.4500000000000001E-2</v>
      </c>
      <c r="W1307" s="133">
        <v>5.2881104573010998E-2</v>
      </c>
      <c r="X1307" s="15" t="s">
        <v>412</v>
      </c>
      <c r="Y1307" s="15" t="s">
        <v>339</v>
      </c>
      <c r="Z1307" s="144">
        <v>30000</v>
      </c>
      <c r="AA1307" t="s">
        <v>1216</v>
      </c>
      <c r="AB1307" t="s">
        <v>3749</v>
      </c>
      <c r="AD1307" s="144">
        <v>93.251800000000003</v>
      </c>
      <c r="AG1307" s="15" t="s">
        <v>15</v>
      </c>
      <c r="AH1307" s="133">
        <v>1.0909090909090909E-5</v>
      </c>
      <c r="AI1307" s="133">
        <v>5.9150454268723949E-3</v>
      </c>
      <c r="AJ1307" s="133">
        <v>1.4475211690431536E-4</v>
      </c>
    </row>
    <row r="1308" spans="1:36">
      <c r="A1308" t="s">
        <v>1213</v>
      </c>
      <c r="B1308">
        <v>9301</v>
      </c>
      <c r="C1308" t="s">
        <v>2253</v>
      </c>
      <c r="D1308" t="s">
        <v>2254</v>
      </c>
      <c r="E1308" t="s">
        <v>309</v>
      </c>
      <c r="F1308" t="s">
        <v>2255</v>
      </c>
      <c r="G1308" t="s">
        <v>2256</v>
      </c>
      <c r="H1308" t="s">
        <v>321</v>
      </c>
      <c r="I1308" t="s">
        <v>755</v>
      </c>
      <c r="J1308" t="s">
        <v>205</v>
      </c>
      <c r="K1308" t="s">
        <v>204</v>
      </c>
      <c r="L1308" t="s">
        <v>325</v>
      </c>
      <c r="M1308" t="s">
        <v>314</v>
      </c>
      <c r="N1308" t="s">
        <v>534</v>
      </c>
      <c r="O1308" t="s">
        <v>339</v>
      </c>
      <c r="P1308" t="s">
        <v>2020</v>
      </c>
      <c r="Q1308" t="s">
        <v>433</v>
      </c>
      <c r="R1308" t="s">
        <v>407</v>
      </c>
      <c r="S1308" t="s">
        <v>1217</v>
      </c>
      <c r="T1308" s="132">
        <v>5316</v>
      </c>
      <c r="U1308" t="s">
        <v>2257</v>
      </c>
      <c r="V1308" s="133">
        <v>4.3749999999999997E-2</v>
      </c>
      <c r="W1308" s="133">
        <v>5.2272660912274997E-2</v>
      </c>
      <c r="X1308" s="15" t="s">
        <v>412</v>
      </c>
      <c r="Y1308" s="15" t="s">
        <v>339</v>
      </c>
      <c r="Z1308" s="144">
        <v>20000</v>
      </c>
      <c r="AA1308" t="s">
        <v>1218</v>
      </c>
      <c r="AB1308" t="s">
        <v>2258</v>
      </c>
      <c r="AD1308" s="144">
        <v>77.696300000000008</v>
      </c>
      <c r="AG1308" s="15" t="s">
        <v>15</v>
      </c>
      <c r="AH1308" s="133">
        <v>1.3333333333333333E-5</v>
      </c>
      <c r="AI1308" s="133">
        <v>4.9283460909055445E-3</v>
      </c>
      <c r="AJ1308" s="133">
        <v>1.2060575667850656E-4</v>
      </c>
    </row>
    <row r="1309" spans="1:36">
      <c r="A1309" t="s">
        <v>1213</v>
      </c>
      <c r="B1309">
        <v>9301</v>
      </c>
      <c r="C1309" t="s">
        <v>2203</v>
      </c>
      <c r="D1309" t="s">
        <v>2204</v>
      </c>
      <c r="E1309" t="s">
        <v>80</v>
      </c>
      <c r="F1309" t="s">
        <v>2205</v>
      </c>
      <c r="G1309" t="s">
        <v>2206</v>
      </c>
      <c r="H1309" t="s">
        <v>321</v>
      </c>
      <c r="I1309" t="s">
        <v>755</v>
      </c>
      <c r="J1309" t="s">
        <v>205</v>
      </c>
      <c r="K1309" t="s">
        <v>233</v>
      </c>
      <c r="L1309" t="s">
        <v>325</v>
      </c>
      <c r="M1309" t="s">
        <v>314</v>
      </c>
      <c r="N1309" t="s">
        <v>486</v>
      </c>
      <c r="O1309" t="s">
        <v>339</v>
      </c>
      <c r="P1309" t="s">
        <v>2207</v>
      </c>
      <c r="Q1309" t="s">
        <v>433</v>
      </c>
      <c r="R1309" t="s">
        <v>407</v>
      </c>
      <c r="S1309" t="s">
        <v>1215</v>
      </c>
      <c r="T1309" s="132">
        <v>2755</v>
      </c>
      <c r="U1309" t="s">
        <v>2208</v>
      </c>
      <c r="V1309" s="133">
        <v>6.5000000000000002E-2</v>
      </c>
      <c r="W1309" s="133">
        <v>9.0327927029132504E-2</v>
      </c>
      <c r="X1309" s="15" t="s">
        <v>412</v>
      </c>
      <c r="Y1309" s="15" t="s">
        <v>339</v>
      </c>
      <c r="Z1309" s="144">
        <v>20000</v>
      </c>
      <c r="AA1309" t="s">
        <v>1216</v>
      </c>
      <c r="AB1309" t="s">
        <v>2209</v>
      </c>
      <c r="AD1309" s="144">
        <v>71.055300000000003</v>
      </c>
      <c r="AG1309" s="15" t="s">
        <v>15</v>
      </c>
      <c r="AH1309" s="133">
        <v>4.4444444444444447E-5</v>
      </c>
      <c r="AI1309" s="133">
        <v>4.5071014963791161E-3</v>
      </c>
      <c r="AJ1309" s="133">
        <v>1.1029712125954886E-4</v>
      </c>
    </row>
    <row r="1310" spans="1:36">
      <c r="A1310" t="s">
        <v>1213</v>
      </c>
      <c r="B1310">
        <v>9301</v>
      </c>
      <c r="C1310" t="s">
        <v>2938</v>
      </c>
      <c r="D1310" t="s">
        <v>2939</v>
      </c>
      <c r="E1310" t="s">
        <v>80</v>
      </c>
      <c r="F1310" t="s">
        <v>3612</v>
      </c>
      <c r="G1310" t="s">
        <v>3613</v>
      </c>
      <c r="H1310" t="s">
        <v>321</v>
      </c>
      <c r="I1310" t="s">
        <v>755</v>
      </c>
      <c r="J1310" t="s">
        <v>205</v>
      </c>
      <c r="K1310" t="s">
        <v>293</v>
      </c>
      <c r="L1310" t="s">
        <v>325</v>
      </c>
      <c r="M1310" t="s">
        <v>314</v>
      </c>
      <c r="N1310" t="s">
        <v>568</v>
      </c>
      <c r="O1310" t="s">
        <v>339</v>
      </c>
      <c r="P1310" t="s">
        <v>3614</v>
      </c>
      <c r="Q1310" t="s">
        <v>433</v>
      </c>
      <c r="R1310" t="s">
        <v>407</v>
      </c>
      <c r="S1310" t="s">
        <v>1217</v>
      </c>
      <c r="T1310" s="132">
        <v>3775.3</v>
      </c>
      <c r="U1310" t="s">
        <v>3615</v>
      </c>
      <c r="V1310" s="133">
        <v>1.25E-3</v>
      </c>
      <c r="W1310" s="133">
        <v>4.6678650876283298E-2</v>
      </c>
      <c r="X1310" s="15" t="s">
        <v>412</v>
      </c>
      <c r="Y1310" s="15" t="s">
        <v>339</v>
      </c>
      <c r="Z1310" s="144">
        <v>20000</v>
      </c>
      <c r="AA1310" t="s">
        <v>1218</v>
      </c>
      <c r="AB1310" t="s">
        <v>3616</v>
      </c>
      <c r="AD1310" s="144">
        <v>67.324300000000008</v>
      </c>
      <c r="AG1310" s="15" t="s">
        <v>15</v>
      </c>
      <c r="AH1310" s="133">
        <v>2.0000000000000002E-5</v>
      </c>
      <c r="AI1310" s="133">
        <v>4.2704408154307502E-3</v>
      </c>
      <c r="AJ1310" s="133">
        <v>1.0450559607537011E-4</v>
      </c>
    </row>
    <row r="1311" spans="1:36">
      <c r="A1311" t="s">
        <v>1213</v>
      </c>
      <c r="B1311">
        <v>9301</v>
      </c>
      <c r="C1311" t="s">
        <v>1998</v>
      </c>
      <c r="D1311" t="s">
        <v>1999</v>
      </c>
      <c r="E1311" t="s">
        <v>80</v>
      </c>
      <c r="F1311" t="s">
        <v>3617</v>
      </c>
      <c r="G1311" t="s">
        <v>3618</v>
      </c>
      <c r="H1311" t="s">
        <v>321</v>
      </c>
      <c r="I1311" t="s">
        <v>755</v>
      </c>
      <c r="J1311" t="s">
        <v>205</v>
      </c>
      <c r="K1311" t="s">
        <v>224</v>
      </c>
      <c r="L1311" t="s">
        <v>325</v>
      </c>
      <c r="M1311" t="s">
        <v>314</v>
      </c>
      <c r="N1311" t="s">
        <v>534</v>
      </c>
      <c r="O1311" t="s">
        <v>339</v>
      </c>
      <c r="P1311" t="s">
        <v>2002</v>
      </c>
      <c r="Q1311" t="s">
        <v>433</v>
      </c>
      <c r="R1311" t="s">
        <v>407</v>
      </c>
      <c r="S1311" t="s">
        <v>1215</v>
      </c>
      <c r="T1311" s="132">
        <v>3102.6</v>
      </c>
      <c r="U1311" t="s">
        <v>3619</v>
      </c>
      <c r="V1311" s="133">
        <v>2.3E-2</v>
      </c>
      <c r="W1311" s="133">
        <v>5.5282096691131197E-2</v>
      </c>
      <c r="X1311" s="15" t="s">
        <v>412</v>
      </c>
      <c r="Y1311" s="15" t="s">
        <v>339</v>
      </c>
      <c r="Z1311" s="144">
        <v>20000</v>
      </c>
      <c r="AA1311" t="s">
        <v>1216</v>
      </c>
      <c r="AB1311" t="s">
        <v>3620</v>
      </c>
      <c r="AD1311" s="144">
        <v>67.291699999999992</v>
      </c>
      <c r="AG1311" s="15" t="s">
        <v>15</v>
      </c>
      <c r="AH1311" s="133">
        <v>2.6702447946915532E-5</v>
      </c>
      <c r="AI1311" s="133">
        <v>4.2683729681514898E-3</v>
      </c>
      <c r="AJ1311" s="133">
        <v>1.044549920225681E-4</v>
      </c>
    </row>
    <row r="1312" spans="1:36">
      <c r="A1312" t="s">
        <v>1213</v>
      </c>
      <c r="B1312">
        <v>9301</v>
      </c>
      <c r="C1312" t="s">
        <v>2016</v>
      </c>
      <c r="D1312" t="s">
        <v>2017</v>
      </c>
      <c r="E1312" t="s">
        <v>80</v>
      </c>
      <c r="F1312" t="s">
        <v>2018</v>
      </c>
      <c r="G1312" t="s">
        <v>2019</v>
      </c>
      <c r="H1312" t="s">
        <v>321</v>
      </c>
      <c r="I1312" t="s">
        <v>755</v>
      </c>
      <c r="J1312" t="s">
        <v>205</v>
      </c>
      <c r="K1312" t="s">
        <v>204</v>
      </c>
      <c r="L1312" t="s">
        <v>325</v>
      </c>
      <c r="M1312" t="s">
        <v>314</v>
      </c>
      <c r="N1312" t="s">
        <v>486</v>
      </c>
      <c r="O1312" t="s">
        <v>339</v>
      </c>
      <c r="P1312" t="s">
        <v>2020</v>
      </c>
      <c r="Q1312" t="s">
        <v>433</v>
      </c>
      <c r="R1312" t="s">
        <v>407</v>
      </c>
      <c r="S1312" t="s">
        <v>1215</v>
      </c>
      <c r="T1312" s="132">
        <v>1204.7</v>
      </c>
      <c r="U1312" t="s">
        <v>1807</v>
      </c>
      <c r="V1312" s="133">
        <v>6.1249999999999999E-2</v>
      </c>
      <c r="W1312" s="133">
        <v>7.8168232921361602E-2</v>
      </c>
      <c r="X1312" s="15" t="s">
        <v>412</v>
      </c>
      <c r="Y1312" s="15" t="s">
        <v>339</v>
      </c>
      <c r="Z1312" s="144">
        <v>15000</v>
      </c>
      <c r="AA1312" t="s">
        <v>1216</v>
      </c>
      <c r="AB1312" t="s">
        <v>2021</v>
      </c>
      <c r="AD1312" s="144">
        <v>55.056699999999999</v>
      </c>
      <c r="AG1312" s="15" t="s">
        <v>15</v>
      </c>
      <c r="AH1312" s="133">
        <v>2.5000000000000001E-5</v>
      </c>
      <c r="AI1312" s="133">
        <v>3.4922959294478536E-3</v>
      </c>
      <c r="AJ1312" s="133">
        <v>8.546294950623815E-5</v>
      </c>
    </row>
    <row r="1313" spans="1:36">
      <c r="A1313" t="s">
        <v>1213</v>
      </c>
      <c r="B1313">
        <v>9301</v>
      </c>
      <c r="C1313" t="s">
        <v>1858</v>
      </c>
      <c r="D1313" t="s">
        <v>1859</v>
      </c>
      <c r="E1313" t="s">
        <v>309</v>
      </c>
      <c r="F1313" t="s">
        <v>3563</v>
      </c>
      <c r="G1313" t="s">
        <v>3564</v>
      </c>
      <c r="H1313" t="s">
        <v>321</v>
      </c>
      <c r="I1313" t="s">
        <v>755</v>
      </c>
      <c r="J1313" t="s">
        <v>205</v>
      </c>
      <c r="K1313" t="s">
        <v>204</v>
      </c>
      <c r="L1313" t="s">
        <v>325</v>
      </c>
      <c r="M1313" t="s">
        <v>340</v>
      </c>
      <c r="N1313" t="s">
        <v>536</v>
      </c>
      <c r="O1313" t="s">
        <v>339</v>
      </c>
      <c r="P1313" t="s">
        <v>2848</v>
      </c>
      <c r="Q1313" t="s">
        <v>433</v>
      </c>
      <c r="R1313" t="s">
        <v>407</v>
      </c>
      <c r="S1313" t="s">
        <v>1215</v>
      </c>
      <c r="T1313" s="132">
        <v>2998.2</v>
      </c>
      <c r="U1313" t="s">
        <v>3565</v>
      </c>
      <c r="V1313" s="133">
        <v>5.1249999999999997E-2</v>
      </c>
      <c r="W1313" s="133">
        <v>5.8947182966470398E-2</v>
      </c>
      <c r="X1313" s="15" t="s">
        <v>412</v>
      </c>
      <c r="Y1313" s="15" t="s">
        <v>339</v>
      </c>
      <c r="Z1313" s="144">
        <v>15000</v>
      </c>
      <c r="AA1313" t="s">
        <v>1216</v>
      </c>
      <c r="AB1313" t="s">
        <v>3566</v>
      </c>
      <c r="AD1313" s="144">
        <v>54.605899999999998</v>
      </c>
      <c r="AG1313" s="15" t="s">
        <v>15</v>
      </c>
      <c r="AH1313" s="133">
        <v>3.0000000000000001E-5</v>
      </c>
      <c r="AI1313" s="133">
        <v>3.4637012805677882E-3</v>
      </c>
      <c r="AJ1313" s="133">
        <v>8.4763185487737001E-5</v>
      </c>
    </row>
    <row r="1314" spans="1:36">
      <c r="A1314" t="s">
        <v>1213</v>
      </c>
      <c r="B1314">
        <v>9301</v>
      </c>
      <c r="C1314" t="s">
        <v>3567</v>
      </c>
      <c r="D1314" t="s">
        <v>3568</v>
      </c>
      <c r="E1314" t="s">
        <v>309</v>
      </c>
      <c r="F1314" t="s">
        <v>3569</v>
      </c>
      <c r="G1314" t="s">
        <v>3570</v>
      </c>
      <c r="H1314" t="s">
        <v>321</v>
      </c>
      <c r="I1314" t="s">
        <v>755</v>
      </c>
      <c r="J1314" t="s">
        <v>205</v>
      </c>
      <c r="K1314" t="s">
        <v>204</v>
      </c>
      <c r="L1314" t="s">
        <v>325</v>
      </c>
      <c r="M1314" t="s">
        <v>340</v>
      </c>
      <c r="N1314" t="s">
        <v>536</v>
      </c>
      <c r="O1314" t="s">
        <v>339</v>
      </c>
      <c r="P1314" t="s">
        <v>3571</v>
      </c>
      <c r="Q1314" t="s">
        <v>431</v>
      </c>
      <c r="R1314" t="s">
        <v>407</v>
      </c>
      <c r="S1314" t="s">
        <v>1215</v>
      </c>
      <c r="T1314" s="132">
        <v>3470.8</v>
      </c>
      <c r="U1314" t="s">
        <v>3572</v>
      </c>
      <c r="V1314" s="133">
        <v>5.3749999999999999E-2</v>
      </c>
      <c r="W1314" s="133">
        <v>6.2123153971433302E-2</v>
      </c>
      <c r="X1314" s="15" t="s">
        <v>412</v>
      </c>
      <c r="Y1314" s="15" t="s">
        <v>339</v>
      </c>
      <c r="Z1314" s="144">
        <v>15000</v>
      </c>
      <c r="AA1314" t="s">
        <v>1216</v>
      </c>
      <c r="AB1314" t="s">
        <v>3573</v>
      </c>
      <c r="AD1314" s="144">
        <v>54.350099999999998</v>
      </c>
      <c r="AG1314" s="15" t="s">
        <v>15</v>
      </c>
      <c r="AH1314" s="133">
        <v>1.8749999999999998E-5</v>
      </c>
      <c r="AI1314" s="133">
        <v>3.4474756568243971E-3</v>
      </c>
      <c r="AJ1314" s="133">
        <v>8.4366114423112788E-5</v>
      </c>
    </row>
    <row r="1315" spans="1:36">
      <c r="A1315" t="s">
        <v>1213</v>
      </c>
      <c r="B1315">
        <v>9301</v>
      </c>
      <c r="C1315" t="s">
        <v>3640</v>
      </c>
      <c r="D1315" t="s">
        <v>3641</v>
      </c>
      <c r="E1315" t="s">
        <v>80</v>
      </c>
      <c r="F1315" t="s">
        <v>3642</v>
      </c>
      <c r="G1315" t="s">
        <v>3643</v>
      </c>
      <c r="H1315" t="s">
        <v>321</v>
      </c>
      <c r="I1315" t="s">
        <v>755</v>
      </c>
      <c r="J1315" t="s">
        <v>205</v>
      </c>
      <c r="K1315" t="s">
        <v>224</v>
      </c>
      <c r="L1315" t="s">
        <v>325</v>
      </c>
      <c r="M1315" t="s">
        <v>314</v>
      </c>
      <c r="N1315" t="s">
        <v>488</v>
      </c>
      <c r="O1315" t="s">
        <v>339</v>
      </c>
      <c r="P1315" t="s">
        <v>2007</v>
      </c>
      <c r="Q1315" t="s">
        <v>433</v>
      </c>
      <c r="R1315" t="s">
        <v>407</v>
      </c>
      <c r="S1315" t="s">
        <v>1215</v>
      </c>
      <c r="T1315" s="132">
        <v>6490.8</v>
      </c>
      <c r="U1315" t="s">
        <v>3644</v>
      </c>
      <c r="V1315" s="133">
        <v>7.3779999999999998E-2</v>
      </c>
      <c r="W1315" s="133">
        <v>5.8745242613553697E-2</v>
      </c>
      <c r="X1315" s="15" t="s">
        <v>412</v>
      </c>
      <c r="Y1315" s="15" t="s">
        <v>339</v>
      </c>
      <c r="Z1315" s="144">
        <v>10000</v>
      </c>
      <c r="AA1315" t="s">
        <v>1216</v>
      </c>
      <c r="AB1315" t="s">
        <v>3645</v>
      </c>
      <c r="AD1315" s="144">
        <v>41.7423</v>
      </c>
      <c r="AG1315" s="15" t="s">
        <v>15</v>
      </c>
      <c r="AH1315" s="133">
        <v>1.6666666666666667E-5</v>
      </c>
      <c r="AI1315" s="133">
        <v>2.6477515792953654E-3</v>
      </c>
      <c r="AJ1315" s="133">
        <v>6.4795385069832458E-5</v>
      </c>
    </row>
    <row r="1316" spans="1:36">
      <c r="A1316" t="s">
        <v>1213</v>
      </c>
      <c r="B1316">
        <v>9301</v>
      </c>
      <c r="C1316" t="s">
        <v>3734</v>
      </c>
      <c r="D1316" t="s">
        <v>3735</v>
      </c>
      <c r="E1316" t="s">
        <v>311</v>
      </c>
      <c r="F1316" t="s">
        <v>3736</v>
      </c>
      <c r="G1316" t="s">
        <v>3737</v>
      </c>
      <c r="H1316" t="s">
        <v>321</v>
      </c>
      <c r="I1316" t="s">
        <v>755</v>
      </c>
      <c r="J1316" t="s">
        <v>205</v>
      </c>
      <c r="K1316" t="s">
        <v>233</v>
      </c>
      <c r="L1316" t="s">
        <v>325</v>
      </c>
      <c r="M1316" t="s">
        <v>314</v>
      </c>
      <c r="N1316" t="s">
        <v>486</v>
      </c>
      <c r="O1316" t="s">
        <v>339</v>
      </c>
      <c r="P1316" t="s">
        <v>2020</v>
      </c>
      <c r="Q1316" t="s">
        <v>433</v>
      </c>
      <c r="R1316" t="s">
        <v>407</v>
      </c>
      <c r="S1316" t="s">
        <v>1215</v>
      </c>
      <c r="T1316" s="132">
        <v>6686.3</v>
      </c>
      <c r="U1316" t="s">
        <v>2618</v>
      </c>
      <c r="V1316" s="133">
        <v>8.5000000000000006E-2</v>
      </c>
      <c r="W1316" s="133">
        <v>8.8847468208074196E-2</v>
      </c>
      <c r="X1316" s="15" t="s">
        <v>412</v>
      </c>
      <c r="Y1316" s="15" t="s">
        <v>339</v>
      </c>
      <c r="Z1316" s="144">
        <v>10000</v>
      </c>
      <c r="AA1316" t="s">
        <v>1216</v>
      </c>
      <c r="AB1316" t="s">
        <v>3738</v>
      </c>
      <c r="AC1316" s="132">
        <v>612.5</v>
      </c>
      <c r="AD1316" s="144">
        <v>38.593300000000006</v>
      </c>
      <c r="AG1316" s="15" t="s">
        <v>15</v>
      </c>
      <c r="AH1316" s="133">
        <v>1.3333333333333333E-5</v>
      </c>
      <c r="AI1316" s="133">
        <v>2.4480076810626116E-3</v>
      </c>
      <c r="AJ1316" s="133">
        <v>5.9907281932609495E-5</v>
      </c>
    </row>
    <row r="1317" spans="1:36">
      <c r="A1317" t="s">
        <v>1213</v>
      </c>
      <c r="B1317">
        <v>9301</v>
      </c>
      <c r="C1317" t="s">
        <v>3621</v>
      </c>
      <c r="D1317" t="s">
        <v>3622</v>
      </c>
      <c r="E1317" t="s">
        <v>80</v>
      </c>
      <c r="F1317" t="s">
        <v>3668</v>
      </c>
      <c r="G1317" t="s">
        <v>3669</v>
      </c>
      <c r="H1317" t="s">
        <v>321</v>
      </c>
      <c r="I1317" t="s">
        <v>755</v>
      </c>
      <c r="J1317" t="s">
        <v>205</v>
      </c>
      <c r="K1317" t="s">
        <v>293</v>
      </c>
      <c r="L1317" t="s">
        <v>325</v>
      </c>
      <c r="M1317" t="s">
        <v>314</v>
      </c>
      <c r="N1317" t="s">
        <v>568</v>
      </c>
      <c r="O1317" t="s">
        <v>339</v>
      </c>
      <c r="P1317" t="s">
        <v>3625</v>
      </c>
      <c r="Q1317" t="s">
        <v>431</v>
      </c>
      <c r="R1317" t="s">
        <v>407</v>
      </c>
      <c r="S1317" t="s">
        <v>1217</v>
      </c>
      <c r="T1317" s="132">
        <v>1407</v>
      </c>
      <c r="U1317" t="s">
        <v>3670</v>
      </c>
      <c r="V1317" s="133">
        <v>4.2500000000000003E-2</v>
      </c>
      <c r="W1317" s="133">
        <v>8.3850100123881999E-2</v>
      </c>
      <c r="X1317" s="15" t="s">
        <v>412</v>
      </c>
      <c r="Y1317" s="15" t="s">
        <v>339</v>
      </c>
      <c r="Z1317" s="144">
        <v>10000</v>
      </c>
      <c r="AA1317" t="s">
        <v>1218</v>
      </c>
      <c r="AB1317" t="s">
        <v>3671</v>
      </c>
      <c r="AD1317" s="144">
        <v>38.5441</v>
      </c>
      <c r="AG1317" s="15" t="s">
        <v>15</v>
      </c>
      <c r="AH1317" s="133">
        <v>3.4134702362462748E-5</v>
      </c>
      <c r="AI1317" s="133">
        <v>2.4448868808742809E-3</v>
      </c>
      <c r="AJ1317" s="133">
        <v>5.9830910171938998E-5</v>
      </c>
    </row>
    <row r="1318" spans="1:36">
      <c r="A1318" t="s">
        <v>1213</v>
      </c>
      <c r="B1318">
        <v>9301</v>
      </c>
      <c r="C1318" t="s">
        <v>3646</v>
      </c>
      <c r="D1318" t="s">
        <v>3647</v>
      </c>
      <c r="E1318" t="s">
        <v>80</v>
      </c>
      <c r="F1318" t="s">
        <v>3648</v>
      </c>
      <c r="G1318" t="s">
        <v>3649</v>
      </c>
      <c r="H1318" t="s">
        <v>321</v>
      </c>
      <c r="I1318" t="s">
        <v>755</v>
      </c>
      <c r="J1318" t="s">
        <v>205</v>
      </c>
      <c r="K1318" t="s">
        <v>224</v>
      </c>
      <c r="L1318" t="s">
        <v>325</v>
      </c>
      <c r="M1318" t="s">
        <v>314</v>
      </c>
      <c r="N1318" t="s">
        <v>556</v>
      </c>
      <c r="O1318" t="s">
        <v>339</v>
      </c>
      <c r="P1318" t="s">
        <v>2007</v>
      </c>
      <c r="Q1318" t="s">
        <v>433</v>
      </c>
      <c r="R1318" t="s">
        <v>407</v>
      </c>
      <c r="S1318" t="s">
        <v>1215</v>
      </c>
      <c r="T1318" s="132">
        <v>3684</v>
      </c>
      <c r="U1318" t="s">
        <v>3650</v>
      </c>
      <c r="V1318" s="133">
        <v>5.7000000000000002E-2</v>
      </c>
      <c r="W1318" s="133">
        <v>5.3981286106109298E-2</v>
      </c>
      <c r="X1318" s="15" t="s">
        <v>412</v>
      </c>
      <c r="Y1318" s="15" t="s">
        <v>339</v>
      </c>
      <c r="Z1318" s="144">
        <v>10000</v>
      </c>
      <c r="AA1318" t="s">
        <v>1216</v>
      </c>
      <c r="AB1318" t="s">
        <v>3054</v>
      </c>
      <c r="AD1318" s="144">
        <v>38.050800000000002</v>
      </c>
      <c r="AG1318" s="15" t="s">
        <v>15</v>
      </c>
      <c r="AH1318" s="133">
        <v>1.0000000000000001E-5</v>
      </c>
      <c r="AI1318" s="133">
        <v>2.4135964188234022E-3</v>
      </c>
      <c r="AJ1318" s="133">
        <v>5.9065174612208262E-5</v>
      </c>
    </row>
    <row r="1319" spans="1:36">
      <c r="A1319" t="s">
        <v>1213</v>
      </c>
      <c r="B1319">
        <v>9301</v>
      </c>
      <c r="C1319" t="s">
        <v>3672</v>
      </c>
      <c r="D1319" t="s">
        <v>3673</v>
      </c>
      <c r="E1319" t="s">
        <v>80</v>
      </c>
      <c r="F1319" t="s">
        <v>3674</v>
      </c>
      <c r="G1319" t="s">
        <v>3675</v>
      </c>
      <c r="H1319" t="s">
        <v>321</v>
      </c>
      <c r="I1319" t="s">
        <v>755</v>
      </c>
      <c r="J1319" t="s">
        <v>205</v>
      </c>
      <c r="K1319" t="s">
        <v>224</v>
      </c>
      <c r="L1319" t="s">
        <v>325</v>
      </c>
      <c r="M1319" t="s">
        <v>314</v>
      </c>
      <c r="N1319" t="s">
        <v>521</v>
      </c>
      <c r="O1319" t="s">
        <v>339</v>
      </c>
      <c r="P1319" t="s">
        <v>2007</v>
      </c>
      <c r="Q1319" t="s">
        <v>433</v>
      </c>
      <c r="R1319" t="s">
        <v>407</v>
      </c>
      <c r="S1319" t="s">
        <v>1215</v>
      </c>
      <c r="T1319" s="132">
        <v>3836.7</v>
      </c>
      <c r="U1319" t="s">
        <v>3676</v>
      </c>
      <c r="V1319" s="133">
        <v>5.1999999999999998E-2</v>
      </c>
      <c r="W1319" s="133">
        <v>5.1409824858903601E-2</v>
      </c>
      <c r="X1319" s="15" t="s">
        <v>412</v>
      </c>
      <c r="Y1319" s="15" t="s">
        <v>339</v>
      </c>
      <c r="Z1319" s="144">
        <v>10000</v>
      </c>
      <c r="AA1319" t="s">
        <v>1216</v>
      </c>
      <c r="AB1319" t="s">
        <v>3677</v>
      </c>
      <c r="AD1319" s="144">
        <v>37.427999999999997</v>
      </c>
      <c r="AG1319" s="15" t="s">
        <v>15</v>
      </c>
      <c r="AH1319" s="133">
        <v>2.0000000000000002E-5</v>
      </c>
      <c r="AI1319" s="133">
        <v>2.3740916554638083E-3</v>
      </c>
      <c r="AJ1319" s="133">
        <v>5.8098419885672067E-5</v>
      </c>
    </row>
    <row r="1320" spans="1:36">
      <c r="A1320" t="s">
        <v>1213</v>
      </c>
      <c r="B1320">
        <v>9301</v>
      </c>
      <c r="C1320" t="s">
        <v>3672</v>
      </c>
      <c r="D1320" t="s">
        <v>3673</v>
      </c>
      <c r="E1320" t="s">
        <v>80</v>
      </c>
      <c r="F1320" t="s">
        <v>3684</v>
      </c>
      <c r="G1320" t="s">
        <v>3685</v>
      </c>
      <c r="H1320" t="s">
        <v>321</v>
      </c>
      <c r="I1320" t="s">
        <v>755</v>
      </c>
      <c r="J1320" t="s">
        <v>205</v>
      </c>
      <c r="K1320" t="s">
        <v>224</v>
      </c>
      <c r="L1320" t="s">
        <v>325</v>
      </c>
      <c r="M1320" t="s">
        <v>314</v>
      </c>
      <c r="N1320" t="s">
        <v>521</v>
      </c>
      <c r="O1320" t="s">
        <v>339</v>
      </c>
      <c r="P1320" t="s">
        <v>2007</v>
      </c>
      <c r="Q1320" t="s">
        <v>433</v>
      </c>
      <c r="R1320" t="s">
        <v>407</v>
      </c>
      <c r="S1320" t="s">
        <v>1215</v>
      </c>
      <c r="T1320" s="132">
        <v>7310.2</v>
      </c>
      <c r="U1320" t="s">
        <v>3686</v>
      </c>
      <c r="V1320" s="133">
        <v>5.45E-2</v>
      </c>
      <c r="W1320" s="133">
        <v>5.48454334604737E-2</v>
      </c>
      <c r="X1320" s="15" t="s">
        <v>412</v>
      </c>
      <c r="Y1320" s="15" t="s">
        <v>339</v>
      </c>
      <c r="Z1320" s="144">
        <v>10000</v>
      </c>
      <c r="AA1320" t="s">
        <v>1216</v>
      </c>
      <c r="AB1320" t="s">
        <v>3687</v>
      </c>
      <c r="AD1320" s="144">
        <v>37.375300000000003</v>
      </c>
      <c r="AG1320" s="15" t="s">
        <v>15</v>
      </c>
      <c r="AH1320" s="133">
        <v>1.0000000000000001E-5</v>
      </c>
      <c r="AI1320" s="133">
        <v>2.3707488471319997E-3</v>
      </c>
      <c r="AJ1320" s="133">
        <v>5.8016615174547385E-5</v>
      </c>
    </row>
    <row r="1321" spans="1:36">
      <c r="A1321" t="s">
        <v>1213</v>
      </c>
      <c r="B1321">
        <v>9301</v>
      </c>
      <c r="C1321" t="s">
        <v>3688</v>
      </c>
      <c r="D1321" t="s">
        <v>3689</v>
      </c>
      <c r="E1321" t="s">
        <v>80</v>
      </c>
      <c r="F1321" t="s">
        <v>3690</v>
      </c>
      <c r="G1321" t="s">
        <v>3691</v>
      </c>
      <c r="H1321" t="s">
        <v>321</v>
      </c>
      <c r="I1321" t="s">
        <v>755</v>
      </c>
      <c r="J1321" t="s">
        <v>205</v>
      </c>
      <c r="K1321" t="s">
        <v>224</v>
      </c>
      <c r="L1321" t="s">
        <v>325</v>
      </c>
      <c r="M1321" t="s">
        <v>314</v>
      </c>
      <c r="N1321" t="s">
        <v>548</v>
      </c>
      <c r="O1321" t="s">
        <v>339</v>
      </c>
      <c r="P1321" t="s">
        <v>3692</v>
      </c>
      <c r="Q1321" t="s">
        <v>433</v>
      </c>
      <c r="R1321" t="s">
        <v>407</v>
      </c>
      <c r="S1321" t="s">
        <v>1215</v>
      </c>
      <c r="T1321" s="132">
        <v>1795.2</v>
      </c>
      <c r="U1321" t="s">
        <v>3693</v>
      </c>
      <c r="V1321" s="133">
        <v>4.8750000000000002E-2</v>
      </c>
      <c r="W1321" s="133">
        <v>5.1158055068254098E-2</v>
      </c>
      <c r="X1321" s="15" t="s">
        <v>412</v>
      </c>
      <c r="Y1321" s="15" t="s">
        <v>339</v>
      </c>
      <c r="Z1321" s="144">
        <v>10000</v>
      </c>
      <c r="AA1321" t="s">
        <v>1216</v>
      </c>
      <c r="AB1321" t="s">
        <v>3694</v>
      </c>
      <c r="AD1321" s="144">
        <v>36.934400000000004</v>
      </c>
      <c r="AG1321" s="15" t="s">
        <v>15</v>
      </c>
      <c r="AH1321" s="133">
        <v>6.6666666666666666E-6</v>
      </c>
      <c r="AI1321" s="133">
        <v>2.342782164143489E-3</v>
      </c>
      <c r="AJ1321" s="133">
        <v>5.7332218644473836E-5</v>
      </c>
    </row>
    <row r="1322" spans="1:36">
      <c r="A1322" t="s">
        <v>1213</v>
      </c>
      <c r="B1322">
        <v>9301</v>
      </c>
      <c r="C1322" t="s">
        <v>3706</v>
      </c>
      <c r="D1322" t="s">
        <v>3707</v>
      </c>
      <c r="E1322" t="s">
        <v>80</v>
      </c>
      <c r="F1322" t="s">
        <v>3708</v>
      </c>
      <c r="G1322" t="s">
        <v>3709</v>
      </c>
      <c r="H1322" t="s">
        <v>321</v>
      </c>
      <c r="I1322" t="s">
        <v>755</v>
      </c>
      <c r="J1322" t="s">
        <v>205</v>
      </c>
      <c r="K1322" t="s">
        <v>224</v>
      </c>
      <c r="L1322" t="s">
        <v>325</v>
      </c>
      <c r="M1322" t="s">
        <v>314</v>
      </c>
      <c r="N1322" t="s">
        <v>545</v>
      </c>
      <c r="O1322" t="s">
        <v>339</v>
      </c>
      <c r="P1322" t="s">
        <v>3692</v>
      </c>
      <c r="Q1322" t="s">
        <v>433</v>
      </c>
      <c r="R1322" t="s">
        <v>407</v>
      </c>
      <c r="S1322" t="s">
        <v>1215</v>
      </c>
      <c r="T1322" s="132">
        <v>972.6</v>
      </c>
      <c r="U1322" t="s">
        <v>3710</v>
      </c>
      <c r="V1322" s="133">
        <v>3.3500000000000002E-2</v>
      </c>
      <c r="W1322" s="133">
        <v>5.4597597572803198E-2</v>
      </c>
      <c r="X1322" s="15" t="s">
        <v>412</v>
      </c>
      <c r="Y1322" s="15" t="s">
        <v>339</v>
      </c>
      <c r="Z1322" s="144">
        <v>10000</v>
      </c>
      <c r="AA1322" t="s">
        <v>1216</v>
      </c>
      <c r="AB1322" t="s">
        <v>3711</v>
      </c>
      <c r="AD1322" s="144">
        <v>36.125999999999998</v>
      </c>
      <c r="AG1322" s="15" t="s">
        <v>15</v>
      </c>
      <c r="AH1322" s="133">
        <v>5.7142857142857145E-6</v>
      </c>
      <c r="AI1322" s="133">
        <v>2.2915046260897068E-3</v>
      </c>
      <c r="AJ1322" s="133">
        <v>5.6077362316709125E-5</v>
      </c>
    </row>
    <row r="1323" spans="1:36">
      <c r="A1323" t="s">
        <v>1213</v>
      </c>
      <c r="B1323">
        <v>9301</v>
      </c>
      <c r="C1323" t="s">
        <v>3606</v>
      </c>
      <c r="D1323" t="s">
        <v>3607</v>
      </c>
      <c r="E1323" t="s">
        <v>80</v>
      </c>
      <c r="F1323" t="s">
        <v>3608</v>
      </c>
      <c r="G1323" t="s">
        <v>3609</v>
      </c>
      <c r="H1323" t="s">
        <v>321</v>
      </c>
      <c r="I1323" t="s">
        <v>755</v>
      </c>
      <c r="J1323" t="s">
        <v>205</v>
      </c>
      <c r="K1323" t="s">
        <v>224</v>
      </c>
      <c r="L1323" t="s">
        <v>325</v>
      </c>
      <c r="M1323" t="s">
        <v>314</v>
      </c>
      <c r="N1323" t="s">
        <v>534</v>
      </c>
      <c r="O1323" t="s">
        <v>339</v>
      </c>
      <c r="P1323" t="s">
        <v>2207</v>
      </c>
      <c r="Q1323" t="s">
        <v>433</v>
      </c>
      <c r="R1323" t="s">
        <v>407</v>
      </c>
      <c r="S1323" t="s">
        <v>1215</v>
      </c>
      <c r="T1323" s="132">
        <v>1891.9</v>
      </c>
      <c r="U1323" t="s">
        <v>3610</v>
      </c>
      <c r="V1323" s="133">
        <v>4.3749999999999997E-2</v>
      </c>
      <c r="W1323" s="133">
        <v>6.1040019351243598E-2</v>
      </c>
      <c r="X1323" s="15" t="s">
        <v>412</v>
      </c>
      <c r="Y1323" s="15" t="s">
        <v>339</v>
      </c>
      <c r="Z1323" s="144">
        <v>10000</v>
      </c>
      <c r="AA1323" t="s">
        <v>1216</v>
      </c>
      <c r="AB1323" t="s">
        <v>3611</v>
      </c>
      <c r="AD1323" s="144">
        <v>35.781599999999997</v>
      </c>
      <c r="AG1323" s="15" t="s">
        <v>15</v>
      </c>
      <c r="AH1323" s="133">
        <v>1.4285714285714285E-5</v>
      </c>
      <c r="AI1323" s="133">
        <v>2.2696590247713961E-3</v>
      </c>
      <c r="AJ1323" s="133">
        <v>5.5542759992015702E-5</v>
      </c>
    </row>
    <row r="1324" spans="1:36">
      <c r="A1324" t="s">
        <v>1213</v>
      </c>
      <c r="B1324">
        <v>9301</v>
      </c>
      <c r="C1324" t="s">
        <v>3594</v>
      </c>
      <c r="D1324" t="s">
        <v>3595</v>
      </c>
      <c r="E1324" t="s">
        <v>80</v>
      </c>
      <c r="F1324" t="s">
        <v>3596</v>
      </c>
      <c r="G1324" t="s">
        <v>3597</v>
      </c>
      <c r="H1324" t="s">
        <v>321</v>
      </c>
      <c r="I1324" t="s">
        <v>755</v>
      </c>
      <c r="J1324" t="s">
        <v>205</v>
      </c>
      <c r="K1324" t="s">
        <v>224</v>
      </c>
      <c r="L1324" t="s">
        <v>325</v>
      </c>
      <c r="M1324" t="s">
        <v>314</v>
      </c>
      <c r="N1324" t="s">
        <v>512</v>
      </c>
      <c r="O1324" t="s">
        <v>339</v>
      </c>
      <c r="P1324" t="s">
        <v>3598</v>
      </c>
      <c r="Q1324" t="s">
        <v>431</v>
      </c>
      <c r="R1324" t="s">
        <v>407</v>
      </c>
      <c r="S1324" t="s">
        <v>1215</v>
      </c>
      <c r="T1324" s="132">
        <v>6571.6</v>
      </c>
      <c r="U1324" t="s">
        <v>1546</v>
      </c>
      <c r="V1324" s="133">
        <v>4.4999999999999998E-2</v>
      </c>
      <c r="W1324" s="133">
        <v>6.9289413897990801E-2</v>
      </c>
      <c r="X1324" s="15" t="s">
        <v>412</v>
      </c>
      <c r="Y1324" s="15" t="s">
        <v>339</v>
      </c>
      <c r="Z1324" s="144">
        <v>10000</v>
      </c>
      <c r="AA1324" t="s">
        <v>1216</v>
      </c>
      <c r="AB1324" t="s">
        <v>3599</v>
      </c>
      <c r="AD1324" s="144">
        <v>31.878400000000003</v>
      </c>
      <c r="AG1324" s="15" t="s">
        <v>15</v>
      </c>
      <c r="AH1324" s="133">
        <v>2.8571428571428571E-5</v>
      </c>
      <c r="AI1324" s="133">
        <v>2.022075543163874E-3</v>
      </c>
      <c r="AJ1324" s="133">
        <v>4.9483933645490239E-5</v>
      </c>
    </row>
    <row r="1325" spans="1:36">
      <c r="A1325" t="s">
        <v>1213</v>
      </c>
      <c r="B1325">
        <v>9301</v>
      </c>
      <c r="C1325" t="s">
        <v>3600</v>
      </c>
      <c r="D1325" t="s">
        <v>3601</v>
      </c>
      <c r="E1325" t="s">
        <v>80</v>
      </c>
      <c r="F1325" t="s">
        <v>3602</v>
      </c>
      <c r="G1325" t="s">
        <v>3603</v>
      </c>
      <c r="H1325" t="s">
        <v>321</v>
      </c>
      <c r="I1325" t="s">
        <v>755</v>
      </c>
      <c r="J1325" t="s">
        <v>205</v>
      </c>
      <c r="K1325" t="s">
        <v>224</v>
      </c>
      <c r="L1325" t="s">
        <v>325</v>
      </c>
      <c r="M1325" t="s">
        <v>314</v>
      </c>
      <c r="N1325" t="s">
        <v>521</v>
      </c>
      <c r="O1325" t="s">
        <v>339</v>
      </c>
      <c r="P1325" t="s">
        <v>2231</v>
      </c>
      <c r="Q1325" t="s">
        <v>431</v>
      </c>
      <c r="R1325" t="s">
        <v>407</v>
      </c>
      <c r="S1325" t="s">
        <v>1215</v>
      </c>
      <c r="T1325" s="132">
        <v>6837.6</v>
      </c>
      <c r="U1325" t="s">
        <v>3604</v>
      </c>
      <c r="V1325" s="133">
        <v>3.15E-2</v>
      </c>
      <c r="W1325" s="133">
        <v>5.5828909205197903E-2</v>
      </c>
      <c r="X1325" s="15" t="s">
        <v>412</v>
      </c>
      <c r="Y1325" s="15" t="s">
        <v>339</v>
      </c>
      <c r="Z1325" s="144">
        <v>10000</v>
      </c>
      <c r="AA1325" t="s">
        <v>1216</v>
      </c>
      <c r="AB1325" t="s">
        <v>3605</v>
      </c>
      <c r="AD1325" s="144">
        <v>31.604099999999999</v>
      </c>
      <c r="AG1325" s="15" t="s">
        <v>15</v>
      </c>
      <c r="AH1325" s="133">
        <v>1.3333333333333333E-5</v>
      </c>
      <c r="AI1325" s="133">
        <v>2.0046764478049523E-3</v>
      </c>
      <c r="AJ1325" s="133">
        <v>4.9058145557036676E-5</v>
      </c>
    </row>
    <row r="1326" spans="1:36">
      <c r="A1326" t="s">
        <v>1213</v>
      </c>
      <c r="B1326">
        <v>9301</v>
      </c>
      <c r="C1326" t="s">
        <v>2970</v>
      </c>
      <c r="D1326" t="s">
        <v>2971</v>
      </c>
      <c r="E1326" t="s">
        <v>80</v>
      </c>
      <c r="F1326" t="s">
        <v>3664</v>
      </c>
      <c r="G1326" t="s">
        <v>3665</v>
      </c>
      <c r="H1326" t="s">
        <v>321</v>
      </c>
      <c r="I1326" t="s">
        <v>755</v>
      </c>
      <c r="J1326" t="s">
        <v>205</v>
      </c>
      <c r="K1326" t="s">
        <v>224</v>
      </c>
      <c r="L1326" t="s">
        <v>325</v>
      </c>
      <c r="M1326" t="s">
        <v>314</v>
      </c>
      <c r="N1326" t="s">
        <v>537</v>
      </c>
      <c r="O1326" t="s">
        <v>339</v>
      </c>
      <c r="P1326" t="s">
        <v>2002</v>
      </c>
      <c r="Q1326" t="s">
        <v>433</v>
      </c>
      <c r="R1326" t="s">
        <v>407</v>
      </c>
      <c r="S1326" t="s">
        <v>1215</v>
      </c>
      <c r="T1326" s="132">
        <v>3588.4</v>
      </c>
      <c r="U1326" t="s">
        <v>3666</v>
      </c>
      <c r="V1326" s="133">
        <v>7.9500000000000001E-2</v>
      </c>
      <c r="W1326" s="133">
        <v>7.0717420679330498E-2</v>
      </c>
      <c r="X1326" s="15" t="s">
        <v>412</v>
      </c>
      <c r="Y1326" s="15" t="s">
        <v>339</v>
      </c>
      <c r="Z1326" s="144">
        <v>8000</v>
      </c>
      <c r="AA1326" t="s">
        <v>1216</v>
      </c>
      <c r="AB1326" t="s">
        <v>3667</v>
      </c>
      <c r="AD1326" s="144">
        <v>31.190999999999999</v>
      </c>
      <c r="AG1326" s="15" t="s">
        <v>15</v>
      </c>
      <c r="AH1326" s="133">
        <v>1.2307692307692308E-5</v>
      </c>
      <c r="AI1326" s="133">
        <v>1.978473143784644E-3</v>
      </c>
      <c r="AJ1326" s="133">
        <v>4.8416902176285066E-5</v>
      </c>
    </row>
    <row r="1327" spans="1:36">
      <c r="A1327" t="s">
        <v>1213</v>
      </c>
      <c r="B1327">
        <v>9301</v>
      </c>
      <c r="C1327" t="s">
        <v>3768</v>
      </c>
      <c r="D1327" t="s">
        <v>3769</v>
      </c>
      <c r="E1327" t="s">
        <v>80</v>
      </c>
      <c r="F1327" t="s">
        <v>3770</v>
      </c>
      <c r="G1327" t="s">
        <v>3771</v>
      </c>
      <c r="H1327" t="s">
        <v>321</v>
      </c>
      <c r="I1327" t="s">
        <v>755</v>
      </c>
      <c r="J1327" t="s">
        <v>205</v>
      </c>
      <c r="K1327" t="s">
        <v>224</v>
      </c>
      <c r="L1327" t="s">
        <v>325</v>
      </c>
      <c r="M1327" t="s">
        <v>314</v>
      </c>
      <c r="N1327" t="s">
        <v>537</v>
      </c>
      <c r="O1327" t="s">
        <v>339</v>
      </c>
      <c r="P1327" t="s">
        <v>2002</v>
      </c>
      <c r="Q1327" t="s">
        <v>433</v>
      </c>
      <c r="R1327" t="s">
        <v>407</v>
      </c>
      <c r="S1327" t="s">
        <v>1215</v>
      </c>
      <c r="T1327" s="132">
        <v>5801.6</v>
      </c>
      <c r="U1327" t="s">
        <v>3772</v>
      </c>
      <c r="V1327" s="133">
        <v>6.6500000000000004E-2</v>
      </c>
      <c r="W1327" s="133">
        <v>6.5600724204778305E-2</v>
      </c>
      <c r="X1327" s="15" t="s">
        <v>412</v>
      </c>
      <c r="Y1327" s="15" t="s">
        <v>339</v>
      </c>
      <c r="Z1327" s="144">
        <v>6000</v>
      </c>
      <c r="AA1327" t="s">
        <v>1216</v>
      </c>
      <c r="AB1327" t="s">
        <v>3773</v>
      </c>
      <c r="AD1327" s="144">
        <v>21.855499999999999</v>
      </c>
      <c r="AG1327" s="15" t="s">
        <v>15</v>
      </c>
      <c r="AH1327" s="133">
        <v>7.9999999999999996E-6</v>
      </c>
      <c r="AI1327" s="133">
        <v>1.3863139942286327E-3</v>
      </c>
      <c r="AJ1327" s="133">
        <v>3.3925671043371428E-5</v>
      </c>
    </row>
    <row r="1328" spans="1:36">
      <c r="A1328" t="s">
        <v>1213</v>
      </c>
      <c r="B1328">
        <v>9301</v>
      </c>
      <c r="C1328" t="s">
        <v>3762</v>
      </c>
      <c r="D1328" t="s">
        <v>3763</v>
      </c>
      <c r="E1328" t="s">
        <v>80</v>
      </c>
      <c r="F1328" t="s">
        <v>3764</v>
      </c>
      <c r="G1328" t="s">
        <v>3765</v>
      </c>
      <c r="H1328" t="s">
        <v>321</v>
      </c>
      <c r="I1328" t="s">
        <v>755</v>
      </c>
      <c r="J1328" t="s">
        <v>205</v>
      </c>
      <c r="K1328" t="s">
        <v>224</v>
      </c>
      <c r="L1328" t="s">
        <v>325</v>
      </c>
      <c r="M1328" t="s">
        <v>314</v>
      </c>
      <c r="N1328" t="s">
        <v>539</v>
      </c>
      <c r="O1328" t="s">
        <v>339</v>
      </c>
      <c r="P1328" t="s">
        <v>3692</v>
      </c>
      <c r="Q1328" t="s">
        <v>433</v>
      </c>
      <c r="R1328" t="s">
        <v>407</v>
      </c>
      <c r="S1328" t="s">
        <v>1217</v>
      </c>
      <c r="T1328" s="132">
        <v>4286.5</v>
      </c>
      <c r="U1328" t="s">
        <v>3766</v>
      </c>
      <c r="V1328" s="133">
        <v>3.6249999999999998E-2</v>
      </c>
      <c r="W1328" s="133">
        <v>3.3043743151425997E-2</v>
      </c>
      <c r="X1328" s="15" t="s">
        <v>412</v>
      </c>
      <c r="Y1328" s="15" t="s">
        <v>339</v>
      </c>
      <c r="Z1328" s="144">
        <v>5000</v>
      </c>
      <c r="AA1328" t="s">
        <v>1218</v>
      </c>
      <c r="AB1328" t="s">
        <v>3767</v>
      </c>
      <c r="AD1328" s="144">
        <v>20.434999999999999</v>
      </c>
      <c r="AG1328" s="15" t="s">
        <v>15</v>
      </c>
      <c r="AH1328" s="133">
        <v>1.0000000000000001E-5</v>
      </c>
      <c r="AI1328" s="133">
        <v>1.2962104034253213E-3</v>
      </c>
      <c r="AJ1328" s="133">
        <v>3.172066929474481E-5</v>
      </c>
    </row>
    <row r="1329" spans="1:36">
      <c r="A1329" t="s">
        <v>1213</v>
      </c>
      <c r="B1329">
        <v>9301</v>
      </c>
      <c r="C1329" t="s">
        <v>3739</v>
      </c>
      <c r="D1329" t="s">
        <v>3740</v>
      </c>
      <c r="E1329" t="s">
        <v>80</v>
      </c>
      <c r="F1329" t="s">
        <v>3741</v>
      </c>
      <c r="G1329" t="s">
        <v>3742</v>
      </c>
      <c r="H1329" t="s">
        <v>321</v>
      </c>
      <c r="I1329" t="s">
        <v>755</v>
      </c>
      <c r="J1329" t="s">
        <v>205</v>
      </c>
      <c r="K1329" t="s">
        <v>224</v>
      </c>
      <c r="L1329" t="s">
        <v>325</v>
      </c>
      <c r="M1329" t="s">
        <v>314</v>
      </c>
      <c r="N1329" t="s">
        <v>530</v>
      </c>
      <c r="O1329" t="s">
        <v>339</v>
      </c>
      <c r="P1329" t="s">
        <v>2002</v>
      </c>
      <c r="Q1329" t="s">
        <v>433</v>
      </c>
      <c r="R1329" t="s">
        <v>407</v>
      </c>
      <c r="S1329" t="s">
        <v>1215</v>
      </c>
      <c r="T1329" s="132">
        <v>3767.1</v>
      </c>
      <c r="U1329" t="s">
        <v>3682</v>
      </c>
      <c r="V1329" s="133">
        <v>5.7000000000000002E-2</v>
      </c>
      <c r="W1329" s="133">
        <v>4.6045292496680899E-2</v>
      </c>
      <c r="X1329" s="15" t="s">
        <v>412</v>
      </c>
      <c r="Y1329" s="15" t="s">
        <v>339</v>
      </c>
      <c r="Z1329" s="144">
        <v>5000</v>
      </c>
      <c r="AA1329" t="s">
        <v>1216</v>
      </c>
      <c r="AB1329" t="s">
        <v>3743</v>
      </c>
      <c r="AD1329" s="144">
        <v>19.063800000000001</v>
      </c>
      <c r="AG1329" s="15" t="s">
        <v>15</v>
      </c>
      <c r="AH1329" s="133">
        <v>6.6688896298766259E-6</v>
      </c>
      <c r="AI1329" s="133">
        <v>1.2092339559001538E-3</v>
      </c>
      <c r="AJ1329" s="133">
        <v>2.9592194533944513E-5</v>
      </c>
    </row>
    <row r="1330" spans="1:36">
      <c r="A1330" t="s">
        <v>1213</v>
      </c>
      <c r="B1330">
        <v>9301</v>
      </c>
      <c r="C1330" t="s">
        <v>3678</v>
      </c>
      <c r="D1330" t="s">
        <v>3679</v>
      </c>
      <c r="E1330" t="s">
        <v>80</v>
      </c>
      <c r="F1330" t="s">
        <v>3680</v>
      </c>
      <c r="G1330" t="s">
        <v>3681</v>
      </c>
      <c r="H1330" t="s">
        <v>321</v>
      </c>
      <c r="I1330" t="s">
        <v>755</v>
      </c>
      <c r="J1330" t="s">
        <v>205</v>
      </c>
      <c r="K1330" t="s">
        <v>224</v>
      </c>
      <c r="L1330" t="s">
        <v>325</v>
      </c>
      <c r="M1330" t="s">
        <v>314</v>
      </c>
      <c r="N1330" t="s">
        <v>545</v>
      </c>
      <c r="O1330" t="s">
        <v>339</v>
      </c>
      <c r="P1330" t="s">
        <v>3578</v>
      </c>
      <c r="Q1330" t="s">
        <v>431</v>
      </c>
      <c r="R1330" t="s">
        <v>407</v>
      </c>
      <c r="S1330" t="s">
        <v>1215</v>
      </c>
      <c r="T1330" s="132">
        <v>3741.5</v>
      </c>
      <c r="U1330" t="s">
        <v>3682</v>
      </c>
      <c r="V1330" s="133">
        <v>4.5999999999999999E-2</v>
      </c>
      <c r="W1330" s="133">
        <v>4.6825516587495501E-2</v>
      </c>
      <c r="X1330" s="15" t="s">
        <v>412</v>
      </c>
      <c r="Y1330" s="15" t="s">
        <v>339</v>
      </c>
      <c r="Z1330" s="144">
        <v>5000</v>
      </c>
      <c r="AA1330" t="s">
        <v>1216</v>
      </c>
      <c r="AB1330" t="s">
        <v>3683</v>
      </c>
      <c r="AD1330" s="144">
        <v>18.701000000000001</v>
      </c>
      <c r="AG1330" s="15" t="s">
        <v>15</v>
      </c>
      <c r="AH1330" s="133">
        <v>3.3333333333333333E-6</v>
      </c>
      <c r="AI1330" s="133">
        <v>1.186221226056126E-3</v>
      </c>
      <c r="AJ1330" s="133">
        <v>2.9029030412577573E-5</v>
      </c>
    </row>
    <row r="1331" spans="1:36">
      <c r="A1331" t="s">
        <v>1213</v>
      </c>
      <c r="B1331">
        <v>9301</v>
      </c>
      <c r="C1331" t="s">
        <v>3574</v>
      </c>
      <c r="D1331" t="s">
        <v>3575</v>
      </c>
      <c r="E1331" t="s">
        <v>80</v>
      </c>
      <c r="F1331" t="s">
        <v>3576</v>
      </c>
      <c r="G1331" t="s">
        <v>3577</v>
      </c>
      <c r="H1331" t="s">
        <v>321</v>
      </c>
      <c r="I1331" t="s">
        <v>755</v>
      </c>
      <c r="J1331" t="s">
        <v>205</v>
      </c>
      <c r="K1331" t="s">
        <v>224</v>
      </c>
      <c r="L1331" t="s">
        <v>325</v>
      </c>
      <c r="M1331" t="s">
        <v>314</v>
      </c>
      <c r="N1331" t="s">
        <v>521</v>
      </c>
      <c r="O1331" t="s">
        <v>339</v>
      </c>
      <c r="P1331" t="s">
        <v>3578</v>
      </c>
      <c r="Q1331" t="s">
        <v>431</v>
      </c>
      <c r="R1331" t="s">
        <v>407</v>
      </c>
      <c r="S1331" t="s">
        <v>1215</v>
      </c>
      <c r="T1331" s="132">
        <v>3372.9</v>
      </c>
      <c r="U1331" t="s">
        <v>3579</v>
      </c>
      <c r="V1331" s="133">
        <v>4.5499999999999999E-2</v>
      </c>
      <c r="W1331" s="133">
        <v>4.6489823533296198E-2</v>
      </c>
      <c r="X1331" s="15" t="s">
        <v>412</v>
      </c>
      <c r="Y1331" s="15" t="s">
        <v>339</v>
      </c>
      <c r="Z1331" s="144">
        <v>5000</v>
      </c>
      <c r="AA1331" t="s">
        <v>1216</v>
      </c>
      <c r="AB1331" t="s">
        <v>3580</v>
      </c>
      <c r="AD1331" s="144">
        <v>18.6509</v>
      </c>
      <c r="AG1331" s="15" t="s">
        <v>15</v>
      </c>
      <c r="AH1331" s="133">
        <v>2.5000000000000002E-6</v>
      </c>
      <c r="AI1331" s="133">
        <v>1.1830433380594727E-3</v>
      </c>
      <c r="AJ1331" s="133">
        <v>2.8951261607504574E-5</v>
      </c>
    </row>
    <row r="1332" spans="1:36">
      <c r="A1332" t="s">
        <v>1213</v>
      </c>
      <c r="B1332">
        <v>9301</v>
      </c>
      <c r="C1332" t="s">
        <v>3695</v>
      </c>
      <c r="D1332" t="s">
        <v>3696</v>
      </c>
      <c r="E1332" t="s">
        <v>80</v>
      </c>
      <c r="F1332" t="s">
        <v>3697</v>
      </c>
      <c r="G1332" t="s">
        <v>3698</v>
      </c>
      <c r="H1332" t="s">
        <v>321</v>
      </c>
      <c r="I1332" t="s">
        <v>755</v>
      </c>
      <c r="J1332" t="s">
        <v>205</v>
      </c>
      <c r="K1332" t="s">
        <v>224</v>
      </c>
      <c r="L1332" t="s">
        <v>325</v>
      </c>
      <c r="M1332" t="s">
        <v>314</v>
      </c>
      <c r="N1332" t="s">
        <v>546</v>
      </c>
      <c r="O1332" t="s">
        <v>339</v>
      </c>
      <c r="P1332" t="s">
        <v>2007</v>
      </c>
      <c r="Q1332" t="s">
        <v>433</v>
      </c>
      <c r="R1332" t="s">
        <v>407</v>
      </c>
      <c r="S1332" t="s">
        <v>1215</v>
      </c>
      <c r="T1332" s="132">
        <v>4561.5</v>
      </c>
      <c r="U1332" t="s">
        <v>3699</v>
      </c>
      <c r="V1332" s="133">
        <v>4.5999999999999999E-2</v>
      </c>
      <c r="W1332" s="133">
        <v>5.1341637207269301E-2</v>
      </c>
      <c r="X1332" s="15" t="s">
        <v>412</v>
      </c>
      <c r="Y1332" s="15" t="s">
        <v>339</v>
      </c>
      <c r="Z1332" s="144">
        <v>5000</v>
      </c>
      <c r="AA1332" t="s">
        <v>1216</v>
      </c>
      <c r="AB1332" t="s">
        <v>3700</v>
      </c>
      <c r="AD1332" s="144">
        <v>18.314400000000003</v>
      </c>
      <c r="AG1332" s="15" t="s">
        <v>15</v>
      </c>
      <c r="AH1332" s="133">
        <v>6.2500000000000003E-6</v>
      </c>
      <c r="AI1332" s="133">
        <v>1.1616988408364429E-3</v>
      </c>
      <c r="AJ1332" s="133">
        <v>2.8428922228122068E-5</v>
      </c>
    </row>
    <row r="1333" spans="1:36">
      <c r="A1333" t="s">
        <v>1213</v>
      </c>
      <c r="B1333">
        <v>9301</v>
      </c>
      <c r="C1333" t="s">
        <v>3701</v>
      </c>
      <c r="D1333" t="s">
        <v>3702</v>
      </c>
      <c r="E1333" t="s">
        <v>80</v>
      </c>
      <c r="F1333" t="s">
        <v>3703</v>
      </c>
      <c r="G1333" t="s">
        <v>3704</v>
      </c>
      <c r="H1333" t="s">
        <v>321</v>
      </c>
      <c r="I1333" t="s">
        <v>755</v>
      </c>
      <c r="J1333" t="s">
        <v>205</v>
      </c>
      <c r="K1333" t="s">
        <v>301</v>
      </c>
      <c r="L1333" t="s">
        <v>325</v>
      </c>
      <c r="M1333" t="s">
        <v>314</v>
      </c>
      <c r="N1333" t="s">
        <v>546</v>
      </c>
      <c r="O1333" t="s">
        <v>339</v>
      </c>
      <c r="P1333" t="s">
        <v>2880</v>
      </c>
      <c r="Q1333" t="s">
        <v>433</v>
      </c>
      <c r="R1333" t="s">
        <v>407</v>
      </c>
      <c r="S1333" t="s">
        <v>1215</v>
      </c>
      <c r="T1333" s="132">
        <v>3018.4</v>
      </c>
      <c r="U1333" t="s">
        <v>2651</v>
      </c>
      <c r="V1333" s="133">
        <v>4.3749999999999997E-2</v>
      </c>
      <c r="W1333" s="133">
        <v>5.0372585773467697E-2</v>
      </c>
      <c r="X1333" s="15" t="s">
        <v>412</v>
      </c>
      <c r="Y1333" s="15" t="s">
        <v>339</v>
      </c>
      <c r="Z1333" s="144">
        <v>5000</v>
      </c>
      <c r="AA1333" t="s">
        <v>1216</v>
      </c>
      <c r="AB1333" t="s">
        <v>3705</v>
      </c>
      <c r="AD1333" s="144">
        <v>18.231000000000002</v>
      </c>
      <c r="AG1333" s="15" t="s">
        <v>15</v>
      </c>
      <c r="AH1333" s="133">
        <v>1.2500000000000001E-5</v>
      </c>
      <c r="AI1333" s="133">
        <v>1.1564087039318345E-3</v>
      </c>
      <c r="AJ1333" s="133">
        <v>2.8299462780156235E-5</v>
      </c>
    </row>
    <row r="1334" spans="1:36">
      <c r="A1334" t="s">
        <v>1213</v>
      </c>
      <c r="B1334">
        <v>9301</v>
      </c>
      <c r="C1334" t="s">
        <v>3628</v>
      </c>
      <c r="D1334" t="s">
        <v>3629</v>
      </c>
      <c r="E1334" t="s">
        <v>80</v>
      </c>
      <c r="F1334" t="s">
        <v>3630</v>
      </c>
      <c r="G1334" t="s">
        <v>3631</v>
      </c>
      <c r="H1334" t="s">
        <v>321</v>
      </c>
      <c r="I1334" t="s">
        <v>755</v>
      </c>
      <c r="J1334" t="s">
        <v>205</v>
      </c>
      <c r="K1334" t="s">
        <v>224</v>
      </c>
      <c r="L1334" t="s">
        <v>325</v>
      </c>
      <c r="M1334" t="s">
        <v>314</v>
      </c>
      <c r="N1334" t="s">
        <v>509</v>
      </c>
      <c r="O1334" t="s">
        <v>339</v>
      </c>
      <c r="P1334" t="s">
        <v>2007</v>
      </c>
      <c r="Q1334" t="s">
        <v>433</v>
      </c>
      <c r="R1334" t="s">
        <v>407</v>
      </c>
      <c r="S1334" t="s">
        <v>1215</v>
      </c>
      <c r="T1334" s="132">
        <v>5356.6</v>
      </c>
      <c r="U1334" t="s">
        <v>3632</v>
      </c>
      <c r="V1334" s="133">
        <v>4.2500000000000003E-2</v>
      </c>
      <c r="W1334" s="133">
        <v>4.9526796633004799E-2</v>
      </c>
      <c r="X1334" s="15" t="s">
        <v>412</v>
      </c>
      <c r="Y1334" s="15" t="s">
        <v>339</v>
      </c>
      <c r="Z1334" s="144">
        <v>5000</v>
      </c>
      <c r="AA1334" t="s">
        <v>1216</v>
      </c>
      <c r="AB1334" t="s">
        <v>3633</v>
      </c>
      <c r="AD1334" s="144">
        <v>18.076799999999999</v>
      </c>
      <c r="AG1334" s="15" t="s">
        <v>15</v>
      </c>
      <c r="AH1334" s="133">
        <v>6.6666666666666666E-6</v>
      </c>
      <c r="AI1334" s="133">
        <v>1.146627659439141E-3</v>
      </c>
      <c r="AJ1334" s="133">
        <v>2.8060102505859699E-5</v>
      </c>
    </row>
    <row r="1335" spans="1:36">
      <c r="A1335" t="s">
        <v>1213</v>
      </c>
      <c r="B1335">
        <v>9301</v>
      </c>
      <c r="C1335" t="s">
        <v>3634</v>
      </c>
      <c r="D1335" t="s">
        <v>3635</v>
      </c>
      <c r="E1335" t="s">
        <v>80</v>
      </c>
      <c r="F1335" t="s">
        <v>3636</v>
      </c>
      <c r="G1335" t="s">
        <v>3637</v>
      </c>
      <c r="H1335" t="s">
        <v>321</v>
      </c>
      <c r="I1335" t="s">
        <v>755</v>
      </c>
      <c r="J1335" t="s">
        <v>205</v>
      </c>
      <c r="K1335" t="s">
        <v>224</v>
      </c>
      <c r="L1335" t="s">
        <v>325</v>
      </c>
      <c r="M1335" t="s">
        <v>314</v>
      </c>
      <c r="N1335" t="s">
        <v>550</v>
      </c>
      <c r="O1335" t="s">
        <v>339</v>
      </c>
      <c r="P1335" t="s">
        <v>3614</v>
      </c>
      <c r="Q1335" t="s">
        <v>433</v>
      </c>
      <c r="R1335" t="s">
        <v>407</v>
      </c>
      <c r="S1335" t="s">
        <v>1215</v>
      </c>
      <c r="T1335" s="132">
        <v>5051.1000000000004</v>
      </c>
      <c r="U1335" t="s">
        <v>3638</v>
      </c>
      <c r="V1335" s="133">
        <v>4.0160000000000001E-2</v>
      </c>
      <c r="W1335" s="133">
        <v>5.0266370393037503E-2</v>
      </c>
      <c r="X1335" s="15" t="s">
        <v>412</v>
      </c>
      <c r="Y1335" s="15" t="s">
        <v>339</v>
      </c>
      <c r="Z1335" s="144">
        <v>5000</v>
      </c>
      <c r="AA1335" t="s">
        <v>1216</v>
      </c>
      <c r="AB1335" t="s">
        <v>3639</v>
      </c>
      <c r="AD1335" s="144">
        <v>17.786099999999998</v>
      </c>
      <c r="AG1335" s="15" t="s">
        <v>15</v>
      </c>
      <c r="AH1335" s="133">
        <v>1.2626001178763469E-6</v>
      </c>
      <c r="AI1335" s="133">
        <v>1.128188297350776E-3</v>
      </c>
      <c r="AJ1335" s="133">
        <v>2.7608857163849306E-5</v>
      </c>
    </row>
    <row r="1336" spans="1:36">
      <c r="A1336" t="s">
        <v>1213</v>
      </c>
      <c r="B1336">
        <v>9301</v>
      </c>
      <c r="C1336" t="s">
        <v>3750</v>
      </c>
      <c r="D1336" t="s">
        <v>3751</v>
      </c>
      <c r="E1336" t="s">
        <v>80</v>
      </c>
      <c r="F1336" t="s">
        <v>3752</v>
      </c>
      <c r="G1336" t="s">
        <v>3753</v>
      </c>
      <c r="H1336" t="s">
        <v>321</v>
      </c>
      <c r="I1336" t="s">
        <v>755</v>
      </c>
      <c r="J1336" t="s">
        <v>205</v>
      </c>
      <c r="K1336" t="s">
        <v>224</v>
      </c>
      <c r="L1336" t="s">
        <v>325</v>
      </c>
      <c r="M1336" t="s">
        <v>314</v>
      </c>
      <c r="N1336" t="s">
        <v>486</v>
      </c>
      <c r="O1336" t="s">
        <v>339</v>
      </c>
      <c r="P1336" t="s">
        <v>2002</v>
      </c>
      <c r="Q1336" t="s">
        <v>433</v>
      </c>
      <c r="R1336" t="s">
        <v>407</v>
      </c>
      <c r="S1336" t="s">
        <v>1215</v>
      </c>
      <c r="T1336" s="132">
        <v>5532.7</v>
      </c>
      <c r="U1336" t="s">
        <v>3754</v>
      </c>
      <c r="V1336" s="133">
        <v>4.4999999999999998E-2</v>
      </c>
      <c r="W1336" s="133">
        <v>6.2183473817109702E-2</v>
      </c>
      <c r="X1336" s="15" t="s">
        <v>412</v>
      </c>
      <c r="Y1336" s="15" t="s">
        <v>339</v>
      </c>
      <c r="Z1336" s="144">
        <v>5000</v>
      </c>
      <c r="AA1336" t="s">
        <v>1216</v>
      </c>
      <c r="AB1336" t="s">
        <v>3755</v>
      </c>
      <c r="AC1336" s="132">
        <v>112.5</v>
      </c>
      <c r="AD1336" s="144">
        <v>17.6432</v>
      </c>
      <c r="AG1336" s="15" t="s">
        <v>15</v>
      </c>
      <c r="AH1336" s="133">
        <v>1.5402672055548198E-5</v>
      </c>
      <c r="AI1336" s="133">
        <v>1.1191240220070286E-3</v>
      </c>
      <c r="AJ1336" s="133">
        <v>2.7387037558162056E-5</v>
      </c>
    </row>
    <row r="1337" spans="1:36">
      <c r="A1337" t="s">
        <v>1213</v>
      </c>
      <c r="B1337">
        <v>9301</v>
      </c>
      <c r="C1337" t="s">
        <v>3712</v>
      </c>
      <c r="D1337" t="s">
        <v>3713</v>
      </c>
      <c r="E1337" t="s">
        <v>80</v>
      </c>
      <c r="F1337" t="s">
        <v>3714</v>
      </c>
      <c r="G1337" t="s">
        <v>3715</v>
      </c>
      <c r="H1337" t="s">
        <v>321</v>
      </c>
      <c r="I1337" t="s">
        <v>755</v>
      </c>
      <c r="J1337" t="s">
        <v>205</v>
      </c>
      <c r="K1337" t="s">
        <v>224</v>
      </c>
      <c r="L1337" t="s">
        <v>325</v>
      </c>
      <c r="M1337" t="s">
        <v>314</v>
      </c>
      <c r="N1337" t="s">
        <v>525</v>
      </c>
      <c r="O1337" t="s">
        <v>339</v>
      </c>
      <c r="P1337" t="s">
        <v>2007</v>
      </c>
      <c r="Q1337" t="s">
        <v>433</v>
      </c>
      <c r="R1337" t="s">
        <v>407</v>
      </c>
      <c r="S1337" t="s">
        <v>1215</v>
      </c>
      <c r="T1337" s="132">
        <v>5295</v>
      </c>
      <c r="U1337" t="s">
        <v>3716</v>
      </c>
      <c r="V1337" s="133">
        <v>3.7499999999999999E-2</v>
      </c>
      <c r="W1337" s="133">
        <v>5.4252725411653199E-2</v>
      </c>
      <c r="X1337" s="15" t="s">
        <v>412</v>
      </c>
      <c r="Y1337" s="15" t="s">
        <v>339</v>
      </c>
      <c r="Z1337" s="144">
        <v>5000</v>
      </c>
      <c r="AA1337" t="s">
        <v>1216</v>
      </c>
      <c r="AB1337" t="s">
        <v>3717</v>
      </c>
      <c r="AC1337" s="132">
        <v>93.8</v>
      </c>
      <c r="AD1337" s="144">
        <v>17.5928</v>
      </c>
      <c r="AG1337" s="15" t="s">
        <v>15</v>
      </c>
      <c r="AH1337" s="133">
        <v>6.7520850438615445E-6</v>
      </c>
      <c r="AI1337" s="133">
        <v>1.1159271047409345E-3</v>
      </c>
      <c r="AJ1337" s="133">
        <v>2.7308803071621555E-5</v>
      </c>
    </row>
    <row r="1338" spans="1:36">
      <c r="A1338" t="s">
        <v>1213</v>
      </c>
      <c r="B1338">
        <v>9301</v>
      </c>
      <c r="C1338" t="s">
        <v>3718</v>
      </c>
      <c r="D1338" t="s">
        <v>3719</v>
      </c>
      <c r="E1338" t="s">
        <v>80</v>
      </c>
      <c r="F1338" t="s">
        <v>3720</v>
      </c>
      <c r="G1338" t="s">
        <v>3721</v>
      </c>
      <c r="H1338" t="s">
        <v>321</v>
      </c>
      <c r="I1338" t="s">
        <v>755</v>
      </c>
      <c r="J1338" t="s">
        <v>205</v>
      </c>
      <c r="K1338" t="s">
        <v>224</v>
      </c>
      <c r="L1338" t="s">
        <v>325</v>
      </c>
      <c r="M1338" t="s">
        <v>314</v>
      </c>
      <c r="N1338" t="s">
        <v>544</v>
      </c>
      <c r="O1338" t="s">
        <v>339</v>
      </c>
      <c r="P1338" t="s">
        <v>2007</v>
      </c>
      <c r="Q1338" t="s">
        <v>433</v>
      </c>
      <c r="R1338" t="s">
        <v>407</v>
      </c>
      <c r="S1338" t="s">
        <v>1215</v>
      </c>
      <c r="T1338" s="132">
        <v>3401.3</v>
      </c>
      <c r="U1338" t="s">
        <v>2263</v>
      </c>
      <c r="V1338" s="133">
        <v>3.2500000000000001E-2</v>
      </c>
      <c r="W1338" s="133">
        <v>5.11056030285355E-2</v>
      </c>
      <c r="X1338" s="15" t="s">
        <v>412</v>
      </c>
      <c r="Y1338" s="15" t="s">
        <v>339</v>
      </c>
      <c r="Z1338" s="144">
        <v>5000</v>
      </c>
      <c r="AA1338" t="s">
        <v>1216</v>
      </c>
      <c r="AB1338" t="s">
        <v>3722</v>
      </c>
      <c r="AD1338" s="144">
        <v>17.543599999999998</v>
      </c>
      <c r="AG1338" s="15" t="s">
        <v>15</v>
      </c>
      <c r="AH1338" s="133">
        <v>1.8181818181818181E-6</v>
      </c>
      <c r="AI1338" s="133">
        <v>1.1128063045526041E-3</v>
      </c>
      <c r="AJ1338" s="133">
        <v>2.7232431310951062E-5</v>
      </c>
    </row>
    <row r="1339" spans="1:36">
      <c r="A1339" t="s">
        <v>1213</v>
      </c>
      <c r="B1339">
        <v>9301</v>
      </c>
      <c r="C1339" t="s">
        <v>3581</v>
      </c>
      <c r="D1339" t="s">
        <v>3582</v>
      </c>
      <c r="E1339" t="s">
        <v>80</v>
      </c>
      <c r="F1339" t="s">
        <v>3583</v>
      </c>
      <c r="G1339" t="s">
        <v>3584</v>
      </c>
      <c r="H1339" t="s">
        <v>321</v>
      </c>
      <c r="I1339" t="s">
        <v>755</v>
      </c>
      <c r="J1339" t="s">
        <v>205</v>
      </c>
      <c r="K1339" t="s">
        <v>224</v>
      </c>
      <c r="L1339" t="s">
        <v>325</v>
      </c>
      <c r="M1339" t="s">
        <v>314</v>
      </c>
      <c r="N1339" t="s">
        <v>534</v>
      </c>
      <c r="O1339" t="s">
        <v>339</v>
      </c>
      <c r="P1339" t="s">
        <v>2007</v>
      </c>
      <c r="Q1339" t="s">
        <v>433</v>
      </c>
      <c r="R1339" t="s">
        <v>407</v>
      </c>
      <c r="S1339" t="s">
        <v>1215</v>
      </c>
      <c r="T1339" s="132">
        <v>4238.2</v>
      </c>
      <c r="U1339" t="s">
        <v>3585</v>
      </c>
      <c r="V1339" s="133">
        <v>4.3749999999999997E-2</v>
      </c>
      <c r="W1339" s="133">
        <v>5.9244848291873597E-2</v>
      </c>
      <c r="X1339" s="15" t="s">
        <v>412</v>
      </c>
      <c r="Y1339" s="15" t="s">
        <v>339</v>
      </c>
      <c r="Z1339" s="144">
        <v>5000</v>
      </c>
      <c r="AA1339" t="s">
        <v>1216</v>
      </c>
      <c r="AB1339" t="s">
        <v>3586</v>
      </c>
      <c r="AD1339" s="144">
        <v>17.539400000000001</v>
      </c>
      <c r="AG1339" s="15" t="s">
        <v>15</v>
      </c>
      <c r="AH1339" s="133">
        <v>1.4285714285714286E-6</v>
      </c>
      <c r="AI1339" s="133">
        <v>1.1125398947804297E-3</v>
      </c>
      <c r="AJ1339" s="133">
        <v>2.7225911770406027E-5</v>
      </c>
    </row>
    <row r="1340" spans="1:36">
      <c r="A1340" t="s">
        <v>1213</v>
      </c>
      <c r="B1340">
        <v>9301</v>
      </c>
      <c r="C1340" t="s">
        <v>3723</v>
      </c>
      <c r="D1340" t="s">
        <v>3724</v>
      </c>
      <c r="E1340" t="s">
        <v>80</v>
      </c>
      <c r="F1340" t="s">
        <v>3725</v>
      </c>
      <c r="G1340" t="s">
        <v>3726</v>
      </c>
      <c r="H1340" t="s">
        <v>321</v>
      </c>
      <c r="I1340" t="s">
        <v>755</v>
      </c>
      <c r="J1340" t="s">
        <v>205</v>
      </c>
      <c r="K1340" t="s">
        <v>224</v>
      </c>
      <c r="L1340" t="s">
        <v>325</v>
      </c>
      <c r="M1340" t="s">
        <v>314</v>
      </c>
      <c r="N1340" t="s">
        <v>525</v>
      </c>
      <c r="O1340" t="s">
        <v>339</v>
      </c>
      <c r="P1340" t="s">
        <v>3614</v>
      </c>
      <c r="Q1340" t="s">
        <v>433</v>
      </c>
      <c r="R1340" t="s">
        <v>407</v>
      </c>
      <c r="S1340" t="s">
        <v>1215</v>
      </c>
      <c r="T1340" s="132">
        <v>5569.5</v>
      </c>
      <c r="U1340" t="s">
        <v>2809</v>
      </c>
      <c r="V1340" s="133">
        <v>3.5999999999999997E-2</v>
      </c>
      <c r="W1340" s="133">
        <v>4.98585557842251E-2</v>
      </c>
      <c r="X1340" s="15" t="s">
        <v>412</v>
      </c>
      <c r="Y1340" s="15" t="s">
        <v>339</v>
      </c>
      <c r="Z1340" s="144">
        <v>5000</v>
      </c>
      <c r="AA1340" t="s">
        <v>1216</v>
      </c>
      <c r="AB1340" t="s">
        <v>3727</v>
      </c>
      <c r="AD1340" s="144">
        <v>17.319299999999998</v>
      </c>
      <c r="AG1340" s="15" t="s">
        <v>15</v>
      </c>
      <c r="AH1340" s="133">
        <v>5.0000000000000004E-6</v>
      </c>
      <c r="AI1340" s="133">
        <v>1.0985787541005221E-3</v>
      </c>
      <c r="AJ1340" s="133">
        <v>2.6884256800414669E-5</v>
      </c>
    </row>
    <row r="1341" spans="1:36">
      <c r="A1341" t="s">
        <v>1213</v>
      </c>
      <c r="B1341">
        <v>9301</v>
      </c>
      <c r="C1341" t="s">
        <v>3658</v>
      </c>
      <c r="D1341" t="s">
        <v>3659</v>
      </c>
      <c r="E1341" t="s">
        <v>80</v>
      </c>
      <c r="F1341" t="s">
        <v>3660</v>
      </c>
      <c r="G1341" t="s">
        <v>3661</v>
      </c>
      <c r="H1341" t="s">
        <v>321</v>
      </c>
      <c r="I1341" t="s">
        <v>755</v>
      </c>
      <c r="J1341" t="s">
        <v>205</v>
      </c>
      <c r="K1341" t="s">
        <v>245</v>
      </c>
      <c r="L1341" t="s">
        <v>325</v>
      </c>
      <c r="M1341" t="s">
        <v>364</v>
      </c>
      <c r="N1341" t="s">
        <v>568</v>
      </c>
      <c r="O1341" t="s">
        <v>339</v>
      </c>
      <c r="P1341" t="s">
        <v>2929</v>
      </c>
      <c r="Q1341" t="s">
        <v>431</v>
      </c>
      <c r="R1341" t="s">
        <v>407</v>
      </c>
      <c r="S1341" t="s">
        <v>1217</v>
      </c>
      <c r="T1341" s="132">
        <v>3846.3</v>
      </c>
      <c r="U1341" t="s">
        <v>3662</v>
      </c>
      <c r="V1341" s="133">
        <v>1.6250000000000001E-2</v>
      </c>
      <c r="W1341" s="133">
        <v>5.93943366050717E-2</v>
      </c>
      <c r="X1341" s="15" t="s">
        <v>412</v>
      </c>
      <c r="Y1341" s="15" t="s">
        <v>339</v>
      </c>
      <c r="Z1341" s="144">
        <v>5000</v>
      </c>
      <c r="AA1341" t="s">
        <v>1218</v>
      </c>
      <c r="AB1341" t="s">
        <v>3663</v>
      </c>
      <c r="AD1341" s="144">
        <v>16.965299999999999</v>
      </c>
      <c r="AG1341" s="15" t="s">
        <v>15</v>
      </c>
      <c r="AH1341" s="133">
        <v>1.4285714285714285E-5</v>
      </c>
      <c r="AI1341" s="133">
        <v>1.076124216160098E-3</v>
      </c>
      <c r="AJ1341" s="133">
        <v>2.6334752668761151E-5</v>
      </c>
    </row>
    <row r="1342" spans="1:36">
      <c r="A1342" t="s">
        <v>1213</v>
      </c>
      <c r="B1342">
        <v>9301</v>
      </c>
      <c r="C1342" t="s">
        <v>3728</v>
      </c>
      <c r="D1342" t="s">
        <v>3729</v>
      </c>
      <c r="E1342" t="s">
        <v>80</v>
      </c>
      <c r="F1342" t="s">
        <v>3730</v>
      </c>
      <c r="G1342" t="s">
        <v>3731</v>
      </c>
      <c r="H1342" t="s">
        <v>321</v>
      </c>
      <c r="I1342" t="s">
        <v>755</v>
      </c>
      <c r="J1342" t="s">
        <v>205</v>
      </c>
      <c r="K1342" t="s">
        <v>224</v>
      </c>
      <c r="L1342" t="s">
        <v>325</v>
      </c>
      <c r="M1342" t="s">
        <v>314</v>
      </c>
      <c r="N1342" t="s">
        <v>521</v>
      </c>
      <c r="O1342" t="s">
        <v>339</v>
      </c>
      <c r="P1342" t="s">
        <v>3614</v>
      </c>
      <c r="Q1342" t="s">
        <v>433</v>
      </c>
      <c r="R1342" t="s">
        <v>407</v>
      </c>
      <c r="S1342" t="s">
        <v>1215</v>
      </c>
      <c r="T1342" s="132">
        <v>5493.8</v>
      </c>
      <c r="U1342" t="s">
        <v>3732</v>
      </c>
      <c r="V1342" s="133">
        <v>2.7E-2</v>
      </c>
      <c r="W1342" s="133">
        <v>5.0171956721543898E-2</v>
      </c>
      <c r="X1342" s="15" t="s">
        <v>412</v>
      </c>
      <c r="Y1342" s="15" t="s">
        <v>339</v>
      </c>
      <c r="Z1342" s="144">
        <v>5000</v>
      </c>
      <c r="AA1342" t="s">
        <v>1216</v>
      </c>
      <c r="AB1342" t="s">
        <v>3733</v>
      </c>
      <c r="AD1342" s="144">
        <v>16.314299999999999</v>
      </c>
      <c r="AG1342" s="15" t="s">
        <v>15</v>
      </c>
      <c r="AH1342" s="133">
        <v>5.2631578947368422E-6</v>
      </c>
      <c r="AI1342" s="133">
        <v>1.0348307014730472E-3</v>
      </c>
      <c r="AJ1342" s="133">
        <v>2.532422388427968E-5</v>
      </c>
    </row>
    <row r="1343" spans="1:36">
      <c r="A1343" t="s">
        <v>1213</v>
      </c>
      <c r="B1343">
        <v>9301</v>
      </c>
      <c r="C1343" t="s">
        <v>3756</v>
      </c>
      <c r="D1343" t="s">
        <v>3757</v>
      </c>
      <c r="E1343" t="s">
        <v>80</v>
      </c>
      <c r="F1343" t="s">
        <v>3758</v>
      </c>
      <c r="G1343" t="s">
        <v>3759</v>
      </c>
      <c r="H1343" t="s">
        <v>321</v>
      </c>
      <c r="I1343" t="s">
        <v>755</v>
      </c>
      <c r="J1343" t="s">
        <v>205</v>
      </c>
      <c r="K1343" t="s">
        <v>233</v>
      </c>
      <c r="L1343" t="s">
        <v>325</v>
      </c>
      <c r="M1343" t="s">
        <v>314</v>
      </c>
      <c r="N1343" t="s">
        <v>503</v>
      </c>
      <c r="O1343" t="s">
        <v>339</v>
      </c>
      <c r="P1343" t="s">
        <v>3578</v>
      </c>
      <c r="Q1343" t="s">
        <v>431</v>
      </c>
      <c r="R1343" t="s">
        <v>407</v>
      </c>
      <c r="S1343" t="s">
        <v>1215</v>
      </c>
      <c r="T1343" s="132">
        <v>9231.2000000000007</v>
      </c>
      <c r="U1343" t="s">
        <v>3760</v>
      </c>
      <c r="V1343" s="133">
        <v>2.9000000000000001E-2</v>
      </c>
      <c r="W1343" s="133">
        <v>4.9642191120385801E-2</v>
      </c>
      <c r="X1343" s="15" t="s">
        <v>412</v>
      </c>
      <c r="Y1343" s="15" t="s">
        <v>339</v>
      </c>
      <c r="Z1343" s="144">
        <v>5000</v>
      </c>
      <c r="AA1343" t="s">
        <v>1216</v>
      </c>
      <c r="AB1343" t="s">
        <v>3761</v>
      </c>
      <c r="AD1343" s="144">
        <v>15.3538</v>
      </c>
      <c r="AG1343" s="15" t="s">
        <v>15</v>
      </c>
      <c r="AH1343" s="133">
        <v>1.1912200572019656E-5</v>
      </c>
      <c r="AI1343" s="133">
        <v>9.7390532381265958E-4</v>
      </c>
      <c r="AJ1343" s="133">
        <v>2.3833267052490965E-5</v>
      </c>
    </row>
    <row r="1344" spans="1:36">
      <c r="A1344" t="s">
        <v>1213</v>
      </c>
      <c r="B1344">
        <v>9301</v>
      </c>
      <c r="C1344" t="s">
        <v>2253</v>
      </c>
      <c r="D1344" t="s">
        <v>2254</v>
      </c>
      <c r="E1344" t="s">
        <v>309</v>
      </c>
      <c r="F1344" t="s">
        <v>3774</v>
      </c>
      <c r="G1344" t="s">
        <v>3775</v>
      </c>
      <c r="H1344" t="s">
        <v>321</v>
      </c>
      <c r="I1344" t="s">
        <v>755</v>
      </c>
      <c r="J1344" t="s">
        <v>205</v>
      </c>
      <c r="K1344" t="s">
        <v>204</v>
      </c>
      <c r="L1344" t="s">
        <v>325</v>
      </c>
      <c r="M1344" t="s">
        <v>314</v>
      </c>
      <c r="N1344" t="s">
        <v>534</v>
      </c>
      <c r="O1344" t="s">
        <v>339</v>
      </c>
      <c r="P1344" t="s">
        <v>2020</v>
      </c>
      <c r="Q1344" t="s">
        <v>433</v>
      </c>
      <c r="R1344" t="s">
        <v>407</v>
      </c>
      <c r="S1344" t="s">
        <v>1217</v>
      </c>
      <c r="T1344" s="132">
        <v>5902.4</v>
      </c>
      <c r="U1344" t="s">
        <v>3776</v>
      </c>
      <c r="V1344" s="133">
        <v>7.8750000000000001E-2</v>
      </c>
      <c r="W1344" s="133">
        <v>5.3671819071769399E-2</v>
      </c>
      <c r="X1344" s="15" t="s">
        <v>412</v>
      </c>
      <c r="Y1344" s="15" t="s">
        <v>339</v>
      </c>
      <c r="Z1344" s="144">
        <v>1000</v>
      </c>
      <c r="AA1344" t="s">
        <v>1218</v>
      </c>
      <c r="AB1344" t="s">
        <v>3777</v>
      </c>
      <c r="AD1344" s="144">
        <v>4.6165000000000003</v>
      </c>
      <c r="AG1344" s="15" t="s">
        <v>15</v>
      </c>
      <c r="AH1344" s="133">
        <v>1.9999999999999999E-6</v>
      </c>
      <c r="AI1344" s="133">
        <v>2.9282874124849506E-4</v>
      </c>
      <c r="AJ1344" s="133">
        <v>7.166061649091726E-6</v>
      </c>
    </row>
    <row r="1345" spans="1:36">
      <c r="A1345" t="s">
        <v>1213</v>
      </c>
      <c r="B1345">
        <v>9301</v>
      </c>
      <c r="C1345" t="s">
        <v>2253</v>
      </c>
      <c r="D1345" t="s">
        <v>2254</v>
      </c>
      <c r="E1345" t="s">
        <v>309</v>
      </c>
      <c r="F1345" t="s">
        <v>3778</v>
      </c>
      <c r="G1345" t="s">
        <v>3779</v>
      </c>
      <c r="H1345" t="s">
        <v>321</v>
      </c>
      <c r="I1345" t="s">
        <v>755</v>
      </c>
      <c r="J1345" t="s">
        <v>205</v>
      </c>
      <c r="K1345" t="s">
        <v>204</v>
      </c>
      <c r="L1345" t="s">
        <v>325</v>
      </c>
      <c r="M1345" t="s">
        <v>314</v>
      </c>
      <c r="N1345" t="s">
        <v>534</v>
      </c>
      <c r="O1345" t="s">
        <v>339</v>
      </c>
      <c r="P1345" t="s">
        <v>2020</v>
      </c>
      <c r="Q1345" t="s">
        <v>433</v>
      </c>
      <c r="R1345" t="s">
        <v>407</v>
      </c>
      <c r="S1345" t="s">
        <v>1217</v>
      </c>
      <c r="T1345" s="132">
        <v>4631.7</v>
      </c>
      <c r="U1345" t="s">
        <v>3780</v>
      </c>
      <c r="V1345" s="133">
        <v>7.3749999999999996E-2</v>
      </c>
      <c r="W1345" s="133">
        <v>5.2066786656379399E-2</v>
      </c>
      <c r="X1345" s="15" t="s">
        <v>412</v>
      </c>
      <c r="Y1345" s="15" t="s">
        <v>339</v>
      </c>
      <c r="Z1345" s="144">
        <v>1000</v>
      </c>
      <c r="AA1345" t="s">
        <v>1218</v>
      </c>
      <c r="AB1345" t="s">
        <v>3781</v>
      </c>
      <c r="AD1345" s="144">
        <v>4.4089</v>
      </c>
      <c r="AG1345" s="15" t="s">
        <v>15</v>
      </c>
      <c r="AH1345" s="133">
        <v>1.2500000000000001E-6</v>
      </c>
      <c r="AI1345" s="133">
        <v>2.7966048679529726E-4</v>
      </c>
      <c r="AJ1345" s="133">
        <v>6.8438100735796619E-6</v>
      </c>
    </row>
    <row r="1346" spans="1:36">
      <c r="A1346" t="s">
        <v>1213</v>
      </c>
      <c r="B1346">
        <v>9301</v>
      </c>
      <c r="C1346" t="s">
        <v>3782</v>
      </c>
      <c r="D1346" t="s">
        <v>3783</v>
      </c>
      <c r="E1346" t="s">
        <v>309</v>
      </c>
      <c r="F1346" t="s">
        <v>3784</v>
      </c>
      <c r="G1346" t="s">
        <v>3785</v>
      </c>
      <c r="H1346" t="s">
        <v>312</v>
      </c>
      <c r="I1346" t="s">
        <v>952</v>
      </c>
      <c r="J1346" t="s">
        <v>204</v>
      </c>
      <c r="K1346" t="s">
        <v>204</v>
      </c>
      <c r="L1346" t="s">
        <v>325</v>
      </c>
      <c r="M1346" t="s">
        <v>340</v>
      </c>
      <c r="N1346" t="s">
        <v>441</v>
      </c>
      <c r="O1346" t="s">
        <v>339</v>
      </c>
      <c r="Q1346" t="s">
        <v>410</v>
      </c>
      <c r="R1346" t="s">
        <v>410</v>
      </c>
      <c r="S1346" t="s">
        <v>1212</v>
      </c>
      <c r="T1346" s="132">
        <v>2183.9</v>
      </c>
      <c r="U1346" t="s">
        <v>1802</v>
      </c>
      <c r="V1346" s="133">
        <v>2.5000000000000001E-2</v>
      </c>
      <c r="W1346" s="133">
        <v>7.82416657769677E-2</v>
      </c>
      <c r="X1346" s="15" t="s">
        <v>412</v>
      </c>
      <c r="Y1346" s="15" t="s">
        <v>339</v>
      </c>
      <c r="Z1346" s="144">
        <v>111000</v>
      </c>
      <c r="AB1346" t="s">
        <v>3786</v>
      </c>
      <c r="AD1346" s="144">
        <v>100.011</v>
      </c>
      <c r="AG1346" s="15" t="s">
        <v>15</v>
      </c>
      <c r="AH1346" s="133">
        <v>3.3160213121585954E-4</v>
      </c>
      <c r="AI1346" s="133">
        <v>6.3437875535585914E-3</v>
      </c>
      <c r="AJ1346" s="133">
        <v>1.5524423082146919E-4</v>
      </c>
    </row>
    <row r="1347" spans="1:36">
      <c r="A1347" t="s">
        <v>1213</v>
      </c>
      <c r="B1347">
        <v>9301</v>
      </c>
      <c r="C1347" t="s">
        <v>1756</v>
      </c>
      <c r="D1347" t="s">
        <v>1757</v>
      </c>
      <c r="E1347" t="s">
        <v>309</v>
      </c>
      <c r="F1347" t="s">
        <v>2891</v>
      </c>
      <c r="G1347" t="s">
        <v>2892</v>
      </c>
      <c r="H1347" t="s">
        <v>312</v>
      </c>
      <c r="I1347" t="s">
        <v>952</v>
      </c>
      <c r="J1347" t="s">
        <v>204</v>
      </c>
      <c r="K1347" t="s">
        <v>204</v>
      </c>
      <c r="L1347" t="s">
        <v>325</v>
      </c>
      <c r="M1347" t="s">
        <v>340</v>
      </c>
      <c r="N1347" t="s">
        <v>441</v>
      </c>
      <c r="O1347" t="s">
        <v>339</v>
      </c>
      <c r="P1347" t="s">
        <v>1760</v>
      </c>
      <c r="Q1347" t="s">
        <v>415</v>
      </c>
      <c r="R1347" t="s">
        <v>407</v>
      </c>
      <c r="S1347" t="s">
        <v>1212</v>
      </c>
      <c r="T1347" s="132">
        <v>4363.5</v>
      </c>
      <c r="U1347" t="s">
        <v>2893</v>
      </c>
      <c r="V1347" s="133">
        <v>7.4999999999999997E-3</v>
      </c>
      <c r="W1347" s="133">
        <v>5.5377821663617703E-2</v>
      </c>
      <c r="X1347" s="15" t="s">
        <v>412</v>
      </c>
      <c r="Y1347" s="15" t="s">
        <v>339</v>
      </c>
      <c r="Z1347" s="144">
        <v>118000</v>
      </c>
      <c r="AB1347" t="s">
        <v>2894</v>
      </c>
      <c r="AD1347" s="144">
        <v>96.052000000000007</v>
      </c>
      <c r="AG1347" s="15" t="s">
        <v>15</v>
      </c>
      <c r="AH1347" s="133">
        <v>2.2201215524075778E-4</v>
      </c>
      <c r="AI1347" s="133">
        <v>6.0926646278350368E-3</v>
      </c>
      <c r="AJ1347" s="133">
        <v>1.4909878772198818E-4</v>
      </c>
    </row>
    <row r="1348" spans="1:36">
      <c r="A1348" t="s">
        <v>1213</v>
      </c>
      <c r="B1348">
        <v>9301</v>
      </c>
      <c r="C1348" t="s">
        <v>2025</v>
      </c>
      <c r="D1348" t="s">
        <v>2026</v>
      </c>
      <c r="E1348" t="s">
        <v>309</v>
      </c>
      <c r="F1348" t="s">
        <v>2027</v>
      </c>
      <c r="G1348" t="s">
        <v>2028</v>
      </c>
      <c r="H1348" t="s">
        <v>312</v>
      </c>
      <c r="I1348" t="s">
        <v>952</v>
      </c>
      <c r="J1348" t="s">
        <v>204</v>
      </c>
      <c r="K1348" t="s">
        <v>204</v>
      </c>
      <c r="L1348" t="s">
        <v>325</v>
      </c>
      <c r="M1348" t="s">
        <v>340</v>
      </c>
      <c r="N1348" t="s">
        <v>461</v>
      </c>
      <c r="O1348" t="s">
        <v>339</v>
      </c>
      <c r="Q1348" t="s">
        <v>410</v>
      </c>
      <c r="R1348" t="s">
        <v>410</v>
      </c>
      <c r="S1348" t="s">
        <v>1212</v>
      </c>
      <c r="T1348" s="132">
        <v>3849.9</v>
      </c>
      <c r="U1348" t="s">
        <v>1781</v>
      </c>
      <c r="V1348" s="133">
        <v>4.8500000000000001E-2</v>
      </c>
      <c r="W1348" s="133">
        <v>4.7968971053361502E-2</v>
      </c>
      <c r="X1348" s="15" t="s">
        <v>412</v>
      </c>
      <c r="Y1348" s="15" t="s">
        <v>339</v>
      </c>
      <c r="Z1348" s="144">
        <v>72000</v>
      </c>
      <c r="AB1348" t="s">
        <v>2029</v>
      </c>
      <c r="AD1348" s="144">
        <v>73.152000000000001</v>
      </c>
      <c r="AG1348" s="15" t="s">
        <v>15</v>
      </c>
      <c r="AH1348" s="133">
        <v>2.4000000000000001E-4</v>
      </c>
      <c r="AI1348" s="133">
        <v>4.6400970605025259E-3</v>
      </c>
      <c r="AJ1348" s="133">
        <v>1.135517690359272E-4</v>
      </c>
    </row>
    <row r="1349" spans="1:36">
      <c r="A1349" t="s">
        <v>1213</v>
      </c>
      <c r="B1349">
        <v>9301</v>
      </c>
      <c r="C1349" t="s">
        <v>2580</v>
      </c>
      <c r="D1349" t="s">
        <v>2581</v>
      </c>
      <c r="E1349" t="s">
        <v>309</v>
      </c>
      <c r="F1349" t="s">
        <v>3792</v>
      </c>
      <c r="G1349" t="s">
        <v>3793</v>
      </c>
      <c r="H1349" t="s">
        <v>312</v>
      </c>
      <c r="I1349" t="s">
        <v>952</v>
      </c>
      <c r="J1349" t="s">
        <v>204</v>
      </c>
      <c r="K1349" t="s">
        <v>204</v>
      </c>
      <c r="L1349" t="s">
        <v>325</v>
      </c>
      <c r="M1349" t="s">
        <v>340</v>
      </c>
      <c r="N1349" t="s">
        <v>465</v>
      </c>
      <c r="O1349" t="s">
        <v>339</v>
      </c>
      <c r="P1349" t="s">
        <v>1686</v>
      </c>
      <c r="Q1349" t="s">
        <v>413</v>
      </c>
      <c r="R1349" t="s">
        <v>407</v>
      </c>
      <c r="S1349" t="s">
        <v>1212</v>
      </c>
      <c r="T1349" s="132">
        <v>4161.5</v>
      </c>
      <c r="U1349" t="s">
        <v>1927</v>
      </c>
      <c r="V1349" s="133">
        <v>5.5E-2</v>
      </c>
      <c r="W1349" s="133">
        <v>5.62826193487641E-2</v>
      </c>
      <c r="X1349" s="15" t="s">
        <v>412</v>
      </c>
      <c r="Y1349" s="15" t="s">
        <v>339</v>
      </c>
      <c r="Z1349" s="144">
        <v>50000</v>
      </c>
      <c r="AB1349" t="s">
        <v>1778</v>
      </c>
      <c r="AD1349" s="144">
        <v>49.75</v>
      </c>
      <c r="AG1349" s="15" t="s">
        <v>15</v>
      </c>
      <c r="AH1349" s="133">
        <v>8.7087076626176976E-5</v>
      </c>
      <c r="AI1349" s="133">
        <v>3.1556871823053456E-3</v>
      </c>
      <c r="AJ1349" s="133">
        <v>7.722551002757789E-5</v>
      </c>
    </row>
    <row r="1350" spans="1:36">
      <c r="A1350" t="s">
        <v>1213</v>
      </c>
      <c r="B1350">
        <v>9301</v>
      </c>
      <c r="C1350" t="s">
        <v>2169</v>
      </c>
      <c r="D1350" t="s">
        <v>2170</v>
      </c>
      <c r="E1350" t="s">
        <v>309</v>
      </c>
      <c r="F1350" t="s">
        <v>2888</v>
      </c>
      <c r="G1350" t="s">
        <v>2889</v>
      </c>
      <c r="H1350" t="s">
        <v>312</v>
      </c>
      <c r="I1350" t="s">
        <v>952</v>
      </c>
      <c r="J1350" t="s">
        <v>204</v>
      </c>
      <c r="K1350" t="s">
        <v>204</v>
      </c>
      <c r="L1350" t="s">
        <v>325</v>
      </c>
      <c r="M1350" t="s">
        <v>340</v>
      </c>
      <c r="N1350" t="s">
        <v>441</v>
      </c>
      <c r="O1350" t="s">
        <v>339</v>
      </c>
      <c r="Q1350" t="s">
        <v>410</v>
      </c>
      <c r="R1350" t="s">
        <v>410</v>
      </c>
      <c r="S1350" t="s">
        <v>1212</v>
      </c>
      <c r="T1350" s="132">
        <v>4243.5</v>
      </c>
      <c r="U1350" t="s">
        <v>1927</v>
      </c>
      <c r="V1350" s="133">
        <v>0.05</v>
      </c>
      <c r="W1350" s="133">
        <v>3.7827369173764801E-2</v>
      </c>
      <c r="X1350" s="15" t="s">
        <v>412</v>
      </c>
      <c r="Y1350" s="15" t="s">
        <v>339</v>
      </c>
      <c r="Z1350" s="144">
        <v>34000</v>
      </c>
      <c r="AB1350" t="s">
        <v>2890</v>
      </c>
      <c r="AD1350" s="144">
        <v>35.904000000000003</v>
      </c>
      <c r="AG1350" s="15" t="s">
        <v>15</v>
      </c>
      <c r="AH1350" s="133">
        <v>8.3425346583241322E-5</v>
      </c>
      <c r="AI1350" s="133">
        <v>2.2774229667033396E-3</v>
      </c>
      <c r="AJ1350" s="133">
        <v>5.5732758030756926E-5</v>
      </c>
    </row>
    <row r="1351" spans="1:36">
      <c r="A1351" t="s">
        <v>1213</v>
      </c>
      <c r="B1351">
        <v>9301</v>
      </c>
      <c r="C1351" t="s">
        <v>2274</v>
      </c>
      <c r="D1351" t="s">
        <v>2275</v>
      </c>
      <c r="E1351" t="s">
        <v>309</v>
      </c>
      <c r="F1351" t="s">
        <v>3794</v>
      </c>
      <c r="G1351" t="s">
        <v>3795</v>
      </c>
      <c r="H1351" t="s">
        <v>312</v>
      </c>
      <c r="I1351" t="s">
        <v>952</v>
      </c>
      <c r="J1351" t="s">
        <v>204</v>
      </c>
      <c r="K1351" t="s">
        <v>204</v>
      </c>
      <c r="L1351" t="s">
        <v>325</v>
      </c>
      <c r="M1351" t="s">
        <v>340</v>
      </c>
      <c r="N1351" t="s">
        <v>445</v>
      </c>
      <c r="O1351" t="s">
        <v>339</v>
      </c>
      <c r="P1351" t="s">
        <v>1690</v>
      </c>
      <c r="Q1351" t="s">
        <v>413</v>
      </c>
      <c r="R1351" t="s">
        <v>407</v>
      </c>
      <c r="S1351" t="s">
        <v>1212</v>
      </c>
      <c r="T1351" s="132">
        <v>3806.6</v>
      </c>
      <c r="U1351" t="s">
        <v>3469</v>
      </c>
      <c r="V1351" s="133">
        <v>2.8000000000000001E-2</v>
      </c>
      <c r="W1351" s="133">
        <v>2.0060552020072599E-2</v>
      </c>
      <c r="X1351" s="15" t="s">
        <v>412</v>
      </c>
      <c r="Y1351" s="15" t="s">
        <v>339</v>
      </c>
      <c r="Z1351" s="144">
        <v>8000</v>
      </c>
      <c r="AB1351" t="s">
        <v>1931</v>
      </c>
      <c r="AD1351" s="144">
        <v>8.0399999999999991</v>
      </c>
      <c r="AG1351" s="15" t="s">
        <v>15</v>
      </c>
      <c r="AH1351" s="133">
        <v>5.3336960246630107E-5</v>
      </c>
      <c r="AI1351" s="133">
        <v>5.0998442101979856E-4</v>
      </c>
      <c r="AJ1351" s="133">
        <v>1.2480263329079924E-5</v>
      </c>
    </row>
    <row r="1352" spans="1:36">
      <c r="A1352" t="s">
        <v>1213</v>
      </c>
      <c r="B1352">
        <v>9301</v>
      </c>
      <c r="C1352" t="s">
        <v>3819</v>
      </c>
      <c r="D1352" t="s">
        <v>3820</v>
      </c>
      <c r="E1352" t="s">
        <v>309</v>
      </c>
      <c r="F1352" t="s">
        <v>3821</v>
      </c>
      <c r="G1352" t="s">
        <v>3822</v>
      </c>
      <c r="H1352" t="s">
        <v>312</v>
      </c>
      <c r="I1352" t="s">
        <v>952</v>
      </c>
      <c r="J1352" t="s">
        <v>204</v>
      </c>
      <c r="K1352" t="s">
        <v>204</v>
      </c>
      <c r="L1352" t="s">
        <v>325</v>
      </c>
      <c r="M1352" t="s">
        <v>340</v>
      </c>
      <c r="N1352" t="s">
        <v>447</v>
      </c>
      <c r="O1352" t="s">
        <v>339</v>
      </c>
      <c r="Q1352" t="s">
        <v>410</v>
      </c>
      <c r="R1352" t="s">
        <v>410</v>
      </c>
      <c r="S1352" t="s">
        <v>1212</v>
      </c>
      <c r="T1352" s="132">
        <v>3363</v>
      </c>
      <c r="U1352" t="s">
        <v>1927</v>
      </c>
      <c r="V1352" s="133">
        <v>5.5E-2</v>
      </c>
      <c r="W1352" s="133">
        <v>5.3368908542394303E-2</v>
      </c>
      <c r="X1352" s="15" t="s">
        <v>412</v>
      </c>
      <c r="Y1352" s="15" t="s">
        <v>339</v>
      </c>
      <c r="Z1352" s="144">
        <v>5000</v>
      </c>
      <c r="AB1352" t="s">
        <v>2029</v>
      </c>
      <c r="AD1352" s="144">
        <v>5.08</v>
      </c>
      <c r="AG1352" s="15" t="s">
        <v>15</v>
      </c>
      <c r="AH1352" s="133">
        <v>9.269558769002595E-5</v>
      </c>
      <c r="AI1352" s="133">
        <v>3.2222896253489763E-4</v>
      </c>
      <c r="AJ1352" s="133">
        <v>7.8855395163838337E-6</v>
      </c>
    </row>
    <row r="1353" spans="1:36">
      <c r="A1353" t="s">
        <v>1213</v>
      </c>
      <c r="B1353">
        <v>9301</v>
      </c>
      <c r="C1353" t="s">
        <v>3787</v>
      </c>
      <c r="D1353" t="s">
        <v>3788</v>
      </c>
      <c r="E1353" t="s">
        <v>309</v>
      </c>
      <c r="F1353" t="s">
        <v>3789</v>
      </c>
      <c r="G1353" t="s">
        <v>3790</v>
      </c>
      <c r="H1353" t="s">
        <v>312</v>
      </c>
      <c r="I1353" t="s">
        <v>952</v>
      </c>
      <c r="J1353" t="s">
        <v>204</v>
      </c>
      <c r="K1353" t="s">
        <v>204</v>
      </c>
      <c r="L1353" t="s">
        <v>325</v>
      </c>
      <c r="M1353" t="s">
        <v>340</v>
      </c>
      <c r="N1353" t="s">
        <v>478</v>
      </c>
      <c r="O1353" t="s">
        <v>339</v>
      </c>
      <c r="P1353" t="s">
        <v>1760</v>
      </c>
      <c r="Q1353" t="s">
        <v>415</v>
      </c>
      <c r="R1353" t="s">
        <v>407</v>
      </c>
      <c r="S1353" t="s">
        <v>1212</v>
      </c>
      <c r="T1353" s="132">
        <v>1207.5</v>
      </c>
      <c r="U1353" t="s">
        <v>1802</v>
      </c>
      <c r="V1353" s="133">
        <v>1.4999999999999999E-2</v>
      </c>
      <c r="W1353" s="133">
        <v>4.9391732630729303E-2</v>
      </c>
      <c r="X1353" s="15" t="s">
        <v>412</v>
      </c>
      <c r="Y1353" s="15" t="s">
        <v>339</v>
      </c>
      <c r="Z1353" s="144">
        <v>2000</v>
      </c>
      <c r="AB1353" t="s">
        <v>3791</v>
      </c>
      <c r="AD1353" s="144">
        <v>1.9419999999999999</v>
      </c>
      <c r="AG1353" s="15" t="s">
        <v>15</v>
      </c>
      <c r="AH1353" s="133">
        <v>3.9079730191979563E-5</v>
      </c>
      <c r="AI1353" s="133">
        <v>1.2318280418164787E-4</v>
      </c>
      <c r="AJ1353" s="133">
        <v>3.0145113663026386E-6</v>
      </c>
    </row>
    <row r="1354" spans="1:36">
      <c r="A1354" t="s">
        <v>1213</v>
      </c>
      <c r="B1354">
        <v>9302</v>
      </c>
      <c r="C1354" t="s">
        <v>2259</v>
      </c>
      <c r="D1354" t="s">
        <v>2260</v>
      </c>
      <c r="E1354" t="s">
        <v>311</v>
      </c>
      <c r="F1354" t="s">
        <v>2261</v>
      </c>
      <c r="G1354" t="s">
        <v>2262</v>
      </c>
      <c r="H1354" t="s">
        <v>321</v>
      </c>
      <c r="I1354" t="s">
        <v>951</v>
      </c>
      <c r="J1354" t="s">
        <v>204</v>
      </c>
      <c r="K1354" t="s">
        <v>224</v>
      </c>
      <c r="L1354" t="s">
        <v>325</v>
      </c>
      <c r="M1354" t="s">
        <v>340</v>
      </c>
      <c r="N1354" t="s">
        <v>465</v>
      </c>
      <c r="O1354" t="s">
        <v>339</v>
      </c>
      <c r="P1354" t="s">
        <v>1686</v>
      </c>
      <c r="Q1354" t="s">
        <v>413</v>
      </c>
      <c r="R1354" t="s">
        <v>407</v>
      </c>
      <c r="S1354" t="s">
        <v>1212</v>
      </c>
      <c r="T1354" s="132">
        <v>2943.8</v>
      </c>
      <c r="U1354" t="s">
        <v>2263</v>
      </c>
      <c r="V1354" s="133">
        <v>8.5000000000000006E-2</v>
      </c>
      <c r="W1354" s="133">
        <v>0.14404799480795799</v>
      </c>
      <c r="X1354" s="3" t="s">
        <v>412</v>
      </c>
      <c r="Y1354" s="3" t="s">
        <v>338</v>
      </c>
      <c r="Z1354" s="144">
        <v>452580.71</v>
      </c>
      <c r="AB1354" t="s">
        <v>2264</v>
      </c>
      <c r="AD1354" s="144">
        <v>361.74779999999998</v>
      </c>
      <c r="AG1354" s="15" t="s">
        <v>15</v>
      </c>
      <c r="AH1354" s="133">
        <v>4.8283746273260875E-4</v>
      </c>
      <c r="AI1354" s="133">
        <v>5.2728836382067866E-4</v>
      </c>
      <c r="AJ1354" s="133">
        <v>1.1959351474687103E-4</v>
      </c>
    </row>
    <row r="1355" spans="1:36">
      <c r="A1355" t="s">
        <v>1213</v>
      </c>
      <c r="B1355">
        <v>9302</v>
      </c>
      <c r="C1355" t="s">
        <v>2318</v>
      </c>
      <c r="D1355" t="s">
        <v>2319</v>
      </c>
      <c r="E1355" t="s">
        <v>309</v>
      </c>
      <c r="F1355" t="s">
        <v>3008</v>
      </c>
      <c r="G1355" t="s">
        <v>3009</v>
      </c>
      <c r="H1355" t="s">
        <v>312</v>
      </c>
      <c r="I1355" t="s">
        <v>951</v>
      </c>
      <c r="J1355" t="s">
        <v>204</v>
      </c>
      <c r="K1355" t="s">
        <v>204</v>
      </c>
      <c r="L1355" t="s">
        <v>325</v>
      </c>
      <c r="M1355" t="s">
        <v>340</v>
      </c>
      <c r="N1355" t="s">
        <v>459</v>
      </c>
      <c r="O1355" t="s">
        <v>339</v>
      </c>
      <c r="P1355" t="s">
        <v>1957</v>
      </c>
      <c r="Q1355" t="s">
        <v>413</v>
      </c>
      <c r="R1355" t="s">
        <v>407</v>
      </c>
      <c r="S1355" t="s">
        <v>1212</v>
      </c>
      <c r="T1355" s="132">
        <v>1675.1</v>
      </c>
      <c r="U1355" t="s">
        <v>1651</v>
      </c>
      <c r="V1355" s="133">
        <v>2.6100000000000002E-2</v>
      </c>
      <c r="W1355" s="133">
        <v>4.3403020995855003E-2</v>
      </c>
      <c r="X1355" s="15" t="s">
        <v>412</v>
      </c>
      <c r="Y1355" s="15" t="s">
        <v>339</v>
      </c>
      <c r="Z1355" s="144">
        <v>6953929.7400000002</v>
      </c>
      <c r="AB1355" t="s">
        <v>3010</v>
      </c>
      <c r="AD1355" s="144">
        <v>6806.5064000000002</v>
      </c>
      <c r="AG1355" s="15" t="s">
        <v>15</v>
      </c>
      <c r="AH1355" s="133">
        <v>1.4412600271591346E-2</v>
      </c>
      <c r="AI1355" s="133">
        <v>9.9212534892844633E-3</v>
      </c>
      <c r="AJ1355" s="133">
        <v>2.2502252218895929E-3</v>
      </c>
    </row>
    <row r="1356" spans="1:36">
      <c r="A1356" t="s">
        <v>1213</v>
      </c>
      <c r="B1356">
        <v>9302</v>
      </c>
      <c r="C1356" t="s">
        <v>2074</v>
      </c>
      <c r="D1356" t="s">
        <v>2075</v>
      </c>
      <c r="E1356" t="s">
        <v>309</v>
      </c>
      <c r="F1356" t="s">
        <v>2341</v>
      </c>
      <c r="G1356" t="s">
        <v>2342</v>
      </c>
      <c r="H1356" t="s">
        <v>312</v>
      </c>
      <c r="I1356" t="s">
        <v>951</v>
      </c>
      <c r="J1356" t="s">
        <v>204</v>
      </c>
      <c r="K1356" t="s">
        <v>204</v>
      </c>
      <c r="L1356" t="s">
        <v>325</v>
      </c>
      <c r="M1356" t="s">
        <v>340</v>
      </c>
      <c r="N1356" t="s">
        <v>448</v>
      </c>
      <c r="O1356" t="s">
        <v>339</v>
      </c>
      <c r="P1356" t="s">
        <v>1211</v>
      </c>
      <c r="Q1356" t="s">
        <v>413</v>
      </c>
      <c r="R1356" t="s">
        <v>407</v>
      </c>
      <c r="S1356" t="s">
        <v>1212</v>
      </c>
      <c r="T1356" s="132">
        <v>1159.5</v>
      </c>
      <c r="U1356" t="s">
        <v>2343</v>
      </c>
      <c r="V1356" s="133">
        <v>2.98E-2</v>
      </c>
      <c r="W1356" s="133">
        <v>1.8776788347959199E-2</v>
      </c>
      <c r="X1356" s="15" t="s">
        <v>412</v>
      </c>
      <c r="Y1356" s="15" t="s">
        <v>339</v>
      </c>
      <c r="Z1356" s="144">
        <v>6045601</v>
      </c>
      <c r="AB1356" t="s">
        <v>2340</v>
      </c>
      <c r="AD1356" s="144">
        <v>6093.3612000000003</v>
      </c>
      <c r="AG1356" s="15" t="s">
        <v>15</v>
      </c>
      <c r="AH1356" s="133">
        <v>2.3781813618681483E-3</v>
      </c>
      <c r="AI1356" s="133">
        <v>8.8817636411787654E-3</v>
      </c>
      <c r="AJ1356" s="133">
        <v>2.014460025825207E-3</v>
      </c>
    </row>
    <row r="1357" spans="1:36">
      <c r="A1357" t="s">
        <v>1213</v>
      </c>
      <c r="B1357">
        <v>9302</v>
      </c>
      <c r="C1357" t="s">
        <v>2240</v>
      </c>
      <c r="D1357" t="s">
        <v>2241</v>
      </c>
      <c r="E1357" t="s">
        <v>311</v>
      </c>
      <c r="F1357" t="s">
        <v>2246</v>
      </c>
      <c r="G1357" t="s">
        <v>2247</v>
      </c>
      <c r="H1357" t="s">
        <v>312</v>
      </c>
      <c r="I1357" t="s">
        <v>951</v>
      </c>
      <c r="J1357" t="s">
        <v>204</v>
      </c>
      <c r="K1357" t="s">
        <v>224</v>
      </c>
      <c r="L1357" t="s">
        <v>325</v>
      </c>
      <c r="M1357" t="s">
        <v>340</v>
      </c>
      <c r="N1357" t="s">
        <v>465</v>
      </c>
      <c r="O1357" t="s">
        <v>339</v>
      </c>
      <c r="P1357" t="s">
        <v>1622</v>
      </c>
      <c r="Q1357" t="s">
        <v>413</v>
      </c>
      <c r="R1357" t="s">
        <v>407</v>
      </c>
      <c r="S1357" t="s">
        <v>1212</v>
      </c>
      <c r="T1357" s="132">
        <v>650.79999999999995</v>
      </c>
      <c r="U1357" t="s">
        <v>1582</v>
      </c>
      <c r="V1357" s="133">
        <v>3.9E-2</v>
      </c>
      <c r="W1357" s="133">
        <v>2.76044666326043E-2</v>
      </c>
      <c r="X1357" s="15" t="s">
        <v>412</v>
      </c>
      <c r="Y1357" s="15" t="s">
        <v>339</v>
      </c>
      <c r="Z1357" s="144">
        <v>6061363.0700000003</v>
      </c>
      <c r="AB1357" t="s">
        <v>2248</v>
      </c>
      <c r="AD1357" s="144">
        <v>6071.6674000000003</v>
      </c>
      <c r="AG1357" s="15" t="s">
        <v>15</v>
      </c>
      <c r="AH1357" s="133">
        <v>1.5320531694994852E-2</v>
      </c>
      <c r="AI1357" s="133">
        <v>8.8501424722122832E-3</v>
      </c>
      <c r="AJ1357" s="133">
        <v>2.0072880740117731E-3</v>
      </c>
    </row>
    <row r="1358" spans="1:36">
      <c r="A1358" t="s">
        <v>1213</v>
      </c>
      <c r="B1358">
        <v>9302</v>
      </c>
      <c r="C1358" t="s">
        <v>1624</v>
      </c>
      <c r="D1358" t="s">
        <v>1625</v>
      </c>
      <c r="E1358" t="s">
        <v>311</v>
      </c>
      <c r="F1358" t="s">
        <v>1626</v>
      </c>
      <c r="G1358" t="s">
        <v>1627</v>
      </c>
      <c r="H1358" t="s">
        <v>312</v>
      </c>
      <c r="I1358" t="s">
        <v>951</v>
      </c>
      <c r="J1358" t="s">
        <v>204</v>
      </c>
      <c r="K1358" t="s">
        <v>224</v>
      </c>
      <c r="L1358" t="s">
        <v>325</v>
      </c>
      <c r="M1358" t="s">
        <v>340</v>
      </c>
      <c r="N1358" t="s">
        <v>443</v>
      </c>
      <c r="O1358" t="s">
        <v>339</v>
      </c>
      <c r="P1358" t="s">
        <v>1622</v>
      </c>
      <c r="Q1358" t="s">
        <v>413</v>
      </c>
      <c r="R1358" t="s">
        <v>407</v>
      </c>
      <c r="S1358" t="s">
        <v>1212</v>
      </c>
      <c r="T1358" s="132">
        <v>1208.5999999999999</v>
      </c>
      <c r="U1358" t="s">
        <v>1628</v>
      </c>
      <c r="V1358" s="133">
        <v>4.7500000000000001E-2</v>
      </c>
      <c r="W1358" s="133">
        <v>6.3825222660302799E-2</v>
      </c>
      <c r="X1358" s="15" t="s">
        <v>412</v>
      </c>
      <c r="Y1358" s="15" t="s">
        <v>339</v>
      </c>
      <c r="Z1358" s="144">
        <v>5204080.55</v>
      </c>
      <c r="AB1358" t="s">
        <v>1629</v>
      </c>
      <c r="AD1358" s="144">
        <v>5117.6927999999998</v>
      </c>
      <c r="AG1358" s="15" t="s">
        <v>15</v>
      </c>
      <c r="AH1358" s="133">
        <v>6.2827603409577118E-3</v>
      </c>
      <c r="AI1358" s="133">
        <v>7.4596165147344856E-3</v>
      </c>
      <c r="AJ1358" s="133">
        <v>1.6919048833102944E-3</v>
      </c>
    </row>
    <row r="1359" spans="1:36">
      <c r="A1359" t="s">
        <v>1213</v>
      </c>
      <c r="B1359">
        <v>9302</v>
      </c>
      <c r="C1359" t="s">
        <v>1858</v>
      </c>
      <c r="D1359" t="s">
        <v>1859</v>
      </c>
      <c r="E1359" t="s">
        <v>309</v>
      </c>
      <c r="F1359" t="s">
        <v>2490</v>
      </c>
      <c r="G1359" t="s">
        <v>2491</v>
      </c>
      <c r="H1359" t="s">
        <v>312</v>
      </c>
      <c r="I1359" t="s">
        <v>951</v>
      </c>
      <c r="J1359" t="s">
        <v>204</v>
      </c>
      <c r="K1359" t="s">
        <v>204</v>
      </c>
      <c r="L1359" t="s">
        <v>325</v>
      </c>
      <c r="M1359" t="s">
        <v>340</v>
      </c>
      <c r="N1359" t="s">
        <v>448</v>
      </c>
      <c r="O1359" t="s">
        <v>339</v>
      </c>
      <c r="P1359" t="s">
        <v>1211</v>
      </c>
      <c r="Q1359" t="s">
        <v>413</v>
      </c>
      <c r="R1359" t="s">
        <v>407</v>
      </c>
      <c r="S1359" t="s">
        <v>1212</v>
      </c>
      <c r="T1359" s="132">
        <v>915.1</v>
      </c>
      <c r="U1359" t="s">
        <v>1862</v>
      </c>
      <c r="V1359" s="133">
        <v>2.0199999999999999E-2</v>
      </c>
      <c r="W1359" s="133">
        <v>4.1774385162591597E-2</v>
      </c>
      <c r="X1359" s="15" t="s">
        <v>412</v>
      </c>
      <c r="Y1359" s="15" t="s">
        <v>339</v>
      </c>
      <c r="Z1359" s="144">
        <v>4810962</v>
      </c>
      <c r="AB1359" t="s">
        <v>2492</v>
      </c>
      <c r="AD1359" s="144">
        <v>4727.7324000000008</v>
      </c>
      <c r="AG1359" s="15" t="s">
        <v>15</v>
      </c>
      <c r="AH1359" s="133">
        <v>5.6945345175438856E-3</v>
      </c>
      <c r="AI1359" s="133">
        <v>6.891205093100804E-3</v>
      </c>
      <c r="AJ1359" s="133">
        <v>1.562984307019034E-3</v>
      </c>
    </row>
    <row r="1360" spans="1:36">
      <c r="A1360" t="s">
        <v>1213</v>
      </c>
      <c r="B1360">
        <v>9302</v>
      </c>
      <c r="C1360" t="s">
        <v>1794</v>
      </c>
      <c r="D1360" t="s">
        <v>1795</v>
      </c>
      <c r="E1360" t="s">
        <v>309</v>
      </c>
      <c r="F1360" t="s">
        <v>3223</v>
      </c>
      <c r="G1360" t="s">
        <v>3224</v>
      </c>
      <c r="H1360" t="s">
        <v>312</v>
      </c>
      <c r="I1360" t="s">
        <v>951</v>
      </c>
      <c r="J1360" t="s">
        <v>204</v>
      </c>
      <c r="K1360" t="s">
        <v>204</v>
      </c>
      <c r="L1360" t="s">
        <v>325</v>
      </c>
      <c r="M1360" t="s">
        <v>340</v>
      </c>
      <c r="N1360" t="s">
        <v>441</v>
      </c>
      <c r="O1360" t="s">
        <v>339</v>
      </c>
      <c r="Q1360" t="s">
        <v>410</v>
      </c>
      <c r="R1360" t="s">
        <v>410</v>
      </c>
      <c r="S1360" t="s">
        <v>1212</v>
      </c>
      <c r="T1360" s="132">
        <v>731.6</v>
      </c>
      <c r="U1360" t="s">
        <v>1807</v>
      </c>
      <c r="V1360" s="133">
        <v>3.3000000000000002E-2</v>
      </c>
      <c r="W1360" s="133">
        <v>5.6935647243261001E-2</v>
      </c>
      <c r="X1360" s="15" t="s">
        <v>412</v>
      </c>
      <c r="Y1360" s="15" t="s">
        <v>339</v>
      </c>
      <c r="Z1360" s="144">
        <v>4766781.8</v>
      </c>
      <c r="AB1360" t="s">
        <v>3225</v>
      </c>
      <c r="AD1360" s="144">
        <v>4726.2642000000005</v>
      </c>
      <c r="AG1360" s="15" t="s">
        <v>15</v>
      </c>
      <c r="AH1360" s="133">
        <v>1.6643651729175455E-2</v>
      </c>
      <c r="AI1360" s="133">
        <v>6.8890650254189497E-3</v>
      </c>
      <c r="AJ1360" s="133">
        <v>1.56249892134882E-3</v>
      </c>
    </row>
    <row r="1361" spans="1:36">
      <c r="A1361" t="s">
        <v>1213</v>
      </c>
      <c r="B1361">
        <v>9302</v>
      </c>
      <c r="C1361" t="s">
        <v>3248</v>
      </c>
      <c r="D1361" t="s">
        <v>3249</v>
      </c>
      <c r="E1361" t="s">
        <v>311</v>
      </c>
      <c r="F1361" t="s">
        <v>3250</v>
      </c>
      <c r="G1361" t="s">
        <v>3251</v>
      </c>
      <c r="H1361" t="s">
        <v>312</v>
      </c>
      <c r="I1361" t="s">
        <v>951</v>
      </c>
      <c r="J1361" t="s">
        <v>204</v>
      </c>
      <c r="K1361" t="s">
        <v>224</v>
      </c>
      <c r="L1361" t="s">
        <v>314</v>
      </c>
      <c r="M1361" t="s">
        <v>340</v>
      </c>
      <c r="N1361" t="s">
        <v>465</v>
      </c>
      <c r="O1361" t="s">
        <v>339</v>
      </c>
      <c r="Q1361" t="s">
        <v>410</v>
      </c>
      <c r="R1361" t="s">
        <v>410</v>
      </c>
      <c r="S1361" t="s">
        <v>1212</v>
      </c>
      <c r="T1361" s="132">
        <v>0</v>
      </c>
      <c r="U1361" t="s">
        <v>3252</v>
      </c>
      <c r="V1361" s="133">
        <v>3.95E-2</v>
      </c>
      <c r="W1361" t="s">
        <v>1326</v>
      </c>
      <c r="X1361" s="3" t="s">
        <v>412</v>
      </c>
      <c r="Y1361" s="3" t="s">
        <v>338</v>
      </c>
      <c r="Z1361" s="144">
        <v>4295999.28</v>
      </c>
      <c r="AB1361" t="s">
        <v>3253</v>
      </c>
      <c r="AD1361" s="144">
        <v>4323.4937</v>
      </c>
      <c r="AG1361" s="15" t="s">
        <v>15</v>
      </c>
      <c r="AH1361" s="133">
        <v>7.4152454520445979E-3</v>
      </c>
      <c r="AI1361" s="133">
        <v>6.3019814330923709E-3</v>
      </c>
      <c r="AJ1361" s="133">
        <v>1.4293433369019909E-3</v>
      </c>
    </row>
    <row r="1362" spans="1:36">
      <c r="A1362" t="s">
        <v>1213</v>
      </c>
      <c r="B1362">
        <v>9302</v>
      </c>
      <c r="C1362" t="s">
        <v>2324</v>
      </c>
      <c r="D1362" t="s">
        <v>2325</v>
      </c>
      <c r="E1362" t="s">
        <v>309</v>
      </c>
      <c r="F1362" t="s">
        <v>2326</v>
      </c>
      <c r="G1362">
        <v>11995040</v>
      </c>
      <c r="H1362" t="s">
        <v>312</v>
      </c>
      <c r="I1362" t="s">
        <v>951</v>
      </c>
      <c r="J1362" t="s">
        <v>204</v>
      </c>
      <c r="K1362" t="s">
        <v>204</v>
      </c>
      <c r="L1362" t="s">
        <v>325</v>
      </c>
      <c r="M1362" t="s">
        <v>340</v>
      </c>
      <c r="N1362" t="s">
        <v>454</v>
      </c>
      <c r="O1362" t="s">
        <v>339</v>
      </c>
      <c r="P1362" t="s">
        <v>1676</v>
      </c>
      <c r="Q1362" t="s">
        <v>415</v>
      </c>
      <c r="R1362" t="s">
        <v>407</v>
      </c>
      <c r="S1362" t="s">
        <v>1212</v>
      </c>
      <c r="T1362" s="132">
        <v>4467.8</v>
      </c>
      <c r="U1362" t="s">
        <v>2328</v>
      </c>
      <c r="V1362" s="133">
        <v>6.5199999999999994E-2</v>
      </c>
      <c r="W1362" s="133">
        <v>4.0355557488202701E-2</v>
      </c>
      <c r="X1362" s="15" t="s">
        <v>412</v>
      </c>
      <c r="Y1362" s="15" t="s">
        <v>339</v>
      </c>
      <c r="Z1362" s="144">
        <v>2054000</v>
      </c>
      <c r="AB1362" s="148">
        <f>AD1362*1000/Z1362*100</f>
        <v>105.88130083377214</v>
      </c>
      <c r="AD1362" s="144">
        <f>2174801.91912568/1000</f>
        <v>2174.8019191256799</v>
      </c>
      <c r="AG1362" s="15" t="s">
        <v>15</v>
      </c>
      <c r="AH1362" s="133">
        <v>2.6555206094192392E-3</v>
      </c>
      <c r="AI1362" s="133">
        <v>3.1700199574671963E-3</v>
      </c>
      <c r="AJ1362" s="133">
        <v>7.1898766319098675E-4</v>
      </c>
    </row>
    <row r="1363" spans="1:36">
      <c r="A1363" t="s">
        <v>1213</v>
      </c>
      <c r="B1363">
        <v>9302</v>
      </c>
      <c r="C1363" t="s">
        <v>2094</v>
      </c>
      <c r="D1363" t="s">
        <v>2095</v>
      </c>
      <c r="E1363" t="s">
        <v>309</v>
      </c>
      <c r="F1363" t="s">
        <v>2445</v>
      </c>
      <c r="G1363" t="s">
        <v>2446</v>
      </c>
      <c r="H1363" t="s">
        <v>312</v>
      </c>
      <c r="I1363" t="s">
        <v>951</v>
      </c>
      <c r="J1363" t="s">
        <v>204</v>
      </c>
      <c r="K1363" t="s">
        <v>204</v>
      </c>
      <c r="L1363" t="s">
        <v>325</v>
      </c>
      <c r="M1363" t="s">
        <v>340</v>
      </c>
      <c r="N1363" t="s">
        <v>448</v>
      </c>
      <c r="O1363" t="s">
        <v>339</v>
      </c>
      <c r="P1363" t="s">
        <v>1211</v>
      </c>
      <c r="Q1363" t="s">
        <v>413</v>
      </c>
      <c r="R1363" t="s">
        <v>407</v>
      </c>
      <c r="S1363" t="s">
        <v>1212</v>
      </c>
      <c r="T1363" s="132">
        <v>682.2</v>
      </c>
      <c r="U1363" t="s">
        <v>2447</v>
      </c>
      <c r="V1363" s="133">
        <v>1.8700000000000001E-2</v>
      </c>
      <c r="W1363" s="133">
        <v>4.3243042274713199E-2</v>
      </c>
      <c r="X1363" s="15" t="s">
        <v>412</v>
      </c>
      <c r="Y1363" s="15" t="s">
        <v>339</v>
      </c>
      <c r="Z1363" s="144">
        <v>3772095.67</v>
      </c>
      <c r="AB1363" t="s">
        <v>2448</v>
      </c>
      <c r="AD1363" s="144">
        <v>3733.2431000000001</v>
      </c>
      <c r="AG1363" s="15" t="s">
        <v>15</v>
      </c>
      <c r="AH1363" s="133">
        <v>1.3651506619978588E-2</v>
      </c>
      <c r="AI1363" s="133">
        <v>5.4416243746163448E-3</v>
      </c>
      <c r="AJ1363" s="133">
        <v>1.2342069909851686E-3</v>
      </c>
    </row>
    <row r="1364" spans="1:36">
      <c r="A1364" t="s">
        <v>1213</v>
      </c>
      <c r="B1364">
        <v>9302</v>
      </c>
      <c r="C1364" t="s">
        <v>2484</v>
      </c>
      <c r="D1364" t="s">
        <v>2485</v>
      </c>
      <c r="E1364" t="s">
        <v>309</v>
      </c>
      <c r="F1364" t="s">
        <v>2486</v>
      </c>
      <c r="G1364" t="s">
        <v>2487</v>
      </c>
      <c r="H1364" t="s">
        <v>312</v>
      </c>
      <c r="I1364" t="s">
        <v>951</v>
      </c>
      <c r="J1364" t="s">
        <v>204</v>
      </c>
      <c r="K1364" t="s">
        <v>204</v>
      </c>
      <c r="L1364" t="s">
        <v>325</v>
      </c>
      <c r="M1364" t="s">
        <v>340</v>
      </c>
      <c r="N1364" t="s">
        <v>464</v>
      </c>
      <c r="O1364" t="s">
        <v>339</v>
      </c>
      <c r="P1364" t="s">
        <v>1211</v>
      </c>
      <c r="Q1364" t="s">
        <v>413</v>
      </c>
      <c r="R1364" t="s">
        <v>407</v>
      </c>
      <c r="S1364" t="s">
        <v>1212</v>
      </c>
      <c r="T1364" s="132">
        <v>2178.5</v>
      </c>
      <c r="U1364" t="s">
        <v>2488</v>
      </c>
      <c r="V1364" s="133">
        <v>1.44E-2</v>
      </c>
      <c r="W1364" s="133">
        <v>4.2214982296228103E-2</v>
      </c>
      <c r="X1364" s="15" t="s">
        <v>412</v>
      </c>
      <c r="Y1364" s="15" t="s">
        <v>339</v>
      </c>
      <c r="Z1364" s="144">
        <v>3833990.17</v>
      </c>
      <c r="AB1364" t="s">
        <v>2489</v>
      </c>
      <c r="AD1364" s="144">
        <v>3613.1522999999997</v>
      </c>
      <c r="AG1364" s="15" t="s">
        <v>15</v>
      </c>
      <c r="AH1364" s="133">
        <v>9.5849754249999995E-3</v>
      </c>
      <c r="AI1364" s="133">
        <v>5.2665784408417191E-3</v>
      </c>
      <c r="AJ1364" s="133">
        <v>1.1945050747309064E-3</v>
      </c>
    </row>
    <row r="1365" spans="1:36">
      <c r="A1365" t="s">
        <v>1213</v>
      </c>
      <c r="B1365">
        <v>9302</v>
      </c>
      <c r="C1365" t="s">
        <v>1672</v>
      </c>
      <c r="D1365" t="s">
        <v>1673</v>
      </c>
      <c r="E1365" t="s">
        <v>309</v>
      </c>
      <c r="F1365" t="s">
        <v>1674</v>
      </c>
      <c r="G1365" t="s">
        <v>1675</v>
      </c>
      <c r="H1365" t="s">
        <v>312</v>
      </c>
      <c r="I1365" t="s">
        <v>951</v>
      </c>
      <c r="J1365" t="s">
        <v>204</v>
      </c>
      <c r="K1365" t="s">
        <v>204</v>
      </c>
      <c r="L1365" t="s">
        <v>325</v>
      </c>
      <c r="M1365" t="s">
        <v>340</v>
      </c>
      <c r="N1365" t="s">
        <v>440</v>
      </c>
      <c r="O1365" t="s">
        <v>339</v>
      </c>
      <c r="P1365" t="s">
        <v>1676</v>
      </c>
      <c r="Q1365" t="s">
        <v>415</v>
      </c>
      <c r="R1365" t="s">
        <v>407</v>
      </c>
      <c r="S1365" t="s">
        <v>1212</v>
      </c>
      <c r="T1365" s="132">
        <v>3103.3</v>
      </c>
      <c r="U1365" t="s">
        <v>1677</v>
      </c>
      <c r="V1365" s="133">
        <v>7.4999999999999997E-2</v>
      </c>
      <c r="W1365" s="133">
        <v>5.0672873700856803E-2</v>
      </c>
      <c r="X1365" s="15" t="s">
        <v>412</v>
      </c>
      <c r="Y1365" s="15" t="s">
        <v>339</v>
      </c>
      <c r="Z1365" s="144">
        <v>3298304</v>
      </c>
      <c r="AB1365" t="s">
        <v>1678</v>
      </c>
      <c r="AD1365" s="144">
        <v>3571.7334000000001</v>
      </c>
      <c r="AG1365" s="15" t="s">
        <v>15</v>
      </c>
      <c r="AH1365" s="133">
        <v>4.1228799999999998E-3</v>
      </c>
      <c r="AI1365" s="133">
        <v>5.2062057059909413E-3</v>
      </c>
      <c r="AJ1365" s="133">
        <v>1.1808120216482087E-3</v>
      </c>
    </row>
    <row r="1366" spans="1:36">
      <c r="A1366" t="s">
        <v>1213</v>
      </c>
      <c r="B1366">
        <v>9302</v>
      </c>
      <c r="C1366" t="s">
        <v>1874</v>
      </c>
      <c r="D1366" t="s">
        <v>1875</v>
      </c>
      <c r="E1366" t="s">
        <v>309</v>
      </c>
      <c r="F1366" t="s">
        <v>2441</v>
      </c>
      <c r="G1366" t="s">
        <v>2442</v>
      </c>
      <c r="H1366" t="s">
        <v>312</v>
      </c>
      <c r="I1366" t="s">
        <v>951</v>
      </c>
      <c r="J1366" t="s">
        <v>204</v>
      </c>
      <c r="K1366" t="s">
        <v>204</v>
      </c>
      <c r="L1366" t="s">
        <v>325</v>
      </c>
      <c r="M1366" t="s">
        <v>340</v>
      </c>
      <c r="N1366" t="s">
        <v>448</v>
      </c>
      <c r="O1366" t="s">
        <v>339</v>
      </c>
      <c r="P1366" t="s">
        <v>1211</v>
      </c>
      <c r="Q1366" t="s">
        <v>413</v>
      </c>
      <c r="R1366" t="s">
        <v>407</v>
      </c>
      <c r="S1366" t="s">
        <v>1212</v>
      </c>
      <c r="T1366" s="132">
        <v>1134.0999999999999</v>
      </c>
      <c r="U1366" t="s">
        <v>2443</v>
      </c>
      <c r="V1366" s="133">
        <v>3.7600000000000001E-2</v>
      </c>
      <c r="W1366" s="133">
        <v>4.3345323752164502E-2</v>
      </c>
      <c r="X1366" s="15" t="s">
        <v>412</v>
      </c>
      <c r="Y1366" s="15" t="s">
        <v>339</v>
      </c>
      <c r="Z1366" s="144">
        <v>3440045</v>
      </c>
      <c r="AB1366" t="s">
        <v>2444</v>
      </c>
      <c r="AD1366" s="144">
        <v>3462.7492999999999</v>
      </c>
      <c r="AG1366" s="15" t="s">
        <v>15</v>
      </c>
      <c r="AH1366" s="133">
        <v>2.8527565643640634E-3</v>
      </c>
      <c r="AI1366" s="133">
        <v>5.0473490446056634E-3</v>
      </c>
      <c r="AJ1366" s="133">
        <v>1.1447819709595119E-3</v>
      </c>
    </row>
    <row r="1367" spans="1:36">
      <c r="A1367" t="s">
        <v>1213</v>
      </c>
      <c r="B1367">
        <v>9302</v>
      </c>
      <c r="C1367" t="s">
        <v>2424</v>
      </c>
      <c r="D1367" t="s">
        <v>2425</v>
      </c>
      <c r="E1367" t="s">
        <v>309</v>
      </c>
      <c r="F1367" t="s">
        <v>3011</v>
      </c>
      <c r="G1367" t="s">
        <v>3012</v>
      </c>
      <c r="H1367" t="s">
        <v>312</v>
      </c>
      <c r="I1367" t="s">
        <v>951</v>
      </c>
      <c r="J1367" t="s">
        <v>204</v>
      </c>
      <c r="K1367" t="s">
        <v>204</v>
      </c>
      <c r="L1367" t="s">
        <v>325</v>
      </c>
      <c r="M1367" t="s">
        <v>340</v>
      </c>
      <c r="N1367" t="s">
        <v>462</v>
      </c>
      <c r="O1367" t="s">
        <v>339</v>
      </c>
      <c r="P1367" t="s">
        <v>1690</v>
      </c>
      <c r="Q1367" t="s">
        <v>413</v>
      </c>
      <c r="R1367" t="s">
        <v>407</v>
      </c>
      <c r="S1367" t="s">
        <v>1212</v>
      </c>
      <c r="T1367" s="132">
        <v>2271</v>
      </c>
      <c r="U1367" t="s">
        <v>1773</v>
      </c>
      <c r="V1367" s="133">
        <v>2.1499999999999998E-2</v>
      </c>
      <c r="W1367" s="133">
        <v>4.8152553192376803E-2</v>
      </c>
      <c r="X1367" s="15" t="s">
        <v>412</v>
      </c>
      <c r="Y1367" s="15" t="s">
        <v>339</v>
      </c>
      <c r="Z1367" s="144">
        <v>3429167.78</v>
      </c>
      <c r="AB1367" t="s">
        <v>3013</v>
      </c>
      <c r="AC1367" s="132">
        <v>209646.1</v>
      </c>
      <c r="AD1367" s="144">
        <v>3427.2342000000003</v>
      </c>
      <c r="AG1367" s="15" t="s">
        <v>15</v>
      </c>
      <c r="AH1367" s="133">
        <v>3.5122398170375027E-3</v>
      </c>
      <c r="AI1367" s="133">
        <v>4.99558176649111E-3</v>
      </c>
      <c r="AJ1367" s="133">
        <v>1.1330407091312809E-3</v>
      </c>
    </row>
    <row r="1368" spans="1:36">
      <c r="A1368" t="s">
        <v>1213</v>
      </c>
      <c r="B1368">
        <v>9302</v>
      </c>
      <c r="C1368" t="s">
        <v>3232</v>
      </c>
      <c r="D1368" t="s">
        <v>3233</v>
      </c>
      <c r="E1368" t="s">
        <v>309</v>
      </c>
      <c r="F1368" t="s">
        <v>3234</v>
      </c>
      <c r="G1368" t="s">
        <v>3235</v>
      </c>
      <c r="H1368" t="s">
        <v>312</v>
      </c>
      <c r="I1368" t="s">
        <v>951</v>
      </c>
      <c r="J1368" t="s">
        <v>204</v>
      </c>
      <c r="K1368" t="s">
        <v>204</v>
      </c>
      <c r="L1368" t="s">
        <v>325</v>
      </c>
      <c r="M1368" t="s">
        <v>340</v>
      </c>
      <c r="N1368" t="s">
        <v>463</v>
      </c>
      <c r="O1368" t="s">
        <v>339</v>
      </c>
      <c r="Q1368" t="s">
        <v>410</v>
      </c>
      <c r="R1368" t="s">
        <v>410</v>
      </c>
      <c r="S1368" t="s">
        <v>1212</v>
      </c>
      <c r="T1368" s="132">
        <v>249.3</v>
      </c>
      <c r="U1368" t="s">
        <v>3236</v>
      </c>
      <c r="V1368" s="133">
        <v>5.6000000000000001E-2</v>
      </c>
      <c r="W1368" s="133">
        <v>0.201784577528238</v>
      </c>
      <c r="X1368" s="15" t="s">
        <v>412</v>
      </c>
      <c r="Y1368" s="15" t="s">
        <v>339</v>
      </c>
      <c r="Z1368" s="144">
        <v>3192088.67</v>
      </c>
      <c r="AB1368" t="s">
        <v>3237</v>
      </c>
      <c r="AD1368" s="144">
        <v>3219.8597999999997</v>
      </c>
      <c r="AG1368" s="15" t="s">
        <v>15</v>
      </c>
      <c r="AH1368" s="133">
        <v>7.9802216750000002E-2</v>
      </c>
      <c r="AI1368" s="133">
        <v>4.6933101063060438E-3</v>
      </c>
      <c r="AJ1368" s="133">
        <v>1.0644829090160526E-3</v>
      </c>
    </row>
    <row r="1369" spans="1:36">
      <c r="A1369" t="s">
        <v>1213</v>
      </c>
      <c r="B1369">
        <v>9302</v>
      </c>
      <c r="C1369" t="s">
        <v>2259</v>
      </c>
      <c r="D1369" t="s">
        <v>2260</v>
      </c>
      <c r="E1369" t="s">
        <v>311</v>
      </c>
      <c r="F1369" t="s">
        <v>2462</v>
      </c>
      <c r="G1369" t="s">
        <v>2463</v>
      </c>
      <c r="H1369" t="s">
        <v>312</v>
      </c>
      <c r="I1369" t="s">
        <v>951</v>
      </c>
      <c r="J1369" t="s">
        <v>204</v>
      </c>
      <c r="K1369" t="s">
        <v>224</v>
      </c>
      <c r="L1369" t="s">
        <v>325</v>
      </c>
      <c r="M1369" t="s">
        <v>340</v>
      </c>
      <c r="N1369" t="s">
        <v>465</v>
      </c>
      <c r="O1369" t="s">
        <v>339</v>
      </c>
      <c r="P1369" t="s">
        <v>1622</v>
      </c>
      <c r="Q1369" t="s">
        <v>413</v>
      </c>
      <c r="R1369" t="s">
        <v>407</v>
      </c>
      <c r="S1369" t="s">
        <v>1212</v>
      </c>
      <c r="T1369" s="132">
        <v>1371.1</v>
      </c>
      <c r="U1369" t="s">
        <v>1311</v>
      </c>
      <c r="V1369" s="133">
        <v>5.45E-2</v>
      </c>
      <c r="W1369" s="133">
        <v>4.14255790984627E-2</v>
      </c>
      <c r="X1369" s="15" t="s">
        <v>412</v>
      </c>
      <c r="Y1369" s="15" t="s">
        <v>339</v>
      </c>
      <c r="Z1369" s="144">
        <v>2912590.01</v>
      </c>
      <c r="AB1369" t="s">
        <v>2464</v>
      </c>
      <c r="AD1369" s="144">
        <v>2865.1147999999998</v>
      </c>
      <c r="AG1369" s="15" t="s">
        <v>15</v>
      </c>
      <c r="AH1369" s="133">
        <v>1.008514546398892E-2</v>
      </c>
      <c r="AI1369" s="133">
        <v>4.1762291161146275E-3</v>
      </c>
      <c r="AJ1369" s="133">
        <v>9.4720451398813883E-4</v>
      </c>
    </row>
    <row r="1370" spans="1:36">
      <c r="A1370" t="s">
        <v>1213</v>
      </c>
      <c r="B1370">
        <v>9302</v>
      </c>
      <c r="C1370" t="s">
        <v>2074</v>
      </c>
      <c r="D1370" t="s">
        <v>2075</v>
      </c>
      <c r="E1370" t="s">
        <v>309</v>
      </c>
      <c r="F1370" t="s">
        <v>3238</v>
      </c>
      <c r="G1370" t="s">
        <v>3239</v>
      </c>
      <c r="H1370" t="s">
        <v>312</v>
      </c>
      <c r="I1370" t="s">
        <v>951</v>
      </c>
      <c r="J1370" t="s">
        <v>204</v>
      </c>
      <c r="K1370" t="s">
        <v>204</v>
      </c>
      <c r="L1370" t="s">
        <v>325</v>
      </c>
      <c r="M1370" t="s">
        <v>340</v>
      </c>
      <c r="N1370" t="s">
        <v>448</v>
      </c>
      <c r="O1370" t="s">
        <v>339</v>
      </c>
      <c r="P1370" t="s">
        <v>2914</v>
      </c>
      <c r="Q1370" t="s">
        <v>415</v>
      </c>
      <c r="R1370" t="s">
        <v>407</v>
      </c>
      <c r="S1370" t="s">
        <v>1212</v>
      </c>
      <c r="T1370" s="132">
        <v>432.9</v>
      </c>
      <c r="U1370" t="s">
        <v>3240</v>
      </c>
      <c r="V1370" s="133">
        <v>1.09E-2</v>
      </c>
      <c r="W1370" s="133">
        <v>4.55378190124031E-2</v>
      </c>
      <c r="X1370" s="15" t="s">
        <v>412</v>
      </c>
      <c r="Y1370" s="15" t="s">
        <v>339</v>
      </c>
      <c r="Z1370" s="144">
        <v>2866780</v>
      </c>
      <c r="AB1370" t="s">
        <v>3241</v>
      </c>
      <c r="AD1370" s="144">
        <v>2842.6990000000001</v>
      </c>
      <c r="AG1370" s="15" t="s">
        <v>15</v>
      </c>
      <c r="AH1370" s="133">
        <v>3.7404475573016085E-3</v>
      </c>
      <c r="AI1370" s="133">
        <v>4.1435555504267876E-3</v>
      </c>
      <c r="AJ1370" s="133">
        <v>9.3979386958929832E-4</v>
      </c>
    </row>
    <row r="1371" spans="1:36">
      <c r="A1371" t="s">
        <v>1213</v>
      </c>
      <c r="B1371">
        <v>9302</v>
      </c>
      <c r="C1371" t="s">
        <v>1737</v>
      </c>
      <c r="D1371" t="s">
        <v>1738</v>
      </c>
      <c r="E1371" t="s">
        <v>309</v>
      </c>
      <c r="F1371" t="s">
        <v>1739</v>
      </c>
      <c r="G1371" t="s">
        <v>1740</v>
      </c>
      <c r="H1371" t="s">
        <v>312</v>
      </c>
      <c r="I1371" t="s">
        <v>951</v>
      </c>
      <c r="J1371" t="s">
        <v>204</v>
      </c>
      <c r="K1371" t="s">
        <v>204</v>
      </c>
      <c r="L1371" t="s">
        <v>325</v>
      </c>
      <c r="M1371" t="s">
        <v>340</v>
      </c>
      <c r="N1371" t="s">
        <v>465</v>
      </c>
      <c r="O1371" t="s">
        <v>339</v>
      </c>
      <c r="Q1371" t="s">
        <v>410</v>
      </c>
      <c r="R1371" t="s">
        <v>410</v>
      </c>
      <c r="S1371" t="s">
        <v>1212</v>
      </c>
      <c r="T1371" s="132">
        <v>936.1</v>
      </c>
      <c r="U1371" t="s">
        <v>1741</v>
      </c>
      <c r="V1371" s="133">
        <v>7.2499999999999995E-2</v>
      </c>
      <c r="W1371" s="133">
        <v>2.6030905441045402E-2</v>
      </c>
      <c r="X1371" s="15" t="s">
        <v>412</v>
      </c>
      <c r="Y1371" s="15" t="s">
        <v>339</v>
      </c>
      <c r="Z1371" s="144">
        <v>2705947.87</v>
      </c>
      <c r="AB1371" t="s">
        <v>1742</v>
      </c>
      <c r="AD1371" s="144">
        <v>2738.4192000000003</v>
      </c>
      <c r="AG1371" s="15" t="s">
        <v>15</v>
      </c>
      <c r="AH1371" s="133">
        <v>1.8126413942790034E-2</v>
      </c>
      <c r="AI1371" s="133">
        <v>3.9915559387593566E-3</v>
      </c>
      <c r="AJ1371" s="133">
        <v>9.0531905647612729E-4</v>
      </c>
    </row>
    <row r="1372" spans="1:36">
      <c r="A1372" t="s">
        <v>1213</v>
      </c>
      <c r="B1372">
        <v>9302</v>
      </c>
      <c r="C1372" t="s">
        <v>2374</v>
      </c>
      <c r="D1372" t="s">
        <v>2375</v>
      </c>
      <c r="E1372" t="s">
        <v>309</v>
      </c>
      <c r="F1372" t="s">
        <v>2376</v>
      </c>
      <c r="G1372" t="s">
        <v>2377</v>
      </c>
      <c r="H1372" t="s">
        <v>312</v>
      </c>
      <c r="I1372" t="s">
        <v>951</v>
      </c>
      <c r="J1372" t="s">
        <v>204</v>
      </c>
      <c r="K1372" t="s">
        <v>204</v>
      </c>
      <c r="L1372" t="s">
        <v>325</v>
      </c>
      <c r="M1372" t="s">
        <v>340</v>
      </c>
      <c r="N1372" t="s">
        <v>484</v>
      </c>
      <c r="O1372" t="s">
        <v>339</v>
      </c>
      <c r="Q1372" t="s">
        <v>410</v>
      </c>
      <c r="R1372" t="s">
        <v>410</v>
      </c>
      <c r="S1372" t="s">
        <v>1212</v>
      </c>
      <c r="T1372" s="132">
        <v>2569.4</v>
      </c>
      <c r="U1372" t="s">
        <v>2378</v>
      </c>
      <c r="V1372" s="133">
        <v>3.6499999999999998E-2</v>
      </c>
      <c r="W1372" s="133">
        <v>4.4667115153073901E-2</v>
      </c>
      <c r="X1372" s="15" t="s">
        <v>412</v>
      </c>
      <c r="Y1372" s="15" t="s">
        <v>339</v>
      </c>
      <c r="Z1372" s="144">
        <v>2789715</v>
      </c>
      <c r="AB1372" t="s">
        <v>1411</v>
      </c>
      <c r="AD1372" s="144">
        <v>2720.5300999999999</v>
      </c>
      <c r="AG1372" s="15" t="s">
        <v>15</v>
      </c>
      <c r="AH1372" s="133">
        <v>1.388079064355373E-3</v>
      </c>
      <c r="AI1372" s="133">
        <v>3.965480550687267E-3</v>
      </c>
      <c r="AJ1372" s="133">
        <v>8.9940493524399187E-4</v>
      </c>
    </row>
    <row r="1373" spans="1:36">
      <c r="A1373" t="s">
        <v>1213</v>
      </c>
      <c r="B1373">
        <v>9302</v>
      </c>
      <c r="C1373" t="s">
        <v>2493</v>
      </c>
      <c r="D1373" t="s">
        <v>2494</v>
      </c>
      <c r="E1373" t="s">
        <v>309</v>
      </c>
      <c r="F1373" t="s">
        <v>2495</v>
      </c>
      <c r="G1373" t="s">
        <v>2496</v>
      </c>
      <c r="H1373" t="s">
        <v>312</v>
      </c>
      <c r="I1373" t="s">
        <v>951</v>
      </c>
      <c r="J1373" t="s">
        <v>204</v>
      </c>
      <c r="K1373" t="s">
        <v>204</v>
      </c>
      <c r="L1373" t="s">
        <v>325</v>
      </c>
      <c r="M1373" t="s">
        <v>340</v>
      </c>
      <c r="N1373" t="s">
        <v>464</v>
      </c>
      <c r="O1373" t="s">
        <v>339</v>
      </c>
      <c r="P1373" t="s">
        <v>1211</v>
      </c>
      <c r="Q1373" t="s">
        <v>413</v>
      </c>
      <c r="R1373" t="s">
        <v>407</v>
      </c>
      <c r="S1373" t="s">
        <v>1212</v>
      </c>
      <c r="T1373" s="132">
        <v>749.4</v>
      </c>
      <c r="U1373" t="s">
        <v>2497</v>
      </c>
      <c r="V1373" s="133">
        <v>1.6299999999999999E-2</v>
      </c>
      <c r="W1373" s="133">
        <v>4.3673149000405899E-2</v>
      </c>
      <c r="X1373" s="15" t="s">
        <v>412</v>
      </c>
      <c r="Y1373" s="15" t="s">
        <v>339</v>
      </c>
      <c r="Z1373" s="144">
        <v>2553225.92</v>
      </c>
      <c r="AB1373" t="s">
        <v>2498</v>
      </c>
      <c r="AD1373" s="144">
        <v>2512.3742999999999</v>
      </c>
      <c r="AG1373" s="15" t="s">
        <v>15</v>
      </c>
      <c r="AH1373" s="133">
        <v>2.451374378779678E-2</v>
      </c>
      <c r="AI1373" s="133">
        <v>3.6620699115575079E-3</v>
      </c>
      <c r="AJ1373" s="133">
        <v>8.305888049539203E-4</v>
      </c>
    </row>
    <row r="1374" spans="1:36">
      <c r="A1374" t="s">
        <v>1213</v>
      </c>
      <c r="B1374">
        <v>9302</v>
      </c>
      <c r="C1374" t="s">
        <v>3274</v>
      </c>
      <c r="D1374" t="s">
        <v>3275</v>
      </c>
      <c r="E1374" t="s">
        <v>311</v>
      </c>
      <c r="F1374" t="s">
        <v>3276</v>
      </c>
      <c r="G1374" t="s">
        <v>3277</v>
      </c>
      <c r="H1374" t="s">
        <v>312</v>
      </c>
      <c r="I1374" t="s">
        <v>951</v>
      </c>
      <c r="J1374" t="s">
        <v>204</v>
      </c>
      <c r="K1374" t="s">
        <v>224</v>
      </c>
      <c r="L1374" t="s">
        <v>325</v>
      </c>
      <c r="M1374" t="s">
        <v>340</v>
      </c>
      <c r="N1374" t="s">
        <v>465</v>
      </c>
      <c r="O1374" t="s">
        <v>339</v>
      </c>
      <c r="P1374" t="s">
        <v>1713</v>
      </c>
      <c r="Q1374" t="s">
        <v>415</v>
      </c>
      <c r="R1374" t="s">
        <v>407</v>
      </c>
      <c r="S1374" t="s">
        <v>1212</v>
      </c>
      <c r="T1374" s="132">
        <v>853</v>
      </c>
      <c r="U1374" t="s">
        <v>3278</v>
      </c>
      <c r="V1374" s="133">
        <v>7.7499999999999999E-2</v>
      </c>
      <c r="W1374" s="133">
        <v>3.3439756051301603E-2</v>
      </c>
      <c r="X1374" s="15" t="s">
        <v>412</v>
      </c>
      <c r="Y1374" s="15" t="s">
        <v>339</v>
      </c>
      <c r="Z1374" s="144">
        <v>2217854.42</v>
      </c>
      <c r="AB1374" t="s">
        <v>3279</v>
      </c>
      <c r="AD1374" s="144">
        <v>2240.0329999999999</v>
      </c>
      <c r="AG1374" s="15" t="s">
        <v>15</v>
      </c>
      <c r="AH1374" s="133">
        <v>1.4791709456284295E-2</v>
      </c>
      <c r="AI1374" s="133">
        <v>3.2651016411829633E-3</v>
      </c>
      <c r="AJ1374" s="133">
        <v>7.4055300300092429E-4</v>
      </c>
    </row>
    <row r="1375" spans="1:36">
      <c r="A1375" t="s">
        <v>1213</v>
      </c>
      <c r="B1375">
        <v>9302</v>
      </c>
      <c r="C1375" t="s">
        <v>3226</v>
      </c>
      <c r="D1375" t="s">
        <v>3227</v>
      </c>
      <c r="E1375" t="s">
        <v>309</v>
      </c>
      <c r="F1375" t="s">
        <v>3228</v>
      </c>
      <c r="G1375" t="s">
        <v>3229</v>
      </c>
      <c r="H1375" t="s">
        <v>312</v>
      </c>
      <c r="I1375" t="s">
        <v>951</v>
      </c>
      <c r="J1375" t="s">
        <v>204</v>
      </c>
      <c r="K1375" t="s">
        <v>204</v>
      </c>
      <c r="L1375" t="s">
        <v>325</v>
      </c>
      <c r="M1375" t="s">
        <v>340</v>
      </c>
      <c r="N1375" t="s">
        <v>454</v>
      </c>
      <c r="O1375" t="s">
        <v>339</v>
      </c>
      <c r="P1375" t="s">
        <v>1650</v>
      </c>
      <c r="Q1375" t="s">
        <v>413</v>
      </c>
      <c r="R1375" t="s">
        <v>407</v>
      </c>
      <c r="S1375" t="s">
        <v>1212</v>
      </c>
      <c r="T1375" s="132">
        <v>565.6</v>
      </c>
      <c r="U1375" t="s">
        <v>3230</v>
      </c>
      <c r="V1375" s="133">
        <v>2.3599999999999999E-2</v>
      </c>
      <c r="W1375" s="133">
        <v>4.5529951206445297E-2</v>
      </c>
      <c r="X1375" s="15" t="s">
        <v>412</v>
      </c>
      <c r="Y1375" s="15" t="s">
        <v>339</v>
      </c>
      <c r="Z1375" s="144">
        <v>2150041.38</v>
      </c>
      <c r="AB1375" t="s">
        <v>3231</v>
      </c>
      <c r="AD1375" s="144">
        <v>2133.4861000000001</v>
      </c>
      <c r="AG1375" s="15" t="s">
        <v>15</v>
      </c>
      <c r="AH1375" s="133">
        <v>3.4127640952380953E-2</v>
      </c>
      <c r="AI1375" s="133">
        <v>3.1097974746582039E-3</v>
      </c>
      <c r="AJ1375" s="133">
        <v>7.0532868855759285E-4</v>
      </c>
    </row>
    <row r="1376" spans="1:36">
      <c r="A1376" t="s">
        <v>1213</v>
      </c>
      <c r="B1376">
        <v>9302</v>
      </c>
      <c r="C1376" t="s">
        <v>1756</v>
      </c>
      <c r="D1376" t="s">
        <v>1757</v>
      </c>
      <c r="E1376" t="s">
        <v>309</v>
      </c>
      <c r="F1376" t="s">
        <v>3242</v>
      </c>
      <c r="G1376" t="s">
        <v>3243</v>
      </c>
      <c r="H1376" t="s">
        <v>312</v>
      </c>
      <c r="I1376" t="s">
        <v>951</v>
      </c>
      <c r="J1376" t="s">
        <v>204</v>
      </c>
      <c r="K1376" t="s">
        <v>204</v>
      </c>
      <c r="L1376" t="s">
        <v>325</v>
      </c>
      <c r="M1376" t="s">
        <v>340</v>
      </c>
      <c r="N1376" t="s">
        <v>441</v>
      </c>
      <c r="O1376" t="s">
        <v>339</v>
      </c>
      <c r="Q1376" t="s">
        <v>410</v>
      </c>
      <c r="R1376" t="s">
        <v>410</v>
      </c>
      <c r="S1376" t="s">
        <v>1212</v>
      </c>
      <c r="T1376" s="132">
        <v>881.8</v>
      </c>
      <c r="U1376" t="s">
        <v>3244</v>
      </c>
      <c r="V1376" s="133">
        <v>4.2500000000000003E-2</v>
      </c>
      <c r="W1376" s="133">
        <v>2.9046897724866499E-2</v>
      </c>
      <c r="X1376" s="15" t="s">
        <v>412</v>
      </c>
      <c r="Y1376" s="15" t="s">
        <v>339</v>
      </c>
      <c r="Z1376" s="144">
        <v>2125296.39</v>
      </c>
      <c r="AB1376" t="s">
        <v>1391</v>
      </c>
      <c r="AD1376" s="144">
        <v>2116.7952</v>
      </c>
      <c r="AG1376" s="15" t="s">
        <v>15</v>
      </c>
      <c r="AH1376" s="133">
        <v>2.5598270280036133E-2</v>
      </c>
      <c r="AI1376" s="133">
        <v>3.085468598707349E-3</v>
      </c>
      <c r="AJ1376" s="133">
        <v>6.9981069122550526E-4</v>
      </c>
    </row>
    <row r="1377" spans="1:36">
      <c r="A1377" t="s">
        <v>1213</v>
      </c>
      <c r="B1377">
        <v>9302</v>
      </c>
      <c r="C1377" t="s">
        <v>1721</v>
      </c>
      <c r="D1377" t="s">
        <v>1722</v>
      </c>
      <c r="E1377" t="s">
        <v>309</v>
      </c>
      <c r="F1377" t="s">
        <v>1723</v>
      </c>
      <c r="G1377" t="s">
        <v>1724</v>
      </c>
      <c r="H1377" t="s">
        <v>312</v>
      </c>
      <c r="I1377" t="s">
        <v>951</v>
      </c>
      <c r="J1377" t="s">
        <v>204</v>
      </c>
      <c r="K1377" t="s">
        <v>204</v>
      </c>
      <c r="L1377" t="s">
        <v>325</v>
      </c>
      <c r="M1377" t="s">
        <v>340</v>
      </c>
      <c r="N1377" t="s">
        <v>443</v>
      </c>
      <c r="O1377" t="s">
        <v>339</v>
      </c>
      <c r="P1377" t="s">
        <v>1725</v>
      </c>
      <c r="Q1377" t="s">
        <v>415</v>
      </c>
      <c r="R1377" t="s">
        <v>407</v>
      </c>
      <c r="S1377" t="s">
        <v>1212</v>
      </c>
      <c r="T1377" s="132">
        <v>1444.1</v>
      </c>
      <c r="U1377" t="s">
        <v>1726</v>
      </c>
      <c r="V1377" s="133">
        <v>6.9000000000000006E-2</v>
      </c>
      <c r="W1377" s="133">
        <v>6.3909145923852606E-2</v>
      </c>
      <c r="X1377" s="15" t="s">
        <v>412</v>
      </c>
      <c r="Y1377" s="15" t="s">
        <v>339</v>
      </c>
      <c r="Z1377" s="144">
        <v>2093286</v>
      </c>
      <c r="AB1377" t="s">
        <v>1727</v>
      </c>
      <c r="AD1377" s="144">
        <v>2110.8696</v>
      </c>
      <c r="AG1377" s="15" t="s">
        <v>15</v>
      </c>
      <c r="AH1377" s="133">
        <v>5.8017904656319291E-3</v>
      </c>
      <c r="AI1377" s="133">
        <v>3.076831366003637E-3</v>
      </c>
      <c r="AJ1377" s="133">
        <v>6.9785169290959546E-4</v>
      </c>
    </row>
    <row r="1378" spans="1:36">
      <c r="A1378" t="s">
        <v>1213</v>
      </c>
      <c r="B1378">
        <v>9302</v>
      </c>
      <c r="C1378" t="s">
        <v>2324</v>
      </c>
      <c r="D1378" t="s">
        <v>2325</v>
      </c>
      <c r="E1378" t="s">
        <v>309</v>
      </c>
      <c r="F1378" t="s">
        <v>2407</v>
      </c>
      <c r="G1378" t="s">
        <v>2408</v>
      </c>
      <c r="H1378" t="s">
        <v>312</v>
      </c>
      <c r="I1378" t="s">
        <v>951</v>
      </c>
      <c r="J1378" t="s">
        <v>204</v>
      </c>
      <c r="K1378" t="s">
        <v>204</v>
      </c>
      <c r="L1378" t="s">
        <v>325</v>
      </c>
      <c r="M1378" t="s">
        <v>340</v>
      </c>
      <c r="N1378" t="s">
        <v>454</v>
      </c>
      <c r="O1378" t="s">
        <v>339</v>
      </c>
      <c r="P1378" t="s">
        <v>1676</v>
      </c>
      <c r="Q1378" t="s">
        <v>415</v>
      </c>
      <c r="R1378" t="s">
        <v>407</v>
      </c>
      <c r="S1378" t="s">
        <v>1212</v>
      </c>
      <c r="T1378" s="132">
        <v>3210.9</v>
      </c>
      <c r="U1378" t="s">
        <v>1882</v>
      </c>
      <c r="V1378" s="133">
        <v>6.7500000000000004E-2</v>
      </c>
      <c r="W1378" s="133">
        <v>4.3025366309880901E-2</v>
      </c>
      <c r="X1378" s="15" t="s">
        <v>412</v>
      </c>
      <c r="Y1378" s="15" t="s">
        <v>339</v>
      </c>
      <c r="Z1378" s="144">
        <v>1987554.78</v>
      </c>
      <c r="AB1378" t="s">
        <v>2409</v>
      </c>
      <c r="AD1378" s="144">
        <v>2077.3923</v>
      </c>
      <c r="AG1378" s="15" t="s">
        <v>15</v>
      </c>
      <c r="AH1378" s="133">
        <v>1.1357455885714286E-3</v>
      </c>
      <c r="AI1378" s="133">
        <v>3.028034412042524E-3</v>
      </c>
      <c r="AJ1378" s="133">
        <v>6.8678412602671344E-4</v>
      </c>
    </row>
    <row r="1379" spans="1:36">
      <c r="A1379" t="s">
        <v>1213</v>
      </c>
      <c r="B1379">
        <v>9302</v>
      </c>
      <c r="C1379" t="s">
        <v>3280</v>
      </c>
      <c r="D1379" t="s">
        <v>3281</v>
      </c>
      <c r="E1379" t="s">
        <v>309</v>
      </c>
      <c r="F1379" t="s">
        <v>3282</v>
      </c>
      <c r="G1379" t="s">
        <v>3283</v>
      </c>
      <c r="H1379" t="s">
        <v>312</v>
      </c>
      <c r="I1379" t="s">
        <v>951</v>
      </c>
      <c r="J1379" t="s">
        <v>204</v>
      </c>
      <c r="K1379" t="s">
        <v>204</v>
      </c>
      <c r="L1379" t="s">
        <v>325</v>
      </c>
      <c r="M1379" t="s">
        <v>314</v>
      </c>
      <c r="N1379" t="s">
        <v>451</v>
      </c>
      <c r="O1379" t="s">
        <v>339</v>
      </c>
      <c r="Q1379" t="s">
        <v>410</v>
      </c>
      <c r="R1379" t="s">
        <v>410</v>
      </c>
      <c r="S1379" t="s">
        <v>1212</v>
      </c>
      <c r="T1379" s="132">
        <v>2611.6</v>
      </c>
      <c r="U1379" t="s">
        <v>1651</v>
      </c>
      <c r="V1379" s="133">
        <v>8.2500000000000004E-2</v>
      </c>
      <c r="W1379" s="133">
        <v>6.8446247359513906E-2</v>
      </c>
      <c r="X1379" s="15" t="s">
        <v>412</v>
      </c>
      <c r="Y1379" s="15" t="s">
        <v>339</v>
      </c>
      <c r="Z1379" s="144">
        <v>1931646.52</v>
      </c>
      <c r="AB1379" t="s">
        <v>3284</v>
      </c>
      <c r="AD1379" s="144">
        <v>2047.1590000000001</v>
      </c>
      <c r="AG1379" s="15" t="s">
        <v>15</v>
      </c>
      <c r="AH1379" s="133">
        <v>2.3988927208374332E-2</v>
      </c>
      <c r="AI1379" s="133">
        <v>2.983965955261585E-3</v>
      </c>
      <c r="AJ1379" s="133">
        <v>6.7678902278241854E-4</v>
      </c>
    </row>
    <row r="1380" spans="1:36">
      <c r="A1380" t="s">
        <v>1213</v>
      </c>
      <c r="B1380">
        <v>9302</v>
      </c>
      <c r="C1380" t="s">
        <v>2767</v>
      </c>
      <c r="D1380" t="s">
        <v>2768</v>
      </c>
      <c r="E1380" t="s">
        <v>309</v>
      </c>
      <c r="F1380" t="s">
        <v>3292</v>
      </c>
      <c r="G1380" t="s">
        <v>3293</v>
      </c>
      <c r="H1380" t="s">
        <v>312</v>
      </c>
      <c r="I1380" t="s">
        <v>951</v>
      </c>
      <c r="J1380" t="s">
        <v>204</v>
      </c>
      <c r="K1380" t="s">
        <v>204</v>
      </c>
      <c r="L1380" t="s">
        <v>325</v>
      </c>
      <c r="M1380" t="s">
        <v>340</v>
      </c>
      <c r="N1380" t="s">
        <v>462</v>
      </c>
      <c r="O1380" t="s">
        <v>339</v>
      </c>
      <c r="P1380" t="s">
        <v>1690</v>
      </c>
      <c r="Q1380" t="s">
        <v>413</v>
      </c>
      <c r="R1380" t="s">
        <v>407</v>
      </c>
      <c r="S1380" t="s">
        <v>1212</v>
      </c>
      <c r="T1380" s="132">
        <v>2368.6999999999998</v>
      </c>
      <c r="U1380" t="s">
        <v>3294</v>
      </c>
      <c r="V1380" s="133">
        <v>2.18E-2</v>
      </c>
      <c r="W1380" s="133">
        <v>4.5765985385179203E-2</v>
      </c>
      <c r="X1380" s="15" t="s">
        <v>412</v>
      </c>
      <c r="Y1380" s="15" t="s">
        <v>339</v>
      </c>
      <c r="Z1380" s="144">
        <v>2094548.53</v>
      </c>
      <c r="AB1380" t="s">
        <v>3295</v>
      </c>
      <c r="AD1380" s="144">
        <v>1969.0851</v>
      </c>
      <c r="AG1380" s="15" t="s">
        <v>15</v>
      </c>
      <c r="AH1380" s="133">
        <v>5.5024525421902889E-3</v>
      </c>
      <c r="AI1380" s="133">
        <v>2.8701644090238488E-3</v>
      </c>
      <c r="AJ1380" s="133">
        <v>6.5097785790181454E-4</v>
      </c>
    </row>
    <row r="1381" spans="1:36">
      <c r="A1381" t="s">
        <v>1213</v>
      </c>
      <c r="B1381">
        <v>9302</v>
      </c>
      <c r="C1381" t="s">
        <v>1751</v>
      </c>
      <c r="D1381" t="s">
        <v>1752</v>
      </c>
      <c r="E1381" t="s">
        <v>309</v>
      </c>
      <c r="F1381" t="s">
        <v>1753</v>
      </c>
      <c r="G1381" t="s">
        <v>1754</v>
      </c>
      <c r="H1381" t="s">
        <v>312</v>
      </c>
      <c r="I1381" t="s">
        <v>951</v>
      </c>
      <c r="J1381" t="s">
        <v>204</v>
      </c>
      <c r="K1381" t="s">
        <v>204</v>
      </c>
      <c r="L1381" t="s">
        <v>325</v>
      </c>
      <c r="M1381" t="s">
        <v>340</v>
      </c>
      <c r="N1381" t="s">
        <v>447</v>
      </c>
      <c r="O1381" t="s">
        <v>339</v>
      </c>
      <c r="Q1381" t="s">
        <v>410</v>
      </c>
      <c r="R1381" t="s">
        <v>410</v>
      </c>
      <c r="S1381" t="s">
        <v>1212</v>
      </c>
      <c r="T1381" s="132">
        <v>2510.9</v>
      </c>
      <c r="U1381" t="s">
        <v>1651</v>
      </c>
      <c r="V1381" s="133">
        <v>8.5000000000000006E-2</v>
      </c>
      <c r="W1381" s="133">
        <v>5.36101879251E-2</v>
      </c>
      <c r="X1381" s="15" t="s">
        <v>412</v>
      </c>
      <c r="Y1381" s="15" t="s">
        <v>339</v>
      </c>
      <c r="Z1381" s="144">
        <v>1801000</v>
      </c>
      <c r="AB1381" t="s">
        <v>1755</v>
      </c>
      <c r="AD1381" s="144">
        <v>1952.2840000000001</v>
      </c>
      <c r="AG1381" s="15" t="s">
        <v>15</v>
      </c>
      <c r="AH1381" s="133">
        <v>1.866127862397679E-2</v>
      </c>
      <c r="AI1381" s="133">
        <v>2.8456749040997346E-3</v>
      </c>
      <c r="AJ1381" s="133">
        <v>6.4542342854353335E-4</v>
      </c>
    </row>
    <row r="1382" spans="1:36">
      <c r="A1382" t="s">
        <v>1213</v>
      </c>
      <c r="B1382">
        <v>9302</v>
      </c>
      <c r="C1382" t="s">
        <v>3254</v>
      </c>
      <c r="D1382" t="s">
        <v>3255</v>
      </c>
      <c r="E1382" t="s">
        <v>309</v>
      </c>
      <c r="F1382" t="s">
        <v>3299</v>
      </c>
      <c r="G1382" t="s">
        <v>3300</v>
      </c>
      <c r="H1382" t="s">
        <v>312</v>
      </c>
      <c r="I1382" t="s">
        <v>951</v>
      </c>
      <c r="J1382" t="s">
        <v>204</v>
      </c>
      <c r="K1382" t="s">
        <v>204</v>
      </c>
      <c r="L1382" t="s">
        <v>325</v>
      </c>
      <c r="M1382" t="s">
        <v>340</v>
      </c>
      <c r="N1382" t="s">
        <v>476</v>
      </c>
      <c r="O1382" t="s">
        <v>339</v>
      </c>
      <c r="P1382" t="s">
        <v>1690</v>
      </c>
      <c r="Q1382" t="s">
        <v>413</v>
      </c>
      <c r="R1382" t="s">
        <v>407</v>
      </c>
      <c r="S1382" t="s">
        <v>1212</v>
      </c>
      <c r="T1382" s="132">
        <v>1838.8</v>
      </c>
      <c r="U1382" t="s">
        <v>1670</v>
      </c>
      <c r="V1382" s="133">
        <v>2.29E-2</v>
      </c>
      <c r="W1382" s="133">
        <v>3.8517113496064799E-2</v>
      </c>
      <c r="X1382" s="15" t="s">
        <v>412</v>
      </c>
      <c r="Y1382" s="15" t="s">
        <v>339</v>
      </c>
      <c r="Z1382" s="144">
        <v>2010546.82</v>
      </c>
      <c r="AB1382" t="s">
        <v>3301</v>
      </c>
      <c r="AD1382" s="144">
        <v>1948.0188000000001</v>
      </c>
      <c r="AG1382" s="15" t="s">
        <v>15</v>
      </c>
      <c r="AH1382" s="133">
        <v>4.8768442252644486E-3</v>
      </c>
      <c r="AI1382" s="133">
        <v>2.8394578923325088E-3</v>
      </c>
      <c r="AJ1382" s="133">
        <v>6.4401335705422953E-4</v>
      </c>
    </row>
    <row r="1383" spans="1:36">
      <c r="A1383" t="s">
        <v>1213</v>
      </c>
      <c r="B1383">
        <v>9302</v>
      </c>
      <c r="C1383" t="s">
        <v>2415</v>
      </c>
      <c r="D1383" t="s">
        <v>2416</v>
      </c>
      <c r="E1383" t="s">
        <v>309</v>
      </c>
      <c r="F1383" t="s">
        <v>2563</v>
      </c>
      <c r="G1383" t="s">
        <v>2564</v>
      </c>
      <c r="H1383" t="s">
        <v>312</v>
      </c>
      <c r="I1383" t="s">
        <v>951</v>
      </c>
      <c r="J1383" t="s">
        <v>204</v>
      </c>
      <c r="K1383" t="s">
        <v>204</v>
      </c>
      <c r="L1383" t="s">
        <v>325</v>
      </c>
      <c r="M1383" t="s">
        <v>340</v>
      </c>
      <c r="N1383" t="s">
        <v>440</v>
      </c>
      <c r="O1383" t="s">
        <v>339</v>
      </c>
      <c r="P1383" t="s">
        <v>1622</v>
      </c>
      <c r="Q1383" t="s">
        <v>413</v>
      </c>
      <c r="R1383" t="s">
        <v>407</v>
      </c>
      <c r="S1383" t="s">
        <v>1212</v>
      </c>
      <c r="T1383" s="132">
        <v>167.1</v>
      </c>
      <c r="U1383" t="s">
        <v>1526</v>
      </c>
      <c r="V1383" s="133">
        <v>6.1499999999999999E-2</v>
      </c>
      <c r="W1383" s="133">
        <v>5.4921488918065697E-2</v>
      </c>
      <c r="X1383" s="15" t="s">
        <v>412</v>
      </c>
      <c r="Y1383" s="15" t="s">
        <v>339</v>
      </c>
      <c r="Z1383" s="144">
        <v>1835223</v>
      </c>
      <c r="AB1383" t="s">
        <v>2444</v>
      </c>
      <c r="AD1383" s="144">
        <v>1847.3354999999999</v>
      </c>
      <c r="AG1383" s="15" t="s">
        <v>15</v>
      </c>
      <c r="AH1383" s="133">
        <v>2.6421370200211615E-3</v>
      </c>
      <c r="AI1383" s="133">
        <v>2.6927005864938371E-3</v>
      </c>
      <c r="AJ1383" s="133">
        <v>6.1072754377958444E-4</v>
      </c>
    </row>
    <row r="1384" spans="1:36">
      <c r="A1384" t="s">
        <v>1213</v>
      </c>
      <c r="B1384">
        <v>9302</v>
      </c>
      <c r="C1384" t="s">
        <v>3264</v>
      </c>
      <c r="D1384" t="s">
        <v>3265</v>
      </c>
      <c r="E1384" t="s">
        <v>309</v>
      </c>
      <c r="F1384" t="s">
        <v>3266</v>
      </c>
      <c r="G1384" t="s">
        <v>3267</v>
      </c>
      <c r="H1384" t="s">
        <v>312</v>
      </c>
      <c r="I1384" t="s">
        <v>951</v>
      </c>
      <c r="J1384" t="s">
        <v>204</v>
      </c>
      <c r="K1384" t="s">
        <v>204</v>
      </c>
      <c r="L1384" t="s">
        <v>325</v>
      </c>
      <c r="M1384" t="s">
        <v>340</v>
      </c>
      <c r="N1384" t="s">
        <v>477</v>
      </c>
      <c r="O1384" t="s">
        <v>339</v>
      </c>
      <c r="P1384" t="s">
        <v>1686</v>
      </c>
      <c r="Q1384" t="s">
        <v>413</v>
      </c>
      <c r="R1384" t="s">
        <v>407</v>
      </c>
      <c r="S1384" t="s">
        <v>1212</v>
      </c>
      <c r="T1384" s="132">
        <v>1730.2</v>
      </c>
      <c r="U1384" t="s">
        <v>1663</v>
      </c>
      <c r="V1384" s="133">
        <v>3.2500000000000001E-2</v>
      </c>
      <c r="W1384" s="133">
        <v>5.3172213393449401E-2</v>
      </c>
      <c r="X1384" s="15" t="s">
        <v>412</v>
      </c>
      <c r="Y1384" s="15" t="s">
        <v>339</v>
      </c>
      <c r="Z1384" s="144">
        <v>1825661.9</v>
      </c>
      <c r="AB1384" t="s">
        <v>3268</v>
      </c>
      <c r="AD1384" s="144">
        <v>1778.7423999999999</v>
      </c>
      <c r="AG1384" s="15" t="s">
        <v>15</v>
      </c>
      <c r="AH1384" s="133">
        <v>2.9292609707180103E-2</v>
      </c>
      <c r="AI1384" s="133">
        <v>2.5927183793639304E-3</v>
      </c>
      <c r="AJ1384" s="133">
        <v>5.8805072330857233E-4</v>
      </c>
    </row>
    <row r="1385" spans="1:36">
      <c r="A1385" t="s">
        <v>1213</v>
      </c>
      <c r="B1385">
        <v>9302</v>
      </c>
      <c r="C1385" t="s">
        <v>1683</v>
      </c>
      <c r="D1385" t="s">
        <v>1684</v>
      </c>
      <c r="E1385" t="s">
        <v>309</v>
      </c>
      <c r="F1385" t="s">
        <v>1705</v>
      </c>
      <c r="G1385" t="s">
        <v>1706</v>
      </c>
      <c r="H1385" t="s">
        <v>312</v>
      </c>
      <c r="I1385" t="s">
        <v>951</v>
      </c>
      <c r="J1385" t="s">
        <v>204</v>
      </c>
      <c r="K1385" t="s">
        <v>204</v>
      </c>
      <c r="L1385" t="s">
        <v>325</v>
      </c>
      <c r="M1385" t="s">
        <v>340</v>
      </c>
      <c r="N1385" t="s">
        <v>454</v>
      </c>
      <c r="O1385" t="s">
        <v>339</v>
      </c>
      <c r="P1385" t="s">
        <v>1686</v>
      </c>
      <c r="Q1385" t="s">
        <v>413</v>
      </c>
      <c r="R1385" t="s">
        <v>407</v>
      </c>
      <c r="S1385" t="s">
        <v>1212</v>
      </c>
      <c r="T1385" s="132">
        <v>4267.5</v>
      </c>
      <c r="U1385" t="s">
        <v>1707</v>
      </c>
      <c r="V1385" s="133">
        <v>6.7000000000000004E-2</v>
      </c>
      <c r="W1385" s="133">
        <v>4.8031913501023898E-2</v>
      </c>
      <c r="X1385" s="15" t="s">
        <v>412</v>
      </c>
      <c r="Y1385" s="15" t="s">
        <v>339</v>
      </c>
      <c r="Z1385" s="144">
        <v>1656000</v>
      </c>
      <c r="AB1385" t="s">
        <v>1708</v>
      </c>
      <c r="AD1385" s="144">
        <v>1709.1576</v>
      </c>
      <c r="AG1385" s="15" t="s">
        <v>15</v>
      </c>
      <c r="AH1385" s="133">
        <v>1.8197802197802199E-3</v>
      </c>
      <c r="AI1385" s="133">
        <v>2.4912906572360028E-3</v>
      </c>
      <c r="AJ1385" s="133">
        <v>5.6504604766173202E-4</v>
      </c>
    </row>
    <row r="1386" spans="1:36">
      <c r="A1386" t="s">
        <v>1213</v>
      </c>
      <c r="B1386">
        <v>9302</v>
      </c>
      <c r="C1386" t="s">
        <v>3310</v>
      </c>
      <c r="D1386" t="s">
        <v>3311</v>
      </c>
      <c r="E1386" t="s">
        <v>309</v>
      </c>
      <c r="F1386" t="s">
        <v>3312</v>
      </c>
      <c r="G1386" t="s">
        <v>3313</v>
      </c>
      <c r="H1386" t="s">
        <v>312</v>
      </c>
      <c r="I1386" t="s">
        <v>951</v>
      </c>
      <c r="J1386" t="s">
        <v>204</v>
      </c>
      <c r="K1386" t="s">
        <v>204</v>
      </c>
      <c r="L1386" t="s">
        <v>325</v>
      </c>
      <c r="M1386" t="s">
        <v>340</v>
      </c>
      <c r="N1386" t="s">
        <v>440</v>
      </c>
      <c r="O1386" t="s">
        <v>339</v>
      </c>
      <c r="Q1386" t="s">
        <v>410</v>
      </c>
      <c r="R1386" t="s">
        <v>410</v>
      </c>
      <c r="S1386" t="s">
        <v>1212</v>
      </c>
      <c r="T1386" s="132">
        <v>1878.2</v>
      </c>
      <c r="U1386" t="s">
        <v>2208</v>
      </c>
      <c r="V1386" s="133">
        <v>7.4999999999999997E-2</v>
      </c>
      <c r="W1386" s="133">
        <v>-3.8188749388456698E-2</v>
      </c>
      <c r="X1386" s="15" t="s">
        <v>412</v>
      </c>
      <c r="Y1386" s="15" t="s">
        <v>339</v>
      </c>
      <c r="Z1386" s="144">
        <v>1515161.66</v>
      </c>
      <c r="AB1386" t="s">
        <v>3314</v>
      </c>
      <c r="AD1386" s="144">
        <v>1702.4356</v>
      </c>
      <c r="AG1386" s="15" t="s">
        <v>15</v>
      </c>
      <c r="AH1386" s="133">
        <v>5.4599640635040738E-3</v>
      </c>
      <c r="AI1386" s="133">
        <v>2.4814925813897845E-3</v>
      </c>
      <c r="AJ1386" s="133">
        <v>5.6282376018374749E-4</v>
      </c>
    </row>
    <row r="1387" spans="1:36">
      <c r="A1387" t="s">
        <v>1213</v>
      </c>
      <c r="B1387">
        <v>9302</v>
      </c>
      <c r="C1387" t="s">
        <v>2565</v>
      </c>
      <c r="D1387" t="s">
        <v>2566</v>
      </c>
      <c r="E1387" t="s">
        <v>309</v>
      </c>
      <c r="F1387" t="s">
        <v>3127</v>
      </c>
      <c r="G1387" t="s">
        <v>3128</v>
      </c>
      <c r="H1387" t="s">
        <v>312</v>
      </c>
      <c r="I1387" t="s">
        <v>951</v>
      </c>
      <c r="J1387" t="s">
        <v>204</v>
      </c>
      <c r="K1387" t="s">
        <v>204</v>
      </c>
      <c r="L1387" t="s">
        <v>325</v>
      </c>
      <c r="M1387" t="s">
        <v>340</v>
      </c>
      <c r="N1387" t="s">
        <v>484</v>
      </c>
      <c r="O1387" t="s">
        <v>339</v>
      </c>
      <c r="P1387" t="s">
        <v>1622</v>
      </c>
      <c r="Q1387" t="s">
        <v>413</v>
      </c>
      <c r="R1387" t="s">
        <v>407</v>
      </c>
      <c r="S1387" t="s">
        <v>1212</v>
      </c>
      <c r="T1387" s="132">
        <v>235.6</v>
      </c>
      <c r="U1387" t="s">
        <v>3129</v>
      </c>
      <c r="V1387" s="133">
        <v>2.1600000000000001E-2</v>
      </c>
      <c r="W1387" s="133">
        <v>5.4236989799737602E-2</v>
      </c>
      <c r="X1387" s="15" t="s">
        <v>412</v>
      </c>
      <c r="Y1387" s="15" t="s">
        <v>339</v>
      </c>
      <c r="Z1387" s="144">
        <v>1690579.65</v>
      </c>
      <c r="AB1387" t="s">
        <v>3130</v>
      </c>
      <c r="AD1387" s="144">
        <v>1687.7057</v>
      </c>
      <c r="AG1387" s="15" t="s">
        <v>15</v>
      </c>
      <c r="AH1387" s="133">
        <v>1.3217819051117423E-2</v>
      </c>
      <c r="AI1387" s="133">
        <v>2.4600220848995714E-3</v>
      </c>
      <c r="AJ1387" s="133">
        <v>5.5795406778238403E-4</v>
      </c>
    </row>
    <row r="1388" spans="1:36">
      <c r="A1388" t="s">
        <v>1213</v>
      </c>
      <c r="B1388">
        <v>9302</v>
      </c>
      <c r="C1388" t="s">
        <v>2991</v>
      </c>
      <c r="D1388" t="s">
        <v>2992</v>
      </c>
      <c r="E1388" t="s">
        <v>309</v>
      </c>
      <c r="F1388" t="s">
        <v>3245</v>
      </c>
      <c r="G1388" t="s">
        <v>3246</v>
      </c>
      <c r="H1388" t="s">
        <v>312</v>
      </c>
      <c r="I1388" t="s">
        <v>951</v>
      </c>
      <c r="J1388" t="s">
        <v>204</v>
      </c>
      <c r="K1388" t="s">
        <v>204</v>
      </c>
      <c r="L1388" t="s">
        <v>325</v>
      </c>
      <c r="M1388" t="s">
        <v>340</v>
      </c>
      <c r="N1388" t="s">
        <v>440</v>
      </c>
      <c r="O1388" t="s">
        <v>339</v>
      </c>
      <c r="P1388" t="s">
        <v>1622</v>
      </c>
      <c r="Q1388" t="s">
        <v>413</v>
      </c>
      <c r="R1388" t="s">
        <v>407</v>
      </c>
      <c r="S1388" t="s">
        <v>1212</v>
      </c>
      <c r="T1388" s="132">
        <v>249.3</v>
      </c>
      <c r="U1388" t="s">
        <v>3236</v>
      </c>
      <c r="V1388" s="133">
        <v>5.8999999999999997E-2</v>
      </c>
      <c r="W1388" s="133">
        <v>5.0310954626798299E-2</v>
      </c>
      <c r="X1388" s="15" t="s">
        <v>412</v>
      </c>
      <c r="Y1388" s="15" t="s">
        <v>339</v>
      </c>
      <c r="Z1388" s="144">
        <v>1653703</v>
      </c>
      <c r="AB1388" t="s">
        <v>3247</v>
      </c>
      <c r="AD1388" s="144">
        <v>1680.9891</v>
      </c>
      <c r="AG1388" s="15" t="s">
        <v>15</v>
      </c>
      <c r="AH1388" s="133">
        <v>6.2848158527782829E-3</v>
      </c>
      <c r="AI1388" s="133">
        <v>2.4502318801645656E-3</v>
      </c>
      <c r="AJ1388" s="133">
        <v>5.557335655398028E-4</v>
      </c>
    </row>
    <row r="1389" spans="1:36">
      <c r="A1389" t="s">
        <v>1213</v>
      </c>
      <c r="B1389">
        <v>9302</v>
      </c>
      <c r="C1389" t="s">
        <v>3369</v>
      </c>
      <c r="D1389" t="s">
        <v>3370</v>
      </c>
      <c r="E1389" t="s">
        <v>311</v>
      </c>
      <c r="F1389" t="s">
        <v>3371</v>
      </c>
      <c r="G1389" t="s">
        <v>3372</v>
      </c>
      <c r="H1389" t="s">
        <v>312</v>
      </c>
      <c r="I1389" t="s">
        <v>951</v>
      </c>
      <c r="J1389" t="s">
        <v>204</v>
      </c>
      <c r="K1389" t="s">
        <v>224</v>
      </c>
      <c r="L1389" t="s">
        <v>325</v>
      </c>
      <c r="M1389" t="s">
        <v>340</v>
      </c>
      <c r="N1389" t="s">
        <v>465</v>
      </c>
      <c r="O1389" t="s">
        <v>339</v>
      </c>
      <c r="P1389" t="s">
        <v>3373</v>
      </c>
      <c r="Q1389" t="s">
        <v>415</v>
      </c>
      <c r="R1389" t="s">
        <v>407</v>
      </c>
      <c r="S1389" t="s">
        <v>1212</v>
      </c>
      <c r="T1389" s="132">
        <v>1775.2</v>
      </c>
      <c r="U1389" t="s">
        <v>2574</v>
      </c>
      <c r="V1389" s="133">
        <v>8.9499999999999996E-2</v>
      </c>
      <c r="W1389" s="133">
        <v>8.40140127480027E-2</v>
      </c>
      <c r="X1389" s="3" t="s">
        <v>412</v>
      </c>
      <c r="Y1389" s="3" t="s">
        <v>338</v>
      </c>
      <c r="Z1389" s="144">
        <v>1583160.39</v>
      </c>
      <c r="AB1389" t="s">
        <v>3374</v>
      </c>
      <c r="AD1389" s="144">
        <v>1548.9641000000001</v>
      </c>
      <c r="AG1389" s="15" t="s">
        <v>15</v>
      </c>
      <c r="AH1389" s="133">
        <v>7.8132051900089549E-3</v>
      </c>
      <c r="AI1389" s="133">
        <v>2.2577904990879563E-3</v>
      </c>
      <c r="AJ1389" s="133">
        <v>5.1208621292437391E-4</v>
      </c>
    </row>
    <row r="1390" spans="1:36">
      <c r="A1390" t="s">
        <v>1213</v>
      </c>
      <c r="B1390">
        <v>9302</v>
      </c>
      <c r="C1390" t="s">
        <v>3349</v>
      </c>
      <c r="D1390" t="s">
        <v>3350</v>
      </c>
      <c r="E1390" t="s">
        <v>309</v>
      </c>
      <c r="F1390" t="s">
        <v>3351</v>
      </c>
      <c r="G1390" t="s">
        <v>3352</v>
      </c>
      <c r="H1390" t="s">
        <v>312</v>
      </c>
      <c r="I1390" t="s">
        <v>951</v>
      </c>
      <c r="J1390" t="s">
        <v>204</v>
      </c>
      <c r="K1390" t="s">
        <v>204</v>
      </c>
      <c r="L1390" t="s">
        <v>325</v>
      </c>
      <c r="M1390" t="s">
        <v>340</v>
      </c>
      <c r="N1390" t="s">
        <v>447</v>
      </c>
      <c r="O1390" t="s">
        <v>339</v>
      </c>
      <c r="P1390" t="s">
        <v>1760</v>
      </c>
      <c r="Q1390" t="s">
        <v>415</v>
      </c>
      <c r="R1390" t="s">
        <v>407</v>
      </c>
      <c r="S1390" t="s">
        <v>1212</v>
      </c>
      <c r="T1390" s="132">
        <v>4166.5</v>
      </c>
      <c r="U1390" t="s">
        <v>1927</v>
      </c>
      <c r="V1390" s="133">
        <v>5.8900000000000001E-2</v>
      </c>
      <c r="W1390" s="133">
        <v>5.3043705896138799E-2</v>
      </c>
      <c r="X1390" s="15" t="s">
        <v>412</v>
      </c>
      <c r="Y1390" s="15" t="s">
        <v>339</v>
      </c>
      <c r="Z1390" s="144">
        <v>1451000</v>
      </c>
      <c r="AB1390" t="s">
        <v>3353</v>
      </c>
      <c r="AD1390" s="144">
        <v>1488.8711000000001</v>
      </c>
      <c r="AG1390" s="15" t="s">
        <v>15</v>
      </c>
      <c r="AH1390" s="133">
        <v>7.2222830577484002E-3</v>
      </c>
      <c r="AI1390" s="133">
        <v>2.1701981498129198E-3</v>
      </c>
      <c r="AJ1390" s="133">
        <v>4.9221951827776176E-4</v>
      </c>
    </row>
    <row r="1391" spans="1:36">
      <c r="A1391" t="s">
        <v>1213</v>
      </c>
      <c r="B1391">
        <v>9302</v>
      </c>
      <c r="C1391" t="s">
        <v>1815</v>
      </c>
      <c r="D1391" t="s">
        <v>1816</v>
      </c>
      <c r="E1391" t="s">
        <v>309</v>
      </c>
      <c r="F1391" t="s">
        <v>3296</v>
      </c>
      <c r="G1391" t="s">
        <v>3297</v>
      </c>
      <c r="H1391" t="s">
        <v>312</v>
      </c>
      <c r="I1391" t="s">
        <v>951</v>
      </c>
      <c r="J1391" t="s">
        <v>204</v>
      </c>
      <c r="K1391" t="s">
        <v>204</v>
      </c>
      <c r="L1391" t="s">
        <v>325</v>
      </c>
      <c r="M1391" t="s">
        <v>340</v>
      </c>
      <c r="N1391" t="s">
        <v>447</v>
      </c>
      <c r="O1391" t="s">
        <v>339</v>
      </c>
      <c r="Q1391" t="s">
        <v>410</v>
      </c>
      <c r="R1391" t="s">
        <v>410</v>
      </c>
      <c r="S1391" t="s">
        <v>1212</v>
      </c>
      <c r="T1391" s="132">
        <v>2037.1</v>
      </c>
      <c r="U1391" t="s">
        <v>1802</v>
      </c>
      <c r="V1391" s="133">
        <v>3.8699999999999998E-2</v>
      </c>
      <c r="W1391" s="133">
        <v>5.9337950662374198E-2</v>
      </c>
      <c r="X1391" s="15" t="s">
        <v>412</v>
      </c>
      <c r="Y1391" s="15" t="s">
        <v>339</v>
      </c>
      <c r="Z1391" s="144">
        <v>1502304.39</v>
      </c>
      <c r="AB1391" t="s">
        <v>3298</v>
      </c>
      <c r="AD1391" s="144">
        <v>1457.9864</v>
      </c>
      <c r="AG1391" s="15" t="s">
        <v>15</v>
      </c>
      <c r="AH1391" s="133">
        <v>4.5518195600856041E-3</v>
      </c>
      <c r="AI1391" s="133">
        <v>2.1251802038016587E-3</v>
      </c>
      <c r="AJ1391" s="133">
        <v>4.8200906274796257E-4</v>
      </c>
    </row>
    <row r="1392" spans="1:36">
      <c r="A1392" t="s">
        <v>1213</v>
      </c>
      <c r="B1392">
        <v>9302</v>
      </c>
      <c r="C1392" t="s">
        <v>3336</v>
      </c>
      <c r="D1392" t="s">
        <v>3337</v>
      </c>
      <c r="E1392" t="s">
        <v>311</v>
      </c>
      <c r="F1392" t="s">
        <v>3338</v>
      </c>
      <c r="G1392" t="s">
        <v>3339</v>
      </c>
      <c r="H1392" t="s">
        <v>312</v>
      </c>
      <c r="I1392" t="s">
        <v>951</v>
      </c>
      <c r="J1392" t="s">
        <v>204</v>
      </c>
      <c r="K1392" t="s">
        <v>224</v>
      </c>
      <c r="L1392" t="s">
        <v>325</v>
      </c>
      <c r="M1392" t="s">
        <v>340</v>
      </c>
      <c r="N1392" t="s">
        <v>465</v>
      </c>
      <c r="O1392" t="s">
        <v>339</v>
      </c>
      <c r="P1392" t="s">
        <v>1662</v>
      </c>
      <c r="Q1392" t="s">
        <v>413</v>
      </c>
      <c r="R1392" t="s">
        <v>407</v>
      </c>
      <c r="S1392" t="s">
        <v>1212</v>
      </c>
      <c r="T1392" s="132">
        <v>2140.3000000000002</v>
      </c>
      <c r="U1392" t="s">
        <v>2225</v>
      </c>
      <c r="V1392" s="133">
        <v>7.2499999999999995E-2</v>
      </c>
      <c r="W1392" s="133">
        <v>6.6673368417024301E-2</v>
      </c>
      <c r="X1392" s="15" t="s">
        <v>412</v>
      </c>
      <c r="Y1392" s="15" t="s">
        <v>339</v>
      </c>
      <c r="Z1392" s="144">
        <v>1316000</v>
      </c>
      <c r="AB1392" t="s">
        <v>3340</v>
      </c>
      <c r="AD1392" s="144">
        <v>1342.1884</v>
      </c>
      <c r="AG1392" s="15" t="s">
        <v>15</v>
      </c>
      <c r="AH1392" s="133">
        <v>1.0123076923076924E-2</v>
      </c>
      <c r="AI1392" s="133">
        <v>1.9563915119182331E-3</v>
      </c>
      <c r="AJ1392" s="133">
        <v>4.4372634251951012E-4</v>
      </c>
    </row>
    <row r="1393" spans="1:36">
      <c r="A1393" t="s">
        <v>1213</v>
      </c>
      <c r="B1393">
        <v>9302</v>
      </c>
      <c r="C1393" t="s">
        <v>2324</v>
      </c>
      <c r="D1393" t="s">
        <v>2325</v>
      </c>
      <c r="E1393" t="s">
        <v>309</v>
      </c>
      <c r="F1393" t="s">
        <v>3360</v>
      </c>
      <c r="G1393" t="s">
        <v>3361</v>
      </c>
      <c r="H1393" t="s">
        <v>312</v>
      </c>
      <c r="I1393" t="s">
        <v>951</v>
      </c>
      <c r="J1393" t="s">
        <v>204</v>
      </c>
      <c r="K1393" t="s">
        <v>204</v>
      </c>
      <c r="L1393" t="s">
        <v>325</v>
      </c>
      <c r="M1393" t="s">
        <v>340</v>
      </c>
      <c r="N1393" t="s">
        <v>454</v>
      </c>
      <c r="O1393" t="s">
        <v>339</v>
      </c>
      <c r="Q1393" t="s">
        <v>410</v>
      </c>
      <c r="R1393" t="s">
        <v>410</v>
      </c>
      <c r="S1393" t="s">
        <v>1212</v>
      </c>
      <c r="T1393" s="132">
        <v>2332.1999999999998</v>
      </c>
      <c r="U1393" t="s">
        <v>2765</v>
      </c>
      <c r="V1393" s="133">
        <v>6.2E-2</v>
      </c>
      <c r="W1393" s="133">
        <v>5.0030336214303597E-2</v>
      </c>
      <c r="X1393" s="15" t="s">
        <v>412</v>
      </c>
      <c r="Y1393" s="15" t="s">
        <v>339</v>
      </c>
      <c r="Z1393" s="144">
        <v>1270984</v>
      </c>
      <c r="AB1393" t="s">
        <v>3362</v>
      </c>
      <c r="AD1393" s="144">
        <v>1321.8234</v>
      </c>
      <c r="AG1393" s="15" t="s">
        <v>15</v>
      </c>
      <c r="AH1393" s="133">
        <v>2.2017950659074335E-3</v>
      </c>
      <c r="AI1393" s="133">
        <v>1.9267072193552704E-3</v>
      </c>
      <c r="AJ1393" s="133">
        <v>4.3699369085495256E-4</v>
      </c>
    </row>
    <row r="1394" spans="1:36">
      <c r="A1394" t="s">
        <v>1213</v>
      </c>
      <c r="B1394">
        <v>9302</v>
      </c>
      <c r="C1394" t="s">
        <v>2424</v>
      </c>
      <c r="D1394" t="s">
        <v>2425</v>
      </c>
      <c r="E1394" t="s">
        <v>309</v>
      </c>
      <c r="F1394" t="s">
        <v>3260</v>
      </c>
      <c r="G1394" t="s">
        <v>3261</v>
      </c>
      <c r="H1394" t="s">
        <v>312</v>
      </c>
      <c r="I1394" t="s">
        <v>951</v>
      </c>
      <c r="J1394" t="s">
        <v>204</v>
      </c>
      <c r="K1394" t="s">
        <v>204</v>
      </c>
      <c r="L1394" t="s">
        <v>325</v>
      </c>
      <c r="M1394" t="s">
        <v>340</v>
      </c>
      <c r="N1394" t="s">
        <v>462</v>
      </c>
      <c r="O1394" t="s">
        <v>339</v>
      </c>
      <c r="P1394" t="s">
        <v>1690</v>
      </c>
      <c r="Q1394" t="s">
        <v>413</v>
      </c>
      <c r="R1394" t="s">
        <v>407</v>
      </c>
      <c r="S1394" t="s">
        <v>1212</v>
      </c>
      <c r="T1394" s="132">
        <v>172.6</v>
      </c>
      <c r="U1394" t="s">
        <v>3262</v>
      </c>
      <c r="V1394" s="133">
        <v>2.4E-2</v>
      </c>
      <c r="W1394" s="133">
        <v>2.5676854172944699E-2</v>
      </c>
      <c r="X1394" s="15" t="s">
        <v>412</v>
      </c>
      <c r="Y1394" s="15" t="s">
        <v>339</v>
      </c>
      <c r="Z1394" s="144">
        <v>1324848.71</v>
      </c>
      <c r="AB1394" t="s">
        <v>3263</v>
      </c>
      <c r="AD1394" s="144">
        <v>1319.1518999999998</v>
      </c>
      <c r="AG1394" s="15" t="s">
        <v>15</v>
      </c>
      <c r="AH1394" s="133">
        <v>5.5584459931740361E-2</v>
      </c>
      <c r="AI1394" s="133">
        <v>1.9228132057249262E-3</v>
      </c>
      <c r="AJ1394" s="133">
        <v>4.3611049522903229E-4</v>
      </c>
    </row>
    <row r="1395" spans="1:36">
      <c r="A1395" t="s">
        <v>1213</v>
      </c>
      <c r="B1395">
        <v>9302</v>
      </c>
      <c r="C1395" t="s">
        <v>2269</v>
      </c>
      <c r="D1395" t="s">
        <v>2270</v>
      </c>
      <c r="E1395" t="s">
        <v>309</v>
      </c>
      <c r="F1395" t="s">
        <v>2271</v>
      </c>
      <c r="G1395" t="s">
        <v>2272</v>
      </c>
      <c r="H1395" t="s">
        <v>312</v>
      </c>
      <c r="I1395" t="s">
        <v>951</v>
      </c>
      <c r="J1395" t="s">
        <v>204</v>
      </c>
      <c r="K1395" t="s">
        <v>204</v>
      </c>
      <c r="L1395" t="s">
        <v>325</v>
      </c>
      <c r="M1395" t="s">
        <v>340</v>
      </c>
      <c r="N1395" t="s">
        <v>475</v>
      </c>
      <c r="O1395" t="s">
        <v>339</v>
      </c>
      <c r="P1395" t="s">
        <v>1690</v>
      </c>
      <c r="Q1395" t="s">
        <v>413</v>
      </c>
      <c r="R1395" t="s">
        <v>407</v>
      </c>
      <c r="S1395" t="s">
        <v>1212</v>
      </c>
      <c r="T1395" s="132">
        <v>3275.5</v>
      </c>
      <c r="U1395" t="s">
        <v>2108</v>
      </c>
      <c r="V1395" s="133">
        <v>2.1000000000000001E-2</v>
      </c>
      <c r="W1395" s="133">
        <v>5.1370485829114597E-2</v>
      </c>
      <c r="X1395" s="15" t="s">
        <v>412</v>
      </c>
      <c r="Y1395" s="15" t="s">
        <v>339</v>
      </c>
      <c r="Z1395" s="144">
        <v>1356696.5</v>
      </c>
      <c r="AB1395" t="s">
        <v>2273</v>
      </c>
      <c r="AD1395" s="144">
        <v>1235.0008</v>
      </c>
      <c r="AG1395" s="15" t="s">
        <v>15</v>
      </c>
      <c r="AH1395" s="133">
        <v>2.3634165105546803E-3</v>
      </c>
      <c r="AI1395" s="133">
        <v>1.8001534526242572E-3</v>
      </c>
      <c r="AJ1395" s="133">
        <v>4.0829021320156622E-4</v>
      </c>
    </row>
    <row r="1396" spans="1:36">
      <c r="A1396" t="s">
        <v>1213</v>
      </c>
      <c r="B1396">
        <v>9302</v>
      </c>
      <c r="C1396" t="s">
        <v>3113</v>
      </c>
      <c r="D1396" t="s">
        <v>3114</v>
      </c>
      <c r="E1396" t="s">
        <v>309</v>
      </c>
      <c r="F1396" t="s">
        <v>3302</v>
      </c>
      <c r="G1396" t="s">
        <v>3303</v>
      </c>
      <c r="H1396" t="s">
        <v>312</v>
      </c>
      <c r="I1396" t="s">
        <v>951</v>
      </c>
      <c r="J1396" t="s">
        <v>204</v>
      </c>
      <c r="K1396" t="s">
        <v>204</v>
      </c>
      <c r="L1396" t="s">
        <v>325</v>
      </c>
      <c r="M1396" t="s">
        <v>340</v>
      </c>
      <c r="N1396" t="s">
        <v>447</v>
      </c>
      <c r="O1396" t="s">
        <v>339</v>
      </c>
      <c r="P1396" t="s">
        <v>1856</v>
      </c>
      <c r="Q1396" t="s">
        <v>415</v>
      </c>
      <c r="R1396" t="s">
        <v>407</v>
      </c>
      <c r="S1396" t="s">
        <v>1212</v>
      </c>
      <c r="T1396" s="132">
        <v>570.79999999999995</v>
      </c>
      <c r="U1396" t="s">
        <v>1807</v>
      </c>
      <c r="V1396" s="133">
        <v>3.0499999999999999E-2</v>
      </c>
      <c r="W1396" s="133">
        <v>5.1596029599904697E-2</v>
      </c>
      <c r="X1396" s="15" t="s">
        <v>412</v>
      </c>
      <c r="Y1396" s="15" t="s">
        <v>339</v>
      </c>
      <c r="Z1396" s="144">
        <v>1181502.2</v>
      </c>
      <c r="AB1396" t="s">
        <v>3304</v>
      </c>
      <c r="AD1396" s="144">
        <v>1176.8943000000002</v>
      </c>
      <c r="AG1396" s="15" t="s">
        <v>15</v>
      </c>
      <c r="AH1396" s="133">
        <v>1.7601915871490612E-2</v>
      </c>
      <c r="AI1396" s="133">
        <v>1.7154566519461433E-3</v>
      </c>
      <c r="AJ1396" s="133">
        <v>3.8908025376397173E-4</v>
      </c>
    </row>
    <row r="1397" spans="1:36">
      <c r="A1397" t="s">
        <v>1213</v>
      </c>
      <c r="B1397">
        <v>9302</v>
      </c>
      <c r="C1397" t="s">
        <v>1794</v>
      </c>
      <c r="D1397" t="s">
        <v>1795</v>
      </c>
      <c r="E1397" t="s">
        <v>309</v>
      </c>
      <c r="F1397" t="s">
        <v>3110</v>
      </c>
      <c r="G1397" t="s">
        <v>3111</v>
      </c>
      <c r="H1397" t="s">
        <v>312</v>
      </c>
      <c r="I1397" t="s">
        <v>951</v>
      </c>
      <c r="J1397" t="s">
        <v>204</v>
      </c>
      <c r="K1397" t="s">
        <v>204</v>
      </c>
      <c r="L1397" t="s">
        <v>325</v>
      </c>
      <c r="M1397" t="s">
        <v>340</v>
      </c>
      <c r="N1397" t="s">
        <v>441</v>
      </c>
      <c r="O1397" t="s">
        <v>339</v>
      </c>
      <c r="Q1397" t="s">
        <v>410</v>
      </c>
      <c r="R1397" t="s">
        <v>410</v>
      </c>
      <c r="S1397" t="s">
        <v>1212</v>
      </c>
      <c r="T1397" s="132">
        <v>3171.2</v>
      </c>
      <c r="U1397" t="s">
        <v>1893</v>
      </c>
      <c r="V1397" s="133">
        <v>6.0499999999999998E-2</v>
      </c>
      <c r="W1397" s="133">
        <v>5.3691488586663901E-2</v>
      </c>
      <c r="X1397" s="15" t="s">
        <v>412</v>
      </c>
      <c r="Y1397" s="15" t="s">
        <v>339</v>
      </c>
      <c r="Z1397" s="144">
        <v>1166000</v>
      </c>
      <c r="AB1397" t="s">
        <v>3112</v>
      </c>
      <c r="AD1397" s="144">
        <v>1171.9466</v>
      </c>
      <c r="AG1397" s="15" t="s">
        <v>15</v>
      </c>
      <c r="AH1397" s="133">
        <v>5.3E-3</v>
      </c>
      <c r="AI1397" s="133">
        <v>1.7082448191784647E-3</v>
      </c>
      <c r="AJ1397" s="133">
        <v>3.8744454835563718E-4</v>
      </c>
    </row>
    <row r="1398" spans="1:36">
      <c r="A1398" t="s">
        <v>1213</v>
      </c>
      <c r="B1398">
        <v>9302</v>
      </c>
      <c r="C1398" t="s">
        <v>3213</v>
      </c>
      <c r="D1398" t="s">
        <v>3214</v>
      </c>
      <c r="E1398" t="s">
        <v>309</v>
      </c>
      <c r="F1398" t="s">
        <v>3215</v>
      </c>
      <c r="G1398" t="s">
        <v>3216</v>
      </c>
      <c r="H1398" t="s">
        <v>312</v>
      </c>
      <c r="I1398" t="s">
        <v>951</v>
      </c>
      <c r="J1398" t="s">
        <v>204</v>
      </c>
      <c r="K1398" t="s">
        <v>204</v>
      </c>
      <c r="L1398" t="s">
        <v>325</v>
      </c>
      <c r="M1398" t="s">
        <v>340</v>
      </c>
      <c r="N1398" t="s">
        <v>446</v>
      </c>
      <c r="O1398" t="s">
        <v>339</v>
      </c>
      <c r="P1398" t="s">
        <v>1211</v>
      </c>
      <c r="Q1398" t="s">
        <v>413</v>
      </c>
      <c r="R1398" t="s">
        <v>407</v>
      </c>
      <c r="S1398" t="s">
        <v>1212</v>
      </c>
      <c r="T1398" s="132">
        <v>646.6</v>
      </c>
      <c r="U1398" t="s">
        <v>3217</v>
      </c>
      <c r="V1398" s="133">
        <v>0.10199999999999999</v>
      </c>
      <c r="W1398" s="133">
        <v>0.123914279361963</v>
      </c>
      <c r="X1398" s="15" t="s">
        <v>412</v>
      </c>
      <c r="Y1398" s="15" t="s">
        <v>339</v>
      </c>
      <c r="Z1398" s="144">
        <v>1141130.72</v>
      </c>
      <c r="AB1398" t="s">
        <v>2655</v>
      </c>
      <c r="AD1398" s="144">
        <v>1166.2356000000002</v>
      </c>
      <c r="AG1398" s="15" t="s">
        <v>15</v>
      </c>
      <c r="AH1398" s="133">
        <v>7.3883302177057183E-3</v>
      </c>
      <c r="AI1398" s="133">
        <v>1.6999203902647857E-3</v>
      </c>
      <c r="AJ1398" s="133">
        <v>3.8555649661705201E-4</v>
      </c>
    </row>
    <row r="1399" spans="1:36">
      <c r="A1399" t="s">
        <v>1213</v>
      </c>
      <c r="B1399">
        <v>9302</v>
      </c>
      <c r="C1399" t="s">
        <v>3318</v>
      </c>
      <c r="D1399" t="s">
        <v>3319</v>
      </c>
      <c r="E1399" t="s">
        <v>309</v>
      </c>
      <c r="F1399" t="s">
        <v>3320</v>
      </c>
      <c r="G1399" t="s">
        <v>3321</v>
      </c>
      <c r="H1399" t="s">
        <v>312</v>
      </c>
      <c r="I1399" t="s">
        <v>951</v>
      </c>
      <c r="J1399" t="s">
        <v>204</v>
      </c>
      <c r="K1399" t="s">
        <v>204</v>
      </c>
      <c r="L1399" t="s">
        <v>325</v>
      </c>
      <c r="M1399" t="s">
        <v>340</v>
      </c>
      <c r="N1399" t="s">
        <v>447</v>
      </c>
      <c r="O1399" t="s">
        <v>339</v>
      </c>
      <c r="Q1399" t="s">
        <v>410</v>
      </c>
      <c r="R1399" t="s">
        <v>410</v>
      </c>
      <c r="S1399" t="s">
        <v>1212</v>
      </c>
      <c r="T1399" s="132">
        <v>2190</v>
      </c>
      <c r="U1399" t="s">
        <v>2820</v>
      </c>
      <c r="V1399" s="133">
        <v>4.4999999999999998E-2</v>
      </c>
      <c r="W1399" s="133">
        <v>7.0098486610650698E-2</v>
      </c>
      <c r="X1399" s="15" t="s">
        <v>412</v>
      </c>
      <c r="Y1399" s="15" t="s">
        <v>339</v>
      </c>
      <c r="Z1399" s="144">
        <v>1171406</v>
      </c>
      <c r="AB1399" t="s">
        <v>3322</v>
      </c>
      <c r="AD1399" s="144">
        <v>1125.0183</v>
      </c>
      <c r="AG1399" s="15" t="s">
        <v>15</v>
      </c>
      <c r="AH1399" s="133">
        <v>5.8570360913175346E-3</v>
      </c>
      <c r="AI1399" s="133">
        <v>1.6398415102326024E-3</v>
      </c>
      <c r="AJ1399" s="133">
        <v>3.7193009232274469E-4</v>
      </c>
    </row>
    <row r="1400" spans="1:36">
      <c r="A1400" t="s">
        <v>1213</v>
      </c>
      <c r="B1400">
        <v>9302</v>
      </c>
      <c r="C1400" t="s">
        <v>3399</v>
      </c>
      <c r="D1400" t="s">
        <v>3400</v>
      </c>
      <c r="E1400" t="s">
        <v>309</v>
      </c>
      <c r="F1400" t="s">
        <v>3401</v>
      </c>
      <c r="G1400" t="s">
        <v>3402</v>
      </c>
      <c r="H1400" t="s">
        <v>312</v>
      </c>
      <c r="I1400" t="s">
        <v>951</v>
      </c>
      <c r="J1400" t="s">
        <v>204</v>
      </c>
      <c r="K1400" t="s">
        <v>204</v>
      </c>
      <c r="L1400" t="s">
        <v>325</v>
      </c>
      <c r="M1400" t="s">
        <v>340</v>
      </c>
      <c r="N1400" t="s">
        <v>447</v>
      </c>
      <c r="O1400" t="s">
        <v>339</v>
      </c>
      <c r="Q1400" t="s">
        <v>410</v>
      </c>
      <c r="R1400" t="s">
        <v>410</v>
      </c>
      <c r="S1400" t="s">
        <v>1212</v>
      </c>
      <c r="T1400" s="132">
        <v>2053.4</v>
      </c>
      <c r="U1400" t="s">
        <v>1366</v>
      </c>
      <c r="V1400" s="133">
        <v>7.0000000000000007E-2</v>
      </c>
      <c r="W1400" s="133">
        <v>8.2424715944528201E-2</v>
      </c>
      <c r="X1400" s="15" t="s">
        <v>412</v>
      </c>
      <c r="Y1400" s="15" t="s">
        <v>339</v>
      </c>
      <c r="Z1400" s="144">
        <v>1127985.71</v>
      </c>
      <c r="AB1400" t="s">
        <v>1640</v>
      </c>
      <c r="AD1400" s="144">
        <v>1103.9596000000001</v>
      </c>
      <c r="AG1400" s="15" t="s">
        <v>15</v>
      </c>
      <c r="AH1400" s="133">
        <v>1.6551974216980084E-2</v>
      </c>
      <c r="AI1400" s="133">
        <v>1.6091460714014875E-3</v>
      </c>
      <c r="AJ1400" s="133">
        <v>3.6496810402869036E-4</v>
      </c>
    </row>
    <row r="1401" spans="1:36">
      <c r="A1401" t="s">
        <v>1213</v>
      </c>
      <c r="B1401">
        <v>9302</v>
      </c>
      <c r="C1401" t="s">
        <v>3377</v>
      </c>
      <c r="D1401" t="s">
        <v>3378</v>
      </c>
      <c r="E1401" t="s">
        <v>309</v>
      </c>
      <c r="F1401" t="s">
        <v>3379</v>
      </c>
      <c r="G1401" t="s">
        <v>3380</v>
      </c>
      <c r="H1401" t="s">
        <v>312</v>
      </c>
      <c r="I1401" t="s">
        <v>951</v>
      </c>
      <c r="J1401" t="s">
        <v>204</v>
      </c>
      <c r="K1401" t="s">
        <v>204</v>
      </c>
      <c r="L1401" t="s">
        <v>325</v>
      </c>
      <c r="M1401" t="s">
        <v>340</v>
      </c>
      <c r="N1401" t="s">
        <v>436</v>
      </c>
      <c r="O1401" t="s">
        <v>339</v>
      </c>
      <c r="P1401" t="s">
        <v>2914</v>
      </c>
      <c r="Q1401" t="s">
        <v>415</v>
      </c>
      <c r="R1401" t="s">
        <v>407</v>
      </c>
      <c r="S1401" t="s">
        <v>1212</v>
      </c>
      <c r="T1401" s="132">
        <v>2819.2</v>
      </c>
      <c r="U1401" t="s">
        <v>3381</v>
      </c>
      <c r="V1401" s="133">
        <v>1.2E-2</v>
      </c>
      <c r="W1401" s="133">
        <v>1.9327534765004799E-2</v>
      </c>
      <c r="X1401" s="15" t="s">
        <v>412</v>
      </c>
      <c r="Y1401" s="15" t="s">
        <v>339</v>
      </c>
      <c r="Z1401" s="144">
        <v>1106830</v>
      </c>
      <c r="AB1401" t="s">
        <v>3382</v>
      </c>
      <c r="AD1401" s="144">
        <v>1061.2286000000001</v>
      </c>
      <c r="AG1401" s="15" t="s">
        <v>15</v>
      </c>
      <c r="AH1401" s="133">
        <v>1.0079868131067518E-2</v>
      </c>
      <c r="AI1401" s="133">
        <v>1.5468608022874211E-3</v>
      </c>
      <c r="AJ1401" s="133">
        <v>3.5084127180290056E-4</v>
      </c>
    </row>
    <row r="1402" spans="1:36">
      <c r="A1402" t="s">
        <v>1213</v>
      </c>
      <c r="B1402">
        <v>9302</v>
      </c>
      <c r="C1402" t="s">
        <v>3305</v>
      </c>
      <c r="D1402" t="s">
        <v>3306</v>
      </c>
      <c r="E1402" t="s">
        <v>309</v>
      </c>
      <c r="F1402" t="s">
        <v>3307</v>
      </c>
      <c r="G1402" t="s">
        <v>3308</v>
      </c>
      <c r="H1402" t="s">
        <v>312</v>
      </c>
      <c r="I1402" t="s">
        <v>951</v>
      </c>
      <c r="J1402" t="s">
        <v>204</v>
      </c>
      <c r="K1402" t="s">
        <v>204</v>
      </c>
      <c r="L1402" t="s">
        <v>325</v>
      </c>
      <c r="M1402" t="s">
        <v>340</v>
      </c>
      <c r="N1402" t="s">
        <v>447</v>
      </c>
      <c r="O1402" t="s">
        <v>339</v>
      </c>
      <c r="P1402" t="s">
        <v>1686</v>
      </c>
      <c r="Q1402" t="s">
        <v>413</v>
      </c>
      <c r="R1402" t="s">
        <v>407</v>
      </c>
      <c r="S1402" t="s">
        <v>1212</v>
      </c>
      <c r="T1402" s="132">
        <v>970.4</v>
      </c>
      <c r="U1402" t="s">
        <v>1793</v>
      </c>
      <c r="V1402" s="133">
        <v>4.9500000000000002E-2</v>
      </c>
      <c r="W1402" s="133">
        <v>5.4027181640863099E-2</v>
      </c>
      <c r="X1402" s="15" t="s">
        <v>412</v>
      </c>
      <c r="Y1402" s="15" t="s">
        <v>339</v>
      </c>
      <c r="Z1402" s="144">
        <v>968000</v>
      </c>
      <c r="AB1402" t="s">
        <v>3309</v>
      </c>
      <c r="AD1402" s="144">
        <v>976.22799999999995</v>
      </c>
      <c r="AG1402" s="15" t="s">
        <v>15</v>
      </c>
      <c r="AH1402" s="133">
        <v>1.0999999999999999E-2</v>
      </c>
      <c r="AI1402" s="133">
        <v>1.4229628067839901E-3</v>
      </c>
      <c r="AJ1402" s="133">
        <v>3.2274014579856025E-4</v>
      </c>
    </row>
    <row r="1403" spans="1:36">
      <c r="A1403" t="s">
        <v>1213</v>
      </c>
      <c r="B1403">
        <v>9302</v>
      </c>
      <c r="C1403" t="s">
        <v>2388</v>
      </c>
      <c r="D1403" t="s">
        <v>2389</v>
      </c>
      <c r="E1403" t="s">
        <v>309</v>
      </c>
      <c r="F1403" t="s">
        <v>2390</v>
      </c>
      <c r="G1403" t="s">
        <v>2391</v>
      </c>
      <c r="H1403" t="s">
        <v>312</v>
      </c>
      <c r="I1403" t="s">
        <v>951</v>
      </c>
      <c r="J1403" t="s">
        <v>204</v>
      </c>
      <c r="K1403" t="s">
        <v>204</v>
      </c>
      <c r="L1403" t="s">
        <v>325</v>
      </c>
      <c r="M1403" t="s">
        <v>340</v>
      </c>
      <c r="N1403" t="s">
        <v>446</v>
      </c>
      <c r="O1403" t="s">
        <v>339</v>
      </c>
      <c r="P1403" t="s">
        <v>1650</v>
      </c>
      <c r="Q1403" t="s">
        <v>413</v>
      </c>
      <c r="R1403" t="s">
        <v>407</v>
      </c>
      <c r="S1403" t="s">
        <v>1212</v>
      </c>
      <c r="T1403" s="132">
        <v>2600.5</v>
      </c>
      <c r="U1403" t="s">
        <v>1927</v>
      </c>
      <c r="V1403" s="133">
        <v>1.0800000000000001E-2</v>
      </c>
      <c r="W1403" s="133">
        <v>4.3720355836152698E-2</v>
      </c>
      <c r="X1403" s="15" t="s">
        <v>412</v>
      </c>
      <c r="Y1403" s="15" t="s">
        <v>339</v>
      </c>
      <c r="Z1403" s="144">
        <v>1020696.57</v>
      </c>
      <c r="AB1403" t="s">
        <v>2392</v>
      </c>
      <c r="AD1403" s="144">
        <v>939.44909999999993</v>
      </c>
      <c r="AG1403" s="15" t="s">
        <v>15</v>
      </c>
      <c r="AH1403" s="133">
        <v>9.0728583919352367E-4</v>
      </c>
      <c r="AI1403" s="133">
        <v>1.3693533971231037E-3</v>
      </c>
      <c r="AJ1403" s="133">
        <v>3.1058107276612243E-4</v>
      </c>
    </row>
    <row r="1404" spans="1:36">
      <c r="A1404" t="s">
        <v>1213</v>
      </c>
      <c r="B1404">
        <v>9302</v>
      </c>
      <c r="C1404" t="s">
        <v>1658</v>
      </c>
      <c r="D1404" t="s">
        <v>1659</v>
      </c>
      <c r="E1404" t="s">
        <v>311</v>
      </c>
      <c r="F1404" t="s">
        <v>1660</v>
      </c>
      <c r="G1404" t="s">
        <v>1661</v>
      </c>
      <c r="H1404" t="s">
        <v>312</v>
      </c>
      <c r="I1404" t="s">
        <v>951</v>
      </c>
      <c r="J1404" t="s">
        <v>204</v>
      </c>
      <c r="K1404" t="s">
        <v>224</v>
      </c>
      <c r="L1404" t="s">
        <v>325</v>
      </c>
      <c r="M1404" t="s">
        <v>340</v>
      </c>
      <c r="N1404" t="s">
        <v>465</v>
      </c>
      <c r="O1404" t="s">
        <v>339</v>
      </c>
      <c r="P1404" t="s">
        <v>1662</v>
      </c>
      <c r="Q1404" t="s">
        <v>413</v>
      </c>
      <c r="R1404" t="s">
        <v>407</v>
      </c>
      <c r="S1404" t="s">
        <v>1212</v>
      </c>
      <c r="T1404" s="132">
        <v>2418.6</v>
      </c>
      <c r="U1404" t="s">
        <v>1663</v>
      </c>
      <c r="V1404" s="133">
        <v>6.8000000000000005E-2</v>
      </c>
      <c r="W1404" s="133">
        <v>6.3691469959020294E-2</v>
      </c>
      <c r="X1404" s="15" t="s">
        <v>412</v>
      </c>
      <c r="Y1404" s="15" t="s">
        <v>339</v>
      </c>
      <c r="Z1404" s="144">
        <v>910014.9</v>
      </c>
      <c r="AB1404" t="s">
        <v>1664</v>
      </c>
      <c r="AD1404" s="144">
        <v>936.67830000000004</v>
      </c>
      <c r="AG1404" s="15" t="s">
        <v>15</v>
      </c>
      <c r="AH1404" s="133">
        <v>2.5358846888018836E-3</v>
      </c>
      <c r="AI1404" s="133">
        <v>1.3653146425032436E-3</v>
      </c>
      <c r="AJ1404" s="133">
        <v>3.096650486447301E-4</v>
      </c>
    </row>
    <row r="1405" spans="1:36">
      <c r="A1405" t="s">
        <v>1213</v>
      </c>
      <c r="B1405">
        <v>9302</v>
      </c>
      <c r="C1405" t="s">
        <v>1979</v>
      </c>
      <c r="D1405" t="s">
        <v>1980</v>
      </c>
      <c r="E1405" t="s">
        <v>309</v>
      </c>
      <c r="F1405" t="s">
        <v>2030</v>
      </c>
      <c r="G1405" t="s">
        <v>2031</v>
      </c>
      <c r="H1405" t="s">
        <v>312</v>
      </c>
      <c r="I1405" t="s">
        <v>951</v>
      </c>
      <c r="J1405" t="s">
        <v>204</v>
      </c>
      <c r="K1405" t="s">
        <v>204</v>
      </c>
      <c r="L1405" t="s">
        <v>325</v>
      </c>
      <c r="M1405" t="s">
        <v>340</v>
      </c>
      <c r="N1405" t="s">
        <v>465</v>
      </c>
      <c r="O1405" t="s">
        <v>339</v>
      </c>
      <c r="P1405" t="s">
        <v>1760</v>
      </c>
      <c r="Q1405" t="s">
        <v>415</v>
      </c>
      <c r="R1405" t="s">
        <v>407</v>
      </c>
      <c r="S1405" t="s">
        <v>1212</v>
      </c>
      <c r="T1405" s="132">
        <v>3071.8</v>
      </c>
      <c r="U1405" t="s">
        <v>2032</v>
      </c>
      <c r="V1405" s="133">
        <v>2.3E-2</v>
      </c>
      <c r="W1405" s="133">
        <v>4.7974216257333398E-2</v>
      </c>
      <c r="X1405" s="15" t="s">
        <v>412</v>
      </c>
      <c r="Y1405" s="15" t="s">
        <v>339</v>
      </c>
      <c r="Z1405" s="144">
        <v>1002991.44</v>
      </c>
      <c r="AB1405" t="s">
        <v>2033</v>
      </c>
      <c r="AD1405" s="144">
        <v>922.35090000000002</v>
      </c>
      <c r="AG1405" s="15" t="s">
        <v>15</v>
      </c>
      <c r="AH1405" s="133">
        <v>1.3132183160916334E-3</v>
      </c>
      <c r="AI1405" s="133">
        <v>1.3444308353209901E-3</v>
      </c>
      <c r="AJ1405" s="133">
        <v>3.0492842240074377E-4</v>
      </c>
    </row>
    <row r="1406" spans="1:36">
      <c r="A1406" t="s">
        <v>1213</v>
      </c>
      <c r="B1406">
        <v>9302</v>
      </c>
      <c r="C1406" t="s">
        <v>2424</v>
      </c>
      <c r="D1406" t="s">
        <v>2425</v>
      </c>
      <c r="E1406" t="s">
        <v>309</v>
      </c>
      <c r="F1406" t="s">
        <v>2517</v>
      </c>
      <c r="G1406" t="s">
        <v>2518</v>
      </c>
      <c r="H1406" t="s">
        <v>312</v>
      </c>
      <c r="I1406" t="s">
        <v>951</v>
      </c>
      <c r="J1406" t="s">
        <v>204</v>
      </c>
      <c r="K1406" t="s">
        <v>204</v>
      </c>
      <c r="L1406" t="s">
        <v>325</v>
      </c>
      <c r="M1406" t="s">
        <v>340</v>
      </c>
      <c r="N1406" t="s">
        <v>462</v>
      </c>
      <c r="O1406" t="s">
        <v>339</v>
      </c>
      <c r="P1406" t="s">
        <v>1690</v>
      </c>
      <c r="Q1406" t="s">
        <v>413</v>
      </c>
      <c r="R1406" t="s">
        <v>407</v>
      </c>
      <c r="S1406" t="s">
        <v>1212</v>
      </c>
      <c r="T1406" s="132">
        <v>1398.5</v>
      </c>
      <c r="U1406" t="s">
        <v>1761</v>
      </c>
      <c r="V1406" s="133">
        <v>2.75E-2</v>
      </c>
      <c r="W1406" s="133">
        <v>3.9694661787747998E-2</v>
      </c>
      <c r="X1406" s="15" t="s">
        <v>412</v>
      </c>
      <c r="Y1406" s="15" t="s">
        <v>339</v>
      </c>
      <c r="Z1406" s="144">
        <v>914671.92</v>
      </c>
      <c r="AB1406" t="s">
        <v>2519</v>
      </c>
      <c r="AD1406" s="144">
        <v>891.80509999999992</v>
      </c>
      <c r="AG1406" s="15" t="s">
        <v>15</v>
      </c>
      <c r="AH1406" s="133">
        <v>4.0618308592114656E-3</v>
      </c>
      <c r="AI1406" s="133">
        <v>1.2999068744189645E-3</v>
      </c>
      <c r="AJ1406" s="133">
        <v>2.9483000692246032E-4</v>
      </c>
    </row>
    <row r="1407" spans="1:36">
      <c r="A1407" t="s">
        <v>1213</v>
      </c>
      <c r="B1407">
        <v>9302</v>
      </c>
      <c r="C1407" t="s">
        <v>2402</v>
      </c>
      <c r="D1407" t="s">
        <v>2403</v>
      </c>
      <c r="E1407" t="s">
        <v>309</v>
      </c>
      <c r="F1407" t="s">
        <v>3375</v>
      </c>
      <c r="G1407" t="s">
        <v>3376</v>
      </c>
      <c r="H1407" t="s">
        <v>312</v>
      </c>
      <c r="I1407" t="s">
        <v>951</v>
      </c>
      <c r="J1407" t="s">
        <v>204</v>
      </c>
      <c r="K1407" t="s">
        <v>204</v>
      </c>
      <c r="L1407" t="s">
        <v>325</v>
      </c>
      <c r="M1407" t="s">
        <v>340</v>
      </c>
      <c r="N1407" t="s">
        <v>451</v>
      </c>
      <c r="O1407" t="s">
        <v>339</v>
      </c>
      <c r="P1407" t="s">
        <v>1622</v>
      </c>
      <c r="Q1407" t="s">
        <v>413</v>
      </c>
      <c r="R1407" t="s">
        <v>407</v>
      </c>
      <c r="S1407" t="s">
        <v>1212</v>
      </c>
      <c r="T1407" s="132">
        <v>4184.1000000000004</v>
      </c>
      <c r="U1407" t="s">
        <v>2310</v>
      </c>
      <c r="V1407" s="133">
        <v>5.5E-2</v>
      </c>
      <c r="W1407" s="133">
        <v>5.4192405565976799E-2</v>
      </c>
      <c r="X1407" s="15" t="s">
        <v>412</v>
      </c>
      <c r="Y1407" s="15" t="s">
        <v>339</v>
      </c>
      <c r="Z1407" s="144">
        <v>850620</v>
      </c>
      <c r="AB1407" t="s">
        <v>3279</v>
      </c>
      <c r="AD1407" s="144">
        <v>859.12619999999993</v>
      </c>
      <c r="AG1407" s="15" t="s">
        <v>15</v>
      </c>
      <c r="AH1407" s="133">
        <v>3.1111631292312981E-3</v>
      </c>
      <c r="AI1407" s="133">
        <v>1.2522736788267328E-3</v>
      </c>
      <c r="AJ1407" s="133">
        <v>2.8402639039995064E-4</v>
      </c>
    </row>
    <row r="1408" spans="1:36">
      <c r="A1408" t="s">
        <v>1213</v>
      </c>
      <c r="B1408">
        <v>9302</v>
      </c>
      <c r="C1408" t="s">
        <v>1900</v>
      </c>
      <c r="D1408" t="s">
        <v>1901</v>
      </c>
      <c r="E1408" t="s">
        <v>309</v>
      </c>
      <c r="F1408" t="s">
        <v>3341</v>
      </c>
      <c r="G1408" t="s">
        <v>3342</v>
      </c>
      <c r="H1408" t="s">
        <v>312</v>
      </c>
      <c r="I1408" t="s">
        <v>951</v>
      </c>
      <c r="J1408" t="s">
        <v>204</v>
      </c>
      <c r="K1408" t="s">
        <v>204</v>
      </c>
      <c r="L1408" t="s">
        <v>325</v>
      </c>
      <c r="M1408" t="s">
        <v>340</v>
      </c>
      <c r="N1408" t="s">
        <v>461</v>
      </c>
      <c r="O1408" t="s">
        <v>339</v>
      </c>
      <c r="P1408" t="s">
        <v>1760</v>
      </c>
      <c r="Q1408" t="s">
        <v>415</v>
      </c>
      <c r="R1408" t="s">
        <v>407</v>
      </c>
      <c r="S1408" t="s">
        <v>1212</v>
      </c>
      <c r="T1408" s="132">
        <v>1441.2</v>
      </c>
      <c r="U1408" t="s">
        <v>1663</v>
      </c>
      <c r="V1408" s="133">
        <v>3.2500000000000001E-2</v>
      </c>
      <c r="W1408" s="133">
        <v>5.1850421992540002E-2</v>
      </c>
      <c r="X1408" s="15" t="s">
        <v>412</v>
      </c>
      <c r="Y1408" s="15" t="s">
        <v>339</v>
      </c>
      <c r="Z1408" s="144">
        <v>825134.04</v>
      </c>
      <c r="AB1408" t="s">
        <v>3343</v>
      </c>
      <c r="AD1408" s="144">
        <v>810.03409999999997</v>
      </c>
      <c r="AG1408" s="15" t="s">
        <v>15</v>
      </c>
      <c r="AH1408" s="133">
        <v>2.6044482380654464E-3</v>
      </c>
      <c r="AI1408" s="133">
        <v>1.1807163864658086E-3</v>
      </c>
      <c r="AJ1408" s="133">
        <v>2.6779658392896491E-4</v>
      </c>
    </row>
    <row r="1409" spans="1:36">
      <c r="A1409" t="s">
        <v>1213</v>
      </c>
      <c r="B1409">
        <v>9302</v>
      </c>
      <c r="C1409" t="s">
        <v>3254</v>
      </c>
      <c r="D1409" t="s">
        <v>3255</v>
      </c>
      <c r="E1409" t="s">
        <v>309</v>
      </c>
      <c r="F1409" t="s">
        <v>3256</v>
      </c>
      <c r="G1409" t="s">
        <v>3257</v>
      </c>
      <c r="H1409" t="s">
        <v>312</v>
      </c>
      <c r="I1409" t="s">
        <v>951</v>
      </c>
      <c r="J1409" t="s">
        <v>204</v>
      </c>
      <c r="K1409" t="s">
        <v>204</v>
      </c>
      <c r="L1409" t="s">
        <v>325</v>
      </c>
      <c r="M1409" t="s">
        <v>340</v>
      </c>
      <c r="N1409" t="s">
        <v>476</v>
      </c>
      <c r="O1409" t="s">
        <v>339</v>
      </c>
      <c r="P1409" t="s">
        <v>1725</v>
      </c>
      <c r="Q1409" t="s">
        <v>415</v>
      </c>
      <c r="R1409" t="s">
        <v>407</v>
      </c>
      <c r="S1409" t="s">
        <v>1212</v>
      </c>
      <c r="T1409" s="132">
        <v>254.8</v>
      </c>
      <c r="U1409" t="s">
        <v>3258</v>
      </c>
      <c r="V1409" s="133">
        <v>2.8000000000000001E-2</v>
      </c>
      <c r="W1409" s="133">
        <v>4.6901572045087499E-2</v>
      </c>
      <c r="X1409" s="15" t="s">
        <v>412</v>
      </c>
      <c r="Y1409" s="15" t="s">
        <v>339</v>
      </c>
      <c r="Z1409" s="144">
        <v>804026.95</v>
      </c>
      <c r="AB1409" t="s">
        <v>3259</v>
      </c>
      <c r="AD1409" s="144">
        <v>805.63499999999999</v>
      </c>
      <c r="AG1409" s="15" t="s">
        <v>15</v>
      </c>
      <c r="AH1409" s="133">
        <v>2.3501952043535848E-2</v>
      </c>
      <c r="AI1409" s="133">
        <v>1.1743042002927799E-3</v>
      </c>
      <c r="AJ1409" s="133">
        <v>2.663422452136418E-4</v>
      </c>
    </row>
    <row r="1410" spans="1:36">
      <c r="A1410" t="s">
        <v>1213</v>
      </c>
      <c r="B1410">
        <v>9302</v>
      </c>
      <c r="C1410" t="s">
        <v>2335</v>
      </c>
      <c r="D1410" t="s">
        <v>2336</v>
      </c>
      <c r="E1410" t="s">
        <v>309</v>
      </c>
      <c r="F1410" t="s">
        <v>3366</v>
      </c>
      <c r="G1410" t="s">
        <v>3367</v>
      </c>
      <c r="H1410" t="s">
        <v>312</v>
      </c>
      <c r="I1410" t="s">
        <v>951</v>
      </c>
      <c r="J1410" t="s">
        <v>204</v>
      </c>
      <c r="K1410" t="s">
        <v>204</v>
      </c>
      <c r="L1410" t="s">
        <v>325</v>
      </c>
      <c r="M1410" t="s">
        <v>340</v>
      </c>
      <c r="N1410" t="s">
        <v>464</v>
      </c>
      <c r="O1410" t="s">
        <v>339</v>
      </c>
      <c r="P1410" t="s">
        <v>1650</v>
      </c>
      <c r="Q1410" t="s">
        <v>413</v>
      </c>
      <c r="R1410" t="s">
        <v>407</v>
      </c>
      <c r="S1410" t="s">
        <v>1212</v>
      </c>
      <c r="T1410" s="132">
        <v>563.70000000000005</v>
      </c>
      <c r="U1410" t="s">
        <v>3368</v>
      </c>
      <c r="V1410" s="133">
        <v>2.5499999999999998E-2</v>
      </c>
      <c r="W1410" s="133">
        <v>4.6833384393453199E-2</v>
      </c>
      <c r="X1410" s="15" t="s">
        <v>412</v>
      </c>
      <c r="Y1410" s="15" t="s">
        <v>339</v>
      </c>
      <c r="Z1410" s="144">
        <v>809103</v>
      </c>
      <c r="AB1410" t="s">
        <v>1778</v>
      </c>
      <c r="AD1410" s="144">
        <v>805.0575</v>
      </c>
      <c r="AG1410" s="15" t="s">
        <v>15</v>
      </c>
      <c r="AH1410" s="133">
        <v>4.018909817011385E-3</v>
      </c>
      <c r="AI1410" s="133">
        <v>1.1734624286770122E-3</v>
      </c>
      <c r="AJ1410" s="133">
        <v>2.6615132420523119E-4</v>
      </c>
    </row>
    <row r="1411" spans="1:36">
      <c r="A1411" t="s">
        <v>1213</v>
      </c>
      <c r="B1411">
        <v>9302</v>
      </c>
      <c r="C1411" t="s">
        <v>2505</v>
      </c>
      <c r="D1411" t="s">
        <v>2506</v>
      </c>
      <c r="E1411" t="s">
        <v>309</v>
      </c>
      <c r="F1411" t="s">
        <v>2507</v>
      </c>
      <c r="G1411" t="s">
        <v>2508</v>
      </c>
      <c r="H1411" t="s">
        <v>312</v>
      </c>
      <c r="I1411" t="s">
        <v>951</v>
      </c>
      <c r="J1411" t="s">
        <v>204</v>
      </c>
      <c r="K1411" t="s">
        <v>204</v>
      </c>
      <c r="L1411" t="s">
        <v>325</v>
      </c>
      <c r="M1411" t="s">
        <v>340</v>
      </c>
      <c r="N1411" t="s">
        <v>451</v>
      </c>
      <c r="O1411" t="s">
        <v>339</v>
      </c>
      <c r="P1411" t="s">
        <v>2509</v>
      </c>
      <c r="Q1411" t="s">
        <v>413</v>
      </c>
      <c r="R1411" t="s">
        <v>407</v>
      </c>
      <c r="S1411" t="s">
        <v>1212</v>
      </c>
      <c r="T1411" s="132">
        <v>1654</v>
      </c>
      <c r="U1411" t="s">
        <v>2510</v>
      </c>
      <c r="V1411" s="133">
        <v>4.8000000000000001E-2</v>
      </c>
      <c r="W1411" s="133">
        <v>6.8409530931710802E-2</v>
      </c>
      <c r="X1411" s="15" t="s">
        <v>412</v>
      </c>
      <c r="Y1411" s="15" t="s">
        <v>339</v>
      </c>
      <c r="Z1411" s="144">
        <v>802492.73</v>
      </c>
      <c r="AB1411" t="s">
        <v>2511</v>
      </c>
      <c r="AD1411" s="144">
        <v>787.16509999999994</v>
      </c>
      <c r="AG1411" s="15" t="s">
        <v>15</v>
      </c>
      <c r="AH1411" s="133">
        <v>9.4327168082377092E-4</v>
      </c>
      <c r="AI1411" s="133">
        <v>1.1473822304814041E-3</v>
      </c>
      <c r="AJ1411" s="133">
        <v>2.6023611199590491E-4</v>
      </c>
    </row>
    <row r="1412" spans="1:36">
      <c r="A1412" t="s">
        <v>1213</v>
      </c>
      <c r="B1412">
        <v>9302</v>
      </c>
      <c r="C1412" t="s">
        <v>3113</v>
      </c>
      <c r="D1412" t="s">
        <v>3114</v>
      </c>
      <c r="E1412" t="s">
        <v>309</v>
      </c>
      <c r="F1412" t="s">
        <v>3115</v>
      </c>
      <c r="G1412" t="s">
        <v>3116</v>
      </c>
      <c r="H1412" t="s">
        <v>312</v>
      </c>
      <c r="I1412" t="s">
        <v>951</v>
      </c>
      <c r="J1412" t="s">
        <v>204</v>
      </c>
      <c r="K1412" t="s">
        <v>204</v>
      </c>
      <c r="L1412" t="s">
        <v>325</v>
      </c>
      <c r="M1412" t="s">
        <v>340</v>
      </c>
      <c r="N1412" t="s">
        <v>447</v>
      </c>
      <c r="O1412" t="s">
        <v>339</v>
      </c>
      <c r="P1412" t="s">
        <v>1856</v>
      </c>
      <c r="Q1412" t="s">
        <v>415</v>
      </c>
      <c r="R1412" t="s">
        <v>407</v>
      </c>
      <c r="S1412" t="s">
        <v>1212</v>
      </c>
      <c r="T1412" s="132">
        <v>775.9</v>
      </c>
      <c r="U1412" t="s">
        <v>1807</v>
      </c>
      <c r="V1412" s="133">
        <v>4.1700000000000001E-2</v>
      </c>
      <c r="W1412" s="133">
        <v>5.2251680096387497E-2</v>
      </c>
      <c r="X1412" s="15" t="s">
        <v>412</v>
      </c>
      <c r="Y1412" s="15" t="s">
        <v>339</v>
      </c>
      <c r="Z1412" s="144">
        <v>705146</v>
      </c>
      <c r="AB1412" t="s">
        <v>3117</v>
      </c>
      <c r="AD1412" s="144">
        <v>707.04989999999998</v>
      </c>
      <c r="AG1412" s="15" t="s">
        <v>15</v>
      </c>
      <c r="AH1412" s="133">
        <v>3.686288122311331E-3</v>
      </c>
      <c r="AI1412" s="133">
        <v>1.0306052584440721E-3</v>
      </c>
      <c r="AJ1412" s="133">
        <v>2.3375009507293115E-4</v>
      </c>
    </row>
    <row r="1413" spans="1:36">
      <c r="A1413" t="s">
        <v>1213</v>
      </c>
      <c r="B1413">
        <v>9302</v>
      </c>
      <c r="C1413" t="s">
        <v>1683</v>
      </c>
      <c r="D1413" t="s">
        <v>1684</v>
      </c>
      <c r="E1413" t="s">
        <v>309</v>
      </c>
      <c r="F1413" t="s">
        <v>3323</v>
      </c>
      <c r="G1413" t="s">
        <v>3324</v>
      </c>
      <c r="H1413" t="s">
        <v>312</v>
      </c>
      <c r="I1413" t="s">
        <v>951</v>
      </c>
      <c r="J1413" t="s">
        <v>204</v>
      </c>
      <c r="K1413" t="s">
        <v>204</v>
      </c>
      <c r="L1413" t="s">
        <v>325</v>
      </c>
      <c r="M1413" t="s">
        <v>340</v>
      </c>
      <c r="N1413" t="s">
        <v>454</v>
      </c>
      <c r="O1413" t="s">
        <v>339</v>
      </c>
      <c r="P1413" t="s">
        <v>1686</v>
      </c>
      <c r="Q1413" t="s">
        <v>413</v>
      </c>
      <c r="R1413" t="s">
        <v>407</v>
      </c>
      <c r="S1413" t="s">
        <v>1212</v>
      </c>
      <c r="T1413" s="132">
        <v>2828.1</v>
      </c>
      <c r="U1413" t="s">
        <v>3325</v>
      </c>
      <c r="V1413" s="133">
        <v>5.2499999999999998E-2</v>
      </c>
      <c r="W1413" s="133">
        <v>5.8115818136930099E-2</v>
      </c>
      <c r="X1413" s="15" t="s">
        <v>412</v>
      </c>
      <c r="Y1413" s="15" t="s">
        <v>339</v>
      </c>
      <c r="Z1413" s="144">
        <v>672000</v>
      </c>
      <c r="AB1413" t="s">
        <v>1978</v>
      </c>
      <c r="AD1413" s="144">
        <v>665.48159999999996</v>
      </c>
      <c r="AG1413" s="15" t="s">
        <v>15</v>
      </c>
      <c r="AH1413" s="133">
        <v>2.0363636363636365E-3</v>
      </c>
      <c r="AI1413" s="133">
        <v>9.7001475618308484E-4</v>
      </c>
      <c r="AJ1413" s="133">
        <v>2.2000765047740809E-4</v>
      </c>
    </row>
    <row r="1414" spans="1:36">
      <c r="A1414" t="s">
        <v>1213</v>
      </c>
      <c r="B1414">
        <v>9302</v>
      </c>
      <c r="C1414" t="s">
        <v>2360</v>
      </c>
      <c r="D1414" t="s">
        <v>2361</v>
      </c>
      <c r="E1414" t="s">
        <v>309</v>
      </c>
      <c r="F1414" t="s">
        <v>2478</v>
      </c>
      <c r="G1414" t="s">
        <v>2479</v>
      </c>
      <c r="H1414" t="s">
        <v>312</v>
      </c>
      <c r="I1414" t="s">
        <v>951</v>
      </c>
      <c r="J1414" t="s">
        <v>204</v>
      </c>
      <c r="K1414" t="s">
        <v>204</v>
      </c>
      <c r="L1414" t="s">
        <v>325</v>
      </c>
      <c r="M1414" t="s">
        <v>340</v>
      </c>
      <c r="N1414" t="s">
        <v>445</v>
      </c>
      <c r="O1414" t="s">
        <v>339</v>
      </c>
      <c r="P1414" t="s">
        <v>1690</v>
      </c>
      <c r="Q1414" t="s">
        <v>413</v>
      </c>
      <c r="R1414" t="s">
        <v>407</v>
      </c>
      <c r="S1414" t="s">
        <v>1212</v>
      </c>
      <c r="T1414" s="132">
        <v>334.2</v>
      </c>
      <c r="U1414" t="s">
        <v>2480</v>
      </c>
      <c r="V1414" s="133">
        <v>3.9199999999999999E-2</v>
      </c>
      <c r="W1414" s="133">
        <v>4.9345837095975502E-2</v>
      </c>
      <c r="X1414" s="15" t="s">
        <v>412</v>
      </c>
      <c r="Y1414" s="15" t="s">
        <v>339</v>
      </c>
      <c r="Z1414" s="144">
        <v>649080</v>
      </c>
      <c r="AB1414" t="s">
        <v>2481</v>
      </c>
      <c r="AD1414" s="144">
        <v>651.02719999999999</v>
      </c>
      <c r="AG1414" s="15" t="s">
        <v>15</v>
      </c>
      <c r="AH1414" s="133">
        <v>1.4233965770777174E-3</v>
      </c>
      <c r="AI1414" s="133">
        <v>9.4894583212602193E-4</v>
      </c>
      <c r="AJ1414" s="133">
        <v>2.1522903814152888E-4</v>
      </c>
    </row>
    <row r="1415" spans="1:36">
      <c r="A1415" t="s">
        <v>1213</v>
      </c>
      <c r="B1415">
        <v>9302</v>
      </c>
      <c r="C1415" t="s">
        <v>3796</v>
      </c>
      <c r="D1415" t="s">
        <v>3797</v>
      </c>
      <c r="E1415" t="s">
        <v>309</v>
      </c>
      <c r="F1415" t="s">
        <v>3798</v>
      </c>
      <c r="G1415" t="s">
        <v>3799</v>
      </c>
      <c r="H1415" t="s">
        <v>312</v>
      </c>
      <c r="I1415" t="s">
        <v>951</v>
      </c>
      <c r="J1415" t="s">
        <v>204</v>
      </c>
      <c r="K1415" t="s">
        <v>204</v>
      </c>
      <c r="L1415" t="s">
        <v>325</v>
      </c>
      <c r="M1415" t="s">
        <v>340</v>
      </c>
      <c r="N1415" t="s">
        <v>465</v>
      </c>
      <c r="O1415" t="s">
        <v>339</v>
      </c>
      <c r="P1415" t="s">
        <v>1760</v>
      </c>
      <c r="Q1415" t="s">
        <v>415</v>
      </c>
      <c r="R1415" t="s">
        <v>407</v>
      </c>
      <c r="S1415" t="s">
        <v>1212</v>
      </c>
      <c r="T1415" s="132">
        <v>1886.3</v>
      </c>
      <c r="U1415" t="s">
        <v>1726</v>
      </c>
      <c r="V1415" s="133">
        <v>4.99E-2</v>
      </c>
      <c r="W1415" s="133">
        <v>4.73631499946114E-2</v>
      </c>
      <c r="X1415" s="15" t="s">
        <v>412</v>
      </c>
      <c r="Y1415" s="15" t="s">
        <v>339</v>
      </c>
      <c r="Z1415" s="144">
        <v>630418.78</v>
      </c>
      <c r="AB1415" t="s">
        <v>3800</v>
      </c>
      <c r="AD1415" s="144">
        <v>633.94909999999993</v>
      </c>
      <c r="AG1415" s="15" t="s">
        <v>15</v>
      </c>
      <c r="AH1415" s="133">
        <v>2.0013294603174604E-3</v>
      </c>
      <c r="AI1415" s="133">
        <v>9.2405256834897625E-4</v>
      </c>
      <c r="AJ1415" s="133">
        <v>2.0958303281904027E-4</v>
      </c>
    </row>
    <row r="1416" spans="1:36">
      <c r="A1416" t="s">
        <v>1213</v>
      </c>
      <c r="B1416">
        <v>9302</v>
      </c>
      <c r="C1416" t="s">
        <v>3269</v>
      </c>
      <c r="D1416" t="s">
        <v>3270</v>
      </c>
      <c r="E1416" t="s">
        <v>309</v>
      </c>
      <c r="F1416" t="s">
        <v>3271</v>
      </c>
      <c r="G1416" t="s">
        <v>3272</v>
      </c>
      <c r="H1416" t="s">
        <v>312</v>
      </c>
      <c r="I1416" t="s">
        <v>951</v>
      </c>
      <c r="J1416" t="s">
        <v>204</v>
      </c>
      <c r="K1416" t="s">
        <v>204</v>
      </c>
      <c r="L1416" t="s">
        <v>325</v>
      </c>
      <c r="M1416" t="s">
        <v>340</v>
      </c>
      <c r="N1416" t="s">
        <v>477</v>
      </c>
      <c r="O1416" t="s">
        <v>339</v>
      </c>
      <c r="P1416" t="s">
        <v>1622</v>
      </c>
      <c r="Q1416" t="s">
        <v>413</v>
      </c>
      <c r="R1416" t="s">
        <v>407</v>
      </c>
      <c r="S1416" t="s">
        <v>1212</v>
      </c>
      <c r="T1416" s="132">
        <v>496.3</v>
      </c>
      <c r="U1416" t="s">
        <v>2497</v>
      </c>
      <c r="V1416" s="133">
        <v>2.9499999999999998E-2</v>
      </c>
      <c r="W1416" s="133">
        <v>5.3686243382691998E-2</v>
      </c>
      <c r="X1416" s="15" t="s">
        <v>412</v>
      </c>
      <c r="Y1416" s="15" t="s">
        <v>339</v>
      </c>
      <c r="Z1416" s="144">
        <v>620962.05000000005</v>
      </c>
      <c r="AB1416" t="s">
        <v>3273</v>
      </c>
      <c r="AD1416" s="144">
        <v>618.16769999999997</v>
      </c>
      <c r="AG1416" s="15" t="s">
        <v>15</v>
      </c>
      <c r="AH1416" s="133">
        <v>1.736478875086658E-2</v>
      </c>
      <c r="AI1416" s="133">
        <v>9.0104939159213178E-4</v>
      </c>
      <c r="AJ1416" s="133">
        <v>2.0436571541275261E-4</v>
      </c>
    </row>
    <row r="1417" spans="1:36">
      <c r="A1417" t="s">
        <v>1213</v>
      </c>
      <c r="B1417">
        <v>9302</v>
      </c>
      <c r="C1417" t="s">
        <v>3151</v>
      </c>
      <c r="D1417" t="s">
        <v>3152</v>
      </c>
      <c r="E1417" t="s">
        <v>309</v>
      </c>
      <c r="F1417" t="s">
        <v>3391</v>
      </c>
      <c r="G1417" t="s">
        <v>3392</v>
      </c>
      <c r="H1417" t="s">
        <v>312</v>
      </c>
      <c r="I1417" t="s">
        <v>951</v>
      </c>
      <c r="J1417" t="s">
        <v>204</v>
      </c>
      <c r="K1417" t="s">
        <v>204</v>
      </c>
      <c r="L1417" t="s">
        <v>325</v>
      </c>
      <c r="M1417" t="s">
        <v>340</v>
      </c>
      <c r="N1417" t="s">
        <v>447</v>
      </c>
      <c r="O1417" t="s">
        <v>339</v>
      </c>
      <c r="P1417" t="s">
        <v>1760</v>
      </c>
      <c r="Q1417" t="s">
        <v>415</v>
      </c>
      <c r="R1417" t="s">
        <v>407</v>
      </c>
      <c r="S1417" t="s">
        <v>1212</v>
      </c>
      <c r="T1417" s="132">
        <v>993.2</v>
      </c>
      <c r="U1417" t="s">
        <v>3393</v>
      </c>
      <c r="V1417" s="133">
        <v>2.75E-2</v>
      </c>
      <c r="W1417" s="133">
        <v>5.0583705233335198E-2</v>
      </c>
      <c r="X1417" s="15" t="s">
        <v>412</v>
      </c>
      <c r="Y1417" s="15" t="s">
        <v>339</v>
      </c>
      <c r="Z1417" s="144">
        <v>625620.17000000004</v>
      </c>
      <c r="AB1417" t="s">
        <v>3394</v>
      </c>
      <c r="AD1417" s="144">
        <v>612.04419999999993</v>
      </c>
      <c r="AG1417" s="15" t="s">
        <v>15</v>
      </c>
      <c r="AH1417" s="133">
        <v>7.0125339959904529E-3</v>
      </c>
      <c r="AI1417" s="133">
        <v>8.9212369723861817E-4</v>
      </c>
      <c r="AJ1417" s="133">
        <v>2.0234129152530266E-4</v>
      </c>
    </row>
    <row r="1418" spans="1:36">
      <c r="A1418" t="s">
        <v>1213</v>
      </c>
      <c r="B1418">
        <v>9302</v>
      </c>
      <c r="C1418" t="s">
        <v>3287</v>
      </c>
      <c r="D1418" t="s">
        <v>3288</v>
      </c>
      <c r="E1418" t="s">
        <v>309</v>
      </c>
      <c r="F1418" t="s">
        <v>3289</v>
      </c>
      <c r="G1418" t="s">
        <v>3290</v>
      </c>
      <c r="H1418" t="s">
        <v>312</v>
      </c>
      <c r="I1418" t="s">
        <v>951</v>
      </c>
      <c r="J1418" t="s">
        <v>204</v>
      </c>
      <c r="K1418" t="s">
        <v>204</v>
      </c>
      <c r="L1418" t="s">
        <v>325</v>
      </c>
      <c r="M1418" t="s">
        <v>340</v>
      </c>
      <c r="N1418" t="s">
        <v>465</v>
      </c>
      <c r="O1418" t="s">
        <v>339</v>
      </c>
      <c r="P1418" t="s">
        <v>1676</v>
      </c>
      <c r="Q1418" t="s">
        <v>415</v>
      </c>
      <c r="R1418" t="s">
        <v>407</v>
      </c>
      <c r="S1418" t="s">
        <v>1212</v>
      </c>
      <c r="T1418" s="132">
        <v>263</v>
      </c>
      <c r="U1418" t="s">
        <v>3291</v>
      </c>
      <c r="V1418" s="133">
        <v>4.8000000000000001E-2</v>
      </c>
      <c r="W1418" s="133">
        <v>4.2584769176244402E-2</v>
      </c>
      <c r="X1418" s="15" t="s">
        <v>412</v>
      </c>
      <c r="Y1418" s="15" t="s">
        <v>339</v>
      </c>
      <c r="Z1418" s="144">
        <v>573765.93000000005</v>
      </c>
      <c r="AB1418" t="s">
        <v>2099</v>
      </c>
      <c r="AD1418" s="144">
        <v>581.05280000000005</v>
      </c>
      <c r="AG1418" s="15" t="s">
        <v>15</v>
      </c>
      <c r="AH1418" s="133">
        <v>1.6960760201699003E-2</v>
      </c>
      <c r="AI1418" s="133">
        <v>8.4695022390025344E-4</v>
      </c>
      <c r="AJ1418" s="133">
        <v>1.920955610663305E-4</v>
      </c>
    </row>
    <row r="1419" spans="1:36">
      <c r="A1419" t="s">
        <v>1213</v>
      </c>
      <c r="B1419">
        <v>9302</v>
      </c>
      <c r="C1419" t="s">
        <v>2294</v>
      </c>
      <c r="D1419" t="s">
        <v>2295</v>
      </c>
      <c r="E1419" t="s">
        <v>309</v>
      </c>
      <c r="F1419" t="s">
        <v>3285</v>
      </c>
      <c r="G1419" t="s">
        <v>3286</v>
      </c>
      <c r="H1419" t="s">
        <v>312</v>
      </c>
      <c r="I1419" t="s">
        <v>951</v>
      </c>
      <c r="J1419" t="s">
        <v>204</v>
      </c>
      <c r="K1419" t="s">
        <v>204</v>
      </c>
      <c r="L1419" t="s">
        <v>325</v>
      </c>
      <c r="M1419" t="s">
        <v>340</v>
      </c>
      <c r="N1419" t="s">
        <v>477</v>
      </c>
      <c r="O1419" t="s">
        <v>339</v>
      </c>
      <c r="P1419" t="s">
        <v>1650</v>
      </c>
      <c r="Q1419" t="s">
        <v>413</v>
      </c>
      <c r="R1419" t="s">
        <v>407</v>
      </c>
      <c r="S1419" t="s">
        <v>1212</v>
      </c>
      <c r="T1419" s="132">
        <v>1192.0999999999999</v>
      </c>
      <c r="U1419" t="s">
        <v>2789</v>
      </c>
      <c r="V1419" s="133">
        <v>2.7E-2</v>
      </c>
      <c r="W1419" s="133">
        <v>4.6599972816705401E-2</v>
      </c>
      <c r="X1419" s="15" t="s">
        <v>412</v>
      </c>
      <c r="Y1419" s="15" t="s">
        <v>339</v>
      </c>
      <c r="Z1419" s="144">
        <v>547238.92000000004</v>
      </c>
      <c r="AB1419" t="s">
        <v>1640</v>
      </c>
      <c r="AD1419" s="144">
        <v>535.58269999999993</v>
      </c>
      <c r="AG1419" s="15" t="s">
        <v>15</v>
      </c>
      <c r="AH1419" s="133">
        <v>3.8882868346628166E-3</v>
      </c>
      <c r="AI1419" s="133">
        <v>7.806724065043696E-4</v>
      </c>
      <c r="AJ1419" s="133">
        <v>1.7706318471216411E-4</v>
      </c>
    </row>
    <row r="1420" spans="1:36">
      <c r="A1420" t="s">
        <v>1213</v>
      </c>
      <c r="B1420">
        <v>9302</v>
      </c>
      <c r="C1420" t="s">
        <v>3354</v>
      </c>
      <c r="D1420" t="s">
        <v>3355</v>
      </c>
      <c r="E1420" t="s">
        <v>309</v>
      </c>
      <c r="F1420" t="s">
        <v>3356</v>
      </c>
      <c r="G1420" t="s">
        <v>3357</v>
      </c>
      <c r="H1420" t="s">
        <v>312</v>
      </c>
      <c r="I1420" t="s">
        <v>951</v>
      </c>
      <c r="J1420" t="s">
        <v>204</v>
      </c>
      <c r="K1420" t="s">
        <v>204</v>
      </c>
      <c r="L1420" t="s">
        <v>325</v>
      </c>
      <c r="M1420" t="s">
        <v>340</v>
      </c>
      <c r="N1420" t="s">
        <v>484</v>
      </c>
      <c r="O1420" t="s">
        <v>339</v>
      </c>
      <c r="P1420" t="s">
        <v>1622</v>
      </c>
      <c r="Q1420" t="s">
        <v>413</v>
      </c>
      <c r="R1420" t="s">
        <v>407</v>
      </c>
      <c r="S1420" t="s">
        <v>1212</v>
      </c>
      <c r="T1420" s="132">
        <v>2315</v>
      </c>
      <c r="U1420" t="s">
        <v>3358</v>
      </c>
      <c r="V1420" s="133">
        <v>2.5000000000000001E-2</v>
      </c>
      <c r="W1420" s="133">
        <v>4.8239099057912502E-2</v>
      </c>
      <c r="X1420" s="15" t="s">
        <v>412</v>
      </c>
      <c r="Y1420" s="15" t="s">
        <v>339</v>
      </c>
      <c r="Z1420" s="144">
        <v>532168.12</v>
      </c>
      <c r="AB1420" t="s">
        <v>3359</v>
      </c>
      <c r="AD1420" s="144">
        <v>508.0077</v>
      </c>
      <c r="AG1420" s="15" t="s">
        <v>15</v>
      </c>
      <c r="AH1420" s="133">
        <v>5.7161834400627982E-4</v>
      </c>
      <c r="AI1420" s="133">
        <v>7.4047872285970008E-4</v>
      </c>
      <c r="AJ1420" s="133">
        <v>1.6794691318502568E-4</v>
      </c>
    </row>
    <row r="1421" spans="1:36">
      <c r="A1421" t="s">
        <v>1213</v>
      </c>
      <c r="B1421">
        <v>9302</v>
      </c>
      <c r="C1421" t="s">
        <v>1818</v>
      </c>
      <c r="D1421" t="s">
        <v>1819</v>
      </c>
      <c r="E1421" t="s">
        <v>309</v>
      </c>
      <c r="F1421" t="s">
        <v>1820</v>
      </c>
      <c r="G1421" t="s">
        <v>1821</v>
      </c>
      <c r="H1421" t="s">
        <v>312</v>
      </c>
      <c r="I1421" t="s">
        <v>951</v>
      </c>
      <c r="J1421" t="s">
        <v>204</v>
      </c>
      <c r="K1421" t="s">
        <v>204</v>
      </c>
      <c r="L1421" t="s">
        <v>325</v>
      </c>
      <c r="M1421" t="s">
        <v>340</v>
      </c>
      <c r="N1421" t="s">
        <v>443</v>
      </c>
      <c r="O1421" t="s">
        <v>339</v>
      </c>
      <c r="P1421" t="s">
        <v>1676</v>
      </c>
      <c r="Q1421" t="s">
        <v>415</v>
      </c>
      <c r="R1421" t="s">
        <v>407</v>
      </c>
      <c r="S1421" t="s">
        <v>1212</v>
      </c>
      <c r="T1421" s="132">
        <v>373</v>
      </c>
      <c r="U1421" t="s">
        <v>1598</v>
      </c>
      <c r="V1421" s="133">
        <v>3.2399999999999998E-2</v>
      </c>
      <c r="W1421" s="133">
        <v>8.8029216388463602E-2</v>
      </c>
      <c r="X1421" s="15" t="s">
        <v>412</v>
      </c>
      <c r="Y1421" s="15" t="s">
        <v>339</v>
      </c>
      <c r="Z1421" s="144">
        <v>496537.41</v>
      </c>
      <c r="AB1421" t="s">
        <v>1822</v>
      </c>
      <c r="AD1421" s="144">
        <v>486.95420000000001</v>
      </c>
      <c r="AG1421" s="15" t="s">
        <v>15</v>
      </c>
      <c r="AH1421" s="133">
        <v>6.5228625923728347E-3</v>
      </c>
      <c r="AI1421" s="133">
        <v>7.0979086361715963E-4</v>
      </c>
      <c r="AJ1421" s="133">
        <v>1.6098664400654485E-4</v>
      </c>
    </row>
    <row r="1422" spans="1:36">
      <c r="A1422" t="s">
        <v>1213</v>
      </c>
      <c r="B1422">
        <v>9302</v>
      </c>
      <c r="C1422" t="s">
        <v>1751</v>
      </c>
      <c r="D1422" t="s">
        <v>1752</v>
      </c>
      <c r="E1422" t="s">
        <v>309</v>
      </c>
      <c r="F1422" t="s">
        <v>3315</v>
      </c>
      <c r="G1422" t="s">
        <v>3316</v>
      </c>
      <c r="H1422" t="s">
        <v>312</v>
      </c>
      <c r="I1422" t="s">
        <v>951</v>
      </c>
      <c r="J1422" t="s">
        <v>204</v>
      </c>
      <c r="K1422" t="s">
        <v>204</v>
      </c>
      <c r="L1422" t="s">
        <v>325</v>
      </c>
      <c r="M1422" t="s">
        <v>340</v>
      </c>
      <c r="N1422" t="s">
        <v>447</v>
      </c>
      <c r="O1422" t="s">
        <v>339</v>
      </c>
      <c r="Q1422" t="s">
        <v>410</v>
      </c>
      <c r="R1422" t="s">
        <v>410</v>
      </c>
      <c r="S1422" t="s">
        <v>1212</v>
      </c>
      <c r="T1422" s="132">
        <v>249.3</v>
      </c>
      <c r="U1422" t="s">
        <v>3236</v>
      </c>
      <c r="V1422" s="133">
        <v>3.1800000000000002E-2</v>
      </c>
      <c r="W1422" s="133">
        <v>7.9537231158017793E-2</v>
      </c>
      <c r="X1422" s="15" t="s">
        <v>412</v>
      </c>
      <c r="Y1422" s="15" t="s">
        <v>339</v>
      </c>
      <c r="Z1422" s="144">
        <v>476756.37</v>
      </c>
      <c r="AB1422" t="s">
        <v>3317</v>
      </c>
      <c r="AD1422" s="144">
        <v>475.18309999999997</v>
      </c>
      <c r="AG1422" s="15" t="s">
        <v>15</v>
      </c>
      <c r="AH1422" s="133">
        <v>1.8210714189266591E-2</v>
      </c>
      <c r="AI1422" s="133">
        <v>6.9263315302605277E-4</v>
      </c>
      <c r="AJ1422" s="133">
        <v>1.5709512836654125E-4</v>
      </c>
    </row>
    <row r="1423" spans="1:36">
      <c r="A1423" t="s">
        <v>1213</v>
      </c>
      <c r="B1423">
        <v>9302</v>
      </c>
      <c r="C1423" t="s">
        <v>3326</v>
      </c>
      <c r="D1423" t="s">
        <v>3327</v>
      </c>
      <c r="E1423" t="s">
        <v>309</v>
      </c>
      <c r="F1423" t="s">
        <v>3328</v>
      </c>
      <c r="G1423" t="s">
        <v>3329</v>
      </c>
      <c r="H1423" t="s">
        <v>312</v>
      </c>
      <c r="I1423" t="s">
        <v>951</v>
      </c>
      <c r="J1423" t="s">
        <v>204</v>
      </c>
      <c r="K1423" t="s">
        <v>204</v>
      </c>
      <c r="L1423" t="s">
        <v>325</v>
      </c>
      <c r="M1423" t="s">
        <v>340</v>
      </c>
      <c r="N1423" t="s">
        <v>459</v>
      </c>
      <c r="O1423" t="s">
        <v>339</v>
      </c>
      <c r="P1423" t="s">
        <v>1856</v>
      </c>
      <c r="Q1423" t="s">
        <v>415</v>
      </c>
      <c r="R1423" t="s">
        <v>407</v>
      </c>
      <c r="S1423" t="s">
        <v>1212</v>
      </c>
      <c r="T1423" s="132">
        <v>745.4</v>
      </c>
      <c r="U1423" t="s">
        <v>2497</v>
      </c>
      <c r="V1423" s="133">
        <v>3.2000000000000001E-2</v>
      </c>
      <c r="W1423" s="133">
        <v>4.6804535771608001E-2</v>
      </c>
      <c r="X1423" s="15" t="s">
        <v>412</v>
      </c>
      <c r="Y1423" s="15" t="s">
        <v>339</v>
      </c>
      <c r="Z1423" s="144">
        <v>469268.83</v>
      </c>
      <c r="AB1423" t="s">
        <v>3330</v>
      </c>
      <c r="AD1423" s="144">
        <v>468.0487</v>
      </c>
      <c r="AG1423" s="15" t="s">
        <v>15</v>
      </c>
      <c r="AH1423" s="133">
        <v>2.4036060993673634E-2</v>
      </c>
      <c r="AI1423" s="133">
        <v>6.822339575013192E-4</v>
      </c>
      <c r="AJ1423" s="133">
        <v>1.5473650179960685E-4</v>
      </c>
    </row>
    <row r="1424" spans="1:36">
      <c r="A1424" t="s">
        <v>1213</v>
      </c>
      <c r="B1424">
        <v>9302</v>
      </c>
      <c r="C1424" t="s">
        <v>1794</v>
      </c>
      <c r="D1424" t="s">
        <v>1795</v>
      </c>
      <c r="E1424" t="s">
        <v>309</v>
      </c>
      <c r="F1424" t="s">
        <v>1796</v>
      </c>
      <c r="G1424" t="s">
        <v>1797</v>
      </c>
      <c r="H1424" t="s">
        <v>312</v>
      </c>
      <c r="I1424" t="s">
        <v>951</v>
      </c>
      <c r="J1424" t="s">
        <v>204</v>
      </c>
      <c r="K1424" t="s">
        <v>204</v>
      </c>
      <c r="L1424" t="s">
        <v>325</v>
      </c>
      <c r="M1424" t="s">
        <v>340</v>
      </c>
      <c r="N1424" t="s">
        <v>441</v>
      </c>
      <c r="O1424" t="s">
        <v>339</v>
      </c>
      <c r="Q1424" t="s">
        <v>410</v>
      </c>
      <c r="R1424" t="s">
        <v>410</v>
      </c>
      <c r="S1424" t="s">
        <v>1212</v>
      </c>
      <c r="T1424" s="132">
        <v>3805.4</v>
      </c>
      <c r="U1424" t="s">
        <v>1303</v>
      </c>
      <c r="V1424" s="133">
        <v>5.5E-2</v>
      </c>
      <c r="W1424" s="133">
        <v>6.4423175913095099E-2</v>
      </c>
      <c r="X1424" s="15" t="s">
        <v>412</v>
      </c>
      <c r="Y1424" s="15" t="s">
        <v>339</v>
      </c>
      <c r="Z1424" s="144">
        <v>473000</v>
      </c>
      <c r="AB1424" t="s">
        <v>1798</v>
      </c>
      <c r="AD1424" s="144">
        <v>454.45840000000004</v>
      </c>
      <c r="AG1424" s="15" t="s">
        <v>15</v>
      </c>
      <c r="AH1424" s="133">
        <v>2.7823529411764706E-3</v>
      </c>
      <c r="AI1424" s="133">
        <v>6.6242455699955477E-4</v>
      </c>
      <c r="AJ1424" s="133">
        <v>1.502435601881737E-4</v>
      </c>
    </row>
    <row r="1425" spans="1:36">
      <c r="A1425" t="s">
        <v>1213</v>
      </c>
      <c r="B1425">
        <v>9302</v>
      </c>
      <c r="C1425" t="s">
        <v>3331</v>
      </c>
      <c r="D1425" t="s">
        <v>3332</v>
      </c>
      <c r="E1425" t="s">
        <v>309</v>
      </c>
      <c r="F1425" t="s">
        <v>3333</v>
      </c>
      <c r="G1425" t="s">
        <v>3334</v>
      </c>
      <c r="H1425" t="s">
        <v>312</v>
      </c>
      <c r="I1425" t="s">
        <v>951</v>
      </c>
      <c r="J1425" t="s">
        <v>204</v>
      </c>
      <c r="K1425" t="s">
        <v>204</v>
      </c>
      <c r="L1425" t="s">
        <v>325</v>
      </c>
      <c r="M1425" t="s">
        <v>340</v>
      </c>
      <c r="N1425" t="s">
        <v>458</v>
      </c>
      <c r="O1425" t="s">
        <v>339</v>
      </c>
      <c r="Q1425" t="s">
        <v>410</v>
      </c>
      <c r="R1425" t="s">
        <v>410</v>
      </c>
      <c r="S1425" t="s">
        <v>1212</v>
      </c>
      <c r="T1425" s="132">
        <v>1723</v>
      </c>
      <c r="U1425" t="s">
        <v>1793</v>
      </c>
      <c r="V1425" s="133">
        <v>1.9900000000000001E-2</v>
      </c>
      <c r="W1425" s="133">
        <v>5.18661576044556E-2</v>
      </c>
      <c r="X1425" s="15" t="s">
        <v>412</v>
      </c>
      <c r="Y1425" s="15" t="s">
        <v>339</v>
      </c>
      <c r="Z1425" s="144">
        <v>444453</v>
      </c>
      <c r="AB1425" t="s">
        <v>3335</v>
      </c>
      <c r="AD1425" s="144">
        <v>423.56370000000004</v>
      </c>
      <c r="AG1425" s="15" t="s">
        <v>15</v>
      </c>
      <c r="AH1425" s="133">
        <v>2.9630199999999998E-3</v>
      </c>
      <c r="AI1425" s="133">
        <v>6.1739203485641889E-4</v>
      </c>
      <c r="AJ1425" s="133">
        <v>1.4002979866688689E-4</v>
      </c>
    </row>
    <row r="1426" spans="1:36">
      <c r="A1426" t="s">
        <v>1213</v>
      </c>
      <c r="B1426">
        <v>9302</v>
      </c>
      <c r="C1426" t="s">
        <v>3823</v>
      </c>
      <c r="D1426" t="s">
        <v>3824</v>
      </c>
      <c r="E1426" t="s">
        <v>309</v>
      </c>
      <c r="F1426" t="s">
        <v>3825</v>
      </c>
      <c r="G1426" t="s">
        <v>3826</v>
      </c>
      <c r="H1426" t="s">
        <v>312</v>
      </c>
      <c r="I1426" t="s">
        <v>951</v>
      </c>
      <c r="J1426" t="s">
        <v>204</v>
      </c>
      <c r="K1426" t="s">
        <v>204</v>
      </c>
      <c r="L1426" t="s">
        <v>325</v>
      </c>
      <c r="M1426" t="s">
        <v>340</v>
      </c>
      <c r="N1426" t="s">
        <v>447</v>
      </c>
      <c r="O1426" t="s">
        <v>339</v>
      </c>
      <c r="P1426" t="s">
        <v>1713</v>
      </c>
      <c r="Q1426" t="s">
        <v>415</v>
      </c>
      <c r="R1426" t="s">
        <v>407</v>
      </c>
      <c r="S1426" t="s">
        <v>1212</v>
      </c>
      <c r="T1426" s="132">
        <v>981.4</v>
      </c>
      <c r="U1426" t="s">
        <v>3095</v>
      </c>
      <c r="V1426" s="133">
        <v>4.8000000000000001E-2</v>
      </c>
      <c r="W1426" s="133">
        <v>5.9267140408753999E-2</v>
      </c>
      <c r="X1426" s="15" t="s">
        <v>412</v>
      </c>
      <c r="Y1426" s="15" t="s">
        <v>339</v>
      </c>
      <c r="Z1426" s="144">
        <v>416318.17</v>
      </c>
      <c r="AB1426" t="s">
        <v>3827</v>
      </c>
      <c r="AD1426" s="144">
        <v>412.15499999999997</v>
      </c>
      <c r="AG1426" s="15" t="s">
        <v>15</v>
      </c>
      <c r="AH1426" s="133">
        <v>3.7847106363636364E-3</v>
      </c>
      <c r="AI1426" s="133">
        <v>6.007625632844535E-4</v>
      </c>
      <c r="AJ1426" s="133">
        <v>1.3625809215839495E-4</v>
      </c>
    </row>
    <row r="1427" spans="1:36">
      <c r="A1427" t="s">
        <v>1213</v>
      </c>
      <c r="B1427">
        <v>9302</v>
      </c>
      <c r="C1427" t="s">
        <v>1635</v>
      </c>
      <c r="D1427" t="s">
        <v>1636</v>
      </c>
      <c r="E1427" t="s">
        <v>309</v>
      </c>
      <c r="F1427" t="s">
        <v>1637</v>
      </c>
      <c r="G1427" t="s">
        <v>1638</v>
      </c>
      <c r="H1427" t="s">
        <v>312</v>
      </c>
      <c r="I1427" t="s">
        <v>951</v>
      </c>
      <c r="J1427" t="s">
        <v>204</v>
      </c>
      <c r="K1427" t="s">
        <v>204</v>
      </c>
      <c r="L1427" t="s">
        <v>325</v>
      </c>
      <c r="M1427" t="s">
        <v>340</v>
      </c>
      <c r="N1427" t="s">
        <v>447</v>
      </c>
      <c r="O1427" t="s">
        <v>339</v>
      </c>
      <c r="Q1427" t="s">
        <v>410</v>
      </c>
      <c r="R1427" t="s">
        <v>410</v>
      </c>
      <c r="S1427" t="s">
        <v>1212</v>
      </c>
      <c r="T1427" s="132">
        <v>1675.1</v>
      </c>
      <c r="U1427" t="s">
        <v>1639</v>
      </c>
      <c r="V1427" s="133">
        <v>4.48E-2</v>
      </c>
      <c r="W1427" s="133">
        <v>6.4554306012391705E-2</v>
      </c>
      <c r="X1427" s="15" t="s">
        <v>412</v>
      </c>
      <c r="Y1427" s="15" t="s">
        <v>339</v>
      </c>
      <c r="Z1427" s="144">
        <v>387758.2</v>
      </c>
      <c r="AB1427" t="s">
        <v>1640</v>
      </c>
      <c r="AD1427" s="144">
        <v>379.49900000000002</v>
      </c>
      <c r="AG1427" s="15" t="s">
        <v>15</v>
      </c>
      <c r="AH1427" s="133">
        <v>3.2313183333333335E-3</v>
      </c>
      <c r="AI1427" s="133">
        <v>5.5316274703421492E-4</v>
      </c>
      <c r="AJ1427" s="133">
        <v>1.2546204635639199E-4</v>
      </c>
    </row>
    <row r="1428" spans="1:36">
      <c r="A1428" t="s">
        <v>1213</v>
      </c>
      <c r="B1428">
        <v>9302</v>
      </c>
      <c r="C1428" t="s">
        <v>3205</v>
      </c>
      <c r="D1428" t="s">
        <v>3206</v>
      </c>
      <c r="E1428" t="s">
        <v>309</v>
      </c>
      <c r="F1428" t="s">
        <v>3363</v>
      </c>
      <c r="G1428" t="s">
        <v>3364</v>
      </c>
      <c r="H1428" t="s">
        <v>312</v>
      </c>
      <c r="I1428" t="s">
        <v>951</v>
      </c>
      <c r="J1428" t="s">
        <v>204</v>
      </c>
      <c r="K1428" t="s">
        <v>204</v>
      </c>
      <c r="L1428" t="s">
        <v>325</v>
      </c>
      <c r="M1428" t="s">
        <v>340</v>
      </c>
      <c r="N1428" t="s">
        <v>466</v>
      </c>
      <c r="O1428" t="s">
        <v>339</v>
      </c>
      <c r="P1428" t="s">
        <v>1622</v>
      </c>
      <c r="Q1428" t="s">
        <v>413</v>
      </c>
      <c r="R1428" t="s">
        <v>407</v>
      </c>
      <c r="S1428" t="s">
        <v>1212</v>
      </c>
      <c r="T1428" s="132">
        <v>741.8</v>
      </c>
      <c r="U1428" t="s">
        <v>2497</v>
      </c>
      <c r="V1428" s="133">
        <v>4.7500000000000001E-2</v>
      </c>
      <c r="W1428" s="133">
        <v>5.1627500823735899E-2</v>
      </c>
      <c r="X1428" s="15" t="s">
        <v>412</v>
      </c>
      <c r="Y1428" s="15" t="s">
        <v>339</v>
      </c>
      <c r="Z1428" s="144">
        <v>332902.07</v>
      </c>
      <c r="AB1428" t="s">
        <v>3365</v>
      </c>
      <c r="AD1428" s="144">
        <v>335.93150000000003</v>
      </c>
      <c r="AG1428" s="15" t="s">
        <v>15</v>
      </c>
      <c r="AH1428" s="133">
        <v>3.9711254808205013E-3</v>
      </c>
      <c r="AI1428" s="133">
        <v>4.8965818448882441E-4</v>
      </c>
      <c r="AJ1428" s="133">
        <v>1.1105866794266202E-4</v>
      </c>
    </row>
    <row r="1429" spans="1:36">
      <c r="A1429" t="s">
        <v>1213</v>
      </c>
      <c r="B1429">
        <v>9302</v>
      </c>
      <c r="C1429" t="s">
        <v>2370</v>
      </c>
      <c r="D1429" t="s">
        <v>2371</v>
      </c>
      <c r="E1429" t="s">
        <v>309</v>
      </c>
      <c r="F1429" t="s">
        <v>3403</v>
      </c>
      <c r="G1429" t="s">
        <v>3404</v>
      </c>
      <c r="H1429" t="s">
        <v>312</v>
      </c>
      <c r="I1429" t="s">
        <v>951</v>
      </c>
      <c r="J1429" t="s">
        <v>204</v>
      </c>
      <c r="K1429" t="s">
        <v>204</v>
      </c>
      <c r="L1429" t="s">
        <v>325</v>
      </c>
      <c r="M1429" t="s">
        <v>340</v>
      </c>
      <c r="N1429" t="s">
        <v>445</v>
      </c>
      <c r="O1429" t="s">
        <v>339</v>
      </c>
      <c r="P1429" t="s">
        <v>1856</v>
      </c>
      <c r="Q1429" t="s">
        <v>415</v>
      </c>
      <c r="R1429" t="s">
        <v>407</v>
      </c>
      <c r="S1429" t="s">
        <v>1212</v>
      </c>
      <c r="T1429" s="132">
        <v>249.3</v>
      </c>
      <c r="U1429" t="s">
        <v>3236</v>
      </c>
      <c r="V1429" s="133">
        <v>3.2899999999999999E-2</v>
      </c>
      <c r="W1429" s="133">
        <v>4.3062082737683902E-2</v>
      </c>
      <c r="X1429" s="15" t="s">
        <v>412</v>
      </c>
      <c r="Y1429" s="15" t="s">
        <v>339</v>
      </c>
      <c r="Z1429" s="144">
        <v>320944</v>
      </c>
      <c r="AB1429" t="s">
        <v>3405</v>
      </c>
      <c r="AD1429" s="144">
        <v>328.0369</v>
      </c>
      <c r="AG1429" s="15" t="s">
        <v>15</v>
      </c>
      <c r="AH1429" s="133">
        <v>7.9468991912175972E-4</v>
      </c>
      <c r="AI1429" s="133">
        <v>4.7815091141897089E-4</v>
      </c>
      <c r="AJ1429" s="133">
        <v>1.08448719902838E-4</v>
      </c>
    </row>
    <row r="1430" spans="1:36">
      <c r="A1430" t="s">
        <v>1213</v>
      </c>
      <c r="B1430">
        <v>9302</v>
      </c>
      <c r="C1430" t="s">
        <v>3344</v>
      </c>
      <c r="D1430" t="s">
        <v>3345</v>
      </c>
      <c r="E1430" t="s">
        <v>309</v>
      </c>
      <c r="F1430" t="s">
        <v>3346</v>
      </c>
      <c r="G1430" t="s">
        <v>3347</v>
      </c>
      <c r="H1430" t="s">
        <v>312</v>
      </c>
      <c r="I1430" t="s">
        <v>951</v>
      </c>
      <c r="J1430" t="s">
        <v>204</v>
      </c>
      <c r="K1430" t="s">
        <v>204</v>
      </c>
      <c r="L1430" t="s">
        <v>325</v>
      </c>
      <c r="M1430" t="s">
        <v>340</v>
      </c>
      <c r="N1430" t="s">
        <v>447</v>
      </c>
      <c r="O1430" t="s">
        <v>339</v>
      </c>
      <c r="Q1430" t="s">
        <v>410</v>
      </c>
      <c r="R1430" t="s">
        <v>410</v>
      </c>
      <c r="S1430" t="s">
        <v>1212</v>
      </c>
      <c r="T1430" s="132">
        <v>1402</v>
      </c>
      <c r="U1430" t="s">
        <v>1802</v>
      </c>
      <c r="V1430" s="133">
        <v>4.65E-2</v>
      </c>
      <c r="W1430" s="133">
        <v>1.6764290899837</v>
      </c>
      <c r="X1430" s="3" t="s">
        <v>412</v>
      </c>
      <c r="Y1430" s="3" t="s">
        <v>338</v>
      </c>
      <c r="Z1430" s="144">
        <v>1286818</v>
      </c>
      <c r="AB1430" t="s">
        <v>3348</v>
      </c>
      <c r="AD1430" s="144">
        <v>291.8503</v>
      </c>
      <c r="AG1430" s="15" t="s">
        <v>15</v>
      </c>
      <c r="AH1430" s="133">
        <v>7.5762250573662288E-3</v>
      </c>
      <c r="AI1430" s="133">
        <v>4.2540484604902706E-4</v>
      </c>
      <c r="AJ1430" s="133">
        <v>9.6485460746212513E-5</v>
      </c>
    </row>
    <row r="1431" spans="1:36">
      <c r="A1431" t="s">
        <v>1213</v>
      </c>
      <c r="B1431">
        <v>9302</v>
      </c>
      <c r="C1431" t="s">
        <v>2512</v>
      </c>
      <c r="D1431" t="s">
        <v>2513</v>
      </c>
      <c r="E1431" t="s">
        <v>309</v>
      </c>
      <c r="F1431" t="s">
        <v>2514</v>
      </c>
      <c r="G1431" t="s">
        <v>2515</v>
      </c>
      <c r="H1431" t="s">
        <v>312</v>
      </c>
      <c r="I1431" t="s">
        <v>951</v>
      </c>
      <c r="J1431" t="s">
        <v>204</v>
      </c>
      <c r="K1431" t="s">
        <v>204</v>
      </c>
      <c r="L1431" t="s">
        <v>325</v>
      </c>
      <c r="M1431" t="s">
        <v>340</v>
      </c>
      <c r="N1431" t="s">
        <v>443</v>
      </c>
      <c r="O1431" t="s">
        <v>339</v>
      </c>
      <c r="P1431" t="s">
        <v>1662</v>
      </c>
      <c r="Q1431" t="s">
        <v>413</v>
      </c>
      <c r="R1431" t="s">
        <v>407</v>
      </c>
      <c r="S1431" t="s">
        <v>1212</v>
      </c>
      <c r="T1431" s="132">
        <v>8.1999999999999993</v>
      </c>
      <c r="U1431" t="s">
        <v>1418</v>
      </c>
      <c r="V1431" s="133">
        <v>0.02</v>
      </c>
      <c r="W1431" s="133">
        <v>9.8103941917419099E-2</v>
      </c>
      <c r="X1431" s="15" t="s">
        <v>412</v>
      </c>
      <c r="Y1431" s="15" t="s">
        <v>339</v>
      </c>
      <c r="Z1431" s="144">
        <v>175370.46</v>
      </c>
      <c r="AB1431" t="s">
        <v>2516</v>
      </c>
      <c r="AD1431" s="144">
        <v>176.107</v>
      </c>
      <c r="AG1431" s="15" t="s">
        <v>15</v>
      </c>
      <c r="AH1431" s="133">
        <v>2.3714606647553134E-3</v>
      </c>
      <c r="AI1431" s="133">
        <v>2.5669588560695673E-4</v>
      </c>
      <c r="AJ1431" s="133">
        <v>5.8220824291197394E-5</v>
      </c>
    </row>
    <row r="1432" spans="1:36">
      <c r="A1432" t="s">
        <v>1213</v>
      </c>
      <c r="B1432">
        <v>9302</v>
      </c>
      <c r="C1432" t="s">
        <v>3383</v>
      </c>
      <c r="D1432" t="s">
        <v>3384</v>
      </c>
      <c r="E1432" t="s">
        <v>309</v>
      </c>
      <c r="F1432" t="s">
        <v>3385</v>
      </c>
      <c r="G1432" t="s">
        <v>3386</v>
      </c>
      <c r="H1432" t="s">
        <v>312</v>
      </c>
      <c r="I1432" t="s">
        <v>951</v>
      </c>
      <c r="J1432" t="s">
        <v>204</v>
      </c>
      <c r="K1432" t="s">
        <v>204</v>
      </c>
      <c r="L1432" t="s">
        <v>325</v>
      </c>
      <c r="M1432" t="s">
        <v>340</v>
      </c>
      <c r="N1432" t="s">
        <v>451</v>
      </c>
      <c r="O1432" t="s">
        <v>339</v>
      </c>
      <c r="Q1432" t="s">
        <v>410</v>
      </c>
      <c r="R1432" t="s">
        <v>410</v>
      </c>
      <c r="S1432" t="s">
        <v>1212</v>
      </c>
      <c r="T1432" s="132">
        <v>1221.0999999999999</v>
      </c>
      <c r="U1432" t="s">
        <v>1793</v>
      </c>
      <c r="V1432" s="133">
        <v>3.5000000000000003E-2</v>
      </c>
      <c r="W1432" s="133">
        <v>4.5230974580049203E-2</v>
      </c>
      <c r="X1432" s="15" t="s">
        <v>412</v>
      </c>
      <c r="Y1432" s="15" t="s">
        <v>339</v>
      </c>
      <c r="Z1432" s="144">
        <v>159617.32999999999</v>
      </c>
      <c r="AB1432" t="s">
        <v>3387</v>
      </c>
      <c r="AD1432" s="144">
        <v>159.1225</v>
      </c>
      <c r="AG1432" s="15" t="s">
        <v>15</v>
      </c>
      <c r="AH1432" s="133">
        <v>1.9952166249999998E-3</v>
      </c>
      <c r="AI1432" s="133">
        <v>2.3193905442425898E-4</v>
      </c>
      <c r="AJ1432" s="133">
        <v>5.2605763049033019E-5</v>
      </c>
    </row>
    <row r="1433" spans="1:36">
      <c r="A1433" t="s">
        <v>1213</v>
      </c>
      <c r="B1433">
        <v>9302</v>
      </c>
      <c r="C1433" t="s">
        <v>2402</v>
      </c>
      <c r="D1433" t="s">
        <v>2403</v>
      </c>
      <c r="E1433" t="s">
        <v>309</v>
      </c>
      <c r="F1433" t="s">
        <v>2404</v>
      </c>
      <c r="G1433" t="s">
        <v>2405</v>
      </c>
      <c r="H1433" t="s">
        <v>312</v>
      </c>
      <c r="I1433" t="s">
        <v>951</v>
      </c>
      <c r="J1433" t="s">
        <v>204</v>
      </c>
      <c r="K1433" t="s">
        <v>204</v>
      </c>
      <c r="L1433" t="s">
        <v>325</v>
      </c>
      <c r="M1433" t="s">
        <v>340</v>
      </c>
      <c r="N1433" t="s">
        <v>451</v>
      </c>
      <c r="O1433" t="s">
        <v>339</v>
      </c>
      <c r="P1433" t="s">
        <v>1622</v>
      </c>
      <c r="Q1433" t="s">
        <v>413</v>
      </c>
      <c r="R1433" t="s">
        <v>407</v>
      </c>
      <c r="S1433" t="s">
        <v>1212</v>
      </c>
      <c r="T1433" s="132">
        <v>1574.8</v>
      </c>
      <c r="U1433" t="s">
        <v>1726</v>
      </c>
      <c r="V1433" s="133">
        <v>3.9E-2</v>
      </c>
      <c r="W1433" s="133">
        <v>4.9067841285466797E-2</v>
      </c>
      <c r="X1433" s="15" t="s">
        <v>412</v>
      </c>
      <c r="Y1433" s="15" t="s">
        <v>339</v>
      </c>
      <c r="Z1433" s="144">
        <v>141160</v>
      </c>
      <c r="AB1433" t="s">
        <v>2406</v>
      </c>
      <c r="AD1433" s="144">
        <v>139.09909999999999</v>
      </c>
      <c r="AG1433" s="15" t="s">
        <v>15</v>
      </c>
      <c r="AH1433" s="133">
        <v>1.8365664066555626E-4</v>
      </c>
      <c r="AI1433" s="133">
        <v>2.0275268252613828E-4</v>
      </c>
      <c r="AJ1433" s="133">
        <v>4.59860440536929E-5</v>
      </c>
    </row>
    <row r="1434" spans="1:36">
      <c r="A1434" t="s">
        <v>1213</v>
      </c>
      <c r="B1434">
        <v>9302</v>
      </c>
      <c r="C1434" t="s">
        <v>1635</v>
      </c>
      <c r="D1434" t="s">
        <v>1636</v>
      </c>
      <c r="E1434" t="s">
        <v>309</v>
      </c>
      <c r="F1434" t="s">
        <v>3388</v>
      </c>
      <c r="G1434" t="s">
        <v>3389</v>
      </c>
      <c r="H1434" t="s">
        <v>312</v>
      </c>
      <c r="I1434" t="s">
        <v>951</v>
      </c>
      <c r="J1434" t="s">
        <v>204</v>
      </c>
      <c r="K1434" t="s">
        <v>204</v>
      </c>
      <c r="L1434" t="s">
        <v>325</v>
      </c>
      <c r="M1434" t="s">
        <v>340</v>
      </c>
      <c r="N1434" t="s">
        <v>447</v>
      </c>
      <c r="O1434" t="s">
        <v>339</v>
      </c>
      <c r="Q1434" t="s">
        <v>410</v>
      </c>
      <c r="R1434" t="s">
        <v>410</v>
      </c>
      <c r="S1434" t="s">
        <v>1212</v>
      </c>
      <c r="T1434" s="132">
        <v>767.5</v>
      </c>
      <c r="U1434" t="s">
        <v>1777</v>
      </c>
      <c r="V1434" s="133">
        <v>3.56E-2</v>
      </c>
      <c r="W1434" s="133">
        <v>6.6434711636304503E-2</v>
      </c>
      <c r="X1434" s="15" t="s">
        <v>412</v>
      </c>
      <c r="Y1434" s="15" t="s">
        <v>339</v>
      </c>
      <c r="Z1434" s="144">
        <v>130704.33</v>
      </c>
      <c r="AB1434" t="s">
        <v>3390</v>
      </c>
      <c r="AD1434" s="144">
        <v>128.7568</v>
      </c>
      <c r="AG1434" s="15" t="s">
        <v>15</v>
      </c>
      <c r="AH1434" s="133">
        <v>2.1784055000000002E-3</v>
      </c>
      <c r="AI1434" s="133">
        <v>1.8767760965729817E-4</v>
      </c>
      <c r="AJ1434" s="133">
        <v>4.2566888477441811E-5</v>
      </c>
    </row>
    <row r="1435" spans="1:36">
      <c r="A1435" t="s">
        <v>1213</v>
      </c>
      <c r="B1435">
        <v>9302</v>
      </c>
      <c r="C1435" t="s">
        <v>1709</v>
      </c>
      <c r="D1435" t="s">
        <v>1710</v>
      </c>
      <c r="E1435" t="s">
        <v>309</v>
      </c>
      <c r="F1435" t="s">
        <v>1711</v>
      </c>
      <c r="G1435" t="s">
        <v>1712</v>
      </c>
      <c r="H1435" t="s">
        <v>312</v>
      </c>
      <c r="I1435" t="s">
        <v>951</v>
      </c>
      <c r="J1435" t="s">
        <v>204</v>
      </c>
      <c r="K1435" t="s">
        <v>204</v>
      </c>
      <c r="L1435" t="s">
        <v>325</v>
      </c>
      <c r="M1435" t="s">
        <v>340</v>
      </c>
      <c r="N1435" t="s">
        <v>447</v>
      </c>
      <c r="O1435" t="s">
        <v>339</v>
      </c>
      <c r="P1435" t="s">
        <v>1713</v>
      </c>
      <c r="Q1435" t="s">
        <v>415</v>
      </c>
      <c r="R1435" t="s">
        <v>407</v>
      </c>
      <c r="S1435" t="s">
        <v>1212</v>
      </c>
      <c r="T1435" s="132">
        <v>2395.5</v>
      </c>
      <c r="U1435" t="s">
        <v>1682</v>
      </c>
      <c r="V1435" s="133">
        <v>5.5500000000000001E-2</v>
      </c>
      <c r="W1435" s="133">
        <v>5.9922790905236903E-2</v>
      </c>
      <c r="X1435" s="15" t="s">
        <v>412</v>
      </c>
      <c r="Y1435" s="15" t="s">
        <v>339</v>
      </c>
      <c r="Z1435" s="144">
        <v>116009</v>
      </c>
      <c r="AB1435" t="s">
        <v>1714</v>
      </c>
      <c r="AD1435" s="144">
        <v>116.3918</v>
      </c>
      <c r="AG1435" s="15" t="s">
        <v>15</v>
      </c>
      <c r="AH1435" s="133">
        <v>7.2505625000000005E-4</v>
      </c>
      <c r="AI1435" s="133">
        <v>1.6965422259414894E-4</v>
      </c>
      <c r="AJ1435" s="133">
        <v>3.8479030002987896E-5</v>
      </c>
    </row>
    <row r="1436" spans="1:36">
      <c r="A1436" t="s">
        <v>1213</v>
      </c>
      <c r="B1436">
        <v>9302</v>
      </c>
      <c r="C1436" t="s">
        <v>1653</v>
      </c>
      <c r="D1436" t="s">
        <v>1654</v>
      </c>
      <c r="E1436" t="s">
        <v>309</v>
      </c>
      <c r="F1436" t="s">
        <v>1655</v>
      </c>
      <c r="G1436" t="s">
        <v>1656</v>
      </c>
      <c r="H1436" t="s">
        <v>312</v>
      </c>
      <c r="I1436" t="s">
        <v>951</v>
      </c>
      <c r="J1436" t="s">
        <v>204</v>
      </c>
      <c r="K1436" t="s">
        <v>204</v>
      </c>
      <c r="L1436" t="s">
        <v>325</v>
      </c>
      <c r="M1436" t="s">
        <v>340</v>
      </c>
      <c r="N1436" t="s">
        <v>447</v>
      </c>
      <c r="O1436" t="s">
        <v>339</v>
      </c>
      <c r="Q1436" t="s">
        <v>410</v>
      </c>
      <c r="R1436" t="s">
        <v>410</v>
      </c>
      <c r="S1436" t="s">
        <v>1212</v>
      </c>
      <c r="T1436" s="132">
        <v>2167.1999999999998</v>
      </c>
      <c r="U1436" t="s">
        <v>1651</v>
      </c>
      <c r="V1436" s="133">
        <v>3.95E-2</v>
      </c>
      <c r="W1436" s="133">
        <v>7.0848550778627103E-2</v>
      </c>
      <c r="X1436" s="15" t="s">
        <v>412</v>
      </c>
      <c r="Y1436" s="15" t="s">
        <v>339</v>
      </c>
      <c r="Z1436" s="144">
        <v>115114</v>
      </c>
      <c r="AB1436" t="s">
        <v>1657</v>
      </c>
      <c r="AD1436" s="144">
        <v>109.036</v>
      </c>
      <c r="AG1436" s="15" t="s">
        <v>15</v>
      </c>
      <c r="AH1436" s="133">
        <v>1.3729905607942579E-4</v>
      </c>
      <c r="AI1436" s="133">
        <v>1.5893231150970792E-4</v>
      </c>
      <c r="AJ1436" s="133">
        <v>3.6047208784517367E-5</v>
      </c>
    </row>
    <row r="1437" spans="1:36">
      <c r="A1437" t="s">
        <v>1213</v>
      </c>
      <c r="B1437">
        <v>9302</v>
      </c>
      <c r="C1437" t="s">
        <v>3377</v>
      </c>
      <c r="D1437" t="s">
        <v>3378</v>
      </c>
      <c r="E1437" t="s">
        <v>309</v>
      </c>
      <c r="F1437" t="s">
        <v>3395</v>
      </c>
      <c r="G1437" t="s">
        <v>3396</v>
      </c>
      <c r="H1437" t="s">
        <v>312</v>
      </c>
      <c r="I1437" t="s">
        <v>951</v>
      </c>
      <c r="J1437" t="s">
        <v>204</v>
      </c>
      <c r="K1437" t="s">
        <v>204</v>
      </c>
      <c r="L1437" t="s">
        <v>325</v>
      </c>
      <c r="M1437" t="s">
        <v>340</v>
      </c>
      <c r="N1437" t="s">
        <v>436</v>
      </c>
      <c r="O1437" t="s">
        <v>339</v>
      </c>
      <c r="P1437" t="s">
        <v>2914</v>
      </c>
      <c r="Q1437" t="s">
        <v>415</v>
      </c>
      <c r="R1437" t="s">
        <v>407</v>
      </c>
      <c r="S1437" t="s">
        <v>1212</v>
      </c>
      <c r="T1437" s="132">
        <v>347.9</v>
      </c>
      <c r="U1437" t="s">
        <v>3397</v>
      </c>
      <c r="V1437" s="133">
        <v>4.7399999999999998E-2</v>
      </c>
      <c r="W1437" s="133">
        <v>4.3930163995027201E-2</v>
      </c>
      <c r="X1437" s="15" t="s">
        <v>412</v>
      </c>
      <c r="Y1437" s="15" t="s">
        <v>339</v>
      </c>
      <c r="Z1437" s="144">
        <v>94000</v>
      </c>
      <c r="AB1437" t="s">
        <v>3398</v>
      </c>
      <c r="AD1437" s="144">
        <v>101.99</v>
      </c>
      <c r="AG1437" s="15" t="s">
        <v>15</v>
      </c>
      <c r="AH1437" s="133">
        <v>1.3063661012894848E-4</v>
      </c>
      <c r="AI1437" s="133">
        <v>1.486619689907472E-4</v>
      </c>
      <c r="AJ1437" s="133">
        <v>3.3717807182333596E-5</v>
      </c>
    </row>
    <row r="1438" spans="1:36">
      <c r="A1438" t="s">
        <v>1213</v>
      </c>
      <c r="B1438">
        <v>9302</v>
      </c>
      <c r="C1438" t="s">
        <v>2382</v>
      </c>
      <c r="D1438" t="s">
        <v>2383</v>
      </c>
      <c r="E1438" t="s">
        <v>309</v>
      </c>
      <c r="F1438" t="s">
        <v>3415</v>
      </c>
      <c r="G1438" t="s">
        <v>3416</v>
      </c>
      <c r="H1438" t="s">
        <v>312</v>
      </c>
      <c r="I1438" t="s">
        <v>951</v>
      </c>
      <c r="J1438" t="s">
        <v>204</v>
      </c>
      <c r="K1438" t="s">
        <v>204</v>
      </c>
      <c r="L1438" t="s">
        <v>325</v>
      </c>
      <c r="M1438" t="s">
        <v>340</v>
      </c>
      <c r="N1438" t="s">
        <v>465</v>
      </c>
      <c r="O1438" t="s">
        <v>339</v>
      </c>
      <c r="P1438" t="s">
        <v>2102</v>
      </c>
      <c r="Q1438" t="s">
        <v>415</v>
      </c>
      <c r="R1438" t="s">
        <v>407</v>
      </c>
      <c r="S1438" t="s">
        <v>1212</v>
      </c>
      <c r="T1438" s="132">
        <v>2397.8000000000002</v>
      </c>
      <c r="U1438" t="s">
        <v>1663</v>
      </c>
      <c r="V1438" s="133">
        <v>2.75E-2</v>
      </c>
      <c r="W1438" s="133">
        <v>4.8443662012815102E-2</v>
      </c>
      <c r="X1438" s="15" t="s">
        <v>412</v>
      </c>
      <c r="Y1438" s="15" t="s">
        <v>339</v>
      </c>
      <c r="Z1438" s="144">
        <v>90371</v>
      </c>
      <c r="AB1438" t="s">
        <v>3417</v>
      </c>
      <c r="AD1438" s="144">
        <v>86.72</v>
      </c>
      <c r="AG1438" s="15" t="s">
        <v>15</v>
      </c>
      <c r="AH1438" s="133">
        <v>1.0946341909160928E-3</v>
      </c>
      <c r="AI1438" s="133">
        <v>1.2640421561797822E-4</v>
      </c>
      <c r="AJ1438" s="133">
        <v>2.8669558180723301E-5</v>
      </c>
    </row>
    <row r="1439" spans="1:36">
      <c r="A1439" t="s">
        <v>1213</v>
      </c>
      <c r="B1439">
        <v>9302</v>
      </c>
      <c r="C1439" t="s">
        <v>3248</v>
      </c>
      <c r="D1439" t="s">
        <v>3249</v>
      </c>
      <c r="E1439" t="s">
        <v>311</v>
      </c>
      <c r="F1439" t="s">
        <v>3406</v>
      </c>
      <c r="G1439" t="s">
        <v>3407</v>
      </c>
      <c r="H1439" t="s">
        <v>312</v>
      </c>
      <c r="I1439" t="s">
        <v>951</v>
      </c>
      <c r="J1439" t="s">
        <v>204</v>
      </c>
      <c r="K1439" t="s">
        <v>224</v>
      </c>
      <c r="L1439" t="s">
        <v>314</v>
      </c>
      <c r="M1439" t="s">
        <v>340</v>
      </c>
      <c r="N1439" t="s">
        <v>465</v>
      </c>
      <c r="O1439" t="s">
        <v>339</v>
      </c>
      <c r="Q1439" t="s">
        <v>410</v>
      </c>
      <c r="R1439" t="s">
        <v>410</v>
      </c>
      <c r="S1439" t="s">
        <v>1212</v>
      </c>
      <c r="T1439" s="132">
        <v>0</v>
      </c>
      <c r="U1439" t="s">
        <v>1362</v>
      </c>
      <c r="V1439" s="133">
        <v>0.03</v>
      </c>
      <c r="W1439" t="s">
        <v>1326</v>
      </c>
      <c r="X1439" s="3" t="s">
        <v>412</v>
      </c>
      <c r="Y1439" s="3" t="s">
        <v>338</v>
      </c>
      <c r="Z1439" s="144">
        <v>744118.1</v>
      </c>
      <c r="AB1439" t="s">
        <v>3408</v>
      </c>
      <c r="AD1439" s="144">
        <v>33.559699999999999</v>
      </c>
      <c r="AG1439" s="15" t="s">
        <v>15</v>
      </c>
      <c r="AH1439" s="133">
        <v>9.0719668291802755E-3</v>
      </c>
      <c r="AI1439" s="133">
        <v>4.8917061287761337E-5</v>
      </c>
      <c r="AJ1439" s="133">
        <v>1.1094808252740081E-5</v>
      </c>
    </row>
    <row r="1440" spans="1:36">
      <c r="A1440" t="s">
        <v>1213</v>
      </c>
      <c r="B1440">
        <v>9302</v>
      </c>
      <c r="C1440" t="s">
        <v>3409</v>
      </c>
      <c r="D1440" t="s">
        <v>3410</v>
      </c>
      <c r="E1440" t="s">
        <v>311</v>
      </c>
      <c r="F1440" t="s">
        <v>3411</v>
      </c>
      <c r="G1440" t="s">
        <v>3412</v>
      </c>
      <c r="H1440" t="s">
        <v>312</v>
      </c>
      <c r="I1440" t="s">
        <v>951</v>
      </c>
      <c r="J1440" t="s">
        <v>204</v>
      </c>
      <c r="K1440" t="s">
        <v>204</v>
      </c>
      <c r="L1440" t="s">
        <v>314</v>
      </c>
      <c r="M1440" t="s">
        <v>340</v>
      </c>
      <c r="N1440" t="s">
        <v>447</v>
      </c>
      <c r="O1440" t="s">
        <v>339</v>
      </c>
      <c r="Q1440" t="s">
        <v>410</v>
      </c>
      <c r="R1440" t="s">
        <v>410</v>
      </c>
      <c r="S1440" t="s">
        <v>1212</v>
      </c>
      <c r="T1440" s="132">
        <v>0</v>
      </c>
      <c r="U1440" t="s">
        <v>3413</v>
      </c>
      <c r="V1440" s="133">
        <v>9.8500000000000004E-2</v>
      </c>
      <c r="W1440" t="s">
        <v>1326</v>
      </c>
      <c r="X1440" s="3" t="s">
        <v>412</v>
      </c>
      <c r="Y1440" s="3" t="s">
        <v>338</v>
      </c>
      <c r="Z1440" s="144">
        <v>446897.55</v>
      </c>
      <c r="AB1440" t="s">
        <v>3414</v>
      </c>
      <c r="AD1440" s="144">
        <v>23.551500000000001</v>
      </c>
      <c r="AG1440" s="15" t="s">
        <v>15</v>
      </c>
      <c r="AH1440" s="133">
        <v>7.034581936234195E-3</v>
      </c>
      <c r="AI1440" s="133">
        <v>3.4328976984857172E-5</v>
      </c>
      <c r="AJ1440" s="133">
        <v>7.786105852090693E-6</v>
      </c>
    </row>
    <row r="1441" spans="1:36">
      <c r="A1441" t="s">
        <v>1213</v>
      </c>
      <c r="B1441">
        <v>9302</v>
      </c>
      <c r="C1441" t="s">
        <v>2324</v>
      </c>
      <c r="D1441" t="s">
        <v>2325</v>
      </c>
      <c r="E1441" t="s">
        <v>309</v>
      </c>
      <c r="F1441" t="s">
        <v>2326</v>
      </c>
      <c r="G1441">
        <v>1199504</v>
      </c>
      <c r="H1441" t="s">
        <v>312</v>
      </c>
      <c r="I1441" t="s">
        <v>951</v>
      </c>
      <c r="J1441" t="s">
        <v>204</v>
      </c>
      <c r="K1441" t="s">
        <v>204</v>
      </c>
      <c r="L1441" t="s">
        <v>325</v>
      </c>
      <c r="M1441" t="s">
        <v>340</v>
      </c>
      <c r="N1441" t="s">
        <v>454</v>
      </c>
      <c r="O1441" t="s">
        <v>339</v>
      </c>
      <c r="P1441" t="s">
        <v>1676</v>
      </c>
      <c r="Q1441" t="s">
        <v>415</v>
      </c>
      <c r="R1441" t="s">
        <v>407</v>
      </c>
      <c r="S1441" t="s">
        <v>1212</v>
      </c>
      <c r="T1441" s="132">
        <v>0</v>
      </c>
      <c r="U1441" t="s">
        <v>2328</v>
      </c>
      <c r="V1441" t="s">
        <v>1326</v>
      </c>
      <c r="W1441" t="s">
        <v>1326</v>
      </c>
      <c r="X1441" s="15" t="s">
        <v>412</v>
      </c>
      <c r="Y1441" s="15" t="s">
        <v>339</v>
      </c>
      <c r="Z1441" s="144">
        <v>1482864</v>
      </c>
      <c r="AB1441" s="148">
        <f>AD1441*1000/Z1441*100</f>
        <v>107.15999999999998</v>
      </c>
      <c r="AD1441" s="144">
        <f>1589037.0624/1000</f>
        <v>1589.0370624</v>
      </c>
      <c r="AG1441" s="15" t="s">
        <v>15</v>
      </c>
      <c r="AI1441" s="133">
        <v>2.3162013775434535E-3</v>
      </c>
      <c r="AJ1441" s="133">
        <v>5.2533430018222372E-4</v>
      </c>
    </row>
    <row r="1442" spans="1:36">
      <c r="A1442" t="s">
        <v>1213</v>
      </c>
      <c r="B1442">
        <v>9302</v>
      </c>
      <c r="C1442" t="s">
        <v>455</v>
      </c>
      <c r="D1442" t="s">
        <v>2571</v>
      </c>
      <c r="E1442" t="s">
        <v>309</v>
      </c>
      <c r="F1442" t="s">
        <v>2572</v>
      </c>
      <c r="G1442" t="s">
        <v>2573</v>
      </c>
      <c r="H1442" t="s">
        <v>321</v>
      </c>
      <c r="I1442" t="s">
        <v>754</v>
      </c>
      <c r="J1442" t="s">
        <v>204</v>
      </c>
      <c r="K1442" t="s">
        <v>204</v>
      </c>
      <c r="L1442" t="s">
        <v>325</v>
      </c>
      <c r="M1442" t="s">
        <v>340</v>
      </c>
      <c r="N1442" t="s">
        <v>440</v>
      </c>
      <c r="O1442" t="s">
        <v>339</v>
      </c>
      <c r="P1442" t="s">
        <v>2102</v>
      </c>
      <c r="Q1442" t="s">
        <v>415</v>
      </c>
      <c r="R1442" t="s">
        <v>407</v>
      </c>
      <c r="S1442" t="s">
        <v>1212</v>
      </c>
      <c r="T1442" s="132">
        <v>1384.4</v>
      </c>
      <c r="U1442" t="s">
        <v>2574</v>
      </c>
      <c r="V1442" s="133">
        <v>4.4999999999999998E-2</v>
      </c>
      <c r="W1442" s="133">
        <v>1.6350881510972599E-2</v>
      </c>
      <c r="X1442" s="15" t="s">
        <v>412</v>
      </c>
      <c r="Y1442" s="15" t="s">
        <v>339</v>
      </c>
      <c r="Z1442" s="144">
        <v>6657722</v>
      </c>
      <c r="AB1442" t="s">
        <v>2575</v>
      </c>
      <c r="AD1442" s="144">
        <v>7873.4219999999996</v>
      </c>
      <c r="AG1442" s="15" t="s">
        <v>15</v>
      </c>
      <c r="AH1442" s="133">
        <v>2.2525756057458078E-3</v>
      </c>
      <c r="AI1442" s="133">
        <v>1.1476403737769064E-2</v>
      </c>
      <c r="AJ1442" s="133">
        <v>2.6029466110515081E-3</v>
      </c>
    </row>
    <row r="1443" spans="1:36">
      <c r="A1443" t="s">
        <v>1213</v>
      </c>
      <c r="B1443">
        <v>9302</v>
      </c>
      <c r="C1443" t="s">
        <v>2119</v>
      </c>
      <c r="D1443" t="s">
        <v>2120</v>
      </c>
      <c r="E1443" t="s">
        <v>309</v>
      </c>
      <c r="F1443" t="s">
        <v>2585</v>
      </c>
      <c r="G1443" t="s">
        <v>2586</v>
      </c>
      <c r="H1443" t="s">
        <v>321</v>
      </c>
      <c r="I1443" t="s">
        <v>754</v>
      </c>
      <c r="J1443" t="s">
        <v>204</v>
      </c>
      <c r="K1443" t="s">
        <v>204</v>
      </c>
      <c r="L1443" t="s">
        <v>325</v>
      </c>
      <c r="M1443" t="s">
        <v>340</v>
      </c>
      <c r="N1443" t="s">
        <v>464</v>
      </c>
      <c r="O1443" t="s">
        <v>339</v>
      </c>
      <c r="P1443" t="s">
        <v>1650</v>
      </c>
      <c r="Q1443" t="s">
        <v>413</v>
      </c>
      <c r="R1443" t="s">
        <v>407</v>
      </c>
      <c r="S1443" t="s">
        <v>1212</v>
      </c>
      <c r="T1443" s="132">
        <v>1618.2</v>
      </c>
      <c r="U1443" t="s">
        <v>1813</v>
      </c>
      <c r="V1443" s="133">
        <v>2E-3</v>
      </c>
      <c r="W1443" s="133">
        <v>2.0806682285070099E-2</v>
      </c>
      <c r="X1443" s="15" t="s">
        <v>412</v>
      </c>
      <c r="Y1443" s="15" t="s">
        <v>339</v>
      </c>
      <c r="Z1443" s="144">
        <v>3265766.97</v>
      </c>
      <c r="AB1443" t="s">
        <v>2587</v>
      </c>
      <c r="AD1443" s="144">
        <v>3504.4944999999998</v>
      </c>
      <c r="AG1443" s="15" t="s">
        <v>15</v>
      </c>
      <c r="AH1443" s="133">
        <v>1.036751419047619E-2</v>
      </c>
      <c r="AI1443" s="133">
        <v>5.1081973986395147E-3</v>
      </c>
      <c r="AJ1443" s="133">
        <v>1.1585828985444511E-3</v>
      </c>
    </row>
    <row r="1444" spans="1:36">
      <c r="A1444" t="s">
        <v>1213</v>
      </c>
      <c r="B1444">
        <v>9302</v>
      </c>
      <c r="C1444" t="s">
        <v>1840</v>
      </c>
      <c r="D1444" t="s">
        <v>1841</v>
      </c>
      <c r="E1444" t="s">
        <v>309</v>
      </c>
      <c r="F1444" t="s">
        <v>1842</v>
      </c>
      <c r="G1444" t="s">
        <v>1843</v>
      </c>
      <c r="H1444" t="s">
        <v>321</v>
      </c>
      <c r="I1444" t="s">
        <v>754</v>
      </c>
      <c r="J1444" t="s">
        <v>204</v>
      </c>
      <c r="K1444" t="s">
        <v>204</v>
      </c>
      <c r="L1444" t="s">
        <v>325</v>
      </c>
      <c r="M1444" t="s">
        <v>340</v>
      </c>
      <c r="N1444" t="s">
        <v>448</v>
      </c>
      <c r="O1444" t="s">
        <v>339</v>
      </c>
      <c r="P1444" t="s">
        <v>1690</v>
      </c>
      <c r="Q1444" t="s">
        <v>413</v>
      </c>
      <c r="R1444" t="s">
        <v>407</v>
      </c>
      <c r="S1444" t="s">
        <v>1212</v>
      </c>
      <c r="T1444" s="132">
        <v>5219.1000000000004</v>
      </c>
      <c r="U1444" t="s">
        <v>1844</v>
      </c>
      <c r="V1444" s="133">
        <v>2.5899999999999999E-2</v>
      </c>
      <c r="W1444" s="133">
        <v>1.20078526222702E-2</v>
      </c>
      <c r="X1444" s="15" t="s">
        <v>412</v>
      </c>
      <c r="Y1444" s="15" t="s">
        <v>339</v>
      </c>
      <c r="Z1444" s="144">
        <v>974137</v>
      </c>
      <c r="AB1444" t="s">
        <v>1845</v>
      </c>
      <c r="AD1444" s="144">
        <v>1001.6076999999999</v>
      </c>
      <c r="AG1444" s="15" t="s">
        <v>15</v>
      </c>
      <c r="AH1444" s="133">
        <v>2.1647488888888889E-3</v>
      </c>
      <c r="AI1444" s="133">
        <v>1.4599565921981921E-3</v>
      </c>
      <c r="AJ1444" s="133">
        <v>3.3113065301441935E-4</v>
      </c>
    </row>
    <row r="1445" spans="1:36">
      <c r="A1445" t="s">
        <v>1213</v>
      </c>
      <c r="B1445">
        <v>9302</v>
      </c>
      <c r="C1445" t="s">
        <v>1846</v>
      </c>
      <c r="D1445" t="s">
        <v>1847</v>
      </c>
      <c r="E1445" t="s">
        <v>309</v>
      </c>
      <c r="F1445" t="s">
        <v>1848</v>
      </c>
      <c r="G1445" t="s">
        <v>1849</v>
      </c>
      <c r="H1445" t="s">
        <v>321</v>
      </c>
      <c r="I1445" t="s">
        <v>754</v>
      </c>
      <c r="J1445" t="s">
        <v>204</v>
      </c>
      <c r="K1445" t="s">
        <v>204</v>
      </c>
      <c r="L1445" t="s">
        <v>325</v>
      </c>
      <c r="M1445" t="s">
        <v>340</v>
      </c>
      <c r="N1445" t="s">
        <v>464</v>
      </c>
      <c r="O1445" t="s">
        <v>339</v>
      </c>
      <c r="P1445" t="s">
        <v>1650</v>
      </c>
      <c r="Q1445" t="s">
        <v>413</v>
      </c>
      <c r="R1445" t="s">
        <v>407</v>
      </c>
      <c r="S1445" t="s">
        <v>1212</v>
      </c>
      <c r="T1445" s="132">
        <v>474</v>
      </c>
      <c r="U1445" t="s">
        <v>1850</v>
      </c>
      <c r="V1445" s="133">
        <v>0.04</v>
      </c>
      <c r="W1445" s="133">
        <v>1.7950668722390799E-2</v>
      </c>
      <c r="X1445" s="15" t="s">
        <v>412</v>
      </c>
      <c r="Y1445" s="15" t="s">
        <v>339</v>
      </c>
      <c r="Z1445" s="144">
        <v>776933.58</v>
      </c>
      <c r="AB1445" t="s">
        <v>1851</v>
      </c>
      <c r="AD1445" s="144">
        <v>875.91489999999999</v>
      </c>
      <c r="AG1445" s="15" t="s">
        <v>15</v>
      </c>
      <c r="AH1445" s="133">
        <v>9.5433590144928231E-3</v>
      </c>
      <c r="AI1445" s="133">
        <v>1.2767451093473226E-3</v>
      </c>
      <c r="AJ1445" s="133">
        <v>2.8957672032878728E-4</v>
      </c>
    </row>
    <row r="1446" spans="1:36">
      <c r="A1446" t="s">
        <v>1213</v>
      </c>
      <c r="B1446">
        <v>9302</v>
      </c>
      <c r="C1446" t="s">
        <v>2580</v>
      </c>
      <c r="D1446" t="s">
        <v>2581</v>
      </c>
      <c r="E1446" t="s">
        <v>309</v>
      </c>
      <c r="F1446" t="s">
        <v>2582</v>
      </c>
      <c r="G1446" t="s">
        <v>2583</v>
      </c>
      <c r="H1446" t="s">
        <v>321</v>
      </c>
      <c r="I1446" t="s">
        <v>754</v>
      </c>
      <c r="J1446" t="s">
        <v>204</v>
      </c>
      <c r="K1446" t="s">
        <v>204</v>
      </c>
      <c r="L1446" t="s">
        <v>325</v>
      </c>
      <c r="M1446" t="s">
        <v>340</v>
      </c>
      <c r="N1446" t="s">
        <v>465</v>
      </c>
      <c r="O1446" t="s">
        <v>339</v>
      </c>
      <c r="P1446" t="s">
        <v>1686</v>
      </c>
      <c r="Q1446" t="s">
        <v>413</v>
      </c>
      <c r="R1446" t="s">
        <v>407</v>
      </c>
      <c r="S1446" t="s">
        <v>1212</v>
      </c>
      <c r="T1446" s="132">
        <v>1975.8</v>
      </c>
      <c r="U1446" t="s">
        <v>1651</v>
      </c>
      <c r="V1446" s="133">
        <v>0.04</v>
      </c>
      <c r="W1446" s="133">
        <v>4.3652168184518503E-2</v>
      </c>
      <c r="X1446" s="15" t="s">
        <v>412</v>
      </c>
      <c r="Y1446" s="15" t="s">
        <v>339</v>
      </c>
      <c r="Z1446" s="144">
        <v>570957</v>
      </c>
      <c r="AB1446" t="s">
        <v>2584</v>
      </c>
      <c r="AD1446" s="144">
        <v>639.01509999999996</v>
      </c>
      <c r="AG1446" s="15" t="s">
        <v>15</v>
      </c>
      <c r="AH1446" s="133">
        <v>2.1997939527833491E-4</v>
      </c>
      <c r="AI1446" s="133">
        <v>9.3143683675673324E-4</v>
      </c>
      <c r="AJ1446" s="133">
        <v>2.1125784810667339E-4</v>
      </c>
    </row>
    <row r="1447" spans="1:36">
      <c r="A1447" t="s">
        <v>1213</v>
      </c>
      <c r="B1447">
        <v>9302</v>
      </c>
      <c r="C1447" t="s">
        <v>2669</v>
      </c>
      <c r="D1447" t="s">
        <v>2670</v>
      </c>
      <c r="E1447" t="s">
        <v>309</v>
      </c>
      <c r="F1447" t="s">
        <v>2671</v>
      </c>
      <c r="G1447" t="s">
        <v>2672</v>
      </c>
      <c r="H1447" t="s">
        <v>312</v>
      </c>
      <c r="I1447" t="s">
        <v>754</v>
      </c>
      <c r="J1447" t="s">
        <v>204</v>
      </c>
      <c r="K1447" t="s">
        <v>204</v>
      </c>
      <c r="L1447" t="s">
        <v>325</v>
      </c>
      <c r="M1447" t="s">
        <v>340</v>
      </c>
      <c r="N1447" t="s">
        <v>477</v>
      </c>
      <c r="O1447" t="s">
        <v>339</v>
      </c>
      <c r="P1447" t="s">
        <v>1211</v>
      </c>
      <c r="Q1447" t="s">
        <v>413</v>
      </c>
      <c r="R1447" t="s">
        <v>407</v>
      </c>
      <c r="S1447" t="s">
        <v>1212</v>
      </c>
      <c r="T1447" s="132">
        <v>2230.1999999999998</v>
      </c>
      <c r="U1447" t="s">
        <v>1682</v>
      </c>
      <c r="V1447" s="133">
        <v>1E-3</v>
      </c>
      <c r="W1447" s="133">
        <v>1.7239943584203402E-2</v>
      </c>
      <c r="X1447" s="15" t="s">
        <v>412</v>
      </c>
      <c r="Y1447" s="15" t="s">
        <v>339</v>
      </c>
      <c r="Z1447" s="144">
        <v>14301943.199999999</v>
      </c>
      <c r="AB1447" t="s">
        <v>2673</v>
      </c>
      <c r="AD1447" s="144">
        <v>15190.0939</v>
      </c>
      <c r="AG1447" s="15" t="s">
        <v>15</v>
      </c>
      <c r="AH1447" s="133">
        <v>1.6700026996654845E-2</v>
      </c>
      <c r="AI1447" s="133">
        <v>2.2141281187649162E-2</v>
      </c>
      <c r="AJ1447" s="133">
        <v>5.0218321129693278E-3</v>
      </c>
    </row>
    <row r="1448" spans="1:36">
      <c r="A1448" t="s">
        <v>1213</v>
      </c>
      <c r="B1448">
        <v>9302</v>
      </c>
      <c r="C1448" t="s">
        <v>2074</v>
      </c>
      <c r="D1448" t="s">
        <v>2075</v>
      </c>
      <c r="E1448" t="s">
        <v>309</v>
      </c>
      <c r="F1448" t="s">
        <v>2689</v>
      </c>
      <c r="G1448" t="s">
        <v>2690</v>
      </c>
      <c r="H1448" t="s">
        <v>312</v>
      </c>
      <c r="I1448" t="s">
        <v>754</v>
      </c>
      <c r="J1448" t="s">
        <v>204</v>
      </c>
      <c r="K1448" t="s">
        <v>204</v>
      </c>
      <c r="L1448" t="s">
        <v>325</v>
      </c>
      <c r="M1448" t="s">
        <v>340</v>
      </c>
      <c r="N1448" t="s">
        <v>448</v>
      </c>
      <c r="O1448" t="s">
        <v>339</v>
      </c>
      <c r="P1448" t="s">
        <v>1211</v>
      </c>
      <c r="Q1448" t="s">
        <v>413</v>
      </c>
      <c r="R1448" t="s">
        <v>407</v>
      </c>
      <c r="S1448" t="s">
        <v>1212</v>
      </c>
      <c r="T1448" s="132">
        <v>495.9</v>
      </c>
      <c r="U1448" t="s">
        <v>2691</v>
      </c>
      <c r="V1448" s="133">
        <v>8.6E-3</v>
      </c>
      <c r="W1448" s="133">
        <v>1.30201769888398E-2</v>
      </c>
      <c r="X1448" s="15" t="s">
        <v>412</v>
      </c>
      <c r="Y1448" s="15" t="s">
        <v>339</v>
      </c>
      <c r="Z1448" s="144">
        <v>13159390</v>
      </c>
      <c r="AB1448" t="s">
        <v>2692</v>
      </c>
      <c r="AD1448" s="144">
        <v>14881.9542</v>
      </c>
      <c r="AG1448" s="15" t="s">
        <v>15</v>
      </c>
      <c r="AH1448" s="133">
        <v>5.2609130026133877E-3</v>
      </c>
      <c r="AI1448" s="133">
        <v>2.1692132697344053E-2</v>
      </c>
      <c r="AJ1448" s="133">
        <v>4.9199613904492559E-3</v>
      </c>
    </row>
    <row r="1449" spans="1:36">
      <c r="A1449" t="s">
        <v>1213</v>
      </c>
      <c r="B1449">
        <v>9302</v>
      </c>
      <c r="C1449" t="s">
        <v>2663</v>
      </c>
      <c r="D1449" t="s">
        <v>2664</v>
      </c>
      <c r="E1449" t="s">
        <v>309</v>
      </c>
      <c r="F1449" t="s">
        <v>2665</v>
      </c>
      <c r="G1449" t="s">
        <v>2666</v>
      </c>
      <c r="H1449" t="s">
        <v>312</v>
      </c>
      <c r="I1449" t="s">
        <v>754</v>
      </c>
      <c r="J1449" t="s">
        <v>204</v>
      </c>
      <c r="K1449" t="s">
        <v>204</v>
      </c>
      <c r="L1449" t="s">
        <v>325</v>
      </c>
      <c r="M1449" t="s">
        <v>340</v>
      </c>
      <c r="N1449" t="s">
        <v>436</v>
      </c>
      <c r="O1449" t="s">
        <v>339</v>
      </c>
      <c r="P1449" t="s">
        <v>1211</v>
      </c>
      <c r="Q1449" t="s">
        <v>413</v>
      </c>
      <c r="R1449" t="s">
        <v>407</v>
      </c>
      <c r="S1449" t="s">
        <v>1212</v>
      </c>
      <c r="T1449" s="132">
        <v>3781.4</v>
      </c>
      <c r="U1449" t="s">
        <v>2667</v>
      </c>
      <c r="V1449" s="133">
        <v>5.0000000000000001E-4</v>
      </c>
      <c r="W1449" s="133">
        <v>2.1095168503522499E-2</v>
      </c>
      <c r="X1449" s="15" t="s">
        <v>412</v>
      </c>
      <c r="Y1449" s="15" t="s">
        <v>339</v>
      </c>
      <c r="Z1449" s="144">
        <v>12845218.68</v>
      </c>
      <c r="AB1449" t="s">
        <v>2668</v>
      </c>
      <c r="AD1449" s="144">
        <v>13198.4622</v>
      </c>
      <c r="AG1449" s="15" t="s">
        <v>15</v>
      </c>
      <c r="AH1449" s="133">
        <v>1.2434380638425528E-2</v>
      </c>
      <c r="AI1449" s="133">
        <v>1.9238252557132553E-2</v>
      </c>
      <c r="AJ1449" s="133">
        <v>4.3634003683000145E-3</v>
      </c>
    </row>
    <row r="1450" spans="1:36">
      <c r="A1450" t="s">
        <v>1213</v>
      </c>
      <c r="B1450">
        <v>9302</v>
      </c>
      <c r="C1450" t="s">
        <v>455</v>
      </c>
      <c r="D1450" t="s">
        <v>2571</v>
      </c>
      <c r="E1450" t="s">
        <v>309</v>
      </c>
      <c r="F1450" t="s">
        <v>2656</v>
      </c>
      <c r="G1450" t="s">
        <v>2657</v>
      </c>
      <c r="H1450" t="s">
        <v>312</v>
      </c>
      <c r="I1450" t="s">
        <v>754</v>
      </c>
      <c r="J1450" t="s">
        <v>204</v>
      </c>
      <c r="K1450" t="s">
        <v>204</v>
      </c>
      <c r="L1450" t="s">
        <v>325</v>
      </c>
      <c r="M1450" t="s">
        <v>340</v>
      </c>
      <c r="N1450" t="s">
        <v>440</v>
      </c>
      <c r="O1450" t="s">
        <v>339</v>
      </c>
      <c r="P1450" t="s">
        <v>2102</v>
      </c>
      <c r="Q1450" t="s">
        <v>415</v>
      </c>
      <c r="R1450" t="s">
        <v>407</v>
      </c>
      <c r="S1450" t="s">
        <v>1212</v>
      </c>
      <c r="T1450" s="132">
        <v>6379.8</v>
      </c>
      <c r="U1450" t="s">
        <v>2658</v>
      </c>
      <c r="V1450" s="133">
        <v>2.3900000000000001E-2</v>
      </c>
      <c r="W1450" s="133">
        <v>3.3191722428795199E-3</v>
      </c>
      <c r="X1450" s="15" t="s">
        <v>412</v>
      </c>
      <c r="Y1450" s="15" t="s">
        <v>339</v>
      </c>
      <c r="Z1450" s="144">
        <v>11633816</v>
      </c>
      <c r="AB1450" t="s">
        <v>2659</v>
      </c>
      <c r="AD1450" s="144">
        <v>12885.614599999999</v>
      </c>
      <c r="AG1450" s="15" t="s">
        <v>15</v>
      </c>
      <c r="AH1450" s="133">
        <v>2.9913533761121974E-3</v>
      </c>
      <c r="AI1450" s="133">
        <v>1.878224176970212E-2</v>
      </c>
      <c r="AJ1450" s="133">
        <v>4.2599732180474813E-3</v>
      </c>
    </row>
    <row r="1451" spans="1:36">
      <c r="A1451" t="s">
        <v>1213</v>
      </c>
      <c r="B1451">
        <v>9302</v>
      </c>
      <c r="C1451" t="s">
        <v>2074</v>
      </c>
      <c r="D1451" t="s">
        <v>2075</v>
      </c>
      <c r="E1451" t="s">
        <v>309</v>
      </c>
      <c r="F1451" t="s">
        <v>3435</v>
      </c>
      <c r="G1451" t="s">
        <v>3436</v>
      </c>
      <c r="H1451" t="s">
        <v>312</v>
      </c>
      <c r="I1451" t="s">
        <v>754</v>
      </c>
      <c r="J1451" t="s">
        <v>204</v>
      </c>
      <c r="K1451" t="s">
        <v>204</v>
      </c>
      <c r="L1451" t="s">
        <v>325</v>
      </c>
      <c r="M1451" t="s">
        <v>340</v>
      </c>
      <c r="N1451" t="s">
        <v>448</v>
      </c>
      <c r="O1451" t="s">
        <v>339</v>
      </c>
      <c r="P1451" t="s">
        <v>2914</v>
      </c>
      <c r="Q1451" t="s">
        <v>415</v>
      </c>
      <c r="R1451" t="s">
        <v>407</v>
      </c>
      <c r="S1451" t="s">
        <v>1212</v>
      </c>
      <c r="T1451" s="132">
        <v>5.5</v>
      </c>
      <c r="U1451" t="s">
        <v>3437</v>
      </c>
      <c r="V1451" s="133">
        <v>0.01</v>
      </c>
      <c r="W1451" s="133">
        <v>1.0897123754000699</v>
      </c>
      <c r="X1451" s="15" t="s">
        <v>412</v>
      </c>
      <c r="Y1451" s="15" t="s">
        <v>339</v>
      </c>
      <c r="Z1451" s="144">
        <v>11130397</v>
      </c>
      <c r="AB1451" t="s">
        <v>3438</v>
      </c>
      <c r="AD1451" s="144">
        <v>12547.2965</v>
      </c>
      <c r="AG1451" s="15" t="s">
        <v>15</v>
      </c>
      <c r="AH1451" s="133">
        <v>2.7607205397226976E-2</v>
      </c>
      <c r="AI1451" s="133">
        <v>1.8289104845580065E-2</v>
      </c>
      <c r="AJ1451" s="133">
        <v>4.1481255421763818E-3</v>
      </c>
    </row>
    <row r="1452" spans="1:36">
      <c r="A1452" t="s">
        <v>1213</v>
      </c>
      <c r="B1452">
        <v>9302</v>
      </c>
      <c r="C1452" t="s">
        <v>1858</v>
      </c>
      <c r="D1452" t="s">
        <v>1859</v>
      </c>
      <c r="E1452" t="s">
        <v>309</v>
      </c>
      <c r="F1452" t="s">
        <v>2635</v>
      </c>
      <c r="G1452" t="s">
        <v>2636</v>
      </c>
      <c r="H1452" t="s">
        <v>312</v>
      </c>
      <c r="I1452" t="s">
        <v>754</v>
      </c>
      <c r="J1452" t="s">
        <v>204</v>
      </c>
      <c r="K1452" t="s">
        <v>204</v>
      </c>
      <c r="L1452" t="s">
        <v>325</v>
      </c>
      <c r="M1452" t="s">
        <v>340</v>
      </c>
      <c r="N1452" t="s">
        <v>448</v>
      </c>
      <c r="O1452" t="s">
        <v>339</v>
      </c>
      <c r="P1452" t="s">
        <v>1211</v>
      </c>
      <c r="Q1452" t="s">
        <v>413</v>
      </c>
      <c r="R1452" t="s">
        <v>407</v>
      </c>
      <c r="S1452" t="s">
        <v>1212</v>
      </c>
      <c r="T1452" s="132">
        <v>1231.5</v>
      </c>
      <c r="U1452" t="s">
        <v>1802</v>
      </c>
      <c r="V1452" s="133">
        <v>8.3000000000000001E-3</v>
      </c>
      <c r="W1452" s="133">
        <v>1.3911861664056399E-2</v>
      </c>
      <c r="X1452" s="15" t="s">
        <v>412</v>
      </c>
      <c r="Y1452" s="15" t="s">
        <v>339</v>
      </c>
      <c r="Z1452" s="144">
        <v>10017545</v>
      </c>
      <c r="AB1452" t="s">
        <v>2637</v>
      </c>
      <c r="AD1452" s="144">
        <v>11185.590699999999</v>
      </c>
      <c r="AG1452" s="15" t="s">
        <v>15</v>
      </c>
      <c r="AH1452" s="133">
        <v>3.2931911544641893E-3</v>
      </c>
      <c r="AI1452" s="133">
        <v>1.6304264514036573E-2</v>
      </c>
      <c r="AJ1452" s="133">
        <v>3.6979467638308052E-3</v>
      </c>
    </row>
    <row r="1453" spans="1:36">
      <c r="A1453" t="s">
        <v>1213</v>
      </c>
      <c r="B1453">
        <v>9302</v>
      </c>
      <c r="C1453" t="s">
        <v>2669</v>
      </c>
      <c r="D1453" t="s">
        <v>2670</v>
      </c>
      <c r="E1453" t="s">
        <v>309</v>
      </c>
      <c r="F1453" t="s">
        <v>2717</v>
      </c>
      <c r="G1453" t="s">
        <v>2718</v>
      </c>
      <c r="H1453" t="s">
        <v>312</v>
      </c>
      <c r="I1453" t="s">
        <v>754</v>
      </c>
      <c r="J1453" t="s">
        <v>204</v>
      </c>
      <c r="K1453" t="s">
        <v>204</v>
      </c>
      <c r="L1453" t="s">
        <v>325</v>
      </c>
      <c r="M1453" t="s">
        <v>340</v>
      </c>
      <c r="N1453" t="s">
        <v>477</v>
      </c>
      <c r="O1453" t="s">
        <v>339</v>
      </c>
      <c r="P1453" t="s">
        <v>1211</v>
      </c>
      <c r="Q1453" t="s">
        <v>413</v>
      </c>
      <c r="R1453" t="s">
        <v>407</v>
      </c>
      <c r="S1453" t="s">
        <v>1212</v>
      </c>
      <c r="T1453" s="132">
        <v>12327</v>
      </c>
      <c r="U1453" t="s">
        <v>2719</v>
      </c>
      <c r="V1453" s="133">
        <v>2.07E-2</v>
      </c>
      <c r="W1453" s="133">
        <v>2.55090076458451E-2</v>
      </c>
      <c r="X1453" s="15" t="s">
        <v>412</v>
      </c>
      <c r="Y1453" s="15" t="s">
        <v>339</v>
      </c>
      <c r="Z1453" s="144">
        <v>10912386.26</v>
      </c>
      <c r="AB1453" t="s">
        <v>2720</v>
      </c>
      <c r="AD1453" s="144">
        <v>11084.802</v>
      </c>
      <c r="AG1453" s="15" t="s">
        <v>15</v>
      </c>
      <c r="AH1453" s="133">
        <v>2.3964946615295398E-3</v>
      </c>
      <c r="AI1453" s="133">
        <v>1.6157353575767943E-2</v>
      </c>
      <c r="AJ1453" s="133">
        <v>3.6646261054058809E-3</v>
      </c>
    </row>
    <row r="1454" spans="1:36">
      <c r="A1454" t="s">
        <v>1213</v>
      </c>
      <c r="B1454">
        <v>9302</v>
      </c>
      <c r="C1454" t="s">
        <v>2074</v>
      </c>
      <c r="D1454" t="s">
        <v>2075</v>
      </c>
      <c r="E1454" t="s">
        <v>309</v>
      </c>
      <c r="F1454" t="s">
        <v>2642</v>
      </c>
      <c r="G1454" t="s">
        <v>2643</v>
      </c>
      <c r="H1454" t="s">
        <v>312</v>
      </c>
      <c r="I1454" t="s">
        <v>754</v>
      </c>
      <c r="J1454" t="s">
        <v>204</v>
      </c>
      <c r="K1454" t="s">
        <v>204</v>
      </c>
      <c r="L1454" t="s">
        <v>325</v>
      </c>
      <c r="M1454" t="s">
        <v>340</v>
      </c>
      <c r="N1454" t="s">
        <v>448</v>
      </c>
      <c r="O1454" t="s">
        <v>339</v>
      </c>
      <c r="P1454" t="s">
        <v>1211</v>
      </c>
      <c r="Q1454" t="s">
        <v>413</v>
      </c>
      <c r="R1454" t="s">
        <v>407</v>
      </c>
      <c r="S1454" t="s">
        <v>1212</v>
      </c>
      <c r="T1454" s="132">
        <v>2218.5</v>
      </c>
      <c r="U1454" t="s">
        <v>2644</v>
      </c>
      <c r="V1454" s="133">
        <v>3.8E-3</v>
      </c>
      <c r="W1454" s="133">
        <v>1.7127171698808299E-2</v>
      </c>
      <c r="X1454" s="15" t="s">
        <v>412</v>
      </c>
      <c r="Y1454" s="15" t="s">
        <v>339</v>
      </c>
      <c r="Z1454" s="144">
        <v>10336665</v>
      </c>
      <c r="AB1454" t="s">
        <v>2607</v>
      </c>
      <c r="AD1454" s="144">
        <v>11082.9722</v>
      </c>
      <c r="AG1454" s="15" t="s">
        <v>15</v>
      </c>
      <c r="AH1454" s="133">
        <v>3.4455549999999999E-3</v>
      </c>
      <c r="AI1454" s="133">
        <v>1.6154686435157498E-2</v>
      </c>
      <c r="AJ1454" s="133">
        <v>3.6640211750834746E-3</v>
      </c>
    </row>
    <row r="1455" spans="1:36">
      <c r="A1455" t="s">
        <v>1213</v>
      </c>
      <c r="B1455">
        <v>9302</v>
      </c>
      <c r="C1455" t="s">
        <v>1874</v>
      </c>
      <c r="D1455" t="s">
        <v>1875</v>
      </c>
      <c r="E1455" t="s">
        <v>309</v>
      </c>
      <c r="F1455" t="s">
        <v>2115</v>
      </c>
      <c r="G1455" t="s">
        <v>2116</v>
      </c>
      <c r="H1455" t="s">
        <v>312</v>
      </c>
      <c r="I1455" t="s">
        <v>754</v>
      </c>
      <c r="J1455" t="s">
        <v>204</v>
      </c>
      <c r="K1455" t="s">
        <v>204</v>
      </c>
      <c r="L1455" t="s">
        <v>325</v>
      </c>
      <c r="M1455" t="s">
        <v>340</v>
      </c>
      <c r="N1455" t="s">
        <v>448</v>
      </c>
      <c r="O1455" t="s">
        <v>339</v>
      </c>
      <c r="P1455" t="s">
        <v>1211</v>
      </c>
      <c r="Q1455" t="s">
        <v>413</v>
      </c>
      <c r="R1455" t="s">
        <v>407</v>
      </c>
      <c r="S1455" t="s">
        <v>1212</v>
      </c>
      <c r="T1455" s="132">
        <v>3534.9</v>
      </c>
      <c r="U1455" t="s">
        <v>2117</v>
      </c>
      <c r="V1455" s="133">
        <v>1.7500000000000002E-2</v>
      </c>
      <c r="W1455" s="133">
        <v>1.8900050641297999E-2</v>
      </c>
      <c r="X1455" s="15" t="s">
        <v>412</v>
      </c>
      <c r="Y1455" s="15" t="s">
        <v>339</v>
      </c>
      <c r="Z1455" s="144">
        <v>9793327.5600000005</v>
      </c>
      <c r="AB1455" t="s">
        <v>2118</v>
      </c>
      <c r="AD1455" s="144">
        <v>10886.2629</v>
      </c>
      <c r="AG1455" s="15" t="s">
        <v>15</v>
      </c>
      <c r="AH1455" s="133">
        <v>3.622180430553199E-3</v>
      </c>
      <c r="AI1455" s="133">
        <v>1.586796036537819E-2</v>
      </c>
      <c r="AJ1455" s="133">
        <v>3.598989247949718E-3</v>
      </c>
    </row>
    <row r="1456" spans="1:36">
      <c r="A1456" t="s">
        <v>1213</v>
      </c>
      <c r="B1456">
        <v>9302</v>
      </c>
      <c r="C1456" t="s">
        <v>2074</v>
      </c>
      <c r="D1456" t="s">
        <v>2075</v>
      </c>
      <c r="E1456" t="s">
        <v>309</v>
      </c>
      <c r="F1456" t="s">
        <v>2076</v>
      </c>
      <c r="G1456" t="s">
        <v>2077</v>
      </c>
      <c r="H1456" t="s">
        <v>312</v>
      </c>
      <c r="I1456" t="s">
        <v>754</v>
      </c>
      <c r="J1456" t="s">
        <v>204</v>
      </c>
      <c r="K1456" t="s">
        <v>204</v>
      </c>
      <c r="L1456" t="s">
        <v>325</v>
      </c>
      <c r="M1456" t="s">
        <v>340</v>
      </c>
      <c r="N1456" t="s">
        <v>448</v>
      </c>
      <c r="O1456" t="s">
        <v>339</v>
      </c>
      <c r="P1456" t="s">
        <v>1211</v>
      </c>
      <c r="Q1456" t="s">
        <v>413</v>
      </c>
      <c r="R1456" t="s">
        <v>407</v>
      </c>
      <c r="S1456" t="s">
        <v>1212</v>
      </c>
      <c r="T1456" s="132">
        <v>4553.8</v>
      </c>
      <c r="U1456" t="s">
        <v>2078</v>
      </c>
      <c r="V1456" s="133">
        <v>1E-3</v>
      </c>
      <c r="W1456" s="133">
        <v>1.9437684048413902E-2</v>
      </c>
      <c r="X1456" s="15" t="s">
        <v>412</v>
      </c>
      <c r="Y1456" s="15" t="s">
        <v>339</v>
      </c>
      <c r="Z1456" s="144">
        <v>9469160</v>
      </c>
      <c r="AB1456" t="s">
        <v>2079</v>
      </c>
      <c r="AD1456" s="144">
        <v>9502.302099999999</v>
      </c>
      <c r="AG1456" s="15" t="s">
        <v>15</v>
      </c>
      <c r="AH1456" s="133">
        <v>2.8039240652510578E-3</v>
      </c>
      <c r="AI1456" s="133">
        <v>1.3850680852347405E-2</v>
      </c>
      <c r="AJ1456" s="133">
        <v>3.1414529855484223E-3</v>
      </c>
    </row>
    <row r="1457" spans="1:36">
      <c r="A1457" t="s">
        <v>1213</v>
      </c>
      <c r="B1457">
        <v>9302</v>
      </c>
      <c r="C1457" t="s">
        <v>3418</v>
      </c>
      <c r="D1457" t="s">
        <v>3419</v>
      </c>
      <c r="E1457" t="s">
        <v>309</v>
      </c>
      <c r="F1457" t="s">
        <v>3420</v>
      </c>
      <c r="G1457" t="s">
        <v>3421</v>
      </c>
      <c r="H1457" t="s">
        <v>312</v>
      </c>
      <c r="I1457" t="s">
        <v>754</v>
      </c>
      <c r="J1457" t="s">
        <v>204</v>
      </c>
      <c r="K1457" t="s">
        <v>204</v>
      </c>
      <c r="L1457" t="s">
        <v>325</v>
      </c>
      <c r="M1457" t="s">
        <v>340</v>
      </c>
      <c r="N1457" t="s">
        <v>477</v>
      </c>
      <c r="O1457" t="s">
        <v>339</v>
      </c>
      <c r="P1457" t="s">
        <v>1957</v>
      </c>
      <c r="Q1457" t="s">
        <v>413</v>
      </c>
      <c r="R1457" t="s">
        <v>407</v>
      </c>
      <c r="S1457" t="s">
        <v>1212</v>
      </c>
      <c r="T1457" s="132">
        <v>3617.9</v>
      </c>
      <c r="U1457" t="s">
        <v>2785</v>
      </c>
      <c r="V1457" s="133">
        <v>7.0000000000000001E-3</v>
      </c>
      <c r="W1457" s="133">
        <v>1.7955913926362602E-2</v>
      </c>
      <c r="X1457" s="15" t="s">
        <v>412</v>
      </c>
      <c r="Y1457" s="15" t="s">
        <v>339</v>
      </c>
      <c r="Z1457" s="144">
        <v>7858452.7999999998</v>
      </c>
      <c r="AB1457" t="s">
        <v>2673</v>
      </c>
      <c r="AD1457" s="144">
        <v>8346.4627</v>
      </c>
      <c r="AG1457" s="15" t="s">
        <v>15</v>
      </c>
      <c r="AH1457" s="133">
        <v>9.8230659999999997E-2</v>
      </c>
      <c r="AI1457" s="133">
        <v>1.2165914100302266E-2</v>
      </c>
      <c r="AJ1457" s="133">
        <v>2.7593334638017397E-3</v>
      </c>
    </row>
    <row r="1458" spans="1:36">
      <c r="A1458" t="s">
        <v>1213</v>
      </c>
      <c r="B1458">
        <v>9302</v>
      </c>
      <c r="C1458" t="s">
        <v>1846</v>
      </c>
      <c r="D1458" t="s">
        <v>1847</v>
      </c>
      <c r="E1458" t="s">
        <v>309</v>
      </c>
      <c r="F1458" t="s">
        <v>3425</v>
      </c>
      <c r="G1458" t="s">
        <v>3426</v>
      </c>
      <c r="H1458" t="s">
        <v>312</v>
      </c>
      <c r="I1458" t="s">
        <v>754</v>
      </c>
      <c r="J1458" t="s">
        <v>204</v>
      </c>
      <c r="K1458" t="s">
        <v>204</v>
      </c>
      <c r="L1458" t="s">
        <v>325</v>
      </c>
      <c r="M1458" t="s">
        <v>340</v>
      </c>
      <c r="N1458" t="s">
        <v>464</v>
      </c>
      <c r="O1458" t="s">
        <v>339</v>
      </c>
      <c r="P1458" t="s">
        <v>1650</v>
      </c>
      <c r="Q1458" t="s">
        <v>413</v>
      </c>
      <c r="R1458" t="s">
        <v>407</v>
      </c>
      <c r="S1458" t="s">
        <v>1212</v>
      </c>
      <c r="T1458" s="132">
        <v>3897.6</v>
      </c>
      <c r="U1458" t="s">
        <v>2658</v>
      </c>
      <c r="V1458" s="133">
        <v>3.5000000000000003E-2</v>
      </c>
      <c r="W1458" s="133">
        <v>2.5564082287549601E-2</v>
      </c>
      <c r="X1458" s="15" t="s">
        <v>412</v>
      </c>
      <c r="Y1458" s="15" t="s">
        <v>339</v>
      </c>
      <c r="Z1458" s="144">
        <v>6371318.6399999997</v>
      </c>
      <c r="AB1458" t="s">
        <v>3427</v>
      </c>
      <c r="AD1458" s="144">
        <v>7510.5104000000001</v>
      </c>
      <c r="AG1458" s="15" t="s">
        <v>15</v>
      </c>
      <c r="AH1458" s="133">
        <v>7.311918027947611E-3</v>
      </c>
      <c r="AI1458" s="133">
        <v>1.09474190037208E-2</v>
      </c>
      <c r="AJ1458" s="133">
        <v>2.482968345015307E-3</v>
      </c>
    </row>
    <row r="1459" spans="1:36">
      <c r="A1459" t="s">
        <v>1213</v>
      </c>
      <c r="B1459">
        <v>9302</v>
      </c>
      <c r="C1459" t="s">
        <v>2094</v>
      </c>
      <c r="D1459" t="s">
        <v>2095</v>
      </c>
      <c r="E1459" t="s">
        <v>309</v>
      </c>
      <c r="F1459" t="s">
        <v>2096</v>
      </c>
      <c r="G1459" t="s">
        <v>2097</v>
      </c>
      <c r="H1459" t="s">
        <v>312</v>
      </c>
      <c r="I1459" t="s">
        <v>754</v>
      </c>
      <c r="J1459" t="s">
        <v>204</v>
      </c>
      <c r="K1459" t="s">
        <v>204</v>
      </c>
      <c r="L1459" t="s">
        <v>325</v>
      </c>
      <c r="M1459" t="s">
        <v>340</v>
      </c>
      <c r="N1459" t="s">
        <v>448</v>
      </c>
      <c r="O1459" t="s">
        <v>339</v>
      </c>
      <c r="P1459" t="s">
        <v>1211</v>
      </c>
      <c r="Q1459" t="s">
        <v>413</v>
      </c>
      <c r="R1459" t="s">
        <v>407</v>
      </c>
      <c r="S1459" t="s">
        <v>1212</v>
      </c>
      <c r="T1459" s="132">
        <v>4259.6000000000004</v>
      </c>
      <c r="U1459" t="s">
        <v>2098</v>
      </c>
      <c r="V1459" s="133">
        <v>2E-3</v>
      </c>
      <c r="W1459" s="133">
        <v>1.8855466407537099E-2</v>
      </c>
      <c r="X1459" s="15" t="s">
        <v>412</v>
      </c>
      <c r="Y1459" s="15" t="s">
        <v>339</v>
      </c>
      <c r="Z1459" s="144">
        <v>7264438.7199999997</v>
      </c>
      <c r="AB1459" t="s">
        <v>2099</v>
      </c>
      <c r="AD1459" s="144">
        <v>7356.6970999999994</v>
      </c>
      <c r="AG1459" s="15" t="s">
        <v>15</v>
      </c>
      <c r="AH1459" s="133">
        <v>1.8804093584935092E-3</v>
      </c>
      <c r="AI1459" s="133">
        <v>1.0723218709231491E-2</v>
      </c>
      <c r="AJ1459" s="133">
        <v>2.4321177989668863E-3</v>
      </c>
    </row>
    <row r="1460" spans="1:36">
      <c r="A1460" t="s">
        <v>1213</v>
      </c>
      <c r="B1460">
        <v>9302</v>
      </c>
      <c r="C1460" t="s">
        <v>1874</v>
      </c>
      <c r="D1460" t="s">
        <v>1875</v>
      </c>
      <c r="E1460" t="s">
        <v>309</v>
      </c>
      <c r="F1460" t="s">
        <v>2763</v>
      </c>
      <c r="G1460" t="s">
        <v>2764</v>
      </c>
      <c r="H1460" t="s">
        <v>312</v>
      </c>
      <c r="I1460" t="s">
        <v>754</v>
      </c>
      <c r="J1460" t="s">
        <v>204</v>
      </c>
      <c r="K1460" t="s">
        <v>204</v>
      </c>
      <c r="L1460" t="s">
        <v>325</v>
      </c>
      <c r="M1460" t="s">
        <v>340</v>
      </c>
      <c r="N1460" t="s">
        <v>448</v>
      </c>
      <c r="O1460" t="s">
        <v>339</v>
      </c>
      <c r="P1460" t="s">
        <v>1211</v>
      </c>
      <c r="Q1460" t="s">
        <v>413</v>
      </c>
      <c r="R1460" t="s">
        <v>407</v>
      </c>
      <c r="S1460" t="s">
        <v>1212</v>
      </c>
      <c r="T1460" s="132">
        <v>2042.7</v>
      </c>
      <c r="U1460" t="s">
        <v>2765</v>
      </c>
      <c r="V1460" s="133">
        <v>6.0000000000000001E-3</v>
      </c>
      <c r="W1460" s="133">
        <v>1.2836594849824599E-2</v>
      </c>
      <c r="X1460" s="15" t="s">
        <v>412</v>
      </c>
      <c r="Y1460" s="15" t="s">
        <v>339</v>
      </c>
      <c r="Z1460" s="144">
        <v>6496041.6399999997</v>
      </c>
      <c r="AB1460" t="s">
        <v>2766</v>
      </c>
      <c r="AD1460" s="144">
        <v>7197.6140999999998</v>
      </c>
      <c r="AG1460" s="15" t="s">
        <v>15</v>
      </c>
      <c r="AH1460" s="133">
        <v>5.8413832139169132E-3</v>
      </c>
      <c r="AI1460" s="133">
        <v>1.0491337230528138E-2</v>
      </c>
      <c r="AJ1460" s="133">
        <v>2.3795250945842293E-3</v>
      </c>
    </row>
    <row r="1461" spans="1:36">
      <c r="A1461" t="s">
        <v>1213</v>
      </c>
      <c r="B1461">
        <v>9302</v>
      </c>
      <c r="C1461" t="s">
        <v>1618</v>
      </c>
      <c r="D1461" t="s">
        <v>1619</v>
      </c>
      <c r="E1461" t="s">
        <v>309</v>
      </c>
      <c r="F1461" t="s">
        <v>3422</v>
      </c>
      <c r="G1461" t="s">
        <v>3423</v>
      </c>
      <c r="H1461" t="s">
        <v>312</v>
      </c>
      <c r="I1461" t="s">
        <v>754</v>
      </c>
      <c r="J1461" t="s">
        <v>204</v>
      </c>
      <c r="K1461" t="s">
        <v>204</v>
      </c>
      <c r="L1461" t="s">
        <v>325</v>
      </c>
      <c r="M1461" t="s">
        <v>340</v>
      </c>
      <c r="N1461" t="s">
        <v>464</v>
      </c>
      <c r="O1461" t="s">
        <v>339</v>
      </c>
      <c r="P1461" t="s">
        <v>1690</v>
      </c>
      <c r="Q1461" t="s">
        <v>413</v>
      </c>
      <c r="R1461" t="s">
        <v>407</v>
      </c>
      <c r="S1461" t="s">
        <v>1212</v>
      </c>
      <c r="T1461" s="132">
        <v>2211.6</v>
      </c>
      <c r="U1461" t="s">
        <v>1366</v>
      </c>
      <c r="V1461" s="133">
        <v>1.4E-2</v>
      </c>
      <c r="W1461" s="133">
        <v>2.3542056156396499E-2</v>
      </c>
      <c r="X1461" s="15" t="s">
        <v>412</v>
      </c>
      <c r="Y1461" s="15" t="s">
        <v>339</v>
      </c>
      <c r="Z1461" s="144">
        <v>6229716</v>
      </c>
      <c r="AB1461" t="s">
        <v>3424</v>
      </c>
      <c r="AD1461" s="144">
        <v>6852.0645999999997</v>
      </c>
      <c r="AG1461" s="15" t="s">
        <v>15</v>
      </c>
      <c r="AH1461" s="133">
        <v>7.7207465794170141E-3</v>
      </c>
      <c r="AI1461" s="133">
        <v>9.9876597224021636E-3</v>
      </c>
      <c r="AJ1461" s="133">
        <v>2.2652867240287654E-3</v>
      </c>
    </row>
    <row r="1462" spans="1:36">
      <c r="A1462" t="s">
        <v>1213</v>
      </c>
      <c r="B1462">
        <v>9302</v>
      </c>
      <c r="C1462" t="s">
        <v>2745</v>
      </c>
      <c r="D1462" t="s">
        <v>2746</v>
      </c>
      <c r="E1462" t="s">
        <v>309</v>
      </c>
      <c r="F1462" t="s">
        <v>3137</v>
      </c>
      <c r="G1462" t="s">
        <v>3138</v>
      </c>
      <c r="H1462" t="s">
        <v>312</v>
      </c>
      <c r="I1462" t="s">
        <v>754</v>
      </c>
      <c r="J1462" t="s">
        <v>204</v>
      </c>
      <c r="K1462" t="s">
        <v>204</v>
      </c>
      <c r="L1462" t="s">
        <v>325</v>
      </c>
      <c r="M1462" t="s">
        <v>340</v>
      </c>
      <c r="N1462" t="s">
        <v>464</v>
      </c>
      <c r="O1462" t="s">
        <v>339</v>
      </c>
      <c r="P1462" t="s">
        <v>1725</v>
      </c>
      <c r="Q1462" t="s">
        <v>415</v>
      </c>
      <c r="R1462" t="s">
        <v>407</v>
      </c>
      <c r="S1462" t="s">
        <v>1212</v>
      </c>
      <c r="T1462" s="132">
        <v>3384.9</v>
      </c>
      <c r="U1462" t="s">
        <v>3139</v>
      </c>
      <c r="V1462" s="133">
        <v>1.9599999999999999E-2</v>
      </c>
      <c r="W1462" s="133">
        <v>2.4816640721559199E-2</v>
      </c>
      <c r="X1462" s="15" t="s">
        <v>412</v>
      </c>
      <c r="Y1462" s="15" t="s">
        <v>339</v>
      </c>
      <c r="Z1462" s="144">
        <v>6088997.9400000004</v>
      </c>
      <c r="AB1462" t="s">
        <v>3140</v>
      </c>
      <c r="AD1462" s="144">
        <v>6789.2327000000005</v>
      </c>
      <c r="AG1462" s="15" t="s">
        <v>15</v>
      </c>
      <c r="AH1462" s="133">
        <v>5.317472307410945E-3</v>
      </c>
      <c r="AI1462" s="133">
        <v>9.8960751163679472E-3</v>
      </c>
      <c r="AJ1462" s="133">
        <v>2.2445145513736065E-3</v>
      </c>
    </row>
    <row r="1463" spans="1:36">
      <c r="A1463" t="s">
        <v>1213</v>
      </c>
      <c r="B1463">
        <v>9302</v>
      </c>
      <c r="C1463" t="s">
        <v>2707</v>
      </c>
      <c r="D1463" t="s">
        <v>2708</v>
      </c>
      <c r="E1463" t="s">
        <v>309</v>
      </c>
      <c r="F1463" t="s">
        <v>2709</v>
      </c>
      <c r="G1463" t="s">
        <v>2710</v>
      </c>
      <c r="H1463" t="s">
        <v>312</v>
      </c>
      <c r="I1463" t="s">
        <v>754</v>
      </c>
      <c r="J1463" t="s">
        <v>204</v>
      </c>
      <c r="K1463" t="s">
        <v>204</v>
      </c>
      <c r="L1463" t="s">
        <v>325</v>
      </c>
      <c r="M1463" t="s">
        <v>340</v>
      </c>
      <c r="N1463" t="s">
        <v>448</v>
      </c>
      <c r="O1463" t="s">
        <v>339</v>
      </c>
      <c r="P1463" t="s">
        <v>1211</v>
      </c>
      <c r="Q1463" t="s">
        <v>413</v>
      </c>
      <c r="R1463" t="s">
        <v>407</v>
      </c>
      <c r="S1463" t="s">
        <v>1212</v>
      </c>
      <c r="T1463" s="132">
        <v>3259.5</v>
      </c>
      <c r="U1463" t="s">
        <v>2711</v>
      </c>
      <c r="V1463" s="133">
        <v>1.4999999999999999E-2</v>
      </c>
      <c r="W1463" s="133">
        <v>1.5842096725701901E-2</v>
      </c>
      <c r="X1463" s="15" t="s">
        <v>412</v>
      </c>
      <c r="Y1463" s="15" t="s">
        <v>339</v>
      </c>
      <c r="Z1463" s="144">
        <v>6101347.5599999996</v>
      </c>
      <c r="AB1463" t="s">
        <v>2712</v>
      </c>
      <c r="AD1463" s="144">
        <v>6749.3107</v>
      </c>
      <c r="AG1463" s="15" t="s">
        <v>15</v>
      </c>
      <c r="AH1463" s="133">
        <v>2.1857654746058094E-2</v>
      </c>
      <c r="AI1463" s="133">
        <v>9.8378842826975024E-3</v>
      </c>
      <c r="AJ1463" s="133">
        <v>2.2313163721566919E-3</v>
      </c>
    </row>
    <row r="1464" spans="1:36">
      <c r="A1464" t="s">
        <v>1213</v>
      </c>
      <c r="B1464">
        <v>9302</v>
      </c>
      <c r="C1464" t="s">
        <v>1858</v>
      </c>
      <c r="D1464" t="s">
        <v>1859</v>
      </c>
      <c r="E1464" t="s">
        <v>309</v>
      </c>
      <c r="F1464" t="s">
        <v>1919</v>
      </c>
      <c r="G1464" t="s">
        <v>1920</v>
      </c>
      <c r="H1464" t="s">
        <v>312</v>
      </c>
      <c r="I1464" t="s">
        <v>754</v>
      </c>
      <c r="J1464" t="s">
        <v>204</v>
      </c>
      <c r="K1464" t="s">
        <v>204</v>
      </c>
      <c r="L1464" t="s">
        <v>325</v>
      </c>
      <c r="M1464" t="s">
        <v>340</v>
      </c>
      <c r="N1464" t="s">
        <v>448</v>
      </c>
      <c r="O1464" t="s">
        <v>339</v>
      </c>
      <c r="P1464" t="s">
        <v>1211</v>
      </c>
      <c r="Q1464" t="s">
        <v>413</v>
      </c>
      <c r="R1464" t="s">
        <v>407</v>
      </c>
      <c r="S1464" t="s">
        <v>1212</v>
      </c>
      <c r="T1464" s="132">
        <v>3111.6</v>
      </c>
      <c r="U1464" t="s">
        <v>1921</v>
      </c>
      <c r="V1464" s="133">
        <v>1.8599999999999998E-2</v>
      </c>
      <c r="W1464" s="133">
        <v>1.21232471096512E-2</v>
      </c>
      <c r="X1464" s="15" t="s">
        <v>412</v>
      </c>
      <c r="Y1464" s="15" t="s">
        <v>339</v>
      </c>
      <c r="Z1464" s="144">
        <v>6132935</v>
      </c>
      <c r="AB1464" t="s">
        <v>1922</v>
      </c>
      <c r="AD1464" s="144">
        <v>6166.6660999999995</v>
      </c>
      <c r="AG1464" s="15" t="s">
        <v>15</v>
      </c>
      <c r="AH1464" s="133">
        <v>4.9940027360226699E-3</v>
      </c>
      <c r="AI1464" s="133">
        <v>8.9886138301254227E-3</v>
      </c>
      <c r="AJ1464" s="133">
        <v>2.0386945633653602E-3</v>
      </c>
    </row>
    <row r="1465" spans="1:36">
      <c r="A1465" t="s">
        <v>1213</v>
      </c>
      <c r="B1465">
        <v>9302</v>
      </c>
      <c r="C1465" t="s">
        <v>2157</v>
      </c>
      <c r="D1465" t="s">
        <v>2158</v>
      </c>
      <c r="E1465" t="s">
        <v>309</v>
      </c>
      <c r="F1465" t="s">
        <v>2685</v>
      </c>
      <c r="G1465" t="s">
        <v>2686</v>
      </c>
      <c r="H1465" t="s">
        <v>312</v>
      </c>
      <c r="I1465" t="s">
        <v>754</v>
      </c>
      <c r="J1465" t="s">
        <v>204</v>
      </c>
      <c r="K1465" t="s">
        <v>204</v>
      </c>
      <c r="L1465" t="s">
        <v>325</v>
      </c>
      <c r="M1465" t="s">
        <v>340</v>
      </c>
      <c r="N1465" t="s">
        <v>448</v>
      </c>
      <c r="O1465" t="s">
        <v>339</v>
      </c>
      <c r="P1465" t="s">
        <v>1211</v>
      </c>
      <c r="Q1465" t="s">
        <v>413</v>
      </c>
      <c r="R1465" t="s">
        <v>407</v>
      </c>
      <c r="S1465" t="s">
        <v>1212</v>
      </c>
      <c r="T1465" s="132">
        <v>1445.6</v>
      </c>
      <c r="U1465" t="s">
        <v>2687</v>
      </c>
      <c r="V1465" s="133">
        <v>1E-3</v>
      </c>
      <c r="W1465" s="133">
        <v>1.8024101577996901E-2</v>
      </c>
      <c r="X1465" s="15" t="s">
        <v>412</v>
      </c>
      <c r="Y1465" s="15" t="s">
        <v>339</v>
      </c>
      <c r="Z1465" s="144">
        <v>5637818</v>
      </c>
      <c r="AB1465" t="s">
        <v>2688</v>
      </c>
      <c r="AD1465" s="144">
        <v>6114.2136</v>
      </c>
      <c r="AG1465" s="15" t="s">
        <v>15</v>
      </c>
      <c r="AH1465" s="133">
        <v>3.7585453333333334E-3</v>
      </c>
      <c r="AI1465" s="133">
        <v>8.9121583744093038E-3</v>
      </c>
      <c r="AJ1465" s="133">
        <v>2.0213538115148714E-3</v>
      </c>
    </row>
    <row r="1466" spans="1:36">
      <c r="A1466" t="s">
        <v>1213</v>
      </c>
      <c r="B1466">
        <v>9302</v>
      </c>
      <c r="C1466" t="s">
        <v>2074</v>
      </c>
      <c r="D1466" t="s">
        <v>2075</v>
      </c>
      <c r="E1466" t="s">
        <v>309</v>
      </c>
      <c r="F1466" t="s">
        <v>2592</v>
      </c>
      <c r="G1466" t="s">
        <v>2593</v>
      </c>
      <c r="H1466" t="s">
        <v>312</v>
      </c>
      <c r="I1466" t="s">
        <v>754</v>
      </c>
      <c r="J1466" t="s">
        <v>204</v>
      </c>
      <c r="K1466" t="s">
        <v>204</v>
      </c>
      <c r="L1466" t="s">
        <v>325</v>
      </c>
      <c r="M1466" t="s">
        <v>340</v>
      </c>
      <c r="N1466" t="s">
        <v>448</v>
      </c>
      <c r="O1466" t="s">
        <v>339</v>
      </c>
      <c r="P1466" t="s">
        <v>1211</v>
      </c>
      <c r="Q1466" t="s">
        <v>413</v>
      </c>
      <c r="R1466" t="s">
        <v>407</v>
      </c>
      <c r="S1466" t="s">
        <v>1212</v>
      </c>
      <c r="T1466" s="132">
        <v>4958.5</v>
      </c>
      <c r="U1466" t="s">
        <v>2594</v>
      </c>
      <c r="V1466" s="133">
        <v>1.9900000000000001E-2</v>
      </c>
      <c r="W1466" s="133">
        <v>1.66944423711296E-2</v>
      </c>
      <c r="X1466" s="15" t="s">
        <v>412</v>
      </c>
      <c r="Y1466" s="15" t="s">
        <v>339</v>
      </c>
      <c r="Z1466" s="144">
        <v>6064000</v>
      </c>
      <c r="AB1466" t="s">
        <v>2595</v>
      </c>
      <c r="AD1466" s="144">
        <v>6107.6607999999997</v>
      </c>
      <c r="AG1466" s="15" t="s">
        <v>15</v>
      </c>
      <c r="AH1466" s="133">
        <v>2.245925925925926E-3</v>
      </c>
      <c r="AI1466" s="133">
        <v>8.9026069267144053E-3</v>
      </c>
      <c r="AJ1466" s="133">
        <v>2.0191874614128576E-3</v>
      </c>
    </row>
    <row r="1467" spans="1:36">
      <c r="A1467" t="s">
        <v>1213</v>
      </c>
      <c r="B1467">
        <v>9302</v>
      </c>
      <c r="C1467" t="s">
        <v>3478</v>
      </c>
      <c r="D1467" t="s">
        <v>3479</v>
      </c>
      <c r="E1467" t="s">
        <v>309</v>
      </c>
      <c r="F1467" t="s">
        <v>3480</v>
      </c>
      <c r="G1467" t="s">
        <v>3481</v>
      </c>
      <c r="H1467" t="s">
        <v>312</v>
      </c>
      <c r="I1467" t="s">
        <v>754</v>
      </c>
      <c r="J1467" t="s">
        <v>204</v>
      </c>
      <c r="K1467" t="s">
        <v>204</v>
      </c>
      <c r="L1467" t="s">
        <v>325</v>
      </c>
      <c r="M1467" t="s">
        <v>340</v>
      </c>
      <c r="N1467" t="s">
        <v>441</v>
      </c>
      <c r="O1467" t="s">
        <v>339</v>
      </c>
      <c r="Q1467" t="s">
        <v>410</v>
      </c>
      <c r="R1467" t="s">
        <v>410</v>
      </c>
      <c r="S1467" t="s">
        <v>1212</v>
      </c>
      <c r="T1467" s="132">
        <v>2726.6</v>
      </c>
      <c r="U1467" t="s">
        <v>1781</v>
      </c>
      <c r="V1467" s="133">
        <v>1.5800000000000002E-2</v>
      </c>
      <c r="W1467" s="133">
        <v>4.1742913938760402E-2</v>
      </c>
      <c r="X1467" s="15" t="s">
        <v>412</v>
      </c>
      <c r="Y1467" s="15" t="s">
        <v>339</v>
      </c>
      <c r="Z1467" s="144">
        <v>5919397.7000000002</v>
      </c>
      <c r="AB1467" t="s">
        <v>3482</v>
      </c>
      <c r="AD1467" s="144">
        <v>6102.8990000000003</v>
      </c>
      <c r="AG1467" s="15" t="s">
        <v>15</v>
      </c>
      <c r="AH1467" s="133">
        <v>6.9904187743585382E-3</v>
      </c>
      <c r="AI1467" s="133">
        <v>8.8956660642382796E-3</v>
      </c>
      <c r="AJ1467" s="133">
        <v>2.0176132143862784E-3</v>
      </c>
    </row>
    <row r="1468" spans="1:36">
      <c r="A1468" t="s">
        <v>1213</v>
      </c>
      <c r="B1468">
        <v>9302</v>
      </c>
      <c r="C1468" t="s">
        <v>2074</v>
      </c>
      <c r="D1468" t="s">
        <v>2075</v>
      </c>
      <c r="E1468" t="s">
        <v>309</v>
      </c>
      <c r="F1468" t="s">
        <v>2828</v>
      </c>
      <c r="G1468" t="s">
        <v>2829</v>
      </c>
      <c r="H1468" t="s">
        <v>312</v>
      </c>
      <c r="I1468" t="s">
        <v>754</v>
      </c>
      <c r="J1468" t="s">
        <v>204</v>
      </c>
      <c r="K1468" t="s">
        <v>204</v>
      </c>
      <c r="L1468" t="s">
        <v>325</v>
      </c>
      <c r="M1468" t="s">
        <v>340</v>
      </c>
      <c r="N1468" t="s">
        <v>448</v>
      </c>
      <c r="O1468" t="s">
        <v>339</v>
      </c>
      <c r="P1468" t="s">
        <v>1211</v>
      </c>
      <c r="Q1468" t="s">
        <v>413</v>
      </c>
      <c r="R1468" t="s">
        <v>407</v>
      </c>
      <c r="S1468" t="s">
        <v>1212</v>
      </c>
      <c r="T1468" s="132">
        <v>4007.9</v>
      </c>
      <c r="U1468" t="s">
        <v>2830</v>
      </c>
      <c r="V1468" s="133">
        <v>1.6400000000000001E-2</v>
      </c>
      <c r="W1468" s="133">
        <v>1.8202438513040198E-2</v>
      </c>
      <c r="X1468" s="15" t="s">
        <v>412</v>
      </c>
      <c r="Y1468" s="15" t="s">
        <v>339</v>
      </c>
      <c r="Z1468" s="144">
        <v>5886295.7999999998</v>
      </c>
      <c r="AB1468" t="s">
        <v>2831</v>
      </c>
      <c r="AD1468" s="144">
        <v>6059.3529000000008</v>
      </c>
      <c r="AG1468" s="15" t="s">
        <v>15</v>
      </c>
      <c r="AH1468" s="133">
        <v>5.4727272727272723E-3</v>
      </c>
      <c r="AI1468" s="133">
        <v>8.8321926946151024E-3</v>
      </c>
      <c r="AJ1468" s="133">
        <v>2.0032169107943323E-3</v>
      </c>
    </row>
    <row r="1469" spans="1:36">
      <c r="A1469" t="s">
        <v>1213</v>
      </c>
      <c r="B1469">
        <v>9302</v>
      </c>
      <c r="C1469" t="s">
        <v>1953</v>
      </c>
      <c r="D1469" t="s">
        <v>1954</v>
      </c>
      <c r="E1469" t="s">
        <v>309</v>
      </c>
      <c r="F1469" t="s">
        <v>2100</v>
      </c>
      <c r="G1469" t="s">
        <v>2101</v>
      </c>
      <c r="H1469" t="s">
        <v>312</v>
      </c>
      <c r="I1469" t="s">
        <v>754</v>
      </c>
      <c r="J1469" t="s">
        <v>204</v>
      </c>
      <c r="K1469" t="s">
        <v>204</v>
      </c>
      <c r="L1469" t="s">
        <v>325</v>
      </c>
      <c r="M1469" t="s">
        <v>340</v>
      </c>
      <c r="N1469" t="s">
        <v>464</v>
      </c>
      <c r="O1469" t="s">
        <v>339</v>
      </c>
      <c r="P1469" t="s">
        <v>2102</v>
      </c>
      <c r="Q1469" t="s">
        <v>415</v>
      </c>
      <c r="R1469" t="s">
        <v>407</v>
      </c>
      <c r="S1469" t="s">
        <v>1212</v>
      </c>
      <c r="T1469" s="132">
        <v>2866.8</v>
      </c>
      <c r="U1469" t="s">
        <v>1781</v>
      </c>
      <c r="V1469" s="133">
        <v>1.77E-2</v>
      </c>
      <c r="W1469" s="133">
        <v>2.1042716463803901E-2</v>
      </c>
      <c r="X1469" s="15" t="s">
        <v>412</v>
      </c>
      <c r="Y1469" s="15" t="s">
        <v>339</v>
      </c>
      <c r="Z1469" s="144">
        <v>5157266.88</v>
      </c>
      <c r="AB1469" t="s">
        <v>2103</v>
      </c>
      <c r="AD1469" s="144">
        <v>5730.2392</v>
      </c>
      <c r="AG1469" s="15" t="s">
        <v>15</v>
      </c>
      <c r="AH1469" s="133">
        <v>1.8706880545700472E-3</v>
      </c>
      <c r="AI1469" s="133">
        <v>8.3524722253158559E-3</v>
      </c>
      <c r="AJ1469" s="133">
        <v>1.8944122017281058E-3</v>
      </c>
    </row>
    <row r="1470" spans="1:36">
      <c r="A1470" t="s">
        <v>1213</v>
      </c>
      <c r="B1470">
        <v>9302</v>
      </c>
      <c r="C1470" t="s">
        <v>2493</v>
      </c>
      <c r="D1470" t="s">
        <v>2494</v>
      </c>
      <c r="E1470" t="s">
        <v>309</v>
      </c>
      <c r="F1470" t="s">
        <v>2794</v>
      </c>
      <c r="G1470" t="s">
        <v>2795</v>
      </c>
      <c r="H1470" t="s">
        <v>312</v>
      </c>
      <c r="I1470" t="s">
        <v>754</v>
      </c>
      <c r="J1470" t="s">
        <v>204</v>
      </c>
      <c r="K1470" t="s">
        <v>204</v>
      </c>
      <c r="L1470" t="s">
        <v>325</v>
      </c>
      <c r="M1470" t="s">
        <v>340</v>
      </c>
      <c r="N1470" t="s">
        <v>464</v>
      </c>
      <c r="O1470" t="s">
        <v>339</v>
      </c>
      <c r="P1470" t="s">
        <v>1211</v>
      </c>
      <c r="Q1470" t="s">
        <v>413</v>
      </c>
      <c r="R1470" t="s">
        <v>407</v>
      </c>
      <c r="S1470" t="s">
        <v>1212</v>
      </c>
      <c r="T1470" s="132">
        <v>1956.1</v>
      </c>
      <c r="U1470" t="s">
        <v>1663</v>
      </c>
      <c r="V1470" s="133">
        <v>8.3000000000000001E-3</v>
      </c>
      <c r="W1470" s="133">
        <v>1.7158642922639501E-2</v>
      </c>
      <c r="X1470" s="15" t="s">
        <v>412</v>
      </c>
      <c r="Y1470" s="15" t="s">
        <v>339</v>
      </c>
      <c r="Z1470" s="144">
        <v>5093604.82</v>
      </c>
      <c r="AB1470" t="s">
        <v>2796</v>
      </c>
      <c r="AD1470" s="144">
        <v>5656.4481999999998</v>
      </c>
      <c r="AG1470" s="15" t="s">
        <v>15</v>
      </c>
      <c r="AH1470" s="133">
        <v>4.2916931522410957E-3</v>
      </c>
      <c r="AI1470" s="133">
        <v>8.2449134905987626E-3</v>
      </c>
      <c r="AJ1470" s="133">
        <v>1.8700169599417387E-3</v>
      </c>
    </row>
    <row r="1471" spans="1:36">
      <c r="A1471" t="s">
        <v>1213</v>
      </c>
      <c r="B1471">
        <v>9302</v>
      </c>
      <c r="C1471" t="s">
        <v>2125</v>
      </c>
      <c r="D1471" t="s">
        <v>2126</v>
      </c>
      <c r="E1471" t="s">
        <v>309</v>
      </c>
      <c r="F1471" t="s">
        <v>2174</v>
      </c>
      <c r="G1471" t="s">
        <v>2175</v>
      </c>
      <c r="H1471" t="s">
        <v>312</v>
      </c>
      <c r="I1471" t="s">
        <v>754</v>
      </c>
      <c r="J1471" t="s">
        <v>204</v>
      </c>
      <c r="K1471" t="s">
        <v>204</v>
      </c>
      <c r="L1471" t="s">
        <v>325</v>
      </c>
      <c r="M1471" t="s">
        <v>340</v>
      </c>
      <c r="N1471" t="s">
        <v>464</v>
      </c>
      <c r="O1471" t="s">
        <v>339</v>
      </c>
      <c r="P1471" t="s">
        <v>1650</v>
      </c>
      <c r="Q1471" t="s">
        <v>413</v>
      </c>
      <c r="R1471" t="s">
        <v>407</v>
      </c>
      <c r="S1471" t="s">
        <v>1212</v>
      </c>
      <c r="T1471" s="132">
        <v>1964.8</v>
      </c>
      <c r="U1471" t="s">
        <v>2176</v>
      </c>
      <c r="V1471" s="133">
        <v>2.1499999999999998E-2</v>
      </c>
      <c r="W1471" s="133">
        <v>1.9587172361612001E-2</v>
      </c>
      <c r="X1471" s="15" t="s">
        <v>412</v>
      </c>
      <c r="Y1471" s="15" t="s">
        <v>339</v>
      </c>
      <c r="Z1471" s="144">
        <v>4842647.57</v>
      </c>
      <c r="AB1471" t="s">
        <v>2177</v>
      </c>
      <c r="AD1471" s="144">
        <v>5581.1512999999995</v>
      </c>
      <c r="AG1471" s="15" t="s">
        <v>15</v>
      </c>
      <c r="AH1471" s="133">
        <v>4.0118286744094981E-3</v>
      </c>
      <c r="AI1471" s="133">
        <v>8.135159736182649E-3</v>
      </c>
      <c r="AJ1471" s="133">
        <v>1.8451238688972495E-3</v>
      </c>
    </row>
    <row r="1472" spans="1:36">
      <c r="A1472" t="s">
        <v>1213</v>
      </c>
      <c r="B1472">
        <v>9302</v>
      </c>
      <c r="C1472" t="s">
        <v>2157</v>
      </c>
      <c r="D1472" t="s">
        <v>2158</v>
      </c>
      <c r="E1472" t="s">
        <v>309</v>
      </c>
      <c r="F1472" t="s">
        <v>2908</v>
      </c>
      <c r="G1472" t="s">
        <v>2909</v>
      </c>
      <c r="H1472" t="s">
        <v>312</v>
      </c>
      <c r="I1472" t="s">
        <v>754</v>
      </c>
      <c r="J1472" t="s">
        <v>204</v>
      </c>
      <c r="K1472" t="s">
        <v>204</v>
      </c>
      <c r="L1472" t="s">
        <v>325</v>
      </c>
      <c r="M1472" t="s">
        <v>340</v>
      </c>
      <c r="N1472" t="s">
        <v>448</v>
      </c>
      <c r="O1472" t="s">
        <v>339</v>
      </c>
      <c r="P1472" t="s">
        <v>1211</v>
      </c>
      <c r="Q1472" t="s">
        <v>413</v>
      </c>
      <c r="R1472" t="s">
        <v>407</v>
      </c>
      <c r="S1472" t="s">
        <v>1212</v>
      </c>
      <c r="T1472" s="132">
        <v>2675.6</v>
      </c>
      <c r="U1472" t="s">
        <v>2910</v>
      </c>
      <c r="V1472" s="133">
        <v>1E-3</v>
      </c>
      <c r="W1472" s="133">
        <v>1.7305508633851701E-2</v>
      </c>
      <c r="X1472" s="15" t="s">
        <v>412</v>
      </c>
      <c r="Y1472" s="15" t="s">
        <v>339</v>
      </c>
      <c r="Z1472" s="144">
        <v>5238010</v>
      </c>
      <c r="AB1472" t="s">
        <v>2911</v>
      </c>
      <c r="AD1472" s="144">
        <v>5463.7682000000004</v>
      </c>
      <c r="AG1472" s="15" t="s">
        <v>15</v>
      </c>
      <c r="AH1472" s="133">
        <v>1.1219827226128996E-2</v>
      </c>
      <c r="AI1472" s="133">
        <v>7.9640605816357554E-3</v>
      </c>
      <c r="AJ1472" s="133">
        <v>1.8063171159580932E-3</v>
      </c>
    </row>
    <row r="1473" spans="1:36">
      <c r="A1473" t="s">
        <v>1213</v>
      </c>
      <c r="B1473">
        <v>9302</v>
      </c>
      <c r="C1473" t="s">
        <v>2125</v>
      </c>
      <c r="D1473" t="s">
        <v>2126</v>
      </c>
      <c r="E1473" t="s">
        <v>309</v>
      </c>
      <c r="F1473" t="s">
        <v>2186</v>
      </c>
      <c r="G1473" t="s">
        <v>2187</v>
      </c>
      <c r="H1473" t="s">
        <v>312</v>
      </c>
      <c r="I1473" t="s">
        <v>754</v>
      </c>
      <c r="J1473" t="s">
        <v>204</v>
      </c>
      <c r="K1473" t="s">
        <v>204</v>
      </c>
      <c r="L1473" t="s">
        <v>325</v>
      </c>
      <c r="M1473" t="s">
        <v>340</v>
      </c>
      <c r="N1473" t="s">
        <v>464</v>
      </c>
      <c r="O1473" t="s">
        <v>339</v>
      </c>
      <c r="P1473" t="s">
        <v>1650</v>
      </c>
      <c r="Q1473" t="s">
        <v>413</v>
      </c>
      <c r="R1473" t="s">
        <v>407</v>
      </c>
      <c r="S1473" t="s">
        <v>1212</v>
      </c>
      <c r="T1473" s="132">
        <v>1250</v>
      </c>
      <c r="U1473" t="s">
        <v>2188</v>
      </c>
      <c r="V1473" s="133">
        <v>1.7600000000000001E-2</v>
      </c>
      <c r="W1473" s="133">
        <v>1.3833183604478499E-2</v>
      </c>
      <c r="X1473" s="15" t="s">
        <v>412</v>
      </c>
      <c r="Y1473" s="15" t="s">
        <v>339</v>
      </c>
      <c r="Z1473" s="144">
        <v>2808147.64</v>
      </c>
      <c r="AB1473" t="s">
        <v>2189</v>
      </c>
      <c r="AC1473" s="132">
        <v>2242620.4</v>
      </c>
      <c r="AD1473" s="144">
        <v>5444.7512000000006</v>
      </c>
      <c r="AG1473" s="15" t="s">
        <v>15</v>
      </c>
      <c r="AH1473" s="133">
        <v>3.6078317196049444E-3</v>
      </c>
      <c r="AI1473" s="133">
        <v>7.9363411516495119E-3</v>
      </c>
      <c r="AJ1473" s="133">
        <v>1.8000301119460681E-3</v>
      </c>
    </row>
    <row r="1474" spans="1:36">
      <c r="A1474" t="s">
        <v>1213</v>
      </c>
      <c r="B1474">
        <v>9302</v>
      </c>
      <c r="C1474" t="s">
        <v>1858</v>
      </c>
      <c r="D1474" t="s">
        <v>1859</v>
      </c>
      <c r="E1474" t="s">
        <v>309</v>
      </c>
      <c r="F1474" t="s">
        <v>2733</v>
      </c>
      <c r="G1474" t="s">
        <v>2734</v>
      </c>
      <c r="H1474" t="s">
        <v>312</v>
      </c>
      <c r="I1474" t="s">
        <v>754</v>
      </c>
      <c r="J1474" t="s">
        <v>204</v>
      </c>
      <c r="K1474" t="s">
        <v>204</v>
      </c>
      <c r="L1474" t="s">
        <v>325</v>
      </c>
      <c r="M1474" t="s">
        <v>340</v>
      </c>
      <c r="N1474" t="s">
        <v>448</v>
      </c>
      <c r="O1474" t="s">
        <v>339</v>
      </c>
      <c r="P1474" t="s">
        <v>1211</v>
      </c>
      <c r="Q1474" t="s">
        <v>413</v>
      </c>
      <c r="R1474" t="s">
        <v>407</v>
      </c>
      <c r="S1474" t="s">
        <v>1212</v>
      </c>
      <c r="T1474" s="132">
        <v>3648.6</v>
      </c>
      <c r="U1474" t="s">
        <v>2735</v>
      </c>
      <c r="V1474" s="133">
        <v>1E-3</v>
      </c>
      <c r="W1474" s="133">
        <v>1.7976894742250098E-2</v>
      </c>
      <c r="X1474" s="15" t="s">
        <v>412</v>
      </c>
      <c r="Y1474" s="15" t="s">
        <v>339</v>
      </c>
      <c r="Z1474" s="144">
        <v>5281278</v>
      </c>
      <c r="AB1474" t="s">
        <v>2736</v>
      </c>
      <c r="AD1474" s="144">
        <v>5415.9505999999992</v>
      </c>
      <c r="AG1474" s="15" t="s">
        <v>15</v>
      </c>
      <c r="AH1474" s="133">
        <v>1.6834073098935215E-3</v>
      </c>
      <c r="AI1474" s="133">
        <v>7.8943610172822684E-3</v>
      </c>
      <c r="AJ1474" s="133">
        <v>1.7905086581022052E-3</v>
      </c>
    </row>
    <row r="1475" spans="1:36">
      <c r="A1475" t="s">
        <v>1213</v>
      </c>
      <c r="B1475">
        <v>9302</v>
      </c>
      <c r="C1475" t="s">
        <v>2074</v>
      </c>
      <c r="D1475" t="s">
        <v>2075</v>
      </c>
      <c r="E1475" t="s">
        <v>309</v>
      </c>
      <c r="F1475" t="s">
        <v>2912</v>
      </c>
      <c r="G1475" t="s">
        <v>2913</v>
      </c>
      <c r="H1475" t="s">
        <v>312</v>
      </c>
      <c r="I1475" t="s">
        <v>754</v>
      </c>
      <c r="J1475" t="s">
        <v>204</v>
      </c>
      <c r="K1475" t="s">
        <v>204</v>
      </c>
      <c r="L1475" t="s">
        <v>325</v>
      </c>
      <c r="M1475" t="s">
        <v>340</v>
      </c>
      <c r="N1475" t="s">
        <v>448</v>
      </c>
      <c r="O1475" t="s">
        <v>339</v>
      </c>
      <c r="P1475" t="s">
        <v>2914</v>
      </c>
      <c r="Q1475" t="s">
        <v>415</v>
      </c>
      <c r="R1475" t="s">
        <v>407</v>
      </c>
      <c r="S1475" t="s">
        <v>1212</v>
      </c>
      <c r="T1475" s="132">
        <v>2664.2</v>
      </c>
      <c r="U1475" t="s">
        <v>2915</v>
      </c>
      <c r="V1475" s="133">
        <v>5.0000000000000001E-3</v>
      </c>
      <c r="W1475" s="133">
        <v>1.8690242482423399E-2</v>
      </c>
      <c r="X1475" s="15" t="s">
        <v>412</v>
      </c>
      <c r="Y1475" s="15" t="s">
        <v>339</v>
      </c>
      <c r="Z1475" s="144">
        <v>5042893</v>
      </c>
      <c r="AB1475" t="s">
        <v>1287</v>
      </c>
      <c r="AD1475" s="144">
        <v>5405.9812999999995</v>
      </c>
      <c r="AG1475" s="15" t="s">
        <v>15</v>
      </c>
      <c r="AH1475" s="133">
        <v>6.6072164327943897E-3</v>
      </c>
      <c r="AI1475" s="133">
        <v>7.8798296341323574E-3</v>
      </c>
      <c r="AJ1475" s="133">
        <v>1.7872128160084429E-3</v>
      </c>
    </row>
    <row r="1476" spans="1:36">
      <c r="A1476" t="s">
        <v>1213</v>
      </c>
      <c r="B1476">
        <v>9302</v>
      </c>
      <c r="C1476" t="s">
        <v>1953</v>
      </c>
      <c r="D1476" t="s">
        <v>1954</v>
      </c>
      <c r="E1476" t="s">
        <v>309</v>
      </c>
      <c r="F1476" t="s">
        <v>2681</v>
      </c>
      <c r="G1476" t="s">
        <v>2682</v>
      </c>
      <c r="H1476" t="s">
        <v>312</v>
      </c>
      <c r="I1476" t="s">
        <v>754</v>
      </c>
      <c r="J1476" t="s">
        <v>204</v>
      </c>
      <c r="K1476" t="s">
        <v>204</v>
      </c>
      <c r="L1476" t="s">
        <v>325</v>
      </c>
      <c r="M1476" t="s">
        <v>340</v>
      </c>
      <c r="N1476" t="s">
        <v>464</v>
      </c>
      <c r="O1476" t="s">
        <v>339</v>
      </c>
      <c r="P1476" t="s">
        <v>2102</v>
      </c>
      <c r="Q1476" t="s">
        <v>415</v>
      </c>
      <c r="R1476" t="s">
        <v>407</v>
      </c>
      <c r="S1476" t="s">
        <v>1212</v>
      </c>
      <c r="T1476" s="132">
        <v>3141.9</v>
      </c>
      <c r="U1476" t="s">
        <v>2683</v>
      </c>
      <c r="V1476" s="133">
        <v>1.34E-2</v>
      </c>
      <c r="W1476" s="133">
        <v>2.28995186698433E-2</v>
      </c>
      <c r="X1476" s="15" t="s">
        <v>412</v>
      </c>
      <c r="Y1476" s="15" t="s">
        <v>339</v>
      </c>
      <c r="Z1476" s="144">
        <v>4850944.41</v>
      </c>
      <c r="AB1476" t="s">
        <v>2684</v>
      </c>
      <c r="AD1476" s="144">
        <v>5348.6512999999995</v>
      </c>
      <c r="AG1476" s="15" t="s">
        <v>15</v>
      </c>
      <c r="AH1476" s="133">
        <v>1.6893102230789905E-3</v>
      </c>
      <c r="AI1476" s="133">
        <v>7.7962646700943192E-3</v>
      </c>
      <c r="AJ1476" s="133">
        <v>1.7682595668098628E-3</v>
      </c>
    </row>
    <row r="1477" spans="1:36">
      <c r="A1477" t="s">
        <v>1213</v>
      </c>
      <c r="B1477">
        <v>9302</v>
      </c>
      <c r="C1477" t="s">
        <v>2104</v>
      </c>
      <c r="D1477" t="s">
        <v>2105</v>
      </c>
      <c r="E1477" t="s">
        <v>309</v>
      </c>
      <c r="F1477" t="s">
        <v>2106</v>
      </c>
      <c r="G1477" t="s">
        <v>2107</v>
      </c>
      <c r="H1477" t="s">
        <v>312</v>
      </c>
      <c r="I1477" t="s">
        <v>754</v>
      </c>
      <c r="J1477" t="s">
        <v>204</v>
      </c>
      <c r="K1477" t="s">
        <v>204</v>
      </c>
      <c r="L1477" t="s">
        <v>325</v>
      </c>
      <c r="M1477" t="s">
        <v>340</v>
      </c>
      <c r="N1477" t="s">
        <v>464</v>
      </c>
      <c r="O1477" t="s">
        <v>339</v>
      </c>
      <c r="Q1477" t="s">
        <v>410</v>
      </c>
      <c r="R1477" t="s">
        <v>410</v>
      </c>
      <c r="S1477" t="s">
        <v>1212</v>
      </c>
      <c r="T1477" s="132">
        <v>4708.5</v>
      </c>
      <c r="U1477" t="s">
        <v>2108</v>
      </c>
      <c r="V1477" s="133">
        <v>8.5000000000000006E-3</v>
      </c>
      <c r="W1477" s="133">
        <v>2.9524211286306001E-2</v>
      </c>
      <c r="X1477" s="15" t="s">
        <v>412</v>
      </c>
      <c r="Y1477" s="15" t="s">
        <v>339</v>
      </c>
      <c r="Z1477" s="144">
        <v>5220561</v>
      </c>
      <c r="AB1477" t="s">
        <v>2109</v>
      </c>
      <c r="AD1477" s="144">
        <v>5227.8697999999995</v>
      </c>
      <c r="AG1477" s="15" t="s">
        <v>15</v>
      </c>
      <c r="AH1477" s="133">
        <v>7.9302471480001829E-3</v>
      </c>
      <c r="AI1477" s="133">
        <v>7.6202119628911045E-3</v>
      </c>
      <c r="AJ1477" s="133">
        <v>1.7283293057235502E-3</v>
      </c>
    </row>
    <row r="1478" spans="1:36">
      <c r="A1478" t="s">
        <v>1213</v>
      </c>
      <c r="B1478">
        <v>9302</v>
      </c>
      <c r="C1478" t="s">
        <v>2074</v>
      </c>
      <c r="D1478" t="s">
        <v>2075</v>
      </c>
      <c r="E1478" t="s">
        <v>309</v>
      </c>
      <c r="F1478" t="s">
        <v>2090</v>
      </c>
      <c r="G1478" t="s">
        <v>2091</v>
      </c>
      <c r="H1478" t="s">
        <v>312</v>
      </c>
      <c r="I1478" t="s">
        <v>754</v>
      </c>
      <c r="J1478" t="s">
        <v>204</v>
      </c>
      <c r="K1478" t="s">
        <v>204</v>
      </c>
      <c r="L1478" t="s">
        <v>325</v>
      </c>
      <c r="M1478" t="s">
        <v>340</v>
      </c>
      <c r="N1478" t="s">
        <v>448</v>
      </c>
      <c r="O1478" t="s">
        <v>339</v>
      </c>
      <c r="P1478" t="s">
        <v>1211</v>
      </c>
      <c r="Q1478" t="s">
        <v>413</v>
      </c>
      <c r="R1478" t="s">
        <v>407</v>
      </c>
      <c r="S1478" t="s">
        <v>1212</v>
      </c>
      <c r="T1478" s="132">
        <v>3423.2</v>
      </c>
      <c r="U1478" t="s">
        <v>2092</v>
      </c>
      <c r="V1478" s="133">
        <v>1.2200000000000001E-2</v>
      </c>
      <c r="W1478" s="133">
        <v>1.7971649538278199E-2</v>
      </c>
      <c r="X1478" s="15" t="s">
        <v>412</v>
      </c>
      <c r="Y1478" s="15" t="s">
        <v>339</v>
      </c>
      <c r="Z1478" s="144">
        <v>4690856</v>
      </c>
      <c r="AB1478" t="s">
        <v>2093</v>
      </c>
      <c r="AD1478" s="144">
        <v>5223.2682000000004</v>
      </c>
      <c r="AG1478" s="15" t="s">
        <v>15</v>
      </c>
      <c r="AH1478" s="133">
        <v>1.5555237212214303E-3</v>
      </c>
      <c r="AI1478" s="133">
        <v>7.6135046100476132E-3</v>
      </c>
      <c r="AJ1478" s="133">
        <v>1.7268080206806029E-3</v>
      </c>
    </row>
    <row r="1479" spans="1:36">
      <c r="A1479" t="s">
        <v>1213</v>
      </c>
      <c r="B1479">
        <v>9302</v>
      </c>
      <c r="C1479" t="s">
        <v>2772</v>
      </c>
      <c r="D1479" t="s">
        <v>2773</v>
      </c>
      <c r="E1479" t="s">
        <v>309</v>
      </c>
      <c r="F1479" t="s">
        <v>2774</v>
      </c>
      <c r="G1479" t="s">
        <v>2775</v>
      </c>
      <c r="H1479" t="s">
        <v>312</v>
      </c>
      <c r="I1479" t="s">
        <v>754</v>
      </c>
      <c r="J1479" t="s">
        <v>204</v>
      </c>
      <c r="K1479" t="s">
        <v>204</v>
      </c>
      <c r="L1479" t="s">
        <v>325</v>
      </c>
      <c r="M1479" t="s">
        <v>340</v>
      </c>
      <c r="N1479" t="s">
        <v>477</v>
      </c>
      <c r="O1479" t="s">
        <v>339</v>
      </c>
      <c r="P1479" t="s">
        <v>2102</v>
      </c>
      <c r="Q1479" t="s">
        <v>415</v>
      </c>
      <c r="R1479" t="s">
        <v>407</v>
      </c>
      <c r="S1479" t="s">
        <v>1212</v>
      </c>
      <c r="T1479" s="132">
        <v>5890.5</v>
      </c>
      <c r="U1479" t="s">
        <v>2622</v>
      </c>
      <c r="V1479" s="133">
        <v>2.6499999999999999E-2</v>
      </c>
      <c r="W1479" s="133">
        <v>2.2419582506417901E-2</v>
      </c>
      <c r="X1479" s="15" t="s">
        <v>412</v>
      </c>
      <c r="Y1479" s="15" t="s">
        <v>339</v>
      </c>
      <c r="Z1479" s="144">
        <v>4345554.21</v>
      </c>
      <c r="AB1479" t="s">
        <v>2776</v>
      </c>
      <c r="AD1479" s="144">
        <v>5036.4973</v>
      </c>
      <c r="AG1479" s="15" t="s">
        <v>15</v>
      </c>
      <c r="AH1479" s="133">
        <v>2.9306737608638376E-3</v>
      </c>
      <c r="AI1479" s="133">
        <v>7.3412648831707224E-3</v>
      </c>
      <c r="AJ1479" s="133">
        <v>1.6650617201269121E-3</v>
      </c>
    </row>
    <row r="1480" spans="1:36">
      <c r="A1480" t="s">
        <v>1213</v>
      </c>
      <c r="B1480">
        <v>9302</v>
      </c>
      <c r="C1480" t="s">
        <v>1874</v>
      </c>
      <c r="D1480" t="s">
        <v>1875</v>
      </c>
      <c r="E1480" t="s">
        <v>309</v>
      </c>
      <c r="F1480" t="s">
        <v>2145</v>
      </c>
      <c r="G1480" t="s">
        <v>2146</v>
      </c>
      <c r="H1480" t="s">
        <v>312</v>
      </c>
      <c r="I1480" t="s">
        <v>754</v>
      </c>
      <c r="J1480" t="s">
        <v>204</v>
      </c>
      <c r="K1480" t="s">
        <v>204</v>
      </c>
      <c r="L1480" t="s">
        <v>325</v>
      </c>
      <c r="M1480" t="s">
        <v>340</v>
      </c>
      <c r="N1480" t="s">
        <v>448</v>
      </c>
      <c r="O1480" t="s">
        <v>339</v>
      </c>
      <c r="P1480" t="s">
        <v>1211</v>
      </c>
      <c r="Q1480" t="s">
        <v>413</v>
      </c>
      <c r="R1480" t="s">
        <v>407</v>
      </c>
      <c r="S1480" t="s">
        <v>1212</v>
      </c>
      <c r="T1480" s="132">
        <v>4498.1000000000004</v>
      </c>
      <c r="U1480" t="s">
        <v>2147</v>
      </c>
      <c r="V1480" s="133">
        <v>1.3899999999999999E-2</v>
      </c>
      <c r="W1480" s="133">
        <v>1.64846342122551E-2</v>
      </c>
      <c r="X1480" s="15" t="s">
        <v>412</v>
      </c>
      <c r="Y1480" s="15" t="s">
        <v>339</v>
      </c>
      <c r="Z1480" s="144">
        <v>4907663.0999999996</v>
      </c>
      <c r="AB1480" t="s">
        <v>1720</v>
      </c>
      <c r="AD1480" s="144">
        <v>4981.2780000000002</v>
      </c>
      <c r="AG1480" s="15" t="s">
        <v>15</v>
      </c>
      <c r="AH1480" s="133">
        <v>2.7264795000000001E-3</v>
      </c>
      <c r="AI1480" s="133">
        <v>7.2607765032874916E-3</v>
      </c>
      <c r="AJ1480" s="133">
        <v>1.646806266551626E-3</v>
      </c>
    </row>
    <row r="1481" spans="1:36">
      <c r="A1481" t="s">
        <v>1213</v>
      </c>
      <c r="B1481">
        <v>9302</v>
      </c>
      <c r="C1481" t="s">
        <v>2751</v>
      </c>
      <c r="D1481" t="s">
        <v>2752</v>
      </c>
      <c r="E1481" t="s">
        <v>309</v>
      </c>
      <c r="F1481" t="s">
        <v>2753</v>
      </c>
      <c r="G1481">
        <v>11575690</v>
      </c>
      <c r="H1481" t="s">
        <v>312</v>
      </c>
      <c r="I1481" t="s">
        <v>754</v>
      </c>
      <c r="J1481" t="s">
        <v>204</v>
      </c>
      <c r="K1481" t="s">
        <v>204</v>
      </c>
      <c r="L1481" t="s">
        <v>325</v>
      </c>
      <c r="M1481" t="s">
        <v>340</v>
      </c>
      <c r="N1481" t="s">
        <v>464</v>
      </c>
      <c r="O1481" t="s">
        <v>339</v>
      </c>
      <c r="P1481" t="s">
        <v>1650</v>
      </c>
      <c r="Q1481" t="s">
        <v>413</v>
      </c>
      <c r="R1481" t="s">
        <v>407</v>
      </c>
      <c r="S1481" t="s">
        <v>1212</v>
      </c>
      <c r="T1481" s="132">
        <v>2731.6</v>
      </c>
      <c r="U1481" t="s">
        <v>2755</v>
      </c>
      <c r="V1481" s="133">
        <v>1.4200000000000001E-2</v>
      </c>
      <c r="W1481" s="133">
        <v>1.97314154708382E-2</v>
      </c>
      <c r="X1481" s="15" t="s">
        <v>412</v>
      </c>
      <c r="Y1481" s="15" t="s">
        <v>339</v>
      </c>
      <c r="Z1481" s="144">
        <v>1480431</v>
      </c>
      <c r="AB1481" s="148">
        <f>AD1481*1000/Z1481*100</f>
        <v>110.08984740465108</v>
      </c>
      <c r="AD1481" s="144">
        <f>1629804.22883115/1000</f>
        <v>1629.8042288311501</v>
      </c>
      <c r="AG1481" s="15" t="s">
        <v>15</v>
      </c>
      <c r="AH1481" s="133">
        <v>3.7716603970713971E-3</v>
      </c>
      <c r="AI1481" s="133">
        <v>2.3756241369495548E-3</v>
      </c>
      <c r="AJ1481" s="133">
        <v>5.3881189070183958E-4</v>
      </c>
    </row>
    <row r="1482" spans="1:36">
      <c r="A1482" t="s">
        <v>1213</v>
      </c>
      <c r="B1482">
        <v>9302</v>
      </c>
      <c r="C1482" t="s">
        <v>2493</v>
      </c>
      <c r="D1482" t="s">
        <v>2494</v>
      </c>
      <c r="E1482" t="s">
        <v>309</v>
      </c>
      <c r="F1482" t="s">
        <v>2757</v>
      </c>
      <c r="G1482" t="s">
        <v>2758</v>
      </c>
      <c r="H1482" t="s">
        <v>312</v>
      </c>
      <c r="I1482" t="s">
        <v>754</v>
      </c>
      <c r="J1482" t="s">
        <v>204</v>
      </c>
      <c r="K1482" t="s">
        <v>204</v>
      </c>
      <c r="L1482" t="s">
        <v>325</v>
      </c>
      <c r="M1482" t="s">
        <v>340</v>
      </c>
      <c r="N1482" t="s">
        <v>464</v>
      </c>
      <c r="O1482" t="s">
        <v>339</v>
      </c>
      <c r="P1482" t="s">
        <v>1211</v>
      </c>
      <c r="Q1482" t="s">
        <v>413</v>
      </c>
      <c r="R1482" t="s">
        <v>407</v>
      </c>
      <c r="S1482" t="s">
        <v>1212</v>
      </c>
      <c r="T1482" s="132">
        <v>5463.1</v>
      </c>
      <c r="U1482" t="s">
        <v>2339</v>
      </c>
      <c r="V1482" s="133">
        <v>1.6500000000000001E-2</v>
      </c>
      <c r="W1482" s="133">
        <v>2.18085162436959E-2</v>
      </c>
      <c r="X1482" s="15" t="s">
        <v>412</v>
      </c>
      <c r="Y1482" s="15" t="s">
        <v>339</v>
      </c>
      <c r="Z1482" s="144">
        <v>4407652</v>
      </c>
      <c r="AB1482" t="s">
        <v>2759</v>
      </c>
      <c r="AD1482" s="144">
        <v>4850.6210000000001</v>
      </c>
      <c r="AG1482" s="15" t="s">
        <v>15</v>
      </c>
      <c r="AH1482" s="133">
        <v>2.0833815460592243E-3</v>
      </c>
      <c r="AI1482" s="133">
        <v>7.0703291370513505E-3</v>
      </c>
      <c r="AJ1482" s="133">
        <v>1.6036111735717048E-3</v>
      </c>
    </row>
    <row r="1483" spans="1:36">
      <c r="A1483" t="s">
        <v>1213</v>
      </c>
      <c r="B1483">
        <v>9302</v>
      </c>
      <c r="C1483" t="s">
        <v>2104</v>
      </c>
      <c r="D1483" t="s">
        <v>2105</v>
      </c>
      <c r="E1483" t="s">
        <v>309</v>
      </c>
      <c r="F1483" t="s">
        <v>3432</v>
      </c>
      <c r="G1483" t="s">
        <v>3433</v>
      </c>
      <c r="H1483" t="s">
        <v>312</v>
      </c>
      <c r="I1483" t="s">
        <v>754</v>
      </c>
      <c r="J1483" t="s">
        <v>204</v>
      </c>
      <c r="K1483" t="s">
        <v>204</v>
      </c>
      <c r="L1483" t="s">
        <v>325</v>
      </c>
      <c r="M1483" t="s">
        <v>340</v>
      </c>
      <c r="N1483" t="s">
        <v>464</v>
      </c>
      <c r="O1483" t="s">
        <v>339</v>
      </c>
      <c r="Q1483" t="s">
        <v>410</v>
      </c>
      <c r="R1483" t="s">
        <v>410</v>
      </c>
      <c r="S1483" t="s">
        <v>1212</v>
      </c>
      <c r="T1483" s="132">
        <v>3241.1</v>
      </c>
      <c r="U1483" t="s">
        <v>1682</v>
      </c>
      <c r="V1483" s="133">
        <v>2.75E-2</v>
      </c>
      <c r="W1483" s="133">
        <v>2.6117451306581201E-2</v>
      </c>
      <c r="X1483" s="15" t="s">
        <v>412</v>
      </c>
      <c r="Y1483" s="15" t="s">
        <v>339</v>
      </c>
      <c r="Z1483" s="144">
        <v>4283994.7300000004</v>
      </c>
      <c r="AB1483" t="s">
        <v>3434</v>
      </c>
      <c r="AD1483" s="144">
        <v>4814.3532999999998</v>
      </c>
      <c r="AG1483" s="15" t="s">
        <v>15</v>
      </c>
      <c r="AH1483" s="133">
        <v>7.9128621288450975E-3</v>
      </c>
      <c r="AI1483" s="133">
        <v>7.0174648592519016E-3</v>
      </c>
      <c r="AJ1483" s="133">
        <v>1.5916211028241146E-3</v>
      </c>
    </row>
    <row r="1484" spans="1:36">
      <c r="A1484" t="s">
        <v>1213</v>
      </c>
      <c r="B1484">
        <v>9302</v>
      </c>
      <c r="C1484" t="s">
        <v>3428</v>
      </c>
      <c r="D1484" t="s">
        <v>3429</v>
      </c>
      <c r="E1484" t="s">
        <v>309</v>
      </c>
      <c r="F1484" t="s">
        <v>3430</v>
      </c>
      <c r="G1484" t="s">
        <v>3431</v>
      </c>
      <c r="H1484" t="s">
        <v>312</v>
      </c>
      <c r="I1484" t="s">
        <v>754</v>
      </c>
      <c r="J1484" t="s">
        <v>204</v>
      </c>
      <c r="K1484" t="s">
        <v>204</v>
      </c>
      <c r="L1484" t="s">
        <v>325</v>
      </c>
      <c r="M1484" t="s">
        <v>340</v>
      </c>
      <c r="N1484" t="s">
        <v>464</v>
      </c>
      <c r="O1484" t="s">
        <v>339</v>
      </c>
      <c r="P1484" t="s">
        <v>1686</v>
      </c>
      <c r="Q1484" t="s">
        <v>413</v>
      </c>
      <c r="R1484" t="s">
        <v>407</v>
      </c>
      <c r="S1484" t="s">
        <v>1212</v>
      </c>
      <c r="T1484" s="132">
        <v>2988.3</v>
      </c>
      <c r="U1484" t="s">
        <v>1366</v>
      </c>
      <c r="V1484" s="133">
        <v>3.0000000000000001E-3</v>
      </c>
      <c r="W1484" s="133">
        <v>2.8598432785272299E-2</v>
      </c>
      <c r="X1484" s="15" t="s">
        <v>412</v>
      </c>
      <c r="Y1484" s="15" t="s">
        <v>339</v>
      </c>
      <c r="Z1484" s="144">
        <v>4510613</v>
      </c>
      <c r="AB1484" t="s">
        <v>2556</v>
      </c>
      <c r="AD1484" s="144">
        <v>4511.5150999999996</v>
      </c>
      <c r="AG1484" s="15" t="s">
        <v>15</v>
      </c>
      <c r="AH1484" s="133">
        <v>8.8686846244593002E-3</v>
      </c>
      <c r="AI1484" s="133">
        <v>6.5760439052601994E-3</v>
      </c>
      <c r="AJ1484" s="133">
        <v>1.4915030516912094E-3</v>
      </c>
    </row>
    <row r="1485" spans="1:36">
      <c r="A1485" t="s">
        <v>1213</v>
      </c>
      <c r="B1485">
        <v>9302</v>
      </c>
      <c r="C1485" t="s">
        <v>2110</v>
      </c>
      <c r="D1485" t="s">
        <v>2111</v>
      </c>
      <c r="E1485" t="s">
        <v>309</v>
      </c>
      <c r="F1485" t="s">
        <v>2154</v>
      </c>
      <c r="G1485" t="s">
        <v>2155</v>
      </c>
      <c r="H1485" t="s">
        <v>312</v>
      </c>
      <c r="I1485" t="s">
        <v>754</v>
      </c>
      <c r="J1485" t="s">
        <v>204</v>
      </c>
      <c r="K1485" t="s">
        <v>204</v>
      </c>
      <c r="L1485" t="s">
        <v>325</v>
      </c>
      <c r="M1485" t="s">
        <v>340</v>
      </c>
      <c r="N1485" t="s">
        <v>464</v>
      </c>
      <c r="O1485" t="s">
        <v>339</v>
      </c>
      <c r="P1485" t="s">
        <v>1650</v>
      </c>
      <c r="Q1485" t="s">
        <v>413</v>
      </c>
      <c r="R1485" t="s">
        <v>407</v>
      </c>
      <c r="S1485" t="s">
        <v>1212</v>
      </c>
      <c r="T1485" s="132">
        <v>2244.8000000000002</v>
      </c>
      <c r="U1485" t="s">
        <v>1726</v>
      </c>
      <c r="V1485" s="133">
        <v>2.4E-2</v>
      </c>
      <c r="W1485" s="133">
        <v>2.1839987467527001E-2</v>
      </c>
      <c r="X1485" s="15" t="s">
        <v>412</v>
      </c>
      <c r="Y1485" s="15" t="s">
        <v>339</v>
      </c>
      <c r="Z1485" s="144">
        <v>3912839.79</v>
      </c>
      <c r="AB1485" t="s">
        <v>2156</v>
      </c>
      <c r="AD1485" s="144">
        <v>4414.8570999999993</v>
      </c>
      <c r="AG1485" s="15" t="s">
        <v>15</v>
      </c>
      <c r="AH1485" s="133">
        <v>6.7813044215246192E-3</v>
      </c>
      <c r="AI1485" s="133">
        <v>6.4351539297850769E-3</v>
      </c>
      <c r="AJ1485" s="133">
        <v>1.4595479991700798E-3</v>
      </c>
    </row>
    <row r="1486" spans="1:36">
      <c r="A1486" t="s">
        <v>1213</v>
      </c>
      <c r="B1486">
        <v>9302</v>
      </c>
      <c r="C1486" t="s">
        <v>1874</v>
      </c>
      <c r="D1486" t="s">
        <v>1875</v>
      </c>
      <c r="E1486" t="s">
        <v>309</v>
      </c>
      <c r="F1486" t="s">
        <v>2713</v>
      </c>
      <c r="G1486" t="s">
        <v>2714</v>
      </c>
      <c r="H1486" t="s">
        <v>312</v>
      </c>
      <c r="I1486" t="s">
        <v>754</v>
      </c>
      <c r="J1486" t="s">
        <v>204</v>
      </c>
      <c r="K1486" t="s">
        <v>204</v>
      </c>
      <c r="L1486" t="s">
        <v>325</v>
      </c>
      <c r="M1486" t="s">
        <v>340</v>
      </c>
      <c r="N1486" t="s">
        <v>448</v>
      </c>
      <c r="O1486" t="s">
        <v>339</v>
      </c>
      <c r="P1486" t="s">
        <v>1211</v>
      </c>
      <c r="Q1486" t="s">
        <v>413</v>
      </c>
      <c r="R1486" t="s">
        <v>407</v>
      </c>
      <c r="S1486" t="s">
        <v>1212</v>
      </c>
      <c r="T1486" s="132">
        <v>4087.9</v>
      </c>
      <c r="U1486" t="s">
        <v>2715</v>
      </c>
      <c r="V1486" s="133">
        <v>1E-3</v>
      </c>
      <c r="W1486" s="133">
        <v>1.9503249098062201E-2</v>
      </c>
      <c r="X1486" s="15" t="s">
        <v>412</v>
      </c>
      <c r="Y1486" s="15" t="s">
        <v>339</v>
      </c>
      <c r="Z1486" s="144">
        <v>4358222.22</v>
      </c>
      <c r="AB1486" t="s">
        <v>2716</v>
      </c>
      <c r="AD1486" s="144">
        <v>4403.1119000000008</v>
      </c>
      <c r="AG1486" s="15" t="s">
        <v>15</v>
      </c>
      <c r="AH1486" s="133">
        <v>2.354488488406292E-3</v>
      </c>
      <c r="AI1486" s="133">
        <v>6.4180339713755278E-3</v>
      </c>
      <c r="AJ1486" s="133">
        <v>1.4556650460480296E-3</v>
      </c>
    </row>
    <row r="1487" spans="1:36">
      <c r="A1487" t="s">
        <v>1213</v>
      </c>
      <c r="B1487">
        <v>9302</v>
      </c>
      <c r="C1487" t="s">
        <v>2074</v>
      </c>
      <c r="D1487" t="s">
        <v>2075</v>
      </c>
      <c r="E1487" t="s">
        <v>309</v>
      </c>
      <c r="F1487" t="s">
        <v>2080</v>
      </c>
      <c r="G1487" t="s">
        <v>2081</v>
      </c>
      <c r="H1487" t="s">
        <v>312</v>
      </c>
      <c r="I1487" t="s">
        <v>754</v>
      </c>
      <c r="J1487" t="s">
        <v>204</v>
      </c>
      <c r="K1487" t="s">
        <v>204</v>
      </c>
      <c r="L1487" t="s">
        <v>325</v>
      </c>
      <c r="M1487" t="s">
        <v>340</v>
      </c>
      <c r="N1487" t="s">
        <v>448</v>
      </c>
      <c r="O1487" t="s">
        <v>339</v>
      </c>
      <c r="P1487" t="s">
        <v>1211</v>
      </c>
      <c r="Q1487" t="s">
        <v>413</v>
      </c>
      <c r="R1487" t="s">
        <v>407</v>
      </c>
      <c r="S1487" t="s">
        <v>1212</v>
      </c>
      <c r="T1487" s="132">
        <v>3436.1</v>
      </c>
      <c r="U1487" t="s">
        <v>2082</v>
      </c>
      <c r="V1487" s="133">
        <v>1E-3</v>
      </c>
      <c r="W1487" s="133">
        <v>1.84594535076615E-2</v>
      </c>
      <c r="X1487" s="15" t="s">
        <v>412</v>
      </c>
      <c r="Y1487" s="15" t="s">
        <v>339</v>
      </c>
      <c r="Z1487" s="144">
        <v>4063945.46</v>
      </c>
      <c r="AB1487" t="s">
        <v>2083</v>
      </c>
      <c r="AD1487" s="144">
        <v>4126.5302000000001</v>
      </c>
      <c r="AG1487" s="15" t="s">
        <v>15</v>
      </c>
      <c r="AH1487" s="133">
        <v>3.9089574885058922E-3</v>
      </c>
      <c r="AI1487" s="133">
        <v>6.0148848380408067E-3</v>
      </c>
      <c r="AJ1487" s="133">
        <v>1.364227371464619E-3</v>
      </c>
    </row>
    <row r="1488" spans="1:36">
      <c r="A1488" t="s">
        <v>1213</v>
      </c>
      <c r="B1488">
        <v>9302</v>
      </c>
      <c r="C1488" t="s">
        <v>1846</v>
      </c>
      <c r="D1488" t="s">
        <v>1847</v>
      </c>
      <c r="E1488" t="s">
        <v>309</v>
      </c>
      <c r="F1488" t="s">
        <v>2608</v>
      </c>
      <c r="G1488" t="s">
        <v>2609</v>
      </c>
      <c r="H1488" t="s">
        <v>312</v>
      </c>
      <c r="I1488" t="s">
        <v>754</v>
      </c>
      <c r="J1488" t="s">
        <v>204</v>
      </c>
      <c r="K1488" t="s">
        <v>204</v>
      </c>
      <c r="L1488" t="s">
        <v>325</v>
      </c>
      <c r="M1488" t="s">
        <v>340</v>
      </c>
      <c r="N1488" t="s">
        <v>464</v>
      </c>
      <c r="O1488" t="s">
        <v>339</v>
      </c>
      <c r="P1488" t="s">
        <v>1650</v>
      </c>
      <c r="Q1488" t="s">
        <v>413</v>
      </c>
      <c r="R1488" t="s">
        <v>407</v>
      </c>
      <c r="S1488" t="s">
        <v>1212</v>
      </c>
      <c r="T1488" s="132">
        <v>2546.6</v>
      </c>
      <c r="U1488" t="s">
        <v>2610</v>
      </c>
      <c r="V1488" s="133">
        <v>0.04</v>
      </c>
      <c r="W1488" s="133">
        <v>2.2465478041171699E-2</v>
      </c>
      <c r="X1488" s="15" t="s">
        <v>412</v>
      </c>
      <c r="Y1488" s="15" t="s">
        <v>339</v>
      </c>
      <c r="Z1488" s="144">
        <v>3418958.66</v>
      </c>
      <c r="AB1488" t="s">
        <v>2611</v>
      </c>
      <c r="AD1488" s="144">
        <v>4014.1994</v>
      </c>
      <c r="AG1488" s="15" t="s">
        <v>15</v>
      </c>
      <c r="AH1488" s="133">
        <v>3.4504843588434937E-3</v>
      </c>
      <c r="AI1488" s="133">
        <v>5.8511499826010005E-3</v>
      </c>
      <c r="AJ1488" s="133">
        <v>1.3270909046047574E-3</v>
      </c>
    </row>
    <row r="1489" spans="1:36">
      <c r="A1489" t="s">
        <v>1213</v>
      </c>
      <c r="B1489">
        <v>9302</v>
      </c>
      <c r="C1489" t="s">
        <v>2751</v>
      </c>
      <c r="D1489" t="s">
        <v>2752</v>
      </c>
      <c r="E1489" t="s">
        <v>309</v>
      </c>
      <c r="F1489" t="s">
        <v>3476</v>
      </c>
      <c r="G1489" t="s">
        <v>3477</v>
      </c>
      <c r="H1489" t="s">
        <v>312</v>
      </c>
      <c r="I1489" t="s">
        <v>754</v>
      </c>
      <c r="J1489" t="s">
        <v>204</v>
      </c>
      <c r="K1489" t="s">
        <v>204</v>
      </c>
      <c r="L1489" t="s">
        <v>325</v>
      </c>
      <c r="M1489" t="s">
        <v>340</v>
      </c>
      <c r="N1489" t="s">
        <v>464</v>
      </c>
      <c r="O1489" t="s">
        <v>339</v>
      </c>
      <c r="P1489" t="s">
        <v>1650</v>
      </c>
      <c r="Q1489" t="s">
        <v>413</v>
      </c>
      <c r="R1489" t="s">
        <v>407</v>
      </c>
      <c r="S1489" t="s">
        <v>1212</v>
      </c>
      <c r="T1489" s="132">
        <v>1662.5</v>
      </c>
      <c r="U1489" t="s">
        <v>2378</v>
      </c>
      <c r="V1489" s="133">
        <v>1.6E-2</v>
      </c>
      <c r="W1489" s="133">
        <v>1.7491713374852801E-2</v>
      </c>
      <c r="X1489" s="15" t="s">
        <v>412</v>
      </c>
      <c r="Y1489" s="15" t="s">
        <v>339</v>
      </c>
      <c r="Z1489" s="144">
        <v>3417322.03</v>
      </c>
      <c r="AB1489" t="s">
        <v>1851</v>
      </c>
      <c r="AD1489" s="144">
        <v>3852.6889000000001</v>
      </c>
      <c r="AG1489" s="15" t="s">
        <v>15</v>
      </c>
      <c r="AH1489" s="133">
        <v>8.8143578843579949E-3</v>
      </c>
      <c r="AI1489" s="133">
        <v>5.6157301478850473E-3</v>
      </c>
      <c r="AJ1489" s="133">
        <v>1.2736956707884784E-3</v>
      </c>
    </row>
    <row r="1490" spans="1:36">
      <c r="A1490" t="s">
        <v>1213</v>
      </c>
      <c r="B1490">
        <v>9302</v>
      </c>
      <c r="C1490" t="s">
        <v>2740</v>
      </c>
      <c r="D1490" t="s">
        <v>2741</v>
      </c>
      <c r="E1490" t="s">
        <v>309</v>
      </c>
      <c r="F1490" t="s">
        <v>2742</v>
      </c>
      <c r="G1490" t="s">
        <v>2743</v>
      </c>
      <c r="H1490" t="s">
        <v>312</v>
      </c>
      <c r="I1490" t="s">
        <v>754</v>
      </c>
      <c r="J1490" t="s">
        <v>204</v>
      </c>
      <c r="K1490" t="s">
        <v>204</v>
      </c>
      <c r="L1490" t="s">
        <v>325</v>
      </c>
      <c r="M1490" t="s">
        <v>340</v>
      </c>
      <c r="N1490" t="s">
        <v>451</v>
      </c>
      <c r="O1490" t="s">
        <v>339</v>
      </c>
      <c r="P1490" t="s">
        <v>1622</v>
      </c>
      <c r="Q1490" t="s">
        <v>413</v>
      </c>
      <c r="R1490" t="s">
        <v>407</v>
      </c>
      <c r="S1490" t="s">
        <v>1212</v>
      </c>
      <c r="T1490" s="132">
        <v>4674.7</v>
      </c>
      <c r="U1490" t="s">
        <v>2618</v>
      </c>
      <c r="V1490" s="133">
        <v>7.4999999999999997E-3</v>
      </c>
      <c r="W1490" s="133">
        <v>3.4459948223828897E-2</v>
      </c>
      <c r="X1490" s="15" t="s">
        <v>412</v>
      </c>
      <c r="Y1490" s="15" t="s">
        <v>339</v>
      </c>
      <c r="Z1490" s="144">
        <v>4005000</v>
      </c>
      <c r="AB1490" t="s">
        <v>2744</v>
      </c>
      <c r="AD1490" s="144">
        <v>3824.3744999999999</v>
      </c>
      <c r="AG1490" s="15" t="s">
        <v>15</v>
      </c>
      <c r="AH1490" s="133">
        <v>3.8224439016987686E-3</v>
      </c>
      <c r="AI1490" s="133">
        <v>5.5744587050495569E-3</v>
      </c>
      <c r="AJ1490" s="133">
        <v>1.2643349542507446E-3</v>
      </c>
    </row>
    <row r="1491" spans="1:36">
      <c r="A1491" t="s">
        <v>1213</v>
      </c>
      <c r="B1491">
        <v>9302</v>
      </c>
      <c r="C1491" t="s">
        <v>2402</v>
      </c>
      <c r="D1491" t="s">
        <v>2403</v>
      </c>
      <c r="E1491" t="s">
        <v>309</v>
      </c>
      <c r="F1491" t="s">
        <v>3455</v>
      </c>
      <c r="G1491">
        <v>11972840</v>
      </c>
      <c r="H1491" t="s">
        <v>312</v>
      </c>
      <c r="I1491" t="s">
        <v>754</v>
      </c>
      <c r="J1491" t="s">
        <v>204</v>
      </c>
      <c r="K1491" t="s">
        <v>204</v>
      </c>
      <c r="L1491" t="s">
        <v>325</v>
      </c>
      <c r="M1491" t="s">
        <v>340</v>
      </c>
      <c r="N1491" t="s">
        <v>451</v>
      </c>
      <c r="O1491" t="s">
        <v>339</v>
      </c>
      <c r="P1491" t="s">
        <v>1622</v>
      </c>
      <c r="Q1491" t="s">
        <v>413</v>
      </c>
      <c r="R1491" t="s">
        <v>407</v>
      </c>
      <c r="S1491" t="s">
        <v>1212</v>
      </c>
      <c r="T1491" s="132">
        <v>4441.7</v>
      </c>
      <c r="U1491" t="s">
        <v>2310</v>
      </c>
      <c r="V1491" s="133">
        <v>0.03</v>
      </c>
      <c r="W1491" s="133">
        <v>3.0127409743070301E-2</v>
      </c>
      <c r="X1491" s="15" t="s">
        <v>412</v>
      </c>
      <c r="Y1491" s="15" t="s">
        <v>339</v>
      </c>
      <c r="Z1491" s="144">
        <v>2794666</v>
      </c>
      <c r="AB1491" s="148">
        <f>AD1491*1000/Z1491*100</f>
        <v>100.13217657729297</v>
      </c>
      <c r="AD1491" s="144">
        <f>2798359.89386557/1000</f>
        <v>2798.35989386557</v>
      </c>
      <c r="AG1491" s="15" t="s">
        <v>15</v>
      </c>
      <c r="AH1491" s="133">
        <v>8.9802454835695381E-3</v>
      </c>
      <c r="AI1491" s="133">
        <v>4.0789262846043142E-3</v>
      </c>
      <c r="AJ1491" s="133">
        <v>9.2513539884434546E-4</v>
      </c>
    </row>
    <row r="1492" spans="1:36">
      <c r="A1492" t="s">
        <v>1213</v>
      </c>
      <c r="B1492">
        <v>9302</v>
      </c>
      <c r="C1492" t="s">
        <v>2119</v>
      </c>
      <c r="D1492" t="s">
        <v>2120</v>
      </c>
      <c r="E1492" t="s">
        <v>309</v>
      </c>
      <c r="F1492" t="s">
        <v>2696</v>
      </c>
      <c r="G1492" t="s">
        <v>2697</v>
      </c>
      <c r="H1492" t="s">
        <v>312</v>
      </c>
      <c r="I1492" t="s">
        <v>754</v>
      </c>
      <c r="J1492" t="s">
        <v>204</v>
      </c>
      <c r="K1492" t="s">
        <v>204</v>
      </c>
      <c r="L1492" t="s">
        <v>325</v>
      </c>
      <c r="M1492" t="s">
        <v>340</v>
      </c>
      <c r="N1492" t="s">
        <v>464</v>
      </c>
      <c r="O1492" t="s">
        <v>339</v>
      </c>
      <c r="P1492" t="s">
        <v>1650</v>
      </c>
      <c r="Q1492" t="s">
        <v>413</v>
      </c>
      <c r="R1492" t="s">
        <v>407</v>
      </c>
      <c r="S1492" t="s">
        <v>1212</v>
      </c>
      <c r="T1492" s="132">
        <v>1785.4</v>
      </c>
      <c r="U1492" t="s">
        <v>2698</v>
      </c>
      <c r="V1492" s="133">
        <v>1.34E-2</v>
      </c>
      <c r="W1492" s="133">
        <v>1.49477894484993E-2</v>
      </c>
      <c r="X1492" s="15" t="s">
        <v>412</v>
      </c>
      <c r="Y1492" s="15" t="s">
        <v>339</v>
      </c>
      <c r="Z1492" s="144">
        <v>3316990.26</v>
      </c>
      <c r="AB1492" t="s">
        <v>2699</v>
      </c>
      <c r="AD1492" s="144">
        <v>3706.7366000000002</v>
      </c>
      <c r="AG1492" s="15" t="s">
        <v>15</v>
      </c>
      <c r="AH1492" s="133">
        <v>6.2211115614318859E-3</v>
      </c>
      <c r="AI1492" s="133">
        <v>5.4029881506624938E-3</v>
      </c>
      <c r="AJ1492" s="133">
        <v>1.2254439646484834E-3</v>
      </c>
    </row>
    <row r="1493" spans="1:36">
      <c r="A1493" t="s">
        <v>1213</v>
      </c>
      <c r="B1493">
        <v>9302</v>
      </c>
      <c r="C1493" t="s">
        <v>2094</v>
      </c>
      <c r="D1493" t="s">
        <v>2095</v>
      </c>
      <c r="E1493" t="s">
        <v>309</v>
      </c>
      <c r="F1493" t="s">
        <v>2588</v>
      </c>
      <c r="G1493" t="s">
        <v>2589</v>
      </c>
      <c r="H1493" t="s">
        <v>312</v>
      </c>
      <c r="I1493" t="s">
        <v>754</v>
      </c>
      <c r="J1493" t="s">
        <v>204</v>
      </c>
      <c r="K1493" t="s">
        <v>204</v>
      </c>
      <c r="L1493" t="s">
        <v>325</v>
      </c>
      <c r="M1493" t="s">
        <v>340</v>
      </c>
      <c r="N1493" t="s">
        <v>448</v>
      </c>
      <c r="O1493" t="s">
        <v>339</v>
      </c>
      <c r="P1493" t="s">
        <v>1211</v>
      </c>
      <c r="Q1493" t="s">
        <v>413</v>
      </c>
      <c r="R1493" t="s">
        <v>407</v>
      </c>
      <c r="S1493" t="s">
        <v>1212</v>
      </c>
      <c r="T1493" s="132">
        <v>5820</v>
      </c>
      <c r="U1493" t="s">
        <v>2590</v>
      </c>
      <c r="V1493" s="133">
        <v>2.1100000000000001E-2</v>
      </c>
      <c r="W1493" s="133">
        <v>1.22963388407227E-2</v>
      </c>
      <c r="X1493" s="15" t="s">
        <v>412</v>
      </c>
      <c r="Y1493" s="15" t="s">
        <v>339</v>
      </c>
      <c r="Z1493" s="144">
        <v>3525000</v>
      </c>
      <c r="AB1493" t="s">
        <v>2591</v>
      </c>
      <c r="AD1493" s="144">
        <v>3572.5875000000001</v>
      </c>
      <c r="AG1493" s="15" t="s">
        <v>15</v>
      </c>
      <c r="AH1493" s="133">
        <v>2.2558065420309552E-3</v>
      </c>
      <c r="AI1493" s="133">
        <v>5.2074506534143649E-3</v>
      </c>
      <c r="AJ1493" s="133">
        <v>1.181094386381167E-3</v>
      </c>
    </row>
    <row r="1494" spans="1:36">
      <c r="A1494" t="s">
        <v>1213</v>
      </c>
      <c r="B1494">
        <v>9302</v>
      </c>
      <c r="C1494" t="s">
        <v>2074</v>
      </c>
      <c r="D1494" t="s">
        <v>2075</v>
      </c>
      <c r="E1494" t="s">
        <v>309</v>
      </c>
      <c r="F1494" t="s">
        <v>3488</v>
      </c>
      <c r="G1494" t="s">
        <v>3489</v>
      </c>
      <c r="H1494" t="s">
        <v>312</v>
      </c>
      <c r="I1494" t="s">
        <v>754</v>
      </c>
      <c r="J1494" t="s">
        <v>204</v>
      </c>
      <c r="K1494" t="s">
        <v>204</v>
      </c>
      <c r="L1494" t="s">
        <v>325</v>
      </c>
      <c r="M1494" t="s">
        <v>340</v>
      </c>
      <c r="N1494" t="s">
        <v>448</v>
      </c>
      <c r="O1494" t="s">
        <v>339</v>
      </c>
      <c r="P1494" t="s">
        <v>2914</v>
      </c>
      <c r="Q1494" t="s">
        <v>415</v>
      </c>
      <c r="R1494" t="s">
        <v>407</v>
      </c>
      <c r="S1494" t="s">
        <v>1212</v>
      </c>
      <c r="T1494" s="132">
        <v>920.5</v>
      </c>
      <c r="U1494" t="s">
        <v>3244</v>
      </c>
      <c r="V1494" s="133">
        <v>9.4999999999999998E-3</v>
      </c>
      <c r="W1494" s="133">
        <v>1.15148034489151E-2</v>
      </c>
      <c r="X1494" s="15" t="s">
        <v>412</v>
      </c>
      <c r="Y1494" s="15" t="s">
        <v>339</v>
      </c>
      <c r="Z1494" s="144">
        <v>3068689.89</v>
      </c>
      <c r="AB1494" t="s">
        <v>3490</v>
      </c>
      <c r="AD1494" s="144">
        <v>3426.1922999999997</v>
      </c>
      <c r="AG1494" s="15" t="s">
        <v>15</v>
      </c>
      <c r="AH1494" s="133">
        <v>1.9093584601014041E-2</v>
      </c>
      <c r="AI1494" s="133">
        <v>4.9940630793110776E-3</v>
      </c>
      <c r="AJ1494" s="133">
        <v>1.1326962578781846E-3</v>
      </c>
    </row>
    <row r="1495" spans="1:36">
      <c r="A1495" t="s">
        <v>1213</v>
      </c>
      <c r="B1495">
        <v>9302</v>
      </c>
      <c r="C1495" t="s">
        <v>3344</v>
      </c>
      <c r="D1495" t="s">
        <v>3345</v>
      </c>
      <c r="E1495" t="s">
        <v>309</v>
      </c>
      <c r="F1495" t="s">
        <v>3440</v>
      </c>
      <c r="G1495" t="s">
        <v>3441</v>
      </c>
      <c r="H1495" t="s">
        <v>312</v>
      </c>
      <c r="I1495" t="s">
        <v>754</v>
      </c>
      <c r="J1495" t="s">
        <v>204</v>
      </c>
      <c r="K1495" t="s">
        <v>204</v>
      </c>
      <c r="L1495" t="s">
        <v>329</v>
      </c>
      <c r="M1495" t="s">
        <v>340</v>
      </c>
      <c r="N1495" t="s">
        <v>447</v>
      </c>
      <c r="O1495" t="s">
        <v>339</v>
      </c>
      <c r="Q1495" t="s">
        <v>410</v>
      </c>
      <c r="R1495" t="s">
        <v>410</v>
      </c>
      <c r="S1495" t="s">
        <v>1212</v>
      </c>
      <c r="T1495" s="132">
        <v>3664.5</v>
      </c>
      <c r="U1495" t="s">
        <v>1773</v>
      </c>
      <c r="V1495" s="133">
        <v>3.7900000000000003E-2</v>
      </c>
      <c r="W1495" s="133">
        <v>5.8493472822904201E-2</v>
      </c>
      <c r="X1495" s="15" t="s">
        <v>412</v>
      </c>
      <c r="Y1495" s="15" t="s">
        <v>339</v>
      </c>
      <c r="Z1495" s="144">
        <v>3468450</v>
      </c>
      <c r="AB1495" t="s">
        <v>3442</v>
      </c>
      <c r="AD1495" s="144">
        <v>3333.1804999999999</v>
      </c>
      <c r="AG1495" s="15" t="s">
        <v>15</v>
      </c>
      <c r="AH1495" s="133">
        <v>2.6965744419989068E-2</v>
      </c>
      <c r="AI1495" s="133">
        <v>4.8584878530401341E-3</v>
      </c>
      <c r="AJ1495" s="133">
        <v>1.1019466359732746E-3</v>
      </c>
    </row>
    <row r="1496" spans="1:36">
      <c r="A1496" t="s">
        <v>1213</v>
      </c>
      <c r="B1496">
        <v>9302</v>
      </c>
      <c r="C1496" t="s">
        <v>3344</v>
      </c>
      <c r="D1496" t="s">
        <v>3345</v>
      </c>
      <c r="E1496" t="s">
        <v>309</v>
      </c>
      <c r="F1496" t="s">
        <v>3456</v>
      </c>
      <c r="G1496" t="s">
        <v>3457</v>
      </c>
      <c r="H1496" t="s">
        <v>312</v>
      </c>
      <c r="I1496" t="s">
        <v>754</v>
      </c>
      <c r="J1496" t="s">
        <v>204</v>
      </c>
      <c r="K1496" t="s">
        <v>204</v>
      </c>
      <c r="L1496" t="s">
        <v>329</v>
      </c>
      <c r="M1496" t="s">
        <v>340</v>
      </c>
      <c r="N1496" t="s">
        <v>447</v>
      </c>
      <c r="O1496" t="s">
        <v>339</v>
      </c>
      <c r="Q1496" t="s">
        <v>410</v>
      </c>
      <c r="R1496" t="s">
        <v>410</v>
      </c>
      <c r="S1496" t="s">
        <v>1212</v>
      </c>
      <c r="T1496" s="132">
        <v>1984.4</v>
      </c>
      <c r="U1496" t="s">
        <v>2225</v>
      </c>
      <c r="V1496" s="133">
        <v>2.35E-2</v>
      </c>
      <c r="W1496" s="133">
        <v>6.5215201712846393E-2</v>
      </c>
      <c r="X1496" s="15" t="s">
        <v>412</v>
      </c>
      <c r="Y1496" s="15" t="s">
        <v>339</v>
      </c>
      <c r="Z1496" s="144">
        <v>3206678.79</v>
      </c>
      <c r="AB1496" t="s">
        <v>3458</v>
      </c>
      <c r="AD1496" s="144">
        <v>3315.7058999999999</v>
      </c>
      <c r="AG1496" s="15" t="s">
        <v>15</v>
      </c>
      <c r="AH1496" s="133">
        <v>2.1899458291629762E-2</v>
      </c>
      <c r="AI1496" s="133">
        <v>4.8330166456342534E-3</v>
      </c>
      <c r="AJ1496" s="133">
        <v>1.0961695480883014E-3</v>
      </c>
    </row>
    <row r="1497" spans="1:36">
      <c r="A1497" t="s">
        <v>1213</v>
      </c>
      <c r="B1497">
        <v>9302</v>
      </c>
      <c r="C1497" t="s">
        <v>2294</v>
      </c>
      <c r="D1497" t="s">
        <v>2295</v>
      </c>
      <c r="E1497" t="s">
        <v>309</v>
      </c>
      <c r="F1497" t="s">
        <v>2787</v>
      </c>
      <c r="G1497" t="s">
        <v>2788</v>
      </c>
      <c r="H1497" t="s">
        <v>312</v>
      </c>
      <c r="I1497" t="s">
        <v>754</v>
      </c>
      <c r="J1497" t="s">
        <v>204</v>
      </c>
      <c r="K1497" t="s">
        <v>204</v>
      </c>
      <c r="L1497" t="s">
        <v>325</v>
      </c>
      <c r="M1497" t="s">
        <v>340</v>
      </c>
      <c r="N1497" t="s">
        <v>477</v>
      </c>
      <c r="O1497" t="s">
        <v>339</v>
      </c>
      <c r="P1497" t="s">
        <v>1650</v>
      </c>
      <c r="Q1497" t="s">
        <v>413</v>
      </c>
      <c r="R1497" t="s">
        <v>407</v>
      </c>
      <c r="S1497" t="s">
        <v>1212</v>
      </c>
      <c r="T1497" s="132">
        <v>1206.3</v>
      </c>
      <c r="U1497" t="s">
        <v>2789</v>
      </c>
      <c r="V1497" s="133">
        <v>1.7999999999999999E-2</v>
      </c>
      <c r="W1497" s="133">
        <v>2.0109070156812299E-2</v>
      </c>
      <c r="X1497" s="15" t="s">
        <v>412</v>
      </c>
      <c r="Y1497" s="15" t="s">
        <v>339</v>
      </c>
      <c r="Z1497" s="144">
        <v>2753819.74</v>
      </c>
      <c r="AB1497" t="s">
        <v>2790</v>
      </c>
      <c r="AD1497" s="144">
        <v>3086.4812000000002</v>
      </c>
      <c r="AG1497" s="15" t="s">
        <v>15</v>
      </c>
      <c r="AH1497" s="133">
        <v>3.7673542996155642E-3</v>
      </c>
      <c r="AI1497" s="133">
        <v>4.4988957000188668E-3</v>
      </c>
      <c r="AJ1497" s="133">
        <v>1.0203880573928584E-3</v>
      </c>
    </row>
    <row r="1498" spans="1:36">
      <c r="A1498" t="s">
        <v>1213</v>
      </c>
      <c r="B1498">
        <v>9302</v>
      </c>
      <c r="C1498" t="s">
        <v>2104</v>
      </c>
      <c r="D1498" t="s">
        <v>2105</v>
      </c>
      <c r="E1498" t="s">
        <v>309</v>
      </c>
      <c r="F1498" t="s">
        <v>3452</v>
      </c>
      <c r="G1498" t="s">
        <v>3453</v>
      </c>
      <c r="H1498" t="s">
        <v>312</v>
      </c>
      <c r="I1498" t="s">
        <v>754</v>
      </c>
      <c r="J1498" t="s">
        <v>204</v>
      </c>
      <c r="K1498" t="s">
        <v>204</v>
      </c>
      <c r="L1498" t="s">
        <v>325</v>
      </c>
      <c r="M1498" t="s">
        <v>340</v>
      </c>
      <c r="N1498" t="s">
        <v>464</v>
      </c>
      <c r="O1498" t="s">
        <v>339</v>
      </c>
      <c r="Q1498" t="s">
        <v>410</v>
      </c>
      <c r="R1498" t="s">
        <v>410</v>
      </c>
      <c r="S1498" t="s">
        <v>1212</v>
      </c>
      <c r="T1498" s="132">
        <v>6174.3</v>
      </c>
      <c r="U1498" t="s">
        <v>2339</v>
      </c>
      <c r="V1498" s="133">
        <v>3.1800000000000002E-2</v>
      </c>
      <c r="W1498" s="133">
        <v>3.1787516800164797E-2</v>
      </c>
      <c r="X1498" s="15" t="s">
        <v>412</v>
      </c>
      <c r="Y1498" s="15" t="s">
        <v>339</v>
      </c>
      <c r="Z1498" s="144">
        <v>2802000</v>
      </c>
      <c r="AB1498" t="s">
        <v>3454</v>
      </c>
      <c r="AD1498" s="144">
        <v>2909.3166000000001</v>
      </c>
      <c r="AG1498" s="15" t="s">
        <v>15</v>
      </c>
      <c r="AH1498" s="133">
        <v>6.5519490996331191E-3</v>
      </c>
      <c r="AI1498" s="133">
        <v>4.240658242704835E-3</v>
      </c>
      <c r="AJ1498" s="133">
        <v>9.6181759144192919E-4</v>
      </c>
    </row>
    <row r="1499" spans="1:36">
      <c r="A1499" t="s">
        <v>1213</v>
      </c>
      <c r="B1499">
        <v>9302</v>
      </c>
      <c r="C1499" t="s">
        <v>2074</v>
      </c>
      <c r="D1499" t="s">
        <v>2075</v>
      </c>
      <c r="E1499" t="s">
        <v>309</v>
      </c>
      <c r="F1499" t="s">
        <v>3459</v>
      </c>
      <c r="G1499" t="s">
        <v>3460</v>
      </c>
      <c r="H1499" t="s">
        <v>312</v>
      </c>
      <c r="I1499" t="s">
        <v>754</v>
      </c>
      <c r="J1499" t="s">
        <v>204</v>
      </c>
      <c r="K1499" t="s">
        <v>204</v>
      </c>
      <c r="L1499" t="s">
        <v>325</v>
      </c>
      <c r="M1499" t="s">
        <v>340</v>
      </c>
      <c r="N1499" t="s">
        <v>448</v>
      </c>
      <c r="O1499" t="s">
        <v>339</v>
      </c>
      <c r="P1499" t="s">
        <v>1211</v>
      </c>
      <c r="Q1499" t="s">
        <v>413</v>
      </c>
      <c r="R1499" t="s">
        <v>407</v>
      </c>
      <c r="S1499" t="s">
        <v>1212</v>
      </c>
      <c r="T1499" s="132">
        <v>4547.2</v>
      </c>
      <c r="U1499" t="s">
        <v>2779</v>
      </c>
      <c r="V1499" s="133">
        <v>2.06E-2</v>
      </c>
      <c r="W1499" s="133">
        <v>1.1252543250322E-2</v>
      </c>
      <c r="X1499" s="15" t="s">
        <v>412</v>
      </c>
      <c r="Y1499" s="15" t="s">
        <v>339</v>
      </c>
      <c r="Z1499" s="144">
        <v>2742337</v>
      </c>
      <c r="AB1499" t="s">
        <v>3461</v>
      </c>
      <c r="AD1499" s="144">
        <v>2835.8507</v>
      </c>
      <c r="AG1499" s="15" t="s">
        <v>15</v>
      </c>
      <c r="AH1499" s="133">
        <v>1.3711020015529246E-3</v>
      </c>
      <c r="AI1499" s="133">
        <v>4.1335733780349911E-3</v>
      </c>
      <c r="AJ1499" s="133">
        <v>9.3752982743882491E-4</v>
      </c>
    </row>
    <row r="1500" spans="1:36">
      <c r="A1500" t="s">
        <v>1213</v>
      </c>
      <c r="B1500">
        <v>9302</v>
      </c>
      <c r="C1500" t="s">
        <v>2580</v>
      </c>
      <c r="D1500" t="s">
        <v>2581</v>
      </c>
      <c r="E1500" t="s">
        <v>309</v>
      </c>
      <c r="F1500" t="s">
        <v>3515</v>
      </c>
      <c r="G1500" t="s">
        <v>3516</v>
      </c>
      <c r="H1500" t="s">
        <v>312</v>
      </c>
      <c r="I1500" t="s">
        <v>754</v>
      </c>
      <c r="J1500" t="s">
        <v>204</v>
      </c>
      <c r="K1500" t="s">
        <v>204</v>
      </c>
      <c r="L1500" t="s">
        <v>325</v>
      </c>
      <c r="M1500" t="s">
        <v>340</v>
      </c>
      <c r="N1500" t="s">
        <v>465</v>
      </c>
      <c r="O1500" t="s">
        <v>339</v>
      </c>
      <c r="P1500" t="s">
        <v>1686</v>
      </c>
      <c r="Q1500" t="s">
        <v>413</v>
      </c>
      <c r="R1500" t="s">
        <v>407</v>
      </c>
      <c r="S1500" t="s">
        <v>1212</v>
      </c>
      <c r="T1500" s="132">
        <v>4674.6000000000004</v>
      </c>
      <c r="U1500" t="s">
        <v>2143</v>
      </c>
      <c r="V1500" s="133">
        <v>1.7899999999999999E-2</v>
      </c>
      <c r="W1500" s="133">
        <v>4.63560708320137E-2</v>
      </c>
      <c r="X1500" s="15" t="s">
        <v>412</v>
      </c>
      <c r="Y1500" s="15" t="s">
        <v>339</v>
      </c>
      <c r="Z1500" s="144">
        <v>2915202.19</v>
      </c>
      <c r="AB1500" t="s">
        <v>1383</v>
      </c>
      <c r="AD1500" s="144">
        <v>2802.3838999999998</v>
      </c>
      <c r="AG1500" s="15" t="s">
        <v>15</v>
      </c>
      <c r="AH1500" s="133">
        <v>3.8553471681641326E-3</v>
      </c>
      <c r="AI1500" s="133">
        <v>4.0847917290123461E-3</v>
      </c>
      <c r="AJ1500" s="133">
        <v>9.2646573184700489E-4</v>
      </c>
    </row>
    <row r="1501" spans="1:36">
      <c r="A1501" t="s">
        <v>1213</v>
      </c>
      <c r="B1501">
        <v>9302</v>
      </c>
      <c r="C1501" t="s">
        <v>1910</v>
      </c>
      <c r="D1501" t="s">
        <v>1911</v>
      </c>
      <c r="E1501" t="s">
        <v>309</v>
      </c>
      <c r="F1501" t="s">
        <v>1912</v>
      </c>
      <c r="G1501" t="s">
        <v>1913</v>
      </c>
      <c r="H1501" t="s">
        <v>312</v>
      </c>
      <c r="I1501" t="s">
        <v>754</v>
      </c>
      <c r="J1501" t="s">
        <v>204</v>
      </c>
      <c r="K1501" t="s">
        <v>204</v>
      </c>
      <c r="L1501" t="s">
        <v>325</v>
      </c>
      <c r="M1501" t="s">
        <v>340</v>
      </c>
      <c r="N1501" t="s">
        <v>464</v>
      </c>
      <c r="O1501" t="s">
        <v>339</v>
      </c>
      <c r="Q1501" t="s">
        <v>410</v>
      </c>
      <c r="R1501" t="s">
        <v>410</v>
      </c>
      <c r="S1501" t="s">
        <v>1212</v>
      </c>
      <c r="T1501" s="132">
        <v>3437.1</v>
      </c>
      <c r="U1501" t="s">
        <v>1682</v>
      </c>
      <c r="V1501" s="133">
        <v>4.4999999999999998E-2</v>
      </c>
      <c r="W1501" s="133">
        <v>3.7289735766648902E-2</v>
      </c>
      <c r="X1501" s="15" t="s">
        <v>412</v>
      </c>
      <c r="Y1501" s="15" t="s">
        <v>339</v>
      </c>
      <c r="Z1501" s="144">
        <v>2687000</v>
      </c>
      <c r="AB1501" t="s">
        <v>1914</v>
      </c>
      <c r="AD1501" s="144">
        <v>2799.5852999999997</v>
      </c>
      <c r="AG1501" s="15" t="s">
        <v>15</v>
      </c>
      <c r="AH1501" s="133">
        <v>2.7427911140509094E-3</v>
      </c>
      <c r="AI1501" s="133">
        <v>4.080712452745874E-3</v>
      </c>
      <c r="AJ1501" s="133">
        <v>9.255405170692768E-4</v>
      </c>
    </row>
    <row r="1502" spans="1:36">
      <c r="A1502" t="s">
        <v>1213</v>
      </c>
      <c r="B1502">
        <v>9302</v>
      </c>
      <c r="C1502" t="s">
        <v>2130</v>
      </c>
      <c r="D1502" t="s">
        <v>2131</v>
      </c>
      <c r="E1502" t="s">
        <v>309</v>
      </c>
      <c r="F1502" t="s">
        <v>2132</v>
      </c>
      <c r="G1502">
        <v>36601560</v>
      </c>
      <c r="H1502" t="s">
        <v>312</v>
      </c>
      <c r="I1502" t="s">
        <v>754</v>
      </c>
      <c r="J1502" t="s">
        <v>204</v>
      </c>
      <c r="K1502" t="s">
        <v>204</v>
      </c>
      <c r="L1502" t="s">
        <v>325</v>
      </c>
      <c r="M1502" t="s">
        <v>340</v>
      </c>
      <c r="N1502" t="s">
        <v>464</v>
      </c>
      <c r="O1502" t="s">
        <v>339</v>
      </c>
      <c r="Q1502" t="s">
        <v>410</v>
      </c>
      <c r="R1502" t="s">
        <v>410</v>
      </c>
      <c r="S1502" t="s">
        <v>1212</v>
      </c>
      <c r="T1502" s="132">
        <v>2830.9</v>
      </c>
      <c r="U1502" t="s">
        <v>2134</v>
      </c>
      <c r="V1502" s="133">
        <v>1.9E-2</v>
      </c>
      <c r="W1502" s="133">
        <v>2.6964551748037E-2</v>
      </c>
      <c r="X1502" s="15" t="s">
        <v>412</v>
      </c>
      <c r="Y1502" s="15" t="s">
        <v>339</v>
      </c>
      <c r="Z1502" s="144">
        <v>1937372</v>
      </c>
      <c r="AB1502" s="154">
        <f>AD1502*1000/Z1502*100</f>
        <v>107.35931894559332</v>
      </c>
      <c r="AC1502" s="155">
        <v>70329.100000000006</v>
      </c>
      <c r="AD1502" s="144">
        <f>2079949.38464262/1000</f>
        <v>2079.9493846426203</v>
      </c>
      <c r="AG1502" s="15" t="s">
        <v>15</v>
      </c>
      <c r="AH1502" s="133">
        <v>4.5019753321758329E-3</v>
      </c>
      <c r="AI1502" s="133">
        <v>3.0317616523391016E-3</v>
      </c>
      <c r="AJ1502" s="133">
        <v>6.8762949603287855E-4</v>
      </c>
    </row>
    <row r="1503" spans="1:36">
      <c r="A1503" t="s">
        <v>1213</v>
      </c>
      <c r="B1503">
        <v>9302</v>
      </c>
      <c r="C1503" t="s">
        <v>2169</v>
      </c>
      <c r="D1503" t="s">
        <v>2170</v>
      </c>
      <c r="E1503" t="s">
        <v>309</v>
      </c>
      <c r="F1503" t="s">
        <v>2171</v>
      </c>
      <c r="G1503" t="s">
        <v>2172</v>
      </c>
      <c r="H1503" t="s">
        <v>312</v>
      </c>
      <c r="I1503" t="s">
        <v>754</v>
      </c>
      <c r="J1503" t="s">
        <v>204</v>
      </c>
      <c r="K1503" t="s">
        <v>204</v>
      </c>
      <c r="L1503" t="s">
        <v>325</v>
      </c>
      <c r="M1503" t="s">
        <v>340</v>
      </c>
      <c r="N1503" t="s">
        <v>441</v>
      </c>
      <c r="O1503" t="s">
        <v>339</v>
      </c>
      <c r="Q1503" t="s">
        <v>410</v>
      </c>
      <c r="R1503" t="s">
        <v>410</v>
      </c>
      <c r="S1503" t="s">
        <v>1212</v>
      </c>
      <c r="T1503" s="132">
        <v>2766</v>
      </c>
      <c r="U1503" t="s">
        <v>1682</v>
      </c>
      <c r="V1503" s="133">
        <v>1.4800000000000001E-2</v>
      </c>
      <c r="W1503" s="133">
        <v>3.6917326284646598E-2</v>
      </c>
      <c r="X1503" s="15" t="s">
        <v>412</v>
      </c>
      <c r="Y1503" s="15" t="s">
        <v>339</v>
      </c>
      <c r="Z1503" s="144">
        <v>2649957.2400000002</v>
      </c>
      <c r="AB1503" t="s">
        <v>2173</v>
      </c>
      <c r="AD1503" s="144">
        <v>2746.6807000000003</v>
      </c>
      <c r="AG1503" s="15" t="s">
        <v>15</v>
      </c>
      <c r="AH1503" s="133">
        <v>3.2623523122914809E-3</v>
      </c>
      <c r="AI1503" s="133">
        <v>4.0035980101076956E-3</v>
      </c>
      <c r="AJ1503" s="133">
        <v>9.0805030134363254E-4</v>
      </c>
    </row>
    <row r="1504" spans="1:36">
      <c r="A1504" t="s">
        <v>1213</v>
      </c>
      <c r="B1504">
        <v>9302</v>
      </c>
      <c r="C1504" t="s">
        <v>2767</v>
      </c>
      <c r="D1504" t="s">
        <v>2768</v>
      </c>
      <c r="E1504" t="s">
        <v>309</v>
      </c>
      <c r="F1504" t="s">
        <v>2803</v>
      </c>
      <c r="G1504" t="s">
        <v>2804</v>
      </c>
      <c r="H1504" t="s">
        <v>312</v>
      </c>
      <c r="I1504" t="s">
        <v>754</v>
      </c>
      <c r="J1504" t="s">
        <v>204</v>
      </c>
      <c r="K1504" t="s">
        <v>204</v>
      </c>
      <c r="L1504" t="s">
        <v>325</v>
      </c>
      <c r="M1504" t="s">
        <v>340</v>
      </c>
      <c r="N1504" t="s">
        <v>462</v>
      </c>
      <c r="O1504" t="s">
        <v>339</v>
      </c>
      <c r="P1504" t="s">
        <v>1690</v>
      </c>
      <c r="Q1504" t="s">
        <v>413</v>
      </c>
      <c r="R1504" t="s">
        <v>407</v>
      </c>
      <c r="S1504" t="s">
        <v>1212</v>
      </c>
      <c r="T1504" s="132">
        <v>1711.3</v>
      </c>
      <c r="U1504" t="s">
        <v>2805</v>
      </c>
      <c r="V1504" s="133">
        <v>1.0500000000000001E-2</v>
      </c>
      <c r="W1504" s="133">
        <v>2.02690488779541E-2</v>
      </c>
      <c r="X1504" s="15" t="s">
        <v>412</v>
      </c>
      <c r="Y1504" s="15" t="s">
        <v>339</v>
      </c>
      <c r="Z1504" s="144">
        <v>2313812.1</v>
      </c>
      <c r="AB1504" t="s">
        <v>2806</v>
      </c>
      <c r="AD1504" s="144">
        <v>2516.2707</v>
      </c>
      <c r="AG1504" s="15" t="s">
        <v>15</v>
      </c>
      <c r="AH1504" s="133">
        <v>9.0915913192566363E-3</v>
      </c>
      <c r="AI1504" s="133">
        <v>3.6677493555811918E-3</v>
      </c>
      <c r="AJ1504" s="133">
        <v>8.3187695147716035E-4</v>
      </c>
    </row>
    <row r="1505" spans="1:36">
      <c r="A1505" t="s">
        <v>1213</v>
      </c>
      <c r="B1505">
        <v>9302</v>
      </c>
      <c r="C1505" t="s">
        <v>1884</v>
      </c>
      <c r="D1505" t="s">
        <v>1885</v>
      </c>
      <c r="E1505" t="s">
        <v>309</v>
      </c>
      <c r="F1505" t="s">
        <v>1886</v>
      </c>
      <c r="G1505" t="s">
        <v>1887</v>
      </c>
      <c r="H1505" t="s">
        <v>312</v>
      </c>
      <c r="I1505" t="s">
        <v>754</v>
      </c>
      <c r="J1505" t="s">
        <v>204</v>
      </c>
      <c r="K1505" t="s">
        <v>204</v>
      </c>
      <c r="L1505" t="s">
        <v>325</v>
      </c>
      <c r="M1505" t="s">
        <v>340</v>
      </c>
      <c r="N1505" t="s">
        <v>441</v>
      </c>
      <c r="O1505" t="s">
        <v>339</v>
      </c>
      <c r="Q1505" t="s">
        <v>410</v>
      </c>
      <c r="R1505" t="s">
        <v>410</v>
      </c>
      <c r="S1505" t="s">
        <v>1212</v>
      </c>
      <c r="T1505" s="132">
        <v>2571.1999999999998</v>
      </c>
      <c r="U1505" t="s">
        <v>1682</v>
      </c>
      <c r="V1505" s="133">
        <v>2.3E-2</v>
      </c>
      <c r="W1505" s="133">
        <v>4.7740804680585502E-2</v>
      </c>
      <c r="X1505" s="15" t="s">
        <v>412</v>
      </c>
      <c r="Y1505" s="15" t="s">
        <v>339</v>
      </c>
      <c r="Z1505" s="144">
        <v>2431043.1</v>
      </c>
      <c r="AB1505" t="s">
        <v>1888</v>
      </c>
      <c r="AD1505" s="144">
        <v>2501.0571</v>
      </c>
      <c r="AG1505" s="15" t="s">
        <v>15</v>
      </c>
      <c r="AH1505" s="133">
        <v>8.9888818635607323E-3</v>
      </c>
      <c r="AI1505" s="133">
        <v>3.6455738115921967E-3</v>
      </c>
      <c r="AJ1505" s="133">
        <v>8.2684734826754026E-4</v>
      </c>
    </row>
    <row r="1506" spans="1:36">
      <c r="A1506" t="s">
        <v>1213</v>
      </c>
      <c r="B1506">
        <v>9302</v>
      </c>
      <c r="C1506" t="s">
        <v>1940</v>
      </c>
      <c r="D1506" t="s">
        <v>1941</v>
      </c>
      <c r="E1506" t="s">
        <v>309</v>
      </c>
      <c r="F1506" t="s">
        <v>1942</v>
      </c>
      <c r="G1506" t="s">
        <v>1943</v>
      </c>
      <c r="H1506" t="s">
        <v>312</v>
      </c>
      <c r="I1506" t="s">
        <v>754</v>
      </c>
      <c r="J1506" t="s">
        <v>204</v>
      </c>
      <c r="K1506" t="s">
        <v>204</v>
      </c>
      <c r="L1506" t="s">
        <v>325</v>
      </c>
      <c r="M1506" t="s">
        <v>340</v>
      </c>
      <c r="N1506" t="s">
        <v>440</v>
      </c>
      <c r="O1506" t="s">
        <v>339</v>
      </c>
      <c r="Q1506" t="s">
        <v>410</v>
      </c>
      <c r="R1506" t="s">
        <v>410</v>
      </c>
      <c r="S1506" t="s">
        <v>1212</v>
      </c>
      <c r="T1506" s="132">
        <v>1896</v>
      </c>
      <c r="U1506" t="s">
        <v>1730</v>
      </c>
      <c r="V1506" s="133">
        <v>1.6400000000000001E-2</v>
      </c>
      <c r="W1506" s="133">
        <v>2.6322014261483801E-2</v>
      </c>
      <c r="X1506" s="15" t="s">
        <v>412</v>
      </c>
      <c r="Y1506" s="15" t="s">
        <v>339</v>
      </c>
      <c r="Z1506" s="144">
        <v>2238422.71</v>
      </c>
      <c r="AB1506" t="s">
        <v>1944</v>
      </c>
      <c r="AD1506" s="144">
        <v>2458.0120000000002</v>
      </c>
      <c r="AG1506" s="15" t="s">
        <v>15</v>
      </c>
      <c r="AH1506" s="133">
        <v>8.975027855823766E-3</v>
      </c>
      <c r="AI1506" s="133">
        <v>3.5828307061759441E-3</v>
      </c>
      <c r="AJ1506" s="133">
        <v>8.1261667484912412E-4</v>
      </c>
    </row>
    <row r="1507" spans="1:36">
      <c r="A1507" t="s">
        <v>1213</v>
      </c>
      <c r="B1507">
        <v>9302</v>
      </c>
      <c r="C1507" t="s">
        <v>3055</v>
      </c>
      <c r="D1507" t="s">
        <v>3056</v>
      </c>
      <c r="E1507" t="s">
        <v>309</v>
      </c>
      <c r="F1507" t="s">
        <v>3500</v>
      </c>
      <c r="G1507" t="s">
        <v>3501</v>
      </c>
      <c r="H1507" t="s">
        <v>312</v>
      </c>
      <c r="I1507" t="s">
        <v>754</v>
      </c>
      <c r="J1507" t="s">
        <v>204</v>
      </c>
      <c r="K1507" t="s">
        <v>204</v>
      </c>
      <c r="L1507" t="s">
        <v>325</v>
      </c>
      <c r="M1507" t="s">
        <v>340</v>
      </c>
      <c r="N1507" t="s">
        <v>464</v>
      </c>
      <c r="O1507" t="s">
        <v>339</v>
      </c>
      <c r="P1507" t="s">
        <v>1856</v>
      </c>
      <c r="Q1507" t="s">
        <v>415</v>
      </c>
      <c r="R1507" t="s">
        <v>407</v>
      </c>
      <c r="S1507" t="s">
        <v>1212</v>
      </c>
      <c r="T1507" s="132">
        <v>1648.4</v>
      </c>
      <c r="U1507" t="s">
        <v>1793</v>
      </c>
      <c r="V1507" s="133">
        <v>2.5000000000000001E-2</v>
      </c>
      <c r="W1507" s="133">
        <v>2.3961672474145601E-2</v>
      </c>
      <c r="X1507" s="15" t="s">
        <v>412</v>
      </c>
      <c r="Y1507" s="15" t="s">
        <v>339</v>
      </c>
      <c r="Z1507" s="144">
        <v>2126080.2999999998</v>
      </c>
      <c r="AB1507" t="s">
        <v>3502</v>
      </c>
      <c r="AD1507" s="144">
        <v>2420.7550000000001</v>
      </c>
      <c r="AG1507" s="15" t="s">
        <v>15</v>
      </c>
      <c r="AH1507" s="133">
        <v>6.4374255606162159E-3</v>
      </c>
      <c r="AI1507" s="133">
        <v>3.5285244116501253E-3</v>
      </c>
      <c r="AJ1507" s="133">
        <v>8.0029954236366275E-4</v>
      </c>
    </row>
    <row r="1508" spans="1:36">
      <c r="A1508" t="s">
        <v>1213</v>
      </c>
      <c r="B1508">
        <v>9302</v>
      </c>
      <c r="C1508" t="s">
        <v>3428</v>
      </c>
      <c r="D1508" t="s">
        <v>3429</v>
      </c>
      <c r="E1508" t="s">
        <v>309</v>
      </c>
      <c r="F1508" t="s">
        <v>3443</v>
      </c>
      <c r="G1508" t="s">
        <v>3444</v>
      </c>
      <c r="H1508" t="s">
        <v>312</v>
      </c>
      <c r="I1508" t="s">
        <v>754</v>
      </c>
      <c r="J1508" t="s">
        <v>204</v>
      </c>
      <c r="K1508" t="s">
        <v>204</v>
      </c>
      <c r="L1508" t="s">
        <v>325</v>
      </c>
      <c r="M1508" t="s">
        <v>340</v>
      </c>
      <c r="N1508" t="s">
        <v>464</v>
      </c>
      <c r="O1508" t="s">
        <v>339</v>
      </c>
      <c r="P1508" t="s">
        <v>1686</v>
      </c>
      <c r="Q1508" t="s">
        <v>413</v>
      </c>
      <c r="R1508" t="s">
        <v>407</v>
      </c>
      <c r="S1508" t="s">
        <v>1212</v>
      </c>
      <c r="T1508" s="132">
        <v>1751.9</v>
      </c>
      <c r="U1508" t="s">
        <v>1793</v>
      </c>
      <c r="V1508" s="133">
        <v>1E-3</v>
      </c>
      <c r="W1508" s="133">
        <v>2.2083889452218699E-2</v>
      </c>
      <c r="X1508" s="15" t="s">
        <v>412</v>
      </c>
      <c r="Y1508" s="15" t="s">
        <v>339</v>
      </c>
      <c r="Z1508" s="144">
        <v>2239612</v>
      </c>
      <c r="AB1508" t="s">
        <v>3445</v>
      </c>
      <c r="AD1508" s="144">
        <v>2413.1819</v>
      </c>
      <c r="AG1508" s="15" t="s">
        <v>15</v>
      </c>
      <c r="AH1508" s="133">
        <v>3.9547456340167046E-3</v>
      </c>
      <c r="AI1508" s="133">
        <v>3.5174857612200452E-3</v>
      </c>
      <c r="AJ1508" s="133">
        <v>7.9779588195016602E-4</v>
      </c>
    </row>
    <row r="1509" spans="1:36">
      <c r="A1509" t="s">
        <v>1213</v>
      </c>
      <c r="B1509">
        <v>9302</v>
      </c>
      <c r="C1509" t="s">
        <v>2125</v>
      </c>
      <c r="D1509" t="s">
        <v>2126</v>
      </c>
      <c r="E1509" t="s">
        <v>309</v>
      </c>
      <c r="F1509" t="s">
        <v>2151</v>
      </c>
      <c r="G1509" t="s">
        <v>2152</v>
      </c>
      <c r="H1509" t="s">
        <v>312</v>
      </c>
      <c r="I1509" t="s">
        <v>754</v>
      </c>
      <c r="J1509" t="s">
        <v>204</v>
      </c>
      <c r="K1509" t="s">
        <v>204</v>
      </c>
      <c r="L1509" t="s">
        <v>325</v>
      </c>
      <c r="M1509" t="s">
        <v>340</v>
      </c>
      <c r="N1509" t="s">
        <v>464</v>
      </c>
      <c r="O1509" t="s">
        <v>339</v>
      </c>
      <c r="P1509" t="s">
        <v>1650</v>
      </c>
      <c r="Q1509" t="s">
        <v>413</v>
      </c>
      <c r="R1509" t="s">
        <v>407</v>
      </c>
      <c r="S1509" t="s">
        <v>1212</v>
      </c>
      <c r="T1509" s="132">
        <v>2849.2</v>
      </c>
      <c r="U1509" t="s">
        <v>2134</v>
      </c>
      <c r="V1509" s="133">
        <v>2.35E-2</v>
      </c>
      <c r="W1509" s="133">
        <v>1.7174378534555099E-2</v>
      </c>
      <c r="X1509" s="15" t="s">
        <v>412</v>
      </c>
      <c r="Y1509" s="15" t="s">
        <v>339</v>
      </c>
      <c r="Z1509" s="144">
        <v>2022603.93</v>
      </c>
      <c r="AB1509" t="s">
        <v>2153</v>
      </c>
      <c r="AC1509" s="132">
        <v>54094.7</v>
      </c>
      <c r="AD1509" s="144">
        <v>2356.627</v>
      </c>
      <c r="AG1509" s="15" t="s">
        <v>15</v>
      </c>
      <c r="AH1509" s="133">
        <v>2.1537171792523823E-3</v>
      </c>
      <c r="AI1509" s="133">
        <v>3.43505059316362E-3</v>
      </c>
      <c r="AJ1509" s="133">
        <v>7.7909888015179204E-4</v>
      </c>
    </row>
    <row r="1510" spans="1:36">
      <c r="A1510" t="s">
        <v>1213</v>
      </c>
      <c r="B1510">
        <v>9302</v>
      </c>
      <c r="C1510" t="s">
        <v>455</v>
      </c>
      <c r="D1510" t="s">
        <v>2571</v>
      </c>
      <c r="E1510" t="s">
        <v>309</v>
      </c>
      <c r="F1510" t="s">
        <v>2677</v>
      </c>
      <c r="G1510" t="s">
        <v>2678</v>
      </c>
      <c r="H1510" t="s">
        <v>312</v>
      </c>
      <c r="I1510" t="s">
        <v>754</v>
      </c>
      <c r="J1510" t="s">
        <v>204</v>
      </c>
      <c r="K1510" t="s">
        <v>204</v>
      </c>
      <c r="L1510" t="s">
        <v>325</v>
      </c>
      <c r="M1510" t="s">
        <v>340</v>
      </c>
      <c r="N1510" t="s">
        <v>440</v>
      </c>
      <c r="O1510" t="s">
        <v>339</v>
      </c>
      <c r="P1510" t="s">
        <v>2102</v>
      </c>
      <c r="Q1510" t="s">
        <v>415</v>
      </c>
      <c r="R1510" t="s">
        <v>407</v>
      </c>
      <c r="S1510" t="s">
        <v>1212</v>
      </c>
      <c r="T1510" s="132">
        <v>3888.3</v>
      </c>
      <c r="U1510" t="s">
        <v>2679</v>
      </c>
      <c r="V1510" s="133">
        <v>3.85E-2</v>
      </c>
      <c r="W1510" s="133">
        <v>1.97550188887116E-2</v>
      </c>
      <c r="X1510" s="15" t="s">
        <v>412</v>
      </c>
      <c r="Y1510" s="15" t="s">
        <v>339</v>
      </c>
      <c r="Z1510" s="144">
        <v>1834388.09</v>
      </c>
      <c r="AB1510" t="s">
        <v>2680</v>
      </c>
      <c r="AC1510" s="132">
        <v>62591.5</v>
      </c>
      <c r="AD1510" s="144">
        <v>2272.8457000000003</v>
      </c>
      <c r="AG1510" s="15" t="s">
        <v>15</v>
      </c>
      <c r="AH1510" s="133">
        <v>7.1799912825478362E-4</v>
      </c>
      <c r="AI1510" s="133">
        <v>3.31292986541968E-3</v>
      </c>
      <c r="AJ1510" s="133">
        <v>7.514008536895386E-4</v>
      </c>
    </row>
    <row r="1511" spans="1:36">
      <c r="A1511" t="s">
        <v>1213</v>
      </c>
      <c r="B1511">
        <v>9302</v>
      </c>
      <c r="C1511" t="s">
        <v>3449</v>
      </c>
      <c r="D1511" t="s">
        <v>3450</v>
      </c>
      <c r="E1511" t="s">
        <v>309</v>
      </c>
      <c r="F1511" t="s">
        <v>3451</v>
      </c>
      <c r="G1511">
        <v>47301640</v>
      </c>
      <c r="H1511" t="s">
        <v>312</v>
      </c>
      <c r="I1511" t="s">
        <v>754</v>
      </c>
      <c r="J1511" t="s">
        <v>204</v>
      </c>
      <c r="K1511" t="s">
        <v>204</v>
      </c>
      <c r="L1511" t="s">
        <v>325</v>
      </c>
      <c r="M1511" t="s">
        <v>340</v>
      </c>
      <c r="N1511" t="s">
        <v>447</v>
      </c>
      <c r="O1511" t="s">
        <v>339</v>
      </c>
      <c r="Q1511" t="s">
        <v>410</v>
      </c>
      <c r="R1511" t="s">
        <v>410</v>
      </c>
      <c r="S1511" t="s">
        <v>1212</v>
      </c>
      <c r="T1511" s="132">
        <v>927.1</v>
      </c>
      <c r="U1511" t="s">
        <v>2460</v>
      </c>
      <c r="V1511" s="133">
        <v>0.05</v>
      </c>
      <c r="W1511" s="133">
        <v>-6.2166085779670303E-3</v>
      </c>
      <c r="X1511" s="15" t="s">
        <v>412</v>
      </c>
      <c r="Y1511" s="15" t="s">
        <v>339</v>
      </c>
      <c r="Z1511" s="144">
        <v>780000</v>
      </c>
      <c r="AB1511" s="148">
        <f>AD1511*1000/Z1511*100</f>
        <v>117.05224043715847</v>
      </c>
      <c r="AD1511" s="144">
        <f>913007.475409836/1000</f>
        <v>913.00747540983605</v>
      </c>
      <c r="AG1511" s="15" t="s">
        <v>15</v>
      </c>
      <c r="AH1511" s="133">
        <v>1.0262023222222222E-2</v>
      </c>
      <c r="AI1511" s="133">
        <v>1.3308117364221731E-3</v>
      </c>
      <c r="AJ1511" s="133">
        <v>3.0183949418470469E-4</v>
      </c>
    </row>
    <row r="1512" spans="1:36">
      <c r="A1512" t="s">
        <v>1213</v>
      </c>
      <c r="B1512">
        <v>9302</v>
      </c>
      <c r="C1512" t="s">
        <v>455</v>
      </c>
      <c r="D1512" t="s">
        <v>2571</v>
      </c>
      <c r="E1512" t="s">
        <v>309</v>
      </c>
      <c r="F1512" t="s">
        <v>2638</v>
      </c>
      <c r="G1512" t="s">
        <v>2639</v>
      </c>
      <c r="H1512" t="s">
        <v>312</v>
      </c>
      <c r="I1512" t="s">
        <v>754</v>
      </c>
      <c r="J1512" t="s">
        <v>204</v>
      </c>
      <c r="K1512" t="s">
        <v>204</v>
      </c>
      <c r="L1512" t="s">
        <v>325</v>
      </c>
      <c r="M1512" t="s">
        <v>340</v>
      </c>
      <c r="N1512" t="s">
        <v>440</v>
      </c>
      <c r="O1512" t="s">
        <v>339</v>
      </c>
      <c r="P1512" t="s">
        <v>2102</v>
      </c>
      <c r="Q1512" t="s">
        <v>415</v>
      </c>
      <c r="R1512" t="s">
        <v>407</v>
      </c>
      <c r="S1512" t="s">
        <v>1212</v>
      </c>
      <c r="T1512" s="132">
        <v>11189.2</v>
      </c>
      <c r="U1512" t="s">
        <v>2640</v>
      </c>
      <c r="V1512" s="133">
        <v>3.2000000000000001E-2</v>
      </c>
      <c r="W1512" s="133">
        <v>2.5818474680185E-2</v>
      </c>
      <c r="X1512" s="15" t="s">
        <v>412</v>
      </c>
      <c r="Y1512" s="15" t="s">
        <v>339</v>
      </c>
      <c r="Z1512" s="144">
        <v>2056000</v>
      </c>
      <c r="AB1512" t="s">
        <v>2641</v>
      </c>
      <c r="AD1512" s="144">
        <v>2159.0056</v>
      </c>
      <c r="AG1512" s="15" t="s">
        <v>15</v>
      </c>
      <c r="AH1512" s="133">
        <v>6.5872649201870832E-4</v>
      </c>
      <c r="AI1512" s="133">
        <v>3.1469950343960148E-3</v>
      </c>
      <c r="AJ1512" s="133">
        <v>7.1376541353444897E-4</v>
      </c>
    </row>
    <row r="1513" spans="1:36">
      <c r="A1513" t="s">
        <v>1213</v>
      </c>
      <c r="B1513">
        <v>9302</v>
      </c>
      <c r="C1513" t="s">
        <v>2119</v>
      </c>
      <c r="D1513" t="s">
        <v>2120</v>
      </c>
      <c r="E1513" t="s">
        <v>309</v>
      </c>
      <c r="F1513" t="s">
        <v>3462</v>
      </c>
      <c r="G1513" t="s">
        <v>3463</v>
      </c>
      <c r="H1513" t="s">
        <v>312</v>
      </c>
      <c r="I1513" t="s">
        <v>754</v>
      </c>
      <c r="J1513" t="s">
        <v>204</v>
      </c>
      <c r="K1513" t="s">
        <v>204</v>
      </c>
      <c r="L1513" t="s">
        <v>325</v>
      </c>
      <c r="M1513" t="s">
        <v>340</v>
      </c>
      <c r="N1513" t="s">
        <v>464</v>
      </c>
      <c r="O1513" t="s">
        <v>339</v>
      </c>
      <c r="P1513" t="s">
        <v>1650</v>
      </c>
      <c r="Q1513" t="s">
        <v>413</v>
      </c>
      <c r="R1513" t="s">
        <v>407</v>
      </c>
      <c r="S1513" t="s">
        <v>1212</v>
      </c>
      <c r="T1513" s="132">
        <v>5943.5</v>
      </c>
      <c r="U1513" t="s">
        <v>1458</v>
      </c>
      <c r="V1513" s="133">
        <v>2.5999999999999999E-2</v>
      </c>
      <c r="W1513" s="133">
        <v>1.9783867510556798E-2</v>
      </c>
      <c r="X1513" s="15" t="s">
        <v>412</v>
      </c>
      <c r="Y1513" s="15" t="s">
        <v>339</v>
      </c>
      <c r="Z1513" s="144">
        <v>2053000</v>
      </c>
      <c r="AB1513" t="s">
        <v>3464</v>
      </c>
      <c r="AD1513" s="144">
        <v>2071.0663999999997</v>
      </c>
      <c r="AG1513" s="15" t="s">
        <v>15</v>
      </c>
      <c r="AH1513" s="133">
        <v>3.8302238805970148E-3</v>
      </c>
      <c r="AI1513" s="133">
        <v>3.0188136967798647E-3</v>
      </c>
      <c r="AJ1513" s="133">
        <v>6.8469278887155378E-4</v>
      </c>
    </row>
    <row r="1514" spans="1:36">
      <c r="A1514" t="s">
        <v>1213</v>
      </c>
      <c r="B1514">
        <v>9302</v>
      </c>
      <c r="C1514" t="s">
        <v>3428</v>
      </c>
      <c r="D1514" t="s">
        <v>3429</v>
      </c>
      <c r="E1514" t="s">
        <v>309</v>
      </c>
      <c r="F1514" t="s">
        <v>3439</v>
      </c>
      <c r="G1514">
        <v>11921290</v>
      </c>
      <c r="H1514" t="s">
        <v>312</v>
      </c>
      <c r="I1514" t="s">
        <v>754</v>
      </c>
      <c r="J1514" t="s">
        <v>204</v>
      </c>
      <c r="K1514" t="s">
        <v>204</v>
      </c>
      <c r="L1514" t="s">
        <v>325</v>
      </c>
      <c r="M1514" t="s">
        <v>340</v>
      </c>
      <c r="N1514" t="s">
        <v>464</v>
      </c>
      <c r="O1514" t="s">
        <v>339</v>
      </c>
      <c r="P1514" t="s">
        <v>1686</v>
      </c>
      <c r="Q1514" t="s">
        <v>413</v>
      </c>
      <c r="R1514" t="s">
        <v>407</v>
      </c>
      <c r="S1514" t="s">
        <v>1212</v>
      </c>
      <c r="T1514" s="132">
        <v>2493.6</v>
      </c>
      <c r="U1514" t="s">
        <v>1726</v>
      </c>
      <c r="V1514" s="133">
        <v>3.0000000000000001E-3</v>
      </c>
      <c r="W1514" s="133">
        <v>2.9172782620191198E-2</v>
      </c>
      <c r="X1514" s="15" t="s">
        <v>412</v>
      </c>
      <c r="Y1514" s="15" t="s">
        <v>339</v>
      </c>
      <c r="Z1514" s="144">
        <v>1620000</v>
      </c>
      <c r="AB1514" s="148">
        <f>AD1514*1000/Z1514*100</f>
        <v>96.567704918032717</v>
      </c>
      <c r="AD1514" s="144">
        <f>1564396.81967213/1000</f>
        <v>1564.3968196721301</v>
      </c>
      <c r="AG1514" s="15" t="s">
        <v>15</v>
      </c>
      <c r="AH1514" s="133">
        <v>5.9690382081686432E-3</v>
      </c>
      <c r="AI1514" s="133">
        <v>2.2802854348006837E-3</v>
      </c>
      <c r="AJ1514" s="133">
        <v>5.171882569110774E-4</v>
      </c>
    </row>
    <row r="1515" spans="1:36">
      <c r="A1515" t="s">
        <v>1213</v>
      </c>
      <c r="B1515">
        <v>9302</v>
      </c>
      <c r="C1515" t="s">
        <v>1840</v>
      </c>
      <c r="D1515" t="s">
        <v>1841</v>
      </c>
      <c r="E1515" t="s">
        <v>309</v>
      </c>
      <c r="F1515" t="s">
        <v>3446</v>
      </c>
      <c r="G1515" t="s">
        <v>3447</v>
      </c>
      <c r="H1515" t="s">
        <v>312</v>
      </c>
      <c r="I1515" t="s">
        <v>754</v>
      </c>
      <c r="J1515" t="s">
        <v>204</v>
      </c>
      <c r="K1515" t="s">
        <v>204</v>
      </c>
      <c r="L1515" t="s">
        <v>325</v>
      </c>
      <c r="M1515" t="s">
        <v>340</v>
      </c>
      <c r="N1515" t="s">
        <v>448</v>
      </c>
      <c r="O1515" t="s">
        <v>339</v>
      </c>
      <c r="P1515" t="s">
        <v>1690</v>
      </c>
      <c r="Q1515" t="s">
        <v>413</v>
      </c>
      <c r="R1515" t="s">
        <v>407</v>
      </c>
      <c r="S1515" t="s">
        <v>1212</v>
      </c>
      <c r="T1515" s="132">
        <v>167.1</v>
      </c>
      <c r="U1515" t="s">
        <v>1526</v>
      </c>
      <c r="V1515" s="133">
        <v>6.7999999999999996E-3</v>
      </c>
      <c r="W1515" s="133">
        <v>1.21322284817661E-3</v>
      </c>
      <c r="X1515" s="15" t="s">
        <v>412</v>
      </c>
      <c r="Y1515" s="15" t="s">
        <v>339</v>
      </c>
      <c r="Z1515" s="144">
        <v>1804099.01</v>
      </c>
      <c r="AB1515" t="s">
        <v>3448</v>
      </c>
      <c r="AD1515" s="144">
        <v>2041.1576</v>
      </c>
      <c r="AG1515" s="15" t="s">
        <v>15</v>
      </c>
      <c r="AH1515" s="133">
        <v>8.045810374635096E-3</v>
      </c>
      <c r="AI1515" s="133">
        <v>2.9752182354782623E-3</v>
      </c>
      <c r="AJ1515" s="133">
        <v>6.7480496505103245E-4</v>
      </c>
    </row>
    <row r="1516" spans="1:36">
      <c r="A1516" t="s">
        <v>1213</v>
      </c>
      <c r="B1516">
        <v>9302</v>
      </c>
      <c r="C1516" t="s">
        <v>2110</v>
      </c>
      <c r="D1516" t="s">
        <v>2111</v>
      </c>
      <c r="E1516" t="s">
        <v>309</v>
      </c>
      <c r="F1516" t="s">
        <v>2112</v>
      </c>
      <c r="G1516" t="s">
        <v>2113</v>
      </c>
      <c r="H1516" t="s">
        <v>312</v>
      </c>
      <c r="I1516" t="s">
        <v>754</v>
      </c>
      <c r="J1516" t="s">
        <v>204</v>
      </c>
      <c r="K1516" t="s">
        <v>204</v>
      </c>
      <c r="L1516" t="s">
        <v>325</v>
      </c>
      <c r="M1516" t="s">
        <v>340</v>
      </c>
      <c r="N1516" t="s">
        <v>464</v>
      </c>
      <c r="O1516" t="s">
        <v>339</v>
      </c>
      <c r="P1516" t="s">
        <v>1650</v>
      </c>
      <c r="Q1516" t="s">
        <v>413</v>
      </c>
      <c r="R1516" t="s">
        <v>407</v>
      </c>
      <c r="S1516" t="s">
        <v>1212</v>
      </c>
      <c r="T1516" s="132">
        <v>2726.6</v>
      </c>
      <c r="U1516" t="s">
        <v>1366</v>
      </c>
      <c r="V1516" s="133">
        <v>2.5999999999999999E-2</v>
      </c>
      <c r="W1516" s="133">
        <v>2.15016718113419E-2</v>
      </c>
      <c r="X1516" s="15" t="s">
        <v>412</v>
      </c>
      <c r="Y1516" s="15" t="s">
        <v>339</v>
      </c>
      <c r="Z1516" s="144">
        <v>1786189.68</v>
      </c>
      <c r="AB1516" t="s">
        <v>2114</v>
      </c>
      <c r="AD1516" s="144">
        <v>2038.7568999999999</v>
      </c>
      <c r="AG1516" s="15" t="s">
        <v>15</v>
      </c>
      <c r="AH1516" s="133">
        <v>4.9518513947408608E-3</v>
      </c>
      <c r="AI1516" s="133">
        <v>2.9717189434990869E-3</v>
      </c>
      <c r="AJ1516" s="133">
        <v>6.7401129567459719E-4</v>
      </c>
    </row>
    <row r="1517" spans="1:36">
      <c r="A1517" t="s">
        <v>1213</v>
      </c>
      <c r="B1517">
        <v>9302</v>
      </c>
      <c r="C1517" t="s">
        <v>2125</v>
      </c>
      <c r="D1517" t="s">
        <v>2126</v>
      </c>
      <c r="E1517" t="s">
        <v>309</v>
      </c>
      <c r="F1517" t="s">
        <v>2127</v>
      </c>
      <c r="G1517" t="s">
        <v>2128</v>
      </c>
      <c r="H1517" t="s">
        <v>312</v>
      </c>
      <c r="I1517" t="s">
        <v>754</v>
      </c>
      <c r="J1517" t="s">
        <v>204</v>
      </c>
      <c r="K1517" t="s">
        <v>204</v>
      </c>
      <c r="L1517" t="s">
        <v>325</v>
      </c>
      <c r="M1517" t="s">
        <v>340</v>
      </c>
      <c r="N1517" t="s">
        <v>464</v>
      </c>
      <c r="O1517" t="s">
        <v>339</v>
      </c>
      <c r="P1517" t="s">
        <v>1650</v>
      </c>
      <c r="Q1517" t="s">
        <v>413</v>
      </c>
      <c r="R1517" t="s">
        <v>407</v>
      </c>
      <c r="S1517" t="s">
        <v>1212</v>
      </c>
      <c r="T1517" s="132">
        <v>4775.8</v>
      </c>
      <c r="U1517" t="s">
        <v>1927</v>
      </c>
      <c r="V1517" s="133">
        <v>1.43E-2</v>
      </c>
      <c r="W1517" s="133">
        <v>2.4876960567235599E-2</v>
      </c>
      <c r="X1517" s="15" t="s">
        <v>412</v>
      </c>
      <c r="Y1517" s="15" t="s">
        <v>339</v>
      </c>
      <c r="Z1517" s="144">
        <v>1806085.48</v>
      </c>
      <c r="AB1517" t="s">
        <v>2129</v>
      </c>
      <c r="AD1517" s="144">
        <v>1913.5476000000001</v>
      </c>
      <c r="AG1517" s="15" t="s">
        <v>15</v>
      </c>
      <c r="AH1517" s="133">
        <v>1.5894568204799652E-3</v>
      </c>
      <c r="AI1517" s="133">
        <v>2.7892122166243627E-3</v>
      </c>
      <c r="AJ1517" s="133">
        <v>6.3261720767739203E-4</v>
      </c>
    </row>
    <row r="1518" spans="1:36">
      <c r="A1518" t="s">
        <v>1213</v>
      </c>
      <c r="B1518">
        <v>9302</v>
      </c>
      <c r="C1518" t="s">
        <v>2119</v>
      </c>
      <c r="D1518" t="s">
        <v>2120</v>
      </c>
      <c r="E1518" t="s">
        <v>309</v>
      </c>
      <c r="F1518" t="s">
        <v>3467</v>
      </c>
      <c r="G1518" t="s">
        <v>3468</v>
      </c>
      <c r="H1518" t="s">
        <v>312</v>
      </c>
      <c r="I1518" t="s">
        <v>754</v>
      </c>
      <c r="J1518" t="s">
        <v>204</v>
      </c>
      <c r="K1518" t="s">
        <v>204</v>
      </c>
      <c r="L1518" t="s">
        <v>325</v>
      </c>
      <c r="M1518" t="s">
        <v>340</v>
      </c>
      <c r="N1518" t="s">
        <v>464</v>
      </c>
      <c r="O1518" t="s">
        <v>339</v>
      </c>
      <c r="P1518" t="s">
        <v>1650</v>
      </c>
      <c r="Q1518" t="s">
        <v>413</v>
      </c>
      <c r="R1518" t="s">
        <v>407</v>
      </c>
      <c r="S1518" t="s">
        <v>1212</v>
      </c>
      <c r="T1518" s="132">
        <v>3891.1</v>
      </c>
      <c r="U1518" t="s">
        <v>3469</v>
      </c>
      <c r="V1518" s="133">
        <v>6.8999999999999999E-3</v>
      </c>
      <c r="W1518" s="133">
        <v>2.35577917683121E-2</v>
      </c>
      <c r="X1518" s="15" t="s">
        <v>412</v>
      </c>
      <c r="Y1518" s="15" t="s">
        <v>339</v>
      </c>
      <c r="Z1518" s="144">
        <v>1775433.06</v>
      </c>
      <c r="AB1518" t="s">
        <v>3470</v>
      </c>
      <c r="AD1518" s="144">
        <v>1856.0376999999999</v>
      </c>
      <c r="AG1518" s="15" t="s">
        <v>15</v>
      </c>
      <c r="AH1518" s="133">
        <v>9.1706253099173556E-3</v>
      </c>
      <c r="AI1518" s="133">
        <v>2.7053850279738969E-3</v>
      </c>
      <c r="AJ1518" s="133">
        <v>6.1360448369194946E-4</v>
      </c>
    </row>
    <row r="1519" spans="1:36">
      <c r="A1519" t="s">
        <v>1213</v>
      </c>
      <c r="B1519">
        <v>9302</v>
      </c>
      <c r="C1519" t="s">
        <v>1852</v>
      </c>
      <c r="D1519" t="s">
        <v>1853</v>
      </c>
      <c r="E1519" t="s">
        <v>309</v>
      </c>
      <c r="F1519" t="s">
        <v>1937</v>
      </c>
      <c r="G1519" t="s">
        <v>1938</v>
      </c>
      <c r="H1519" t="s">
        <v>312</v>
      </c>
      <c r="I1519" t="s">
        <v>754</v>
      </c>
      <c r="J1519" t="s">
        <v>204</v>
      </c>
      <c r="K1519" t="s">
        <v>204</v>
      </c>
      <c r="L1519" t="s">
        <v>325</v>
      </c>
      <c r="M1519" t="s">
        <v>340</v>
      </c>
      <c r="N1519" t="s">
        <v>443</v>
      </c>
      <c r="O1519" t="s">
        <v>339</v>
      </c>
      <c r="P1519" t="s">
        <v>1856</v>
      </c>
      <c r="Q1519" t="s">
        <v>415</v>
      </c>
      <c r="R1519" t="s">
        <v>407</v>
      </c>
      <c r="S1519" t="s">
        <v>1212</v>
      </c>
      <c r="T1519" s="132">
        <v>905</v>
      </c>
      <c r="U1519" t="s">
        <v>1747</v>
      </c>
      <c r="V1519" s="133">
        <v>0.01</v>
      </c>
      <c r="W1519" s="133">
        <v>2.5225766631364499E-2</v>
      </c>
      <c r="X1519" s="15" t="s">
        <v>412</v>
      </c>
      <c r="Y1519" s="15" t="s">
        <v>339</v>
      </c>
      <c r="Z1519" s="144">
        <v>1697673.5</v>
      </c>
      <c r="AB1519" t="s">
        <v>1939</v>
      </c>
      <c r="AD1519" s="144">
        <v>1855.0478000000001</v>
      </c>
      <c r="AG1519" s="15" t="s">
        <v>15</v>
      </c>
      <c r="AH1519" s="133">
        <v>2.8828352565757657E-3</v>
      </c>
      <c r="AI1519" s="133">
        <v>2.7039421366796138E-3</v>
      </c>
      <c r="AJ1519" s="133">
        <v>6.132772235945891E-4</v>
      </c>
    </row>
    <row r="1520" spans="1:36">
      <c r="A1520" t="s">
        <v>1213</v>
      </c>
      <c r="B1520">
        <v>9302</v>
      </c>
      <c r="C1520" t="s">
        <v>1852</v>
      </c>
      <c r="D1520" t="s">
        <v>1853</v>
      </c>
      <c r="E1520" t="s">
        <v>309</v>
      </c>
      <c r="F1520" t="s">
        <v>2797</v>
      </c>
      <c r="G1520" t="s">
        <v>2798</v>
      </c>
      <c r="H1520" t="s">
        <v>312</v>
      </c>
      <c r="I1520" t="s">
        <v>754</v>
      </c>
      <c r="J1520" t="s">
        <v>204</v>
      </c>
      <c r="K1520" t="s">
        <v>204</v>
      </c>
      <c r="L1520" t="s">
        <v>325</v>
      </c>
      <c r="M1520" t="s">
        <v>340</v>
      </c>
      <c r="N1520" t="s">
        <v>443</v>
      </c>
      <c r="O1520" t="s">
        <v>339</v>
      </c>
      <c r="P1520" t="s">
        <v>1856</v>
      </c>
      <c r="Q1520" t="s">
        <v>415</v>
      </c>
      <c r="R1520" t="s">
        <v>407</v>
      </c>
      <c r="S1520" t="s">
        <v>1212</v>
      </c>
      <c r="T1520" s="132">
        <v>1045.5999999999999</v>
      </c>
      <c r="U1520" t="s">
        <v>1793</v>
      </c>
      <c r="V1520" s="133">
        <v>1.8499999999999999E-2</v>
      </c>
      <c r="W1520" s="133">
        <v>2.1798025835752102E-2</v>
      </c>
      <c r="X1520" s="15" t="s">
        <v>412</v>
      </c>
      <c r="Y1520" s="15" t="s">
        <v>339</v>
      </c>
      <c r="Z1520" s="144">
        <v>1636808.16</v>
      </c>
      <c r="AB1520" t="s">
        <v>2799</v>
      </c>
      <c r="AD1520" s="144">
        <v>1831.0973000000001</v>
      </c>
      <c r="AG1520" s="15" t="s">
        <v>15</v>
      </c>
      <c r="AH1520" s="133">
        <v>3.4139999999999999E-3</v>
      </c>
      <c r="AI1520" s="133">
        <v>2.6690315720329537E-3</v>
      </c>
      <c r="AJ1520" s="133">
        <v>6.0535920868214196E-4</v>
      </c>
    </row>
    <row r="1521" spans="1:36">
      <c r="A1521" t="s">
        <v>1213</v>
      </c>
      <c r="B1521">
        <v>9302</v>
      </c>
      <c r="C1521" t="s">
        <v>2580</v>
      </c>
      <c r="D1521" t="s">
        <v>2581</v>
      </c>
      <c r="E1521" t="s">
        <v>309</v>
      </c>
      <c r="F1521" t="s">
        <v>3496</v>
      </c>
      <c r="G1521" t="s">
        <v>3497</v>
      </c>
      <c r="H1521" t="s">
        <v>312</v>
      </c>
      <c r="I1521" t="s">
        <v>754</v>
      </c>
      <c r="J1521" t="s">
        <v>204</v>
      </c>
      <c r="K1521" t="s">
        <v>204</v>
      </c>
      <c r="L1521" t="s">
        <v>325</v>
      </c>
      <c r="M1521" t="s">
        <v>340</v>
      </c>
      <c r="N1521" t="s">
        <v>465</v>
      </c>
      <c r="O1521" t="s">
        <v>339</v>
      </c>
      <c r="P1521" t="s">
        <v>1662</v>
      </c>
      <c r="Q1521" t="s">
        <v>413</v>
      </c>
      <c r="R1521" t="s">
        <v>407</v>
      </c>
      <c r="S1521" t="s">
        <v>1212</v>
      </c>
      <c r="T1521" s="132">
        <v>5166.3999999999996</v>
      </c>
      <c r="U1521" t="s">
        <v>2143</v>
      </c>
      <c r="V1521" s="133">
        <v>4.8300000000000003E-2</v>
      </c>
      <c r="W1521" s="133">
        <v>3.8603659361600498E-2</v>
      </c>
      <c r="X1521" s="15" t="s">
        <v>412</v>
      </c>
      <c r="Y1521" s="15" t="s">
        <v>339</v>
      </c>
      <c r="Z1521" s="144">
        <v>1682000</v>
      </c>
      <c r="AB1521" t="s">
        <v>3454</v>
      </c>
      <c r="AD1521" s="144">
        <v>1746.4206000000001</v>
      </c>
      <c r="AG1521" s="15" t="s">
        <v>15</v>
      </c>
      <c r="AH1521" s="133">
        <v>4.1024390243902436E-3</v>
      </c>
      <c r="AI1521" s="133">
        <v>2.5456056974409468E-3</v>
      </c>
      <c r="AJ1521" s="133">
        <v>5.7736516374208601E-4</v>
      </c>
    </row>
    <row r="1522" spans="1:36">
      <c r="A1522" t="s">
        <v>1213</v>
      </c>
      <c r="B1522">
        <v>9302</v>
      </c>
      <c r="C1522" t="s">
        <v>2740</v>
      </c>
      <c r="D1522" t="s">
        <v>2741</v>
      </c>
      <c r="E1522" t="s">
        <v>309</v>
      </c>
      <c r="F1522" t="s">
        <v>2783</v>
      </c>
      <c r="G1522" t="s">
        <v>2784</v>
      </c>
      <c r="H1522" t="s">
        <v>312</v>
      </c>
      <c r="I1522" t="s">
        <v>754</v>
      </c>
      <c r="J1522" t="s">
        <v>204</v>
      </c>
      <c r="K1522" t="s">
        <v>204</v>
      </c>
      <c r="L1522" t="s">
        <v>325</v>
      </c>
      <c r="M1522" t="s">
        <v>340</v>
      </c>
      <c r="N1522" t="s">
        <v>451</v>
      </c>
      <c r="O1522" t="s">
        <v>339</v>
      </c>
      <c r="P1522" t="s">
        <v>1622</v>
      </c>
      <c r="Q1522" t="s">
        <v>413</v>
      </c>
      <c r="R1522" t="s">
        <v>407</v>
      </c>
      <c r="S1522" t="s">
        <v>1212</v>
      </c>
      <c r="T1522" s="132">
        <v>3974.2</v>
      </c>
      <c r="U1522" t="s">
        <v>2785</v>
      </c>
      <c r="V1522" s="133">
        <v>7.4999999999999997E-3</v>
      </c>
      <c r="W1522" s="133">
        <v>3.2385470052957201E-2</v>
      </c>
      <c r="X1522" s="15" t="s">
        <v>412</v>
      </c>
      <c r="Y1522" s="15" t="s">
        <v>339</v>
      </c>
      <c r="Z1522" s="144">
        <v>1617536.76</v>
      </c>
      <c r="AB1522" t="s">
        <v>2786</v>
      </c>
      <c r="AD1522" s="144">
        <v>1615.9192</v>
      </c>
      <c r="AG1522" s="15" t="s">
        <v>15</v>
      </c>
      <c r="AH1522" s="133">
        <v>3.3094350698685149E-3</v>
      </c>
      <c r="AI1522" s="133">
        <v>2.3553851358167764E-3</v>
      </c>
      <c r="AJ1522" s="133">
        <v>5.3422151198971232E-4</v>
      </c>
    </row>
    <row r="1523" spans="1:36">
      <c r="A1523" t="s">
        <v>1213</v>
      </c>
      <c r="B1523">
        <v>9302</v>
      </c>
      <c r="C1523" t="s">
        <v>2745</v>
      </c>
      <c r="D1523" t="s">
        <v>2746</v>
      </c>
      <c r="E1523" t="s">
        <v>309</v>
      </c>
      <c r="F1523" t="s">
        <v>2902</v>
      </c>
      <c r="G1523" t="s">
        <v>2903</v>
      </c>
      <c r="H1523" t="s">
        <v>312</v>
      </c>
      <c r="I1523" t="s">
        <v>754</v>
      </c>
      <c r="J1523" t="s">
        <v>204</v>
      </c>
      <c r="K1523" t="s">
        <v>204</v>
      </c>
      <c r="L1523" t="s">
        <v>325</v>
      </c>
      <c r="M1523" t="s">
        <v>340</v>
      </c>
      <c r="N1523" t="s">
        <v>464</v>
      </c>
      <c r="O1523" t="s">
        <v>339</v>
      </c>
      <c r="P1523" t="s">
        <v>1725</v>
      </c>
      <c r="Q1523" t="s">
        <v>415</v>
      </c>
      <c r="R1523" t="s">
        <v>407</v>
      </c>
      <c r="S1523" t="s">
        <v>1212</v>
      </c>
      <c r="T1523" s="132">
        <v>789</v>
      </c>
      <c r="U1523" t="s">
        <v>2904</v>
      </c>
      <c r="V1523" s="133">
        <v>2.75E-2</v>
      </c>
      <c r="W1523" s="133">
        <v>4.0718590128418298E-3</v>
      </c>
      <c r="X1523" s="15" t="s">
        <v>412</v>
      </c>
      <c r="Y1523" s="15" t="s">
        <v>339</v>
      </c>
      <c r="Z1523" s="144">
        <v>1334551.55</v>
      </c>
      <c r="AB1523" t="s">
        <v>2905</v>
      </c>
      <c r="AD1523" s="144">
        <v>1502.8385000000001</v>
      </c>
      <c r="AG1523" s="15" t="s">
        <v>15</v>
      </c>
      <c r="AH1523" s="133">
        <v>9.6537876056925938E-3</v>
      </c>
      <c r="AI1523" s="133">
        <v>2.1905572162476817E-3</v>
      </c>
      <c r="AJ1523" s="133">
        <v>4.9683712882819342E-4</v>
      </c>
    </row>
    <row r="1524" spans="1:36">
      <c r="A1524" t="s">
        <v>1213</v>
      </c>
      <c r="B1524">
        <v>9302</v>
      </c>
      <c r="C1524" t="s">
        <v>2119</v>
      </c>
      <c r="D1524" t="s">
        <v>2120</v>
      </c>
      <c r="E1524" t="s">
        <v>309</v>
      </c>
      <c r="F1524" t="s">
        <v>2700</v>
      </c>
      <c r="G1524" t="s">
        <v>2701</v>
      </c>
      <c r="H1524" t="s">
        <v>312</v>
      </c>
      <c r="I1524" t="s">
        <v>754</v>
      </c>
      <c r="J1524" t="s">
        <v>204</v>
      </c>
      <c r="K1524" t="s">
        <v>204</v>
      </c>
      <c r="L1524" t="s">
        <v>325</v>
      </c>
      <c r="M1524" t="s">
        <v>340</v>
      </c>
      <c r="N1524" t="s">
        <v>464</v>
      </c>
      <c r="O1524" t="s">
        <v>339</v>
      </c>
      <c r="P1524" t="s">
        <v>1650</v>
      </c>
      <c r="Q1524" t="s">
        <v>413</v>
      </c>
      <c r="R1524" t="s">
        <v>407</v>
      </c>
      <c r="S1524" t="s">
        <v>1212</v>
      </c>
      <c r="T1524" s="132">
        <v>3398.9</v>
      </c>
      <c r="U1524" t="s">
        <v>2702</v>
      </c>
      <c r="V1524" s="133">
        <v>1.8200000000000001E-2</v>
      </c>
      <c r="W1524" s="133">
        <v>2.0381820763349202E-2</v>
      </c>
      <c r="X1524" s="15" t="s">
        <v>412</v>
      </c>
      <c r="Y1524" s="15" t="s">
        <v>339</v>
      </c>
      <c r="Z1524" s="144">
        <v>1349999</v>
      </c>
      <c r="AB1524" t="s">
        <v>2703</v>
      </c>
      <c r="AD1524" s="144">
        <v>1494.8538999999998</v>
      </c>
      <c r="AG1524" s="15" t="s">
        <v>15</v>
      </c>
      <c r="AH1524" s="133">
        <v>2.697506178667456E-3</v>
      </c>
      <c r="AI1524" s="133">
        <v>2.1789187579909549E-3</v>
      </c>
      <c r="AJ1524" s="133">
        <v>4.9419742686498068E-4</v>
      </c>
    </row>
    <row r="1525" spans="1:36">
      <c r="A1525" t="s">
        <v>1213</v>
      </c>
      <c r="B1525">
        <v>9302</v>
      </c>
      <c r="C1525" t="s">
        <v>2580</v>
      </c>
      <c r="D1525" t="s">
        <v>2581</v>
      </c>
      <c r="E1525" t="s">
        <v>309</v>
      </c>
      <c r="F1525" t="s">
        <v>2791</v>
      </c>
      <c r="G1525" t="s">
        <v>2792</v>
      </c>
      <c r="H1525" t="s">
        <v>312</v>
      </c>
      <c r="I1525" t="s">
        <v>754</v>
      </c>
      <c r="J1525" t="s">
        <v>204</v>
      </c>
      <c r="K1525" t="s">
        <v>204</v>
      </c>
      <c r="L1525" t="s">
        <v>325</v>
      </c>
      <c r="M1525" t="s">
        <v>340</v>
      </c>
      <c r="N1525" t="s">
        <v>465</v>
      </c>
      <c r="O1525" t="s">
        <v>339</v>
      </c>
      <c r="P1525" t="s">
        <v>1686</v>
      </c>
      <c r="Q1525" t="s">
        <v>413</v>
      </c>
      <c r="R1525" t="s">
        <v>407</v>
      </c>
      <c r="S1525" t="s">
        <v>1212</v>
      </c>
      <c r="T1525" s="132">
        <v>4038.8</v>
      </c>
      <c r="U1525" t="s">
        <v>1893</v>
      </c>
      <c r="V1525" s="133">
        <v>1.7500000000000002E-2</v>
      </c>
      <c r="W1525" s="133">
        <v>4.2055003575086201E-2</v>
      </c>
      <c r="X1525" s="15" t="s">
        <v>412</v>
      </c>
      <c r="Y1525" s="15" t="s">
        <v>339</v>
      </c>
      <c r="Z1525" s="144">
        <v>1443147.12</v>
      </c>
      <c r="AB1525" t="s">
        <v>2793</v>
      </c>
      <c r="AD1525" s="144">
        <v>1422.9431000000002</v>
      </c>
      <c r="AG1525" s="15" t="s">
        <v>15</v>
      </c>
      <c r="AH1525" s="133">
        <v>1.7710605086941904E-3</v>
      </c>
      <c r="AI1525" s="133">
        <v>2.0741006275889571E-3</v>
      </c>
      <c r="AJ1525" s="133">
        <v>4.7042377759811782E-4</v>
      </c>
    </row>
    <row r="1526" spans="1:36">
      <c r="A1526" t="s">
        <v>1213</v>
      </c>
      <c r="B1526">
        <v>9302</v>
      </c>
      <c r="C1526" t="s">
        <v>2157</v>
      </c>
      <c r="D1526" t="s">
        <v>2158</v>
      </c>
      <c r="E1526" t="s">
        <v>309</v>
      </c>
      <c r="F1526" t="s">
        <v>2159</v>
      </c>
      <c r="G1526" t="s">
        <v>2160</v>
      </c>
      <c r="H1526" t="s">
        <v>312</v>
      </c>
      <c r="I1526" t="s">
        <v>754</v>
      </c>
      <c r="J1526" t="s">
        <v>204</v>
      </c>
      <c r="K1526" t="s">
        <v>204</v>
      </c>
      <c r="L1526" t="s">
        <v>325</v>
      </c>
      <c r="M1526" t="s">
        <v>340</v>
      </c>
      <c r="N1526" t="s">
        <v>448</v>
      </c>
      <c r="O1526" t="s">
        <v>339</v>
      </c>
      <c r="P1526" t="s">
        <v>1211</v>
      </c>
      <c r="Q1526" t="s">
        <v>413</v>
      </c>
      <c r="R1526" t="s">
        <v>407</v>
      </c>
      <c r="S1526" t="s">
        <v>1212</v>
      </c>
      <c r="T1526" s="132">
        <v>230.1</v>
      </c>
      <c r="U1526" t="s">
        <v>2161</v>
      </c>
      <c r="V1526" s="133">
        <v>5.0000000000000001E-3</v>
      </c>
      <c r="W1526" s="133">
        <v>7.0196636450287203E-3</v>
      </c>
      <c r="X1526" s="15" t="s">
        <v>412</v>
      </c>
      <c r="Y1526" s="15" t="s">
        <v>339</v>
      </c>
      <c r="Z1526" s="144">
        <v>1215546</v>
      </c>
      <c r="AB1526" t="s">
        <v>2162</v>
      </c>
      <c r="AD1526" s="144">
        <v>1364.0856999999999</v>
      </c>
      <c r="AG1526" s="15" t="s">
        <v>15</v>
      </c>
      <c r="AH1526" s="133">
        <v>1.0754925622616289E-2</v>
      </c>
      <c r="AI1526" s="133">
        <v>1.9883093051683664E-3</v>
      </c>
      <c r="AJ1526" s="133">
        <v>4.509655712597171E-4</v>
      </c>
    </row>
    <row r="1527" spans="1:36">
      <c r="A1527" t="s">
        <v>1213</v>
      </c>
      <c r="B1527">
        <v>9302</v>
      </c>
      <c r="C1527" t="s">
        <v>1979</v>
      </c>
      <c r="D1527" t="s">
        <v>1980</v>
      </c>
      <c r="E1527" t="s">
        <v>309</v>
      </c>
      <c r="F1527" t="s">
        <v>3465</v>
      </c>
      <c r="G1527" t="s">
        <v>3466</v>
      </c>
      <c r="H1527" t="s">
        <v>312</v>
      </c>
      <c r="I1527" t="s">
        <v>754</v>
      </c>
      <c r="J1527" t="s">
        <v>204</v>
      </c>
      <c r="K1527" t="s">
        <v>204</v>
      </c>
      <c r="L1527" t="s">
        <v>325</v>
      </c>
      <c r="M1527" t="s">
        <v>340</v>
      </c>
      <c r="N1527" t="s">
        <v>465</v>
      </c>
      <c r="O1527" t="s">
        <v>339</v>
      </c>
      <c r="P1527" t="s">
        <v>1760</v>
      </c>
      <c r="Q1527" t="s">
        <v>415</v>
      </c>
      <c r="R1527" t="s">
        <v>407</v>
      </c>
      <c r="S1527" t="s">
        <v>1212</v>
      </c>
      <c r="T1527" s="132">
        <v>741.4</v>
      </c>
      <c r="U1527" t="s">
        <v>1807</v>
      </c>
      <c r="V1527" s="133">
        <v>1.2200000000000001E-2</v>
      </c>
      <c r="W1527" s="133">
        <v>2.6093847888707802E-2</v>
      </c>
      <c r="X1527" s="15" t="s">
        <v>412</v>
      </c>
      <c r="Y1527" s="15" t="s">
        <v>339</v>
      </c>
      <c r="Z1527" s="144">
        <v>1224723</v>
      </c>
      <c r="AB1527" t="s">
        <v>2202</v>
      </c>
      <c r="AD1527" s="144">
        <v>1358.7076999999999</v>
      </c>
      <c r="AG1527" s="15" t="s">
        <v>15</v>
      </c>
      <c r="AH1527" s="133">
        <v>2.6624413043478262E-3</v>
      </c>
      <c r="AI1527" s="133">
        <v>1.9804702614461167E-3</v>
      </c>
      <c r="AJ1527" s="133">
        <v>4.4918760903766994E-4</v>
      </c>
    </row>
    <row r="1528" spans="1:36">
      <c r="A1528" t="s">
        <v>1213</v>
      </c>
      <c r="B1528">
        <v>9302</v>
      </c>
      <c r="C1528" t="s">
        <v>3503</v>
      </c>
      <c r="D1528" t="s">
        <v>3504</v>
      </c>
      <c r="E1528" t="s">
        <v>311</v>
      </c>
      <c r="F1528" t="s">
        <v>3519</v>
      </c>
      <c r="G1528" t="s">
        <v>3520</v>
      </c>
      <c r="H1528" t="s">
        <v>312</v>
      </c>
      <c r="I1528" t="s">
        <v>754</v>
      </c>
      <c r="J1528" t="s">
        <v>204</v>
      </c>
      <c r="K1528" t="s">
        <v>204</v>
      </c>
      <c r="L1528" t="s">
        <v>325</v>
      </c>
      <c r="M1528" t="s">
        <v>340</v>
      </c>
      <c r="N1528" t="s">
        <v>464</v>
      </c>
      <c r="O1528" t="s">
        <v>339</v>
      </c>
      <c r="Q1528" t="s">
        <v>410</v>
      </c>
      <c r="R1528" t="s">
        <v>410</v>
      </c>
      <c r="S1528" t="s">
        <v>1212</v>
      </c>
      <c r="T1528" s="132">
        <v>3269.8</v>
      </c>
      <c r="U1528" t="s">
        <v>1682</v>
      </c>
      <c r="V1528" s="133">
        <v>6.0999999999999999E-2</v>
      </c>
      <c r="W1528" s="133">
        <v>5.0082788254022299E-2</v>
      </c>
      <c r="X1528" s="15" t="s">
        <v>412</v>
      </c>
      <c r="Y1528" s="15" t="s">
        <v>339</v>
      </c>
      <c r="Z1528" s="144">
        <v>1265000</v>
      </c>
      <c r="AB1528" t="s">
        <v>3521</v>
      </c>
      <c r="AD1528" s="144">
        <v>1326.479</v>
      </c>
      <c r="AG1528" s="15" t="s">
        <v>15</v>
      </c>
      <c r="AH1528" s="133">
        <v>1.4917452830188679E-2</v>
      </c>
      <c r="AI1528" s="133">
        <v>1.933493283310887E-3</v>
      </c>
      <c r="AJ1528" s="133">
        <v>4.385328282519334E-4</v>
      </c>
    </row>
    <row r="1529" spans="1:36">
      <c r="A1529" t="s">
        <v>1213</v>
      </c>
      <c r="B1529">
        <v>9302</v>
      </c>
      <c r="C1529" t="s">
        <v>2084</v>
      </c>
      <c r="D1529" t="s">
        <v>2085</v>
      </c>
      <c r="E1529" t="s">
        <v>309</v>
      </c>
      <c r="F1529" t="s">
        <v>2086</v>
      </c>
      <c r="G1529" t="s">
        <v>2087</v>
      </c>
      <c r="H1529" t="s">
        <v>312</v>
      </c>
      <c r="I1529" t="s">
        <v>754</v>
      </c>
      <c r="J1529" t="s">
        <v>204</v>
      </c>
      <c r="K1529" t="s">
        <v>204</v>
      </c>
      <c r="L1529" t="s">
        <v>325</v>
      </c>
      <c r="M1529" t="s">
        <v>340</v>
      </c>
      <c r="N1529" t="s">
        <v>464</v>
      </c>
      <c r="O1529" t="s">
        <v>339</v>
      </c>
      <c r="P1529" t="s">
        <v>1686</v>
      </c>
      <c r="Q1529" t="s">
        <v>413</v>
      </c>
      <c r="R1529" t="s">
        <v>407</v>
      </c>
      <c r="S1529" t="s">
        <v>1212</v>
      </c>
      <c r="T1529" s="132">
        <v>3461.9</v>
      </c>
      <c r="U1529" t="s">
        <v>2088</v>
      </c>
      <c r="V1529" s="133">
        <v>1.0800000000000001E-2</v>
      </c>
      <c r="W1529" s="133">
        <v>2.9311780525445599E-2</v>
      </c>
      <c r="X1529" s="15" t="s">
        <v>412</v>
      </c>
      <c r="Y1529" s="15" t="s">
        <v>339</v>
      </c>
      <c r="Z1529" s="144">
        <v>1257258.8899999999</v>
      </c>
      <c r="AB1529" t="s">
        <v>2089</v>
      </c>
      <c r="AD1529" s="144">
        <v>1314.7156</v>
      </c>
      <c r="AG1529" s="15" t="s">
        <v>15</v>
      </c>
      <c r="AH1529" s="133">
        <v>4.1535382748794144E-3</v>
      </c>
      <c r="AI1529" s="133">
        <v>1.9163467963413238E-3</v>
      </c>
      <c r="AJ1529" s="133">
        <v>4.3464385822537523E-4</v>
      </c>
    </row>
    <row r="1530" spans="1:36">
      <c r="A1530" t="s">
        <v>1213</v>
      </c>
      <c r="B1530">
        <v>9302</v>
      </c>
      <c r="C1530" t="s">
        <v>2402</v>
      </c>
      <c r="D1530" t="s">
        <v>2403</v>
      </c>
      <c r="E1530" t="s">
        <v>309</v>
      </c>
      <c r="F1530" t="s">
        <v>3801</v>
      </c>
      <c r="G1530" t="s">
        <v>3802</v>
      </c>
      <c r="H1530" t="s">
        <v>312</v>
      </c>
      <c r="I1530" t="s">
        <v>754</v>
      </c>
      <c r="J1530" t="s">
        <v>204</v>
      </c>
      <c r="K1530" t="s">
        <v>204</v>
      </c>
      <c r="L1530" t="s">
        <v>325</v>
      </c>
      <c r="M1530" t="s">
        <v>340</v>
      </c>
      <c r="N1530" t="s">
        <v>451</v>
      </c>
      <c r="O1530" t="s">
        <v>339</v>
      </c>
      <c r="P1530" t="s">
        <v>1622</v>
      </c>
      <c r="Q1530" t="s">
        <v>413</v>
      </c>
      <c r="R1530" t="s">
        <v>407</v>
      </c>
      <c r="S1530" t="s">
        <v>1212</v>
      </c>
      <c r="T1530" s="132">
        <v>3018.3</v>
      </c>
      <c r="U1530" t="s">
        <v>1479</v>
      </c>
      <c r="V1530" s="133">
        <v>1E-3</v>
      </c>
      <c r="W1530" s="133">
        <v>3.02742754542824E-2</v>
      </c>
      <c r="X1530" s="15" t="s">
        <v>412</v>
      </c>
      <c r="Y1530" s="15" t="s">
        <v>339</v>
      </c>
      <c r="Z1530" s="144">
        <v>1283003</v>
      </c>
      <c r="AB1530" t="s">
        <v>3803</v>
      </c>
      <c r="AD1530" s="144">
        <v>1278.2558999999999</v>
      </c>
      <c r="AG1530" s="15" t="s">
        <v>15</v>
      </c>
      <c r="AH1530" s="133">
        <v>1.8336289332534905E-3</v>
      </c>
      <c r="AI1530" s="133">
        <v>1.8632026568098797E-3</v>
      </c>
      <c r="AJ1530" s="133">
        <v>4.2259031244122256E-4</v>
      </c>
    </row>
    <row r="1531" spans="1:36">
      <c r="A1531" t="s">
        <v>1213</v>
      </c>
      <c r="B1531">
        <v>9302</v>
      </c>
      <c r="C1531" t="s">
        <v>2178</v>
      </c>
      <c r="D1531" t="s">
        <v>2179</v>
      </c>
      <c r="E1531" t="s">
        <v>309</v>
      </c>
      <c r="F1531" t="s">
        <v>2180</v>
      </c>
      <c r="G1531" t="s">
        <v>2181</v>
      </c>
      <c r="H1531" t="s">
        <v>312</v>
      </c>
      <c r="I1531" t="s">
        <v>754</v>
      </c>
      <c r="J1531" t="s">
        <v>204</v>
      </c>
      <c r="K1531" t="s">
        <v>204</v>
      </c>
      <c r="L1531" t="s">
        <v>325</v>
      </c>
      <c r="M1531" t="s">
        <v>340</v>
      </c>
      <c r="N1531" t="s">
        <v>464</v>
      </c>
      <c r="O1531" t="s">
        <v>339</v>
      </c>
      <c r="P1531" t="s">
        <v>1662</v>
      </c>
      <c r="Q1531" t="s">
        <v>413</v>
      </c>
      <c r="R1531" t="s">
        <v>407</v>
      </c>
      <c r="S1531" t="s">
        <v>1212</v>
      </c>
      <c r="T1531" s="132">
        <v>3661.8</v>
      </c>
      <c r="U1531" t="s">
        <v>2108</v>
      </c>
      <c r="V1531" s="133">
        <v>2.7E-2</v>
      </c>
      <c r="W1531" s="133">
        <v>2.8797750536202999E-2</v>
      </c>
      <c r="X1531" s="15" t="s">
        <v>412</v>
      </c>
      <c r="Y1531" s="15" t="s">
        <v>339</v>
      </c>
      <c r="Z1531" s="144">
        <v>1225717</v>
      </c>
      <c r="AB1531" t="s">
        <v>2182</v>
      </c>
      <c r="AD1531" s="144">
        <v>1268.1268</v>
      </c>
      <c r="AG1531" s="15" t="s">
        <v>15</v>
      </c>
      <c r="AH1531" s="133">
        <v>2.8008962195166538E-3</v>
      </c>
      <c r="AI1531" s="133">
        <v>1.8484383470726098E-3</v>
      </c>
      <c r="AJ1531" s="133">
        <v>4.1924164060348778E-4</v>
      </c>
    </row>
    <row r="1532" spans="1:36">
      <c r="A1532" t="s">
        <v>1213</v>
      </c>
      <c r="B1532">
        <v>9302</v>
      </c>
      <c r="C1532" t="s">
        <v>1960</v>
      </c>
      <c r="D1532" t="s">
        <v>1961</v>
      </c>
      <c r="E1532" t="s">
        <v>309</v>
      </c>
      <c r="F1532" t="s">
        <v>1962</v>
      </c>
      <c r="G1532" t="s">
        <v>1963</v>
      </c>
      <c r="H1532" t="s">
        <v>312</v>
      </c>
      <c r="I1532" t="s">
        <v>754</v>
      </c>
      <c r="J1532" t="s">
        <v>204</v>
      </c>
      <c r="K1532" t="s">
        <v>204</v>
      </c>
      <c r="L1532" t="s">
        <v>325</v>
      </c>
      <c r="M1532" t="s">
        <v>340</v>
      </c>
      <c r="N1532" t="s">
        <v>464</v>
      </c>
      <c r="O1532" t="s">
        <v>339</v>
      </c>
      <c r="P1532" t="s">
        <v>1964</v>
      </c>
      <c r="Q1532" t="s">
        <v>415</v>
      </c>
      <c r="R1532" t="s">
        <v>407</v>
      </c>
      <c r="S1532" t="s">
        <v>1212</v>
      </c>
      <c r="T1532" s="132">
        <v>5253</v>
      </c>
      <c r="U1532" t="s">
        <v>1965</v>
      </c>
      <c r="V1532" s="133">
        <v>8.3999999999999995E-3</v>
      </c>
      <c r="W1532" s="133">
        <v>2.5162824183702099E-2</v>
      </c>
      <c r="X1532" s="15" t="s">
        <v>412</v>
      </c>
      <c r="Y1532" s="15" t="s">
        <v>339</v>
      </c>
      <c r="Z1532" s="144">
        <v>1197186.81</v>
      </c>
      <c r="AB1532" t="s">
        <v>1966</v>
      </c>
      <c r="AD1532" s="144">
        <v>1212.2713999999999</v>
      </c>
      <c r="AG1532" s="15" t="s">
        <v>15</v>
      </c>
      <c r="AH1532" s="133">
        <v>1.5081008602010081E-3</v>
      </c>
      <c r="AI1532" s="133">
        <v>1.7670227794408244E-3</v>
      </c>
      <c r="AJ1532" s="133">
        <v>4.0077589290967347E-4</v>
      </c>
    </row>
    <row r="1533" spans="1:36">
      <c r="A1533" t="s">
        <v>1213</v>
      </c>
      <c r="B1533">
        <v>9302</v>
      </c>
      <c r="C1533" t="s">
        <v>2745</v>
      </c>
      <c r="D1533" t="s">
        <v>2746</v>
      </c>
      <c r="E1533" t="s">
        <v>309</v>
      </c>
      <c r="F1533" t="s">
        <v>2747</v>
      </c>
      <c r="G1533" t="s">
        <v>2748</v>
      </c>
      <c r="H1533" t="s">
        <v>312</v>
      </c>
      <c r="I1533" t="s">
        <v>754</v>
      </c>
      <c r="J1533" t="s">
        <v>204</v>
      </c>
      <c r="K1533" t="s">
        <v>204</v>
      </c>
      <c r="L1533" t="s">
        <v>325</v>
      </c>
      <c r="M1533" t="s">
        <v>340</v>
      </c>
      <c r="N1533" t="s">
        <v>464</v>
      </c>
      <c r="O1533" t="s">
        <v>339</v>
      </c>
      <c r="P1533" t="s">
        <v>1725</v>
      </c>
      <c r="Q1533" t="s">
        <v>415</v>
      </c>
      <c r="R1533" t="s">
        <v>407</v>
      </c>
      <c r="S1533" t="s">
        <v>1212</v>
      </c>
      <c r="T1533" s="132">
        <v>6397</v>
      </c>
      <c r="U1533" t="s">
        <v>2749</v>
      </c>
      <c r="V1533" s="133">
        <v>1.5800000000000002E-2</v>
      </c>
      <c r="W1533" s="133">
        <v>2.6807195628881099E-2</v>
      </c>
      <c r="X1533" s="15" t="s">
        <v>412</v>
      </c>
      <c r="Y1533" s="15" t="s">
        <v>339</v>
      </c>
      <c r="Z1533" s="144">
        <v>1172980.33</v>
      </c>
      <c r="AB1533" t="s">
        <v>2750</v>
      </c>
      <c r="AD1533" s="144">
        <v>1204.1816000000001</v>
      </c>
      <c r="AG1533" s="15" t="s">
        <v>15</v>
      </c>
      <c r="AH1533" s="133">
        <v>9.4554386084306152E-4</v>
      </c>
      <c r="AI1533" s="133">
        <v>1.755230980276776E-3</v>
      </c>
      <c r="AJ1533" s="133">
        <v>3.98101411916011E-4</v>
      </c>
    </row>
    <row r="1534" spans="1:36">
      <c r="A1534" t="s">
        <v>1213</v>
      </c>
      <c r="B1534">
        <v>9302</v>
      </c>
      <c r="C1534" t="s">
        <v>3471</v>
      </c>
      <c r="D1534" t="s">
        <v>3472</v>
      </c>
      <c r="E1534" t="s">
        <v>309</v>
      </c>
      <c r="F1534" t="s">
        <v>3473</v>
      </c>
      <c r="G1534" t="s">
        <v>3474</v>
      </c>
      <c r="H1534" t="s">
        <v>312</v>
      </c>
      <c r="I1534" t="s">
        <v>754</v>
      </c>
      <c r="J1534" t="s">
        <v>204</v>
      </c>
      <c r="K1534" t="s">
        <v>204</v>
      </c>
      <c r="L1534" t="s">
        <v>325</v>
      </c>
      <c r="M1534" t="s">
        <v>340</v>
      </c>
      <c r="N1534" t="s">
        <v>464</v>
      </c>
      <c r="O1534" t="s">
        <v>339</v>
      </c>
      <c r="Q1534" t="s">
        <v>410</v>
      </c>
      <c r="R1534" t="s">
        <v>410</v>
      </c>
      <c r="S1534" t="s">
        <v>1212</v>
      </c>
      <c r="T1534" s="132">
        <v>5684.5</v>
      </c>
      <c r="U1534" t="s">
        <v>2310</v>
      </c>
      <c r="V1534" s="133">
        <v>6.4000000000000003E-3</v>
      </c>
      <c r="W1534" s="133">
        <v>3.42763660848137E-2</v>
      </c>
      <c r="X1534" s="15" t="s">
        <v>412</v>
      </c>
      <c r="Y1534" s="15" t="s">
        <v>339</v>
      </c>
      <c r="Z1534" s="144">
        <v>1258510.52</v>
      </c>
      <c r="AB1534" t="s">
        <v>3475</v>
      </c>
      <c r="AD1534" s="144">
        <v>1189.67</v>
      </c>
      <c r="AG1534" s="15" t="s">
        <v>15</v>
      </c>
      <c r="AH1534" s="133">
        <v>5.6965548755294384E-3</v>
      </c>
      <c r="AI1534" s="133">
        <v>1.7340786807453891E-3</v>
      </c>
      <c r="AJ1534" s="133">
        <v>3.9330388930882256E-4</v>
      </c>
    </row>
    <row r="1535" spans="1:36">
      <c r="A1535" t="s">
        <v>1213</v>
      </c>
      <c r="B1535">
        <v>9302</v>
      </c>
      <c r="C1535" t="s">
        <v>3428</v>
      </c>
      <c r="D1535" t="s">
        <v>3429</v>
      </c>
      <c r="E1535" t="s">
        <v>309</v>
      </c>
      <c r="F1535" t="s">
        <v>3512</v>
      </c>
      <c r="G1535" t="s">
        <v>3513</v>
      </c>
      <c r="H1535" t="s">
        <v>312</v>
      </c>
      <c r="I1535" t="s">
        <v>754</v>
      </c>
      <c r="J1535" t="s">
        <v>204</v>
      </c>
      <c r="K1535" t="s">
        <v>204</v>
      </c>
      <c r="L1535" t="s">
        <v>325</v>
      </c>
      <c r="M1535" t="s">
        <v>340</v>
      </c>
      <c r="N1535" t="s">
        <v>464</v>
      </c>
      <c r="O1535" t="s">
        <v>339</v>
      </c>
      <c r="P1535" t="s">
        <v>1686</v>
      </c>
      <c r="Q1535" t="s">
        <v>413</v>
      </c>
      <c r="R1535" t="s">
        <v>407</v>
      </c>
      <c r="S1535" t="s">
        <v>1212</v>
      </c>
      <c r="T1535" s="132">
        <v>2742.3</v>
      </c>
      <c r="U1535" t="s">
        <v>1663</v>
      </c>
      <c r="V1535" s="133">
        <v>3.0000000000000001E-3</v>
      </c>
      <c r="W1535" s="133">
        <v>2.9907111176251999E-2</v>
      </c>
      <c r="X1535" s="15" t="s">
        <v>412</v>
      </c>
      <c r="Y1535" s="15" t="s">
        <v>339</v>
      </c>
      <c r="Z1535" s="144">
        <v>1131000</v>
      </c>
      <c r="AB1535" t="s">
        <v>3514</v>
      </c>
      <c r="AD1535" s="144">
        <v>1056.354</v>
      </c>
      <c r="AG1535" s="15" t="s">
        <v>15</v>
      </c>
      <c r="AH1535" s="133">
        <v>3.7433597564002848E-3</v>
      </c>
      <c r="AI1535" s="133">
        <v>1.5397555210437473E-3</v>
      </c>
      <c r="AJ1535" s="133">
        <v>3.4922973319234066E-4</v>
      </c>
    </row>
    <row r="1536" spans="1:36">
      <c r="A1536" t="s">
        <v>1213</v>
      </c>
      <c r="B1536">
        <v>9302</v>
      </c>
      <c r="C1536" t="s">
        <v>455</v>
      </c>
      <c r="D1536" t="s">
        <v>2571</v>
      </c>
      <c r="E1536" t="s">
        <v>309</v>
      </c>
      <c r="F1536" t="s">
        <v>2660</v>
      </c>
      <c r="G1536" t="s">
        <v>2661</v>
      </c>
      <c r="H1536" t="s">
        <v>312</v>
      </c>
      <c r="I1536" t="s">
        <v>754</v>
      </c>
      <c r="J1536" t="s">
        <v>204</v>
      </c>
      <c r="K1536" t="s">
        <v>204</v>
      </c>
      <c r="L1536" t="s">
        <v>325</v>
      </c>
      <c r="M1536" t="s">
        <v>340</v>
      </c>
      <c r="N1536" t="s">
        <v>440</v>
      </c>
      <c r="O1536" t="s">
        <v>339</v>
      </c>
      <c r="P1536" t="s">
        <v>2102</v>
      </c>
      <c r="Q1536" t="s">
        <v>415</v>
      </c>
      <c r="R1536" t="s">
        <v>407</v>
      </c>
      <c r="S1536" t="s">
        <v>1212</v>
      </c>
      <c r="T1536" s="132">
        <v>11261.9</v>
      </c>
      <c r="U1536" t="s">
        <v>1358</v>
      </c>
      <c r="V1536" s="133">
        <v>1.2500000000000001E-2</v>
      </c>
      <c r="W1536" s="133">
        <v>2.85066417157647E-2</v>
      </c>
      <c r="X1536" s="15" t="s">
        <v>412</v>
      </c>
      <c r="Y1536" s="15" t="s">
        <v>339</v>
      </c>
      <c r="Z1536" s="144">
        <v>1126000</v>
      </c>
      <c r="AB1536" t="s">
        <v>2662</v>
      </c>
      <c r="AD1536" s="144">
        <v>1036.0326</v>
      </c>
      <c r="AG1536" s="15" t="s">
        <v>15</v>
      </c>
      <c r="AH1536" s="133">
        <v>2.6235656307310403E-4</v>
      </c>
      <c r="AI1536" s="133">
        <v>1.5101347804157585E-3</v>
      </c>
      <c r="AJ1536" s="133">
        <v>3.4251149565066915E-4</v>
      </c>
    </row>
    <row r="1537" spans="1:36">
      <c r="A1537" t="s">
        <v>1213</v>
      </c>
      <c r="B1537">
        <v>9302</v>
      </c>
      <c r="C1537" t="s">
        <v>3131</v>
      </c>
      <c r="D1537" t="s">
        <v>3132</v>
      </c>
      <c r="E1537" t="s">
        <v>309</v>
      </c>
      <c r="F1537" t="s">
        <v>3517</v>
      </c>
      <c r="G1537" t="s">
        <v>3518</v>
      </c>
      <c r="H1537" t="s">
        <v>312</v>
      </c>
      <c r="I1537" t="s">
        <v>754</v>
      </c>
      <c r="J1537" t="s">
        <v>204</v>
      </c>
      <c r="K1537" t="s">
        <v>204</v>
      </c>
      <c r="L1537" t="s">
        <v>325</v>
      </c>
      <c r="M1537" t="s">
        <v>340</v>
      </c>
      <c r="N1537" t="s">
        <v>464</v>
      </c>
      <c r="O1537" t="s">
        <v>339</v>
      </c>
      <c r="P1537" t="s">
        <v>1622</v>
      </c>
      <c r="Q1537" t="s">
        <v>413</v>
      </c>
      <c r="R1537" t="s">
        <v>407</v>
      </c>
      <c r="S1537" t="s">
        <v>1212</v>
      </c>
      <c r="T1537" s="132">
        <v>4262</v>
      </c>
      <c r="U1537" t="s">
        <v>1927</v>
      </c>
      <c r="V1537" s="133">
        <v>1.5299999999999999E-2</v>
      </c>
      <c r="W1537" s="133">
        <v>2.5092013930082001E-2</v>
      </c>
      <c r="X1537" s="15" t="s">
        <v>412</v>
      </c>
      <c r="Y1537" s="15" t="s">
        <v>339</v>
      </c>
      <c r="Z1537" s="144">
        <v>951264</v>
      </c>
      <c r="AB1537" t="s">
        <v>2329</v>
      </c>
      <c r="AD1537" s="144">
        <v>1019.3745</v>
      </c>
      <c r="AG1537" s="15" t="s">
        <v>15</v>
      </c>
      <c r="AH1537" s="133">
        <v>2.4761531286471637E-3</v>
      </c>
      <c r="AI1537" s="133">
        <v>1.4858537141774532E-3</v>
      </c>
      <c r="AJ1537" s="133">
        <v>3.37004341970661E-4</v>
      </c>
    </row>
    <row r="1538" spans="1:36">
      <c r="A1538" t="s">
        <v>1213</v>
      </c>
      <c r="B1538">
        <v>9302</v>
      </c>
      <c r="C1538" t="s">
        <v>3491</v>
      </c>
      <c r="D1538" t="s">
        <v>3492</v>
      </c>
      <c r="E1538" t="s">
        <v>309</v>
      </c>
      <c r="F1538" t="s">
        <v>3493</v>
      </c>
      <c r="G1538" t="s">
        <v>3494</v>
      </c>
      <c r="H1538" t="s">
        <v>312</v>
      </c>
      <c r="I1538" t="s">
        <v>754</v>
      </c>
      <c r="J1538" t="s">
        <v>204</v>
      </c>
      <c r="K1538" t="s">
        <v>204</v>
      </c>
      <c r="L1538" t="s">
        <v>325</v>
      </c>
      <c r="M1538" t="s">
        <v>340</v>
      </c>
      <c r="N1538" t="s">
        <v>441</v>
      </c>
      <c r="O1538" t="s">
        <v>339</v>
      </c>
      <c r="Q1538" t="s">
        <v>410</v>
      </c>
      <c r="R1538" t="s">
        <v>410</v>
      </c>
      <c r="S1538" t="s">
        <v>1212</v>
      </c>
      <c r="T1538" s="132">
        <v>2363.9</v>
      </c>
      <c r="U1538" t="s">
        <v>1781</v>
      </c>
      <c r="V1538" s="133">
        <v>0.04</v>
      </c>
      <c r="W1538" s="133">
        <v>0.10872416865944801</v>
      </c>
      <c r="X1538" s="3" t="s">
        <v>412</v>
      </c>
      <c r="Y1538" s="3" t="s">
        <v>338</v>
      </c>
      <c r="Z1538" s="144">
        <v>1022001</v>
      </c>
      <c r="AB1538" t="s">
        <v>3495</v>
      </c>
      <c r="AD1538" s="144">
        <v>962.31610000000001</v>
      </c>
      <c r="AG1538" s="15" t="s">
        <v>15</v>
      </c>
      <c r="AH1538" s="133">
        <v>1.9205250311911188E-2</v>
      </c>
      <c r="AI1538" s="133">
        <v>1.4026846378811333E-3</v>
      </c>
      <c r="AJ1538" s="133">
        <v>3.1814088350088493E-4</v>
      </c>
    </row>
    <row r="1539" spans="1:36">
      <c r="A1539" t="s">
        <v>1213</v>
      </c>
      <c r="B1539">
        <v>9302</v>
      </c>
      <c r="C1539" t="s">
        <v>3483</v>
      </c>
      <c r="D1539" t="s">
        <v>3484</v>
      </c>
      <c r="E1539" t="s">
        <v>309</v>
      </c>
      <c r="F1539" t="s">
        <v>3485</v>
      </c>
      <c r="G1539" t="s">
        <v>3486</v>
      </c>
      <c r="H1539" t="s">
        <v>312</v>
      </c>
      <c r="I1539" t="s">
        <v>754</v>
      </c>
      <c r="J1539" t="s">
        <v>204</v>
      </c>
      <c r="K1539" t="s">
        <v>204</v>
      </c>
      <c r="L1539" t="s">
        <v>325</v>
      </c>
      <c r="M1539" t="s">
        <v>340</v>
      </c>
      <c r="N1539" t="s">
        <v>464</v>
      </c>
      <c r="O1539" t="s">
        <v>339</v>
      </c>
      <c r="Q1539" t="s">
        <v>410</v>
      </c>
      <c r="R1539" t="s">
        <v>410</v>
      </c>
      <c r="S1539" t="s">
        <v>1212</v>
      </c>
      <c r="T1539" s="132">
        <v>3043.5</v>
      </c>
      <c r="U1539" t="s">
        <v>1651</v>
      </c>
      <c r="V1539" s="133">
        <v>4.2000000000000003E-2</v>
      </c>
      <c r="W1539" s="133">
        <v>3.60676032412049E-2</v>
      </c>
      <c r="X1539" s="15" t="s">
        <v>412</v>
      </c>
      <c r="Y1539" s="15" t="s">
        <v>339</v>
      </c>
      <c r="Z1539" s="144">
        <v>895000</v>
      </c>
      <c r="AB1539" t="s">
        <v>3487</v>
      </c>
      <c r="AD1539" s="144">
        <v>929.18899999999996</v>
      </c>
      <c r="AG1539" s="15" t="s">
        <v>15</v>
      </c>
      <c r="AH1539" s="133">
        <v>8.9499999999999996E-3</v>
      </c>
      <c r="AI1539" s="133">
        <v>1.3543981400582744E-3</v>
      </c>
      <c r="AJ1539" s="133">
        <v>3.0718909243989968E-4</v>
      </c>
    </row>
    <row r="1540" spans="1:36">
      <c r="A1540" t="s">
        <v>1213</v>
      </c>
      <c r="B1540">
        <v>9302</v>
      </c>
      <c r="C1540" t="s">
        <v>1699</v>
      </c>
      <c r="D1540" t="s">
        <v>1700</v>
      </c>
      <c r="E1540" t="s">
        <v>309</v>
      </c>
      <c r="F1540" t="s">
        <v>3498</v>
      </c>
      <c r="G1540" t="s">
        <v>3499</v>
      </c>
      <c r="H1540" t="s">
        <v>312</v>
      </c>
      <c r="I1540" t="s">
        <v>754</v>
      </c>
      <c r="J1540" t="s">
        <v>204</v>
      </c>
      <c r="K1540" t="s">
        <v>204</v>
      </c>
      <c r="L1540" t="s">
        <v>325</v>
      </c>
      <c r="M1540" t="s">
        <v>340</v>
      </c>
      <c r="N1540" t="s">
        <v>447</v>
      </c>
      <c r="O1540" t="s">
        <v>339</v>
      </c>
      <c r="Q1540" t="s">
        <v>410</v>
      </c>
      <c r="R1540" t="s">
        <v>410</v>
      </c>
      <c r="S1540" t="s">
        <v>1212</v>
      </c>
      <c r="T1540" s="132">
        <v>2105.6</v>
      </c>
      <c r="U1540" t="s">
        <v>1663</v>
      </c>
      <c r="V1540" s="133">
        <v>3.5000000000000003E-2</v>
      </c>
      <c r="W1540" s="133">
        <v>4.3266645692586599E-2</v>
      </c>
      <c r="X1540" s="15" t="s">
        <v>412</v>
      </c>
      <c r="Y1540" s="15" t="s">
        <v>339</v>
      </c>
      <c r="Z1540" s="144">
        <v>846862.2</v>
      </c>
      <c r="AB1540" t="s">
        <v>1997</v>
      </c>
      <c r="AD1540" s="144">
        <v>889.20530000000008</v>
      </c>
      <c r="AG1540" s="15" t="s">
        <v>15</v>
      </c>
      <c r="AH1540" s="133">
        <v>4.957080618055958E-3</v>
      </c>
      <c r="AI1540" s="133">
        <v>1.296117371654163E-3</v>
      </c>
      <c r="AJ1540" s="133">
        <v>2.9397051525550645E-4</v>
      </c>
    </row>
    <row r="1541" spans="1:36">
      <c r="A1541" t="s">
        <v>1213</v>
      </c>
      <c r="B1541">
        <v>9302</v>
      </c>
      <c r="C1541" t="s">
        <v>2767</v>
      </c>
      <c r="D1541" t="s">
        <v>2768</v>
      </c>
      <c r="E1541" t="s">
        <v>309</v>
      </c>
      <c r="F1541" t="s">
        <v>2769</v>
      </c>
      <c r="G1541" t="s">
        <v>2770</v>
      </c>
      <c r="H1541" t="s">
        <v>312</v>
      </c>
      <c r="I1541" t="s">
        <v>754</v>
      </c>
      <c r="J1541" t="s">
        <v>204</v>
      </c>
      <c r="K1541" t="s">
        <v>204</v>
      </c>
      <c r="L1541" t="s">
        <v>325</v>
      </c>
      <c r="M1541" t="s">
        <v>340</v>
      </c>
      <c r="N1541" t="s">
        <v>462</v>
      </c>
      <c r="O1541" t="s">
        <v>339</v>
      </c>
      <c r="P1541" t="s">
        <v>1690</v>
      </c>
      <c r="Q1541" t="s">
        <v>413</v>
      </c>
      <c r="R1541" t="s">
        <v>407</v>
      </c>
      <c r="S1541" t="s">
        <v>1212</v>
      </c>
      <c r="T1541" s="132">
        <v>3336.7</v>
      </c>
      <c r="U1541" t="s">
        <v>2667</v>
      </c>
      <c r="V1541" s="133">
        <v>2.1999999999999999E-2</v>
      </c>
      <c r="W1541" s="133">
        <v>2.2107492870092001E-2</v>
      </c>
      <c r="X1541" s="15" t="s">
        <v>412</v>
      </c>
      <c r="Y1541" s="15" t="s">
        <v>339</v>
      </c>
      <c r="Z1541" s="144">
        <v>795375</v>
      </c>
      <c r="AB1541" t="s">
        <v>2771</v>
      </c>
      <c r="AD1541" s="144">
        <v>816.21379999999999</v>
      </c>
      <c r="AG1541" s="15" t="s">
        <v>15</v>
      </c>
      <c r="AH1541" s="133">
        <v>2.1865693369157251E-3</v>
      </c>
      <c r="AI1541" s="133">
        <v>1.1897239986804584E-3</v>
      </c>
      <c r="AJ1541" s="133">
        <v>2.6983958748857533E-4</v>
      </c>
    </row>
    <row r="1542" spans="1:36">
      <c r="A1542" t="s">
        <v>1213</v>
      </c>
      <c r="B1542">
        <v>9302</v>
      </c>
      <c r="C1542" t="s">
        <v>1852</v>
      </c>
      <c r="D1542" t="s">
        <v>1853</v>
      </c>
      <c r="E1542" t="s">
        <v>309</v>
      </c>
      <c r="F1542" t="s">
        <v>1864</v>
      </c>
      <c r="G1542" t="s">
        <v>1865</v>
      </c>
      <c r="H1542" t="s">
        <v>312</v>
      </c>
      <c r="I1542" t="s">
        <v>754</v>
      </c>
      <c r="J1542" t="s">
        <v>204</v>
      </c>
      <c r="K1542" t="s">
        <v>204</v>
      </c>
      <c r="L1542" t="s">
        <v>325</v>
      </c>
      <c r="M1542" t="s">
        <v>340</v>
      </c>
      <c r="N1542" t="s">
        <v>443</v>
      </c>
      <c r="O1542" t="s">
        <v>339</v>
      </c>
      <c r="P1542" t="s">
        <v>1856</v>
      </c>
      <c r="Q1542" t="s">
        <v>415</v>
      </c>
      <c r="R1542" t="s">
        <v>407</v>
      </c>
      <c r="S1542" t="s">
        <v>1212</v>
      </c>
      <c r="T1542" s="132">
        <v>3488.3</v>
      </c>
      <c r="U1542" t="s">
        <v>1866</v>
      </c>
      <c r="V1542" s="133">
        <v>0.01</v>
      </c>
      <c r="W1542" s="133">
        <v>3.3709884055852603E-2</v>
      </c>
      <c r="X1542" s="15" t="s">
        <v>412</v>
      </c>
      <c r="Y1542" s="15" t="s">
        <v>339</v>
      </c>
      <c r="Z1542" s="144">
        <v>784465</v>
      </c>
      <c r="AB1542" t="s">
        <v>1867</v>
      </c>
      <c r="AD1542" s="144">
        <v>783.75900000000001</v>
      </c>
      <c r="AG1542" s="15" t="s">
        <v>15</v>
      </c>
      <c r="AH1542" s="133">
        <v>6.6252244400189853E-4</v>
      </c>
      <c r="AI1542" s="133">
        <v>1.14241745420354E-3</v>
      </c>
      <c r="AJ1542" s="133">
        <v>2.5911005823530341E-4</v>
      </c>
    </row>
    <row r="1543" spans="1:36">
      <c r="A1543" t="s">
        <v>1213</v>
      </c>
      <c r="B1543">
        <v>9302</v>
      </c>
      <c r="C1543" t="s">
        <v>2074</v>
      </c>
      <c r="D1543" t="s">
        <v>2075</v>
      </c>
      <c r="E1543" t="s">
        <v>309</v>
      </c>
      <c r="F1543" t="s">
        <v>2807</v>
      </c>
      <c r="G1543" t="s">
        <v>2808</v>
      </c>
      <c r="H1543" t="s">
        <v>312</v>
      </c>
      <c r="I1543" t="s">
        <v>754</v>
      </c>
      <c r="J1543" t="s">
        <v>204</v>
      </c>
      <c r="K1543" t="s">
        <v>204</v>
      </c>
      <c r="L1543" t="s">
        <v>325</v>
      </c>
      <c r="M1543" t="s">
        <v>340</v>
      </c>
      <c r="N1543" t="s">
        <v>448</v>
      </c>
      <c r="O1543" t="s">
        <v>339</v>
      </c>
      <c r="P1543" t="s">
        <v>1211</v>
      </c>
      <c r="Q1543" t="s">
        <v>413</v>
      </c>
      <c r="R1543" t="s">
        <v>407</v>
      </c>
      <c r="S1543" t="s">
        <v>1212</v>
      </c>
      <c r="T1543" s="132">
        <v>6213.6</v>
      </c>
      <c r="U1543" t="s">
        <v>2809</v>
      </c>
      <c r="V1543" s="133">
        <v>2E-3</v>
      </c>
      <c r="W1543" s="133">
        <v>2.05994967281815E-2</v>
      </c>
      <c r="X1543" s="15" t="s">
        <v>412</v>
      </c>
      <c r="Y1543" s="15" t="s">
        <v>339</v>
      </c>
      <c r="Z1543" s="144">
        <v>737729</v>
      </c>
      <c r="AB1543" t="s">
        <v>2810</v>
      </c>
      <c r="AD1543" s="144">
        <v>735.58960000000002</v>
      </c>
      <c r="AG1543" s="15" t="s">
        <v>15</v>
      </c>
      <c r="AH1543" s="133">
        <v>7.6974098821801066E-4</v>
      </c>
      <c r="AI1543" s="133">
        <v>1.0722051015307004E-3</v>
      </c>
      <c r="AJ1543" s="133">
        <v>2.4318529559888124E-4</v>
      </c>
    </row>
    <row r="1544" spans="1:36">
      <c r="A1544" t="s">
        <v>1213</v>
      </c>
      <c r="B1544">
        <v>9302</v>
      </c>
      <c r="C1544" t="s">
        <v>2139</v>
      </c>
      <c r="D1544" t="s">
        <v>2140</v>
      </c>
      <c r="E1544" t="s">
        <v>309</v>
      </c>
      <c r="F1544" t="s">
        <v>3508</v>
      </c>
      <c r="G1544" t="s">
        <v>3509</v>
      </c>
      <c r="H1544" t="s">
        <v>312</v>
      </c>
      <c r="I1544" t="s">
        <v>754</v>
      </c>
      <c r="J1544" t="s">
        <v>204</v>
      </c>
      <c r="K1544" t="s">
        <v>204</v>
      </c>
      <c r="L1544" t="s">
        <v>325</v>
      </c>
      <c r="M1544" t="s">
        <v>340</v>
      </c>
      <c r="N1544" t="s">
        <v>440</v>
      </c>
      <c r="O1544" t="s">
        <v>339</v>
      </c>
      <c r="P1544" t="s">
        <v>1676</v>
      </c>
      <c r="Q1544" t="s">
        <v>415</v>
      </c>
      <c r="R1544" t="s">
        <v>407</v>
      </c>
      <c r="S1544" t="s">
        <v>1212</v>
      </c>
      <c r="T1544" s="132">
        <v>6321.7</v>
      </c>
      <c r="U1544" t="s">
        <v>3510</v>
      </c>
      <c r="V1544" s="133">
        <v>3.3000000000000002E-2</v>
      </c>
      <c r="W1544" s="133">
        <v>3.3796429921388302E-2</v>
      </c>
      <c r="X1544" s="15" t="s">
        <v>412</v>
      </c>
      <c r="Y1544" s="15" t="s">
        <v>339</v>
      </c>
      <c r="Z1544" s="144">
        <v>721025.64</v>
      </c>
      <c r="AB1544" t="s">
        <v>3511</v>
      </c>
      <c r="AD1544" s="144">
        <v>733.64359999999999</v>
      </c>
      <c r="AG1544" s="15" t="s">
        <v>15</v>
      </c>
      <c r="AH1544" s="133">
        <v>5.7587548558574132E-4</v>
      </c>
      <c r="AI1544" s="133">
        <v>1.0693685862678708E-3</v>
      </c>
      <c r="AJ1544" s="133">
        <v>2.4254194965538851E-4</v>
      </c>
    </row>
    <row r="1545" spans="1:36">
      <c r="A1545" t="s">
        <v>1213</v>
      </c>
      <c r="B1545">
        <v>9302</v>
      </c>
      <c r="C1545" t="s">
        <v>1618</v>
      </c>
      <c r="D1545" t="s">
        <v>1619</v>
      </c>
      <c r="E1545" t="s">
        <v>309</v>
      </c>
      <c r="F1545" t="s">
        <v>3525</v>
      </c>
      <c r="G1545" t="s">
        <v>3526</v>
      </c>
      <c r="H1545" t="s">
        <v>312</v>
      </c>
      <c r="I1545" t="s">
        <v>754</v>
      </c>
      <c r="J1545" t="s">
        <v>204</v>
      </c>
      <c r="K1545" t="s">
        <v>204</v>
      </c>
      <c r="L1545" t="s">
        <v>325</v>
      </c>
      <c r="M1545" t="s">
        <v>340</v>
      </c>
      <c r="N1545" t="s">
        <v>464</v>
      </c>
      <c r="O1545" t="s">
        <v>339</v>
      </c>
      <c r="P1545" t="s">
        <v>1622</v>
      </c>
      <c r="Q1545" t="s">
        <v>413</v>
      </c>
      <c r="R1545" t="s">
        <v>407</v>
      </c>
      <c r="S1545" t="s">
        <v>1212</v>
      </c>
      <c r="T1545" s="132">
        <v>6014.7</v>
      </c>
      <c r="U1545" t="s">
        <v>2364</v>
      </c>
      <c r="V1545" s="133">
        <v>5.0000000000000001E-3</v>
      </c>
      <c r="W1545" s="133">
        <v>3.2836557594537401E-2</v>
      </c>
      <c r="X1545" s="15" t="s">
        <v>412</v>
      </c>
      <c r="Y1545" s="15" t="s">
        <v>339</v>
      </c>
      <c r="Z1545" s="144">
        <v>711374.95</v>
      </c>
      <c r="AB1545" t="s">
        <v>3527</v>
      </c>
      <c r="AD1545" s="144">
        <v>662.21890000000008</v>
      </c>
      <c r="AG1545" s="15" t="s">
        <v>15</v>
      </c>
      <c r="AH1545" s="133">
        <v>4.1748826249750582E-3</v>
      </c>
      <c r="AI1545" s="133">
        <v>9.6525900163630491E-4</v>
      </c>
      <c r="AJ1545" s="133">
        <v>2.1892900463473924E-4</v>
      </c>
    </row>
    <row r="1546" spans="1:36">
      <c r="A1546" t="s">
        <v>1213</v>
      </c>
      <c r="B1546">
        <v>9302</v>
      </c>
      <c r="C1546" t="s">
        <v>1818</v>
      </c>
      <c r="D1546" t="s">
        <v>1819</v>
      </c>
      <c r="E1546" t="s">
        <v>309</v>
      </c>
      <c r="F1546" t="s">
        <v>1929</v>
      </c>
      <c r="G1546" t="s">
        <v>1930</v>
      </c>
      <c r="H1546" t="s">
        <v>312</v>
      </c>
      <c r="I1546" t="s">
        <v>754</v>
      </c>
      <c r="J1546" t="s">
        <v>204</v>
      </c>
      <c r="K1546" t="s">
        <v>204</v>
      </c>
      <c r="L1546" t="s">
        <v>325</v>
      </c>
      <c r="M1546" t="s">
        <v>340</v>
      </c>
      <c r="N1546" t="s">
        <v>443</v>
      </c>
      <c r="O1546" t="s">
        <v>339</v>
      </c>
      <c r="P1546" t="s">
        <v>1676</v>
      </c>
      <c r="Q1546" t="s">
        <v>415</v>
      </c>
      <c r="R1546" t="s">
        <v>407</v>
      </c>
      <c r="S1546" t="s">
        <v>1212</v>
      </c>
      <c r="T1546" s="132">
        <v>1694.7</v>
      </c>
      <c r="U1546" t="s">
        <v>1651</v>
      </c>
      <c r="V1546" s="133">
        <v>1.2500000000000001E-2</v>
      </c>
      <c r="W1546" s="133">
        <v>4.5296539629697402E-2</v>
      </c>
      <c r="X1546" s="15" t="s">
        <v>412</v>
      </c>
      <c r="Y1546" s="15" t="s">
        <v>339</v>
      </c>
      <c r="Z1546" s="144">
        <v>575555.56000000006</v>
      </c>
      <c r="AB1546" t="s">
        <v>1931</v>
      </c>
      <c r="AD1546" s="144">
        <v>578.43330000000003</v>
      </c>
      <c r="AG1546" s="15" t="s">
        <v>15</v>
      </c>
      <c r="AH1546" s="133">
        <v>4.4848485311294768E-3</v>
      </c>
      <c r="AI1546" s="133">
        <v>8.4313200615565825E-4</v>
      </c>
      <c r="AJ1546" s="133">
        <v>1.9122955659614594E-4</v>
      </c>
    </row>
    <row r="1547" spans="1:36">
      <c r="A1547" t="s">
        <v>1213</v>
      </c>
      <c r="B1547">
        <v>9302</v>
      </c>
      <c r="C1547" t="s">
        <v>1868</v>
      </c>
      <c r="D1547" t="s">
        <v>1869</v>
      </c>
      <c r="E1547" t="s">
        <v>309</v>
      </c>
      <c r="F1547" t="s">
        <v>1870</v>
      </c>
      <c r="G1547" t="s">
        <v>1871</v>
      </c>
      <c r="H1547" t="s">
        <v>312</v>
      </c>
      <c r="I1547" t="s">
        <v>754</v>
      </c>
      <c r="J1547" t="s">
        <v>204</v>
      </c>
      <c r="K1547" t="s">
        <v>204</v>
      </c>
      <c r="L1547" t="s">
        <v>325</v>
      </c>
      <c r="M1547" t="s">
        <v>340</v>
      </c>
      <c r="N1547" t="s">
        <v>447</v>
      </c>
      <c r="O1547" t="s">
        <v>339</v>
      </c>
      <c r="P1547" t="s">
        <v>1713</v>
      </c>
      <c r="Q1547" t="s">
        <v>415</v>
      </c>
      <c r="R1547" t="s">
        <v>407</v>
      </c>
      <c r="S1547" t="s">
        <v>1212</v>
      </c>
      <c r="T1547" s="132">
        <v>3672.7</v>
      </c>
      <c r="U1547" t="s">
        <v>1872</v>
      </c>
      <c r="V1547" s="133">
        <v>2.07E-2</v>
      </c>
      <c r="W1547" s="133">
        <v>4.0575856055020898E-2</v>
      </c>
      <c r="X1547" s="15" t="s">
        <v>412</v>
      </c>
      <c r="Y1547" s="15" t="s">
        <v>339</v>
      </c>
      <c r="Z1547" s="144">
        <v>561467</v>
      </c>
      <c r="AB1547" t="s">
        <v>1873</v>
      </c>
      <c r="AD1547" s="144">
        <v>569.8329</v>
      </c>
      <c r="AG1547" s="15" t="s">
        <v>15</v>
      </c>
      <c r="AH1547" s="133">
        <v>1.0464175542312471E-3</v>
      </c>
      <c r="AI1547" s="133">
        <v>8.3059594969808368E-4</v>
      </c>
      <c r="AJ1547" s="133">
        <v>1.8838627167712502E-4</v>
      </c>
    </row>
    <row r="1548" spans="1:36">
      <c r="A1548" t="s">
        <v>1213</v>
      </c>
      <c r="B1548">
        <v>9302</v>
      </c>
      <c r="C1548" t="s">
        <v>2294</v>
      </c>
      <c r="D1548" t="s">
        <v>2295</v>
      </c>
      <c r="E1548" t="s">
        <v>309</v>
      </c>
      <c r="F1548" t="s">
        <v>2653</v>
      </c>
      <c r="G1548" t="s">
        <v>2654</v>
      </c>
      <c r="H1548" t="s">
        <v>312</v>
      </c>
      <c r="I1548" t="s">
        <v>754</v>
      </c>
      <c r="J1548" t="s">
        <v>204</v>
      </c>
      <c r="K1548" t="s">
        <v>204</v>
      </c>
      <c r="L1548" t="s">
        <v>325</v>
      </c>
      <c r="M1548" t="s">
        <v>340</v>
      </c>
      <c r="N1548" t="s">
        <v>477</v>
      </c>
      <c r="O1548" t="s">
        <v>339</v>
      </c>
      <c r="P1548" t="s">
        <v>1650</v>
      </c>
      <c r="Q1548" t="s">
        <v>413</v>
      </c>
      <c r="R1548" t="s">
        <v>407</v>
      </c>
      <c r="S1548" t="s">
        <v>1212</v>
      </c>
      <c r="T1548" s="132">
        <v>3792.1</v>
      </c>
      <c r="U1548" t="s">
        <v>2298</v>
      </c>
      <c r="V1548" s="133">
        <v>2.1999999999999999E-2</v>
      </c>
      <c r="W1548" s="133">
        <v>2.10873006975647E-2</v>
      </c>
      <c r="X1548" s="15" t="s">
        <v>412</v>
      </c>
      <c r="Y1548" s="15" t="s">
        <v>339</v>
      </c>
      <c r="Z1548" s="144">
        <v>545981.43999999994</v>
      </c>
      <c r="AB1548" t="s">
        <v>2655</v>
      </c>
      <c r="AD1548" s="144">
        <v>557.99300000000005</v>
      </c>
      <c r="AG1548" s="15" t="s">
        <v>15</v>
      </c>
      <c r="AH1548" s="133">
        <v>1.1092473429214936E-3</v>
      </c>
      <c r="AI1548" s="133">
        <v>8.1333795531967853E-4</v>
      </c>
      <c r="AJ1548" s="133">
        <v>1.8447201081568654E-4</v>
      </c>
    </row>
    <row r="1549" spans="1:36">
      <c r="A1549" t="s">
        <v>1213</v>
      </c>
      <c r="B1549">
        <v>9302</v>
      </c>
      <c r="C1549" t="s">
        <v>3503</v>
      </c>
      <c r="D1549" t="s">
        <v>3504</v>
      </c>
      <c r="E1549" t="s">
        <v>311</v>
      </c>
      <c r="F1549" t="s">
        <v>3505</v>
      </c>
      <c r="G1549" t="s">
        <v>3506</v>
      </c>
      <c r="H1549" t="s">
        <v>312</v>
      </c>
      <c r="I1549" t="s">
        <v>754</v>
      </c>
      <c r="J1549" t="s">
        <v>204</v>
      </c>
      <c r="K1549" t="s">
        <v>204</v>
      </c>
      <c r="L1549" t="s">
        <v>325</v>
      </c>
      <c r="M1549" t="s">
        <v>340</v>
      </c>
      <c r="N1549" t="s">
        <v>464</v>
      </c>
      <c r="O1549" t="s">
        <v>339</v>
      </c>
      <c r="Q1549" t="s">
        <v>410</v>
      </c>
      <c r="R1549" t="s">
        <v>410</v>
      </c>
      <c r="S1549" t="s">
        <v>1212</v>
      </c>
      <c r="T1549" s="132">
        <v>3280.8</v>
      </c>
      <c r="U1549" t="s">
        <v>1781</v>
      </c>
      <c r="V1549" s="133">
        <v>0.06</v>
      </c>
      <c r="W1549" s="133">
        <v>4.7919141615628803E-2</v>
      </c>
      <c r="X1549" s="15" t="s">
        <v>412</v>
      </c>
      <c r="Y1549" s="15" t="s">
        <v>339</v>
      </c>
      <c r="Z1549" s="144">
        <v>505000</v>
      </c>
      <c r="AB1549" t="s">
        <v>3507</v>
      </c>
      <c r="AD1549" s="144">
        <v>539.59249999999997</v>
      </c>
      <c r="AG1549" s="15" t="s">
        <v>15</v>
      </c>
      <c r="AH1549" s="133">
        <v>6.5755208333333334E-3</v>
      </c>
      <c r="AI1549" s="133">
        <v>7.8651714386351369E-4</v>
      </c>
      <c r="AJ1549" s="133">
        <v>1.7838882117887382E-4</v>
      </c>
    </row>
    <row r="1550" spans="1:36">
      <c r="A1550" t="s">
        <v>1213</v>
      </c>
      <c r="B1550">
        <v>9302</v>
      </c>
      <c r="C1550" t="s">
        <v>1979</v>
      </c>
      <c r="D1550" t="s">
        <v>1980</v>
      </c>
      <c r="E1550" t="s">
        <v>309</v>
      </c>
      <c r="F1550" t="s">
        <v>3804</v>
      </c>
      <c r="G1550" t="s">
        <v>3805</v>
      </c>
      <c r="H1550" t="s">
        <v>312</v>
      </c>
      <c r="I1550" t="s">
        <v>754</v>
      </c>
      <c r="J1550" t="s">
        <v>204</v>
      </c>
      <c r="K1550" t="s">
        <v>204</v>
      </c>
      <c r="L1550" t="s">
        <v>325</v>
      </c>
      <c r="M1550" t="s">
        <v>340</v>
      </c>
      <c r="N1550" t="s">
        <v>465</v>
      </c>
      <c r="O1550" t="s">
        <v>339</v>
      </c>
      <c r="P1550" t="s">
        <v>1760</v>
      </c>
      <c r="Q1550" t="s">
        <v>415</v>
      </c>
      <c r="R1550" t="s">
        <v>407</v>
      </c>
      <c r="S1550" t="s">
        <v>1212</v>
      </c>
      <c r="T1550" s="132">
        <v>4618.2</v>
      </c>
      <c r="U1550" t="s">
        <v>1927</v>
      </c>
      <c r="V1550" s="133">
        <v>1.09E-2</v>
      </c>
      <c r="W1550" s="133">
        <v>3.0937793756723099E-2</v>
      </c>
      <c r="X1550" s="15" t="s">
        <v>412</v>
      </c>
      <c r="Y1550" s="15" t="s">
        <v>339</v>
      </c>
      <c r="Z1550" s="144">
        <v>451177</v>
      </c>
      <c r="AB1550" t="s">
        <v>3806</v>
      </c>
      <c r="AD1550" s="144">
        <v>454.10970000000003</v>
      </c>
      <c r="AG1550" s="15" t="s">
        <v>15</v>
      </c>
      <c r="AH1550" s="133">
        <v>8.0755366066698165E-4</v>
      </c>
      <c r="AI1550" s="133">
        <v>6.6191628728108165E-4</v>
      </c>
      <c r="AJ1550" s="133">
        <v>1.5012828026500006E-4</v>
      </c>
    </row>
    <row r="1551" spans="1:36">
      <c r="A1551" t="s">
        <v>1213</v>
      </c>
      <c r="B1551">
        <v>9302</v>
      </c>
      <c r="C1551" t="s">
        <v>2074</v>
      </c>
      <c r="D1551" t="s">
        <v>2075</v>
      </c>
      <c r="E1551" t="s">
        <v>309</v>
      </c>
      <c r="F1551" t="s">
        <v>3528</v>
      </c>
      <c r="G1551" t="s">
        <v>3529</v>
      </c>
      <c r="H1551" t="s">
        <v>312</v>
      </c>
      <c r="I1551" t="s">
        <v>754</v>
      </c>
      <c r="J1551" t="s">
        <v>204</v>
      </c>
      <c r="K1551" t="s">
        <v>204</v>
      </c>
      <c r="L1551" t="s">
        <v>325</v>
      </c>
      <c r="M1551" t="s">
        <v>340</v>
      </c>
      <c r="N1551" t="s">
        <v>448</v>
      </c>
      <c r="O1551" t="s">
        <v>339</v>
      </c>
      <c r="P1551" t="s">
        <v>1211</v>
      </c>
      <c r="Q1551" t="s">
        <v>413</v>
      </c>
      <c r="R1551" t="s">
        <v>407</v>
      </c>
      <c r="S1551" t="s">
        <v>1212</v>
      </c>
      <c r="T1551" s="132">
        <v>5950.9</v>
      </c>
      <c r="U1551" t="s">
        <v>3530</v>
      </c>
      <c r="V1551" s="133">
        <v>2.4188100000000001E-2</v>
      </c>
      <c r="W1551" s="133">
        <v>1.1884590328931501E-2</v>
      </c>
      <c r="X1551" s="15" t="s">
        <v>412</v>
      </c>
      <c r="Y1551" s="15" t="s">
        <v>339</v>
      </c>
      <c r="Z1551" s="144">
        <v>298600</v>
      </c>
      <c r="AB1551" t="s">
        <v>3531</v>
      </c>
      <c r="AD1551" s="144">
        <v>338.85129999999998</v>
      </c>
      <c r="AG1551" s="15" t="s">
        <v>15</v>
      </c>
      <c r="AH1551" s="133">
        <v>4.2540036214592115E-4</v>
      </c>
      <c r="AI1551" s="133">
        <v>4.9391412347361873E-4</v>
      </c>
      <c r="AJ1551" s="133">
        <v>1.1202395133722007E-4</v>
      </c>
    </row>
    <row r="1552" spans="1:36">
      <c r="A1552" t="s">
        <v>1213</v>
      </c>
      <c r="B1552">
        <v>9302</v>
      </c>
      <c r="C1552" t="s">
        <v>1953</v>
      </c>
      <c r="D1552" t="s">
        <v>1954</v>
      </c>
      <c r="E1552" t="s">
        <v>309</v>
      </c>
      <c r="F1552" t="s">
        <v>2674</v>
      </c>
      <c r="G1552" t="s">
        <v>2675</v>
      </c>
      <c r="H1552" t="s">
        <v>312</v>
      </c>
      <c r="I1552" t="s">
        <v>754</v>
      </c>
      <c r="J1552" t="s">
        <v>204</v>
      </c>
      <c r="K1552" t="s">
        <v>204</v>
      </c>
      <c r="L1552" t="s">
        <v>325</v>
      </c>
      <c r="M1552" t="s">
        <v>340</v>
      </c>
      <c r="N1552" t="s">
        <v>464</v>
      </c>
      <c r="O1552" t="s">
        <v>339</v>
      </c>
      <c r="P1552" t="s">
        <v>2102</v>
      </c>
      <c r="Q1552" t="s">
        <v>415</v>
      </c>
      <c r="R1552" t="s">
        <v>407</v>
      </c>
      <c r="S1552" t="s">
        <v>1212</v>
      </c>
      <c r="T1552" s="132">
        <v>5939.3</v>
      </c>
      <c r="U1552" t="s">
        <v>1904</v>
      </c>
      <c r="V1552" s="133">
        <v>2.4799999999999999E-2</v>
      </c>
      <c r="W1552" s="133">
        <v>2.5684721978902501E-2</v>
      </c>
      <c r="X1552" s="15" t="s">
        <v>412</v>
      </c>
      <c r="Y1552" s="15" t="s">
        <v>339</v>
      </c>
      <c r="Z1552" s="144">
        <v>280000</v>
      </c>
      <c r="AB1552" t="s">
        <v>2676</v>
      </c>
      <c r="AD1552" s="144">
        <v>310.21199999999999</v>
      </c>
      <c r="AG1552" s="15" t="s">
        <v>15</v>
      </c>
      <c r="AH1552" s="133">
        <v>8.4990393050214145E-5</v>
      </c>
      <c r="AI1552" s="133">
        <v>4.5216910211351772E-4</v>
      </c>
      <c r="AJ1552" s="133">
        <v>1.0255582313605322E-4</v>
      </c>
    </row>
    <row r="1553" spans="1:36">
      <c r="A1553" t="s">
        <v>1213</v>
      </c>
      <c r="B1553">
        <v>9302</v>
      </c>
      <c r="C1553" t="s">
        <v>2119</v>
      </c>
      <c r="D1553" t="s">
        <v>2120</v>
      </c>
      <c r="E1553" t="s">
        <v>309</v>
      </c>
      <c r="F1553" t="s">
        <v>3522</v>
      </c>
      <c r="G1553" t="s">
        <v>3523</v>
      </c>
      <c r="H1553" t="s">
        <v>312</v>
      </c>
      <c r="I1553" t="s">
        <v>754</v>
      </c>
      <c r="J1553" t="s">
        <v>204</v>
      </c>
      <c r="K1553" t="s">
        <v>204</v>
      </c>
      <c r="L1553" t="s">
        <v>325</v>
      </c>
      <c r="M1553" t="s">
        <v>340</v>
      </c>
      <c r="N1553" t="s">
        <v>464</v>
      </c>
      <c r="O1553" t="s">
        <v>339</v>
      </c>
      <c r="P1553" t="s">
        <v>1650</v>
      </c>
      <c r="Q1553" t="s">
        <v>413</v>
      </c>
      <c r="R1553" t="s">
        <v>407</v>
      </c>
      <c r="S1553" t="s">
        <v>1212</v>
      </c>
      <c r="T1553" s="132">
        <v>3893.5</v>
      </c>
      <c r="U1553" t="s">
        <v>3469</v>
      </c>
      <c r="V1553" s="133">
        <v>6.8999999999999999E-3</v>
      </c>
      <c r="W1553" s="133">
        <v>2.2125851083993599E-2</v>
      </c>
      <c r="X1553" s="15" t="s">
        <v>412</v>
      </c>
      <c r="Y1553" s="15" t="s">
        <v>339</v>
      </c>
      <c r="Z1553" s="144">
        <v>284449.24</v>
      </c>
      <c r="AB1553" t="s">
        <v>3524</v>
      </c>
      <c r="AD1553" s="144">
        <v>298.87079999999997</v>
      </c>
      <c r="AG1553" s="15" t="s">
        <v>15</v>
      </c>
      <c r="AH1553" s="133">
        <v>1.6491723098330242E-3</v>
      </c>
      <c r="AI1553" s="133">
        <v>4.3563801943170708E-4</v>
      </c>
      <c r="AJ1553" s="133">
        <v>9.8806432070102816E-5</v>
      </c>
    </row>
    <row r="1554" spans="1:36">
      <c r="A1554" t="s">
        <v>1213</v>
      </c>
      <c r="B1554">
        <v>9302</v>
      </c>
      <c r="C1554" t="s">
        <v>3807</v>
      </c>
      <c r="D1554" t="s">
        <v>3808</v>
      </c>
      <c r="E1554" t="s">
        <v>309</v>
      </c>
      <c r="F1554" t="s">
        <v>3809</v>
      </c>
      <c r="G1554" t="s">
        <v>3810</v>
      </c>
      <c r="H1554" t="s">
        <v>312</v>
      </c>
      <c r="I1554" t="s">
        <v>754</v>
      </c>
      <c r="J1554" t="s">
        <v>204</v>
      </c>
      <c r="K1554" t="s">
        <v>204</v>
      </c>
      <c r="L1554" t="s">
        <v>325</v>
      </c>
      <c r="M1554" t="s">
        <v>340</v>
      </c>
      <c r="N1554" t="s">
        <v>441</v>
      </c>
      <c r="O1554" t="s">
        <v>339</v>
      </c>
      <c r="Q1554" t="s">
        <v>410</v>
      </c>
      <c r="R1554" t="s">
        <v>410</v>
      </c>
      <c r="S1554" t="s">
        <v>1212</v>
      </c>
      <c r="T1554" s="132">
        <v>2569.3000000000002</v>
      </c>
      <c r="U1554" t="s">
        <v>1682</v>
      </c>
      <c r="V1554" s="133">
        <v>2.9499999999999998E-2</v>
      </c>
      <c r="W1554" s="133">
        <v>3.9353723529576903E-2</v>
      </c>
      <c r="X1554" s="15" t="s">
        <v>412</v>
      </c>
      <c r="Y1554" s="15" t="s">
        <v>339</v>
      </c>
      <c r="Z1554" s="144">
        <v>278953.55</v>
      </c>
      <c r="AB1554" t="s">
        <v>3050</v>
      </c>
      <c r="AD1554" s="144">
        <v>294.12859999999995</v>
      </c>
      <c r="AG1554" s="15" t="s">
        <v>15</v>
      </c>
      <c r="AH1554" s="133">
        <v>1.2371435939772563E-3</v>
      </c>
      <c r="AI1554" s="133">
        <v>4.287257261740551E-4</v>
      </c>
      <c r="AJ1554" s="133">
        <v>9.7238664786839136E-5</v>
      </c>
    </row>
    <row r="1555" spans="1:36">
      <c r="A1555" t="s">
        <v>1213</v>
      </c>
      <c r="B1555">
        <v>9302</v>
      </c>
      <c r="C1555" t="s">
        <v>1895</v>
      </c>
      <c r="D1555" t="s">
        <v>1896</v>
      </c>
      <c r="E1555" t="s">
        <v>309</v>
      </c>
      <c r="F1555" t="s">
        <v>1897</v>
      </c>
      <c r="G1555" t="s">
        <v>1898</v>
      </c>
      <c r="H1555" t="s">
        <v>312</v>
      </c>
      <c r="I1555" t="s">
        <v>754</v>
      </c>
      <c r="J1555" t="s">
        <v>204</v>
      </c>
      <c r="K1555" t="s">
        <v>204</v>
      </c>
      <c r="L1555" t="s">
        <v>325</v>
      </c>
      <c r="M1555" t="s">
        <v>340</v>
      </c>
      <c r="N1555" t="s">
        <v>464</v>
      </c>
      <c r="O1555" t="s">
        <v>339</v>
      </c>
      <c r="P1555" t="s">
        <v>1650</v>
      </c>
      <c r="Q1555" t="s">
        <v>413</v>
      </c>
      <c r="R1555" t="s">
        <v>407</v>
      </c>
      <c r="S1555" t="s">
        <v>1212</v>
      </c>
      <c r="T1555" s="132">
        <v>1467.6</v>
      </c>
      <c r="U1555" t="s">
        <v>1730</v>
      </c>
      <c r="V1555" s="133">
        <v>4.7500000000000001E-2</v>
      </c>
      <c r="W1555" s="133">
        <v>1.79664043343064E-2</v>
      </c>
      <c r="X1555" s="15" t="s">
        <v>412</v>
      </c>
      <c r="Y1555" s="15" t="s">
        <v>339</v>
      </c>
      <c r="Z1555" s="144">
        <v>202152.09</v>
      </c>
      <c r="AB1555" t="s">
        <v>1899</v>
      </c>
      <c r="AD1555" s="144">
        <v>286.00479999999999</v>
      </c>
      <c r="AG1555" s="15" t="s">
        <v>15</v>
      </c>
      <c r="AH1555" s="133">
        <v>2.1155216926004497E-4</v>
      </c>
      <c r="AI1555" s="133">
        <v>4.1688436816163206E-4</v>
      </c>
      <c r="AJ1555" s="133">
        <v>9.4552943422118664E-5</v>
      </c>
    </row>
    <row r="1556" spans="1:36">
      <c r="A1556" t="s">
        <v>1213</v>
      </c>
      <c r="B1556">
        <v>9302</v>
      </c>
      <c r="C1556" t="s">
        <v>2125</v>
      </c>
      <c r="D1556" t="s">
        <v>2126</v>
      </c>
      <c r="E1556" t="s">
        <v>309</v>
      </c>
      <c r="F1556" t="s">
        <v>2814</v>
      </c>
      <c r="G1556" t="s">
        <v>2815</v>
      </c>
      <c r="H1556" t="s">
        <v>312</v>
      </c>
      <c r="I1556" t="s">
        <v>754</v>
      </c>
      <c r="J1556" t="s">
        <v>204</v>
      </c>
      <c r="K1556" t="s">
        <v>204</v>
      </c>
      <c r="L1556" t="s">
        <v>325</v>
      </c>
      <c r="M1556" t="s">
        <v>340</v>
      </c>
      <c r="N1556" t="s">
        <v>464</v>
      </c>
      <c r="O1556" t="s">
        <v>339</v>
      </c>
      <c r="P1556" t="s">
        <v>1650</v>
      </c>
      <c r="Q1556" t="s">
        <v>413</v>
      </c>
      <c r="R1556" t="s">
        <v>407</v>
      </c>
      <c r="S1556" t="s">
        <v>1212</v>
      </c>
      <c r="T1556" s="132">
        <v>3997.5</v>
      </c>
      <c r="U1556" t="s">
        <v>2816</v>
      </c>
      <c r="V1556" s="133">
        <v>6.4999999999999997E-3</v>
      </c>
      <c r="W1556" s="133">
        <v>2.2537599595784798E-2</v>
      </c>
      <c r="X1556" s="15" t="s">
        <v>412</v>
      </c>
      <c r="Y1556" s="15" t="s">
        <v>339</v>
      </c>
      <c r="Z1556" s="144">
        <v>239780.33</v>
      </c>
      <c r="AB1556" t="s">
        <v>2817</v>
      </c>
      <c r="AD1556" s="144">
        <v>250.64239999999998</v>
      </c>
      <c r="AG1556" s="15" t="s">
        <v>15</v>
      </c>
      <c r="AH1556" s="133">
        <v>4.8129845545520476E-4</v>
      </c>
      <c r="AI1556" s="133">
        <v>3.6533966758080651E-4</v>
      </c>
      <c r="AJ1556" s="133">
        <v>8.2862164083903617E-5</v>
      </c>
    </row>
    <row r="1557" spans="1:36">
      <c r="A1557" t="s">
        <v>1213</v>
      </c>
      <c r="B1557">
        <v>9302</v>
      </c>
      <c r="C1557" t="s">
        <v>455</v>
      </c>
      <c r="D1557" t="s">
        <v>2571</v>
      </c>
      <c r="E1557" t="s">
        <v>309</v>
      </c>
      <c r="F1557" t="s">
        <v>2649</v>
      </c>
      <c r="G1557" t="s">
        <v>2650</v>
      </c>
      <c r="H1557" t="s">
        <v>312</v>
      </c>
      <c r="I1557" t="s">
        <v>754</v>
      </c>
      <c r="J1557" t="s">
        <v>204</v>
      </c>
      <c r="K1557" t="s">
        <v>204</v>
      </c>
      <c r="L1557" t="s">
        <v>325</v>
      </c>
      <c r="M1557" t="s">
        <v>340</v>
      </c>
      <c r="N1557" t="s">
        <v>440</v>
      </c>
      <c r="O1557" t="s">
        <v>339</v>
      </c>
      <c r="P1557" t="s">
        <v>2102</v>
      </c>
      <c r="Q1557" t="s">
        <v>415</v>
      </c>
      <c r="R1557" t="s">
        <v>407</v>
      </c>
      <c r="S1557" t="s">
        <v>1212</v>
      </c>
      <c r="T1557" s="132">
        <v>3249.6</v>
      </c>
      <c r="U1557" t="s">
        <v>2651</v>
      </c>
      <c r="V1557" s="133">
        <v>0.01</v>
      </c>
      <c r="W1557" s="133">
        <v>1.7504826384782401E-2</v>
      </c>
      <c r="X1557" s="15" t="s">
        <v>412</v>
      </c>
      <c r="Y1557" s="15" t="s">
        <v>339</v>
      </c>
      <c r="Z1557" s="144">
        <v>180000</v>
      </c>
      <c r="AB1557" t="s">
        <v>2652</v>
      </c>
      <c r="AD1557" s="144">
        <v>194.76</v>
      </c>
      <c r="AG1557" s="15" t="s">
        <v>15</v>
      </c>
      <c r="AH1557" s="133">
        <v>1.4978269028018517E-4</v>
      </c>
      <c r="AI1557" s="133">
        <v>2.8388474439295936E-4</v>
      </c>
      <c r="AJ1557" s="133">
        <v>6.4387490213072763E-5</v>
      </c>
    </row>
    <row r="1558" spans="1:36">
      <c r="A1558" t="s">
        <v>1213</v>
      </c>
      <c r="B1558">
        <v>9302</v>
      </c>
      <c r="C1558" t="s">
        <v>3131</v>
      </c>
      <c r="D1558" t="s">
        <v>3132</v>
      </c>
      <c r="E1558" t="s">
        <v>309</v>
      </c>
      <c r="F1558" t="s">
        <v>3532</v>
      </c>
      <c r="G1558" t="s">
        <v>3533</v>
      </c>
      <c r="H1558" t="s">
        <v>312</v>
      </c>
      <c r="I1558" t="s">
        <v>754</v>
      </c>
      <c r="J1558" t="s">
        <v>204</v>
      </c>
      <c r="K1558" t="s">
        <v>204</v>
      </c>
      <c r="L1558" t="s">
        <v>325</v>
      </c>
      <c r="M1558" t="s">
        <v>340</v>
      </c>
      <c r="N1558" t="s">
        <v>464</v>
      </c>
      <c r="O1558" t="s">
        <v>339</v>
      </c>
      <c r="P1558" t="s">
        <v>1622</v>
      </c>
      <c r="Q1558" t="s">
        <v>413</v>
      </c>
      <c r="R1558" t="s">
        <v>407</v>
      </c>
      <c r="S1558" t="s">
        <v>1212</v>
      </c>
      <c r="T1558" s="132">
        <v>3726.8</v>
      </c>
      <c r="U1558" t="s">
        <v>1277</v>
      </c>
      <c r="V1558" s="133">
        <v>1.83E-2</v>
      </c>
      <c r="W1558" s="133">
        <v>-4.56699192881619E-3</v>
      </c>
      <c r="X1558" s="15" t="s">
        <v>412</v>
      </c>
      <c r="Y1558" s="15" t="s">
        <v>339</v>
      </c>
      <c r="Z1558" s="144">
        <v>175000</v>
      </c>
      <c r="AB1558" t="s">
        <v>3534</v>
      </c>
      <c r="AD1558" s="144">
        <v>191.85249999999999</v>
      </c>
      <c r="AG1558" s="15" t="s">
        <v>15</v>
      </c>
      <c r="AH1558" s="133">
        <v>8.4134615384615389E-4</v>
      </c>
      <c r="AI1558" s="133">
        <v>2.7964673405037087E-4</v>
      </c>
      <c r="AJ1558" s="133">
        <v>6.3426273188044478E-5</v>
      </c>
    </row>
    <row r="1559" spans="1:36">
      <c r="A1559" t="s">
        <v>1213</v>
      </c>
      <c r="B1559">
        <v>9302</v>
      </c>
      <c r="C1559" t="s">
        <v>3428</v>
      </c>
      <c r="D1559" t="s">
        <v>3429</v>
      </c>
      <c r="E1559" t="s">
        <v>309</v>
      </c>
      <c r="F1559" t="s">
        <v>3828</v>
      </c>
      <c r="G1559" t="s">
        <v>3829</v>
      </c>
      <c r="H1559" t="s">
        <v>312</v>
      </c>
      <c r="I1559" t="s">
        <v>754</v>
      </c>
      <c r="J1559" t="s">
        <v>204</v>
      </c>
      <c r="K1559" t="s">
        <v>204</v>
      </c>
      <c r="L1559" t="s">
        <v>325</v>
      </c>
      <c r="M1559" t="s">
        <v>340</v>
      </c>
      <c r="N1559" t="s">
        <v>464</v>
      </c>
      <c r="O1559" t="s">
        <v>339</v>
      </c>
      <c r="P1559" t="s">
        <v>1686</v>
      </c>
      <c r="Q1559" t="s">
        <v>413</v>
      </c>
      <c r="R1559" t="s">
        <v>407</v>
      </c>
      <c r="S1559" t="s">
        <v>1212</v>
      </c>
      <c r="T1559" s="132">
        <v>4477.7</v>
      </c>
      <c r="U1559" t="s">
        <v>3830</v>
      </c>
      <c r="V1559" s="133">
        <v>3.0000000000000001E-3</v>
      </c>
      <c r="W1559" s="133">
        <v>3.1575086039304402E-2</v>
      </c>
      <c r="X1559" s="15" t="s">
        <v>412</v>
      </c>
      <c r="Y1559" s="15" t="s">
        <v>339</v>
      </c>
      <c r="Z1559" s="144">
        <v>186126</v>
      </c>
      <c r="AB1559" t="s">
        <v>3831</v>
      </c>
      <c r="AD1559" s="144">
        <v>181.28670000000002</v>
      </c>
      <c r="AG1559" s="15" t="s">
        <v>15</v>
      </c>
      <c r="AH1559" s="133">
        <v>4.5698193442574649E-4</v>
      </c>
      <c r="AI1559" s="133">
        <v>2.6424588463412976E-4</v>
      </c>
      <c r="AJ1559" s="133">
        <v>5.9933228702044875E-5</v>
      </c>
    </row>
    <row r="1560" spans="1:36">
      <c r="A1560" t="s">
        <v>1213</v>
      </c>
      <c r="B1560">
        <v>9302</v>
      </c>
      <c r="C1560" t="s">
        <v>1960</v>
      </c>
      <c r="D1560" t="s">
        <v>1961</v>
      </c>
      <c r="E1560" t="s">
        <v>309</v>
      </c>
      <c r="F1560" t="s">
        <v>3538</v>
      </c>
      <c r="G1560" t="s">
        <v>3539</v>
      </c>
      <c r="H1560" t="s">
        <v>312</v>
      </c>
      <c r="I1560" t="s">
        <v>754</v>
      </c>
      <c r="J1560" t="s">
        <v>204</v>
      </c>
      <c r="K1560" t="s">
        <v>204</v>
      </c>
      <c r="L1560" t="s">
        <v>325</v>
      </c>
      <c r="M1560" t="s">
        <v>340</v>
      </c>
      <c r="N1560" t="s">
        <v>464</v>
      </c>
      <c r="O1560" t="s">
        <v>339</v>
      </c>
      <c r="P1560" t="s">
        <v>1650</v>
      </c>
      <c r="Q1560" t="s">
        <v>413</v>
      </c>
      <c r="R1560" t="s">
        <v>407</v>
      </c>
      <c r="S1560" t="s">
        <v>1212</v>
      </c>
      <c r="T1560" s="132">
        <v>2591.1999999999998</v>
      </c>
      <c r="U1560" t="s">
        <v>3540</v>
      </c>
      <c r="V1560" s="133">
        <v>1.5800000000000002E-2</v>
      </c>
      <c r="W1560" s="133">
        <v>2.0790946673154499E-2</v>
      </c>
      <c r="X1560" s="15" t="s">
        <v>412</v>
      </c>
      <c r="Y1560" s="15" t="s">
        <v>339</v>
      </c>
      <c r="Z1560" s="144">
        <v>80237</v>
      </c>
      <c r="AB1560" t="s">
        <v>3541</v>
      </c>
      <c r="AD1560" s="144">
        <v>89.945700000000002</v>
      </c>
      <c r="AG1560" s="15" t="s">
        <v>15</v>
      </c>
      <c r="AH1560" s="133">
        <v>1.7249633380526876E-4</v>
      </c>
      <c r="AI1560" s="133">
        <v>1.3110603847682175E-4</v>
      </c>
      <c r="AJ1560" s="133">
        <v>2.973597185488796E-5</v>
      </c>
    </row>
    <row r="1561" spans="1:36">
      <c r="A1561" t="s">
        <v>1213</v>
      </c>
      <c r="B1561">
        <v>9302</v>
      </c>
      <c r="C1561" t="s">
        <v>2580</v>
      </c>
      <c r="D1561" t="s">
        <v>2581</v>
      </c>
      <c r="E1561" t="s">
        <v>309</v>
      </c>
      <c r="F1561" t="s">
        <v>3811</v>
      </c>
      <c r="G1561" t="s">
        <v>3812</v>
      </c>
      <c r="H1561" t="s">
        <v>312</v>
      </c>
      <c r="I1561" t="s">
        <v>754</v>
      </c>
      <c r="J1561" t="s">
        <v>204</v>
      </c>
      <c r="K1561" t="s">
        <v>204</v>
      </c>
      <c r="L1561" t="s">
        <v>325</v>
      </c>
      <c r="M1561" t="s">
        <v>340</v>
      </c>
      <c r="N1561" t="s">
        <v>465</v>
      </c>
      <c r="O1561" t="s">
        <v>339</v>
      </c>
      <c r="P1561" t="s">
        <v>1662</v>
      </c>
      <c r="Q1561" t="s">
        <v>413</v>
      </c>
      <c r="R1561" t="s">
        <v>407</v>
      </c>
      <c r="S1561" t="s">
        <v>1212</v>
      </c>
      <c r="T1561" s="132">
        <v>3120.8</v>
      </c>
      <c r="U1561" t="s">
        <v>2244</v>
      </c>
      <c r="V1561" s="133">
        <v>1.0800000000000001E-2</v>
      </c>
      <c r="W1561" s="133">
        <v>2.2603164645433101E-2</v>
      </c>
      <c r="X1561" s="15" t="s">
        <v>412</v>
      </c>
      <c r="Y1561" s="15" t="s">
        <v>339</v>
      </c>
      <c r="Z1561" s="144">
        <v>53832.88</v>
      </c>
      <c r="AB1561" t="s">
        <v>3813</v>
      </c>
      <c r="AD1561" s="144">
        <v>58.064099999999996</v>
      </c>
      <c r="AG1561" s="15" t="s">
        <v>15</v>
      </c>
      <c r="AH1561" s="133">
        <v>1.4562966650074664E-4</v>
      </c>
      <c r="AI1561" s="133">
        <v>8.4634997878965036E-5</v>
      </c>
      <c r="AJ1561" s="133">
        <v>1.919594203368699E-5</v>
      </c>
    </row>
    <row r="1562" spans="1:36">
      <c r="A1562" t="s">
        <v>1213</v>
      </c>
      <c r="B1562">
        <v>9302</v>
      </c>
      <c r="C1562" t="s">
        <v>3354</v>
      </c>
      <c r="D1562" t="s">
        <v>3355</v>
      </c>
      <c r="E1562" t="s">
        <v>309</v>
      </c>
      <c r="F1562" t="s">
        <v>3535</v>
      </c>
      <c r="G1562" t="s">
        <v>3536</v>
      </c>
      <c r="H1562" t="s">
        <v>312</v>
      </c>
      <c r="I1562" t="s">
        <v>754</v>
      </c>
      <c r="J1562" t="s">
        <v>204</v>
      </c>
      <c r="K1562" t="s">
        <v>204</v>
      </c>
      <c r="L1562" t="s">
        <v>325</v>
      </c>
      <c r="M1562" t="s">
        <v>340</v>
      </c>
      <c r="N1562" t="s">
        <v>484</v>
      </c>
      <c r="O1562" t="s">
        <v>339</v>
      </c>
      <c r="P1562" t="s">
        <v>1622</v>
      </c>
      <c r="Q1562" t="s">
        <v>413</v>
      </c>
      <c r="R1562" t="s">
        <v>407</v>
      </c>
      <c r="S1562" t="s">
        <v>1212</v>
      </c>
      <c r="T1562" s="132">
        <v>263</v>
      </c>
      <c r="U1562" t="s">
        <v>3291</v>
      </c>
      <c r="V1562" s="133">
        <v>1.9800000000000002E-2</v>
      </c>
      <c r="W1562" s="133">
        <v>1.11266583549973E-2</v>
      </c>
      <c r="X1562" s="15" t="s">
        <v>412</v>
      </c>
      <c r="Y1562" s="15" t="s">
        <v>339</v>
      </c>
      <c r="Z1562" s="144">
        <v>32273</v>
      </c>
      <c r="AB1562" t="s">
        <v>3537</v>
      </c>
      <c r="AD1562" s="144">
        <v>36.336199999999998</v>
      </c>
      <c r="AG1562" s="15" t="s">
        <v>15</v>
      </c>
      <c r="AH1562" s="133">
        <v>2.1240650655104894E-4</v>
      </c>
      <c r="AI1562" s="133">
        <v>5.2964124302790354E-5</v>
      </c>
      <c r="AJ1562" s="133">
        <v>1.201271678928042E-5</v>
      </c>
    </row>
    <row r="1563" spans="1:36">
      <c r="A1563" t="s">
        <v>1213</v>
      </c>
      <c r="B1563">
        <v>9302</v>
      </c>
      <c r="C1563" t="s">
        <v>2130</v>
      </c>
      <c r="D1563" t="s">
        <v>2131</v>
      </c>
      <c r="E1563" t="s">
        <v>309</v>
      </c>
      <c r="F1563" t="s">
        <v>2132</v>
      </c>
      <c r="G1563">
        <v>3660156</v>
      </c>
      <c r="H1563" t="s">
        <v>312</v>
      </c>
      <c r="I1563" t="s">
        <v>754</v>
      </c>
      <c r="J1563" t="s">
        <v>204</v>
      </c>
      <c r="K1563" t="s">
        <v>204</v>
      </c>
      <c r="L1563" t="s">
        <v>325</v>
      </c>
      <c r="M1563" t="s">
        <v>340</v>
      </c>
      <c r="N1563" t="s">
        <v>464</v>
      </c>
      <c r="O1563" t="s">
        <v>339</v>
      </c>
      <c r="Q1563" t="s">
        <v>410</v>
      </c>
      <c r="R1563" t="s">
        <v>410</v>
      </c>
      <c r="S1563" t="s">
        <v>1212</v>
      </c>
      <c r="T1563" s="132">
        <v>0</v>
      </c>
      <c r="U1563" t="s">
        <v>2134</v>
      </c>
      <c r="V1563" t="s">
        <v>1326</v>
      </c>
      <c r="W1563" t="s">
        <v>1326</v>
      </c>
      <c r="X1563" s="15" t="s">
        <v>412</v>
      </c>
      <c r="Y1563" s="15" t="s">
        <v>339</v>
      </c>
      <c r="Z1563" s="144">
        <v>674716.87000000011</v>
      </c>
      <c r="AB1563" s="154">
        <f>AD1563*1000/Z1563*100</f>
        <v>103.95999999999998</v>
      </c>
      <c r="AD1563" s="144">
        <f>701435.658052/1000</f>
        <v>701.43565805200001</v>
      </c>
      <c r="AG1563" s="15" t="s">
        <v>15</v>
      </c>
      <c r="AI1563" s="133">
        <v>1.0224218653429825E-3</v>
      </c>
      <c r="AJ1563" s="133">
        <v>2.3189403146397312E-4</v>
      </c>
    </row>
    <row r="1564" spans="1:36">
      <c r="A1564" t="s">
        <v>1213</v>
      </c>
      <c r="B1564">
        <v>9302</v>
      </c>
      <c r="C1564" t="s">
        <v>2751</v>
      </c>
      <c r="D1564" t="s">
        <v>2752</v>
      </c>
      <c r="E1564" t="s">
        <v>309</v>
      </c>
      <c r="F1564" t="s">
        <v>2753</v>
      </c>
      <c r="G1564">
        <v>1157569</v>
      </c>
      <c r="H1564" t="s">
        <v>312</v>
      </c>
      <c r="I1564" t="s">
        <v>754</v>
      </c>
      <c r="J1564" t="s">
        <v>204</v>
      </c>
      <c r="K1564" t="s">
        <v>204</v>
      </c>
      <c r="L1564" t="s">
        <v>325</v>
      </c>
      <c r="M1564" t="s">
        <v>340</v>
      </c>
      <c r="N1564" t="s">
        <v>464</v>
      </c>
      <c r="O1564" t="s">
        <v>339</v>
      </c>
      <c r="P1564" t="s">
        <v>1650</v>
      </c>
      <c r="Q1564" t="s">
        <v>413</v>
      </c>
      <c r="R1564" t="s">
        <v>407</v>
      </c>
      <c r="S1564" t="s">
        <v>1212</v>
      </c>
      <c r="T1564" s="132">
        <v>0</v>
      </c>
      <c r="U1564" t="s">
        <v>2755</v>
      </c>
      <c r="V1564" t="s">
        <v>1326</v>
      </c>
      <c r="W1564" t="s">
        <v>1326</v>
      </c>
      <c r="X1564" s="15" t="s">
        <v>412</v>
      </c>
      <c r="Y1564" s="15" t="s">
        <v>339</v>
      </c>
      <c r="Z1564" s="144">
        <v>2972593.29</v>
      </c>
      <c r="AB1564" s="148">
        <f>AD1564*1000/Z1564*100</f>
        <v>110.57</v>
      </c>
      <c r="AD1564" s="144">
        <f>3286796.400753/1000</f>
        <v>3286.7964007529999</v>
      </c>
      <c r="AG1564" s="15" t="s">
        <v>15</v>
      </c>
      <c r="AI1564" s="133">
        <v>4.7908777782884795E-3</v>
      </c>
      <c r="AJ1564" s="133">
        <v>1.0866120922460802E-3</v>
      </c>
    </row>
    <row r="1565" spans="1:36">
      <c r="A1565" t="s">
        <v>1213</v>
      </c>
      <c r="B1565">
        <v>9302</v>
      </c>
      <c r="C1565" t="s">
        <v>3449</v>
      </c>
      <c r="D1565" t="s">
        <v>3450</v>
      </c>
      <c r="E1565" t="s">
        <v>309</v>
      </c>
      <c r="F1565" t="s">
        <v>3451</v>
      </c>
      <c r="G1565">
        <v>4730164</v>
      </c>
      <c r="H1565" t="s">
        <v>312</v>
      </c>
      <c r="I1565" t="s">
        <v>754</v>
      </c>
      <c r="J1565" t="s">
        <v>204</v>
      </c>
      <c r="K1565" t="s">
        <v>204</v>
      </c>
      <c r="L1565" t="s">
        <v>325</v>
      </c>
      <c r="M1565" t="s">
        <v>340</v>
      </c>
      <c r="N1565" t="s">
        <v>447</v>
      </c>
      <c r="O1565" t="s">
        <v>339</v>
      </c>
      <c r="Q1565" t="s">
        <v>410</v>
      </c>
      <c r="R1565" t="s">
        <v>410</v>
      </c>
      <c r="S1565" t="s">
        <v>1212</v>
      </c>
      <c r="T1565" s="132">
        <v>0</v>
      </c>
      <c r="U1565" t="s">
        <v>2460</v>
      </c>
      <c r="V1565" t="s">
        <v>1326</v>
      </c>
      <c r="W1565" t="s">
        <v>1326</v>
      </c>
      <c r="X1565" s="15" t="s">
        <v>412</v>
      </c>
      <c r="Y1565" s="15" t="s">
        <v>339</v>
      </c>
      <c r="Z1565" s="144">
        <v>1259253.7323999999</v>
      </c>
      <c r="AB1565" s="148">
        <f>AD1565*1000/Z1565*100</f>
        <v>100.00000000000003</v>
      </c>
      <c r="AD1565" s="144">
        <f>1259253.7324/1000</f>
        <v>1259.2537324</v>
      </c>
      <c r="AG1565" s="15" t="s">
        <v>15</v>
      </c>
      <c r="AI1565" s="133">
        <v>1.8355048467254777E-3</v>
      </c>
      <c r="AJ1565" s="133">
        <v>4.1630821200801162E-4</v>
      </c>
    </row>
    <row r="1566" spans="1:36">
      <c r="A1566" t="s">
        <v>1213</v>
      </c>
      <c r="B1566">
        <v>9302</v>
      </c>
      <c r="C1566" t="s">
        <v>3428</v>
      </c>
      <c r="D1566" t="s">
        <v>3429</v>
      </c>
      <c r="E1566" t="s">
        <v>309</v>
      </c>
      <c r="F1566" t="s">
        <v>3439</v>
      </c>
      <c r="G1566">
        <v>1192129</v>
      </c>
      <c r="H1566" t="s">
        <v>312</v>
      </c>
      <c r="I1566" t="s">
        <v>754</v>
      </c>
      <c r="J1566" t="s">
        <v>204</v>
      </c>
      <c r="K1566" t="s">
        <v>204</v>
      </c>
      <c r="L1566" t="s">
        <v>325</v>
      </c>
      <c r="M1566" t="s">
        <v>340</v>
      </c>
      <c r="N1566" t="s">
        <v>464</v>
      </c>
      <c r="O1566" t="s">
        <v>339</v>
      </c>
      <c r="P1566" t="s">
        <v>1686</v>
      </c>
      <c r="Q1566" t="s">
        <v>413</v>
      </c>
      <c r="R1566" t="s">
        <v>407</v>
      </c>
      <c r="S1566" t="s">
        <v>1212</v>
      </c>
      <c r="T1566" s="132">
        <v>0</v>
      </c>
      <c r="U1566" t="s">
        <v>1726</v>
      </c>
      <c r="V1566" t="s">
        <v>1326</v>
      </c>
      <c r="W1566" t="s">
        <v>1326</v>
      </c>
      <c r="X1566" s="15" t="s">
        <v>412</v>
      </c>
      <c r="Y1566" s="15" t="s">
        <v>339</v>
      </c>
      <c r="Z1566" s="144">
        <v>509335</v>
      </c>
      <c r="AB1566" s="148">
        <f>AD1566*1000/Z1566*100</f>
        <v>97.19</v>
      </c>
      <c r="AD1566" s="144">
        <f>495022.6865/1000</f>
        <v>495.02268650000002</v>
      </c>
      <c r="AG1566" s="15" t="s">
        <v>15</v>
      </c>
      <c r="AI1566" s="133">
        <v>7.2155159594253725E-4</v>
      </c>
      <c r="AJ1566" s="133">
        <v>1.6365407877525024E-4</v>
      </c>
    </row>
    <row r="1567" spans="1:36">
      <c r="A1567" t="s">
        <v>1213</v>
      </c>
      <c r="B1567">
        <v>9302</v>
      </c>
      <c r="C1567" t="s">
        <v>2402</v>
      </c>
      <c r="D1567" t="s">
        <v>2403</v>
      </c>
      <c r="E1567" t="s">
        <v>309</v>
      </c>
      <c r="F1567" t="s">
        <v>3455</v>
      </c>
      <c r="G1567">
        <v>1197284</v>
      </c>
      <c r="H1567" t="s">
        <v>312</v>
      </c>
      <c r="I1567" t="s">
        <v>754</v>
      </c>
      <c r="J1567" t="s">
        <v>204</v>
      </c>
      <c r="K1567" t="s">
        <v>204</v>
      </c>
      <c r="L1567" t="s">
        <v>325</v>
      </c>
      <c r="M1567" t="s">
        <v>340</v>
      </c>
      <c r="N1567" t="s">
        <v>451</v>
      </c>
      <c r="O1567" t="s">
        <v>339</v>
      </c>
      <c r="P1567" t="s">
        <v>1622</v>
      </c>
      <c r="Q1567" t="s">
        <v>413</v>
      </c>
      <c r="R1567" t="s">
        <v>407</v>
      </c>
      <c r="S1567" t="s">
        <v>1212</v>
      </c>
      <c r="T1567" s="132">
        <v>0</v>
      </c>
      <c r="U1567" t="s">
        <v>2310</v>
      </c>
      <c r="V1567" t="s">
        <v>1326</v>
      </c>
      <c r="W1567" t="s">
        <v>1326</v>
      </c>
      <c r="X1567" s="15" t="s">
        <v>412</v>
      </c>
      <c r="Y1567" s="15" t="s">
        <v>339</v>
      </c>
      <c r="Z1567" s="144">
        <v>895712</v>
      </c>
      <c r="AB1567" s="148">
        <f>AD1567*1000/Z1567*100</f>
        <v>101.32999999999998</v>
      </c>
      <c r="AD1567" s="144">
        <f>907624.9696/1000</f>
        <v>907.62496959999999</v>
      </c>
      <c r="AG1567" s="15" t="s">
        <v>15</v>
      </c>
      <c r="AI1567" s="133">
        <v>1.3229661249720861E-3</v>
      </c>
      <c r="AJ1567" s="133">
        <v>3.0006004234576128E-4</v>
      </c>
    </row>
    <row r="1568" spans="1:36">
      <c r="A1568" t="s">
        <v>1213</v>
      </c>
      <c r="B1568">
        <v>9302</v>
      </c>
      <c r="C1568" t="s">
        <v>3542</v>
      </c>
      <c r="D1568" t="s">
        <v>3543</v>
      </c>
      <c r="E1568" t="s">
        <v>311</v>
      </c>
      <c r="F1568" t="s">
        <v>3544</v>
      </c>
      <c r="G1568" t="s">
        <v>3545</v>
      </c>
      <c r="H1568" t="s">
        <v>321</v>
      </c>
      <c r="I1568" t="s">
        <v>755</v>
      </c>
      <c r="J1568" t="s">
        <v>204</v>
      </c>
      <c r="K1568" t="s">
        <v>204</v>
      </c>
      <c r="L1568" t="s">
        <v>325</v>
      </c>
      <c r="M1568" t="s">
        <v>340</v>
      </c>
      <c r="N1568" t="s">
        <v>480</v>
      </c>
      <c r="O1568" t="s">
        <v>339</v>
      </c>
      <c r="P1568" t="s">
        <v>1690</v>
      </c>
      <c r="Q1568" t="s">
        <v>413</v>
      </c>
      <c r="R1568" t="s">
        <v>407</v>
      </c>
      <c r="S1568" t="s">
        <v>1212</v>
      </c>
      <c r="T1568" s="132">
        <v>1220</v>
      </c>
      <c r="U1568" t="s">
        <v>3546</v>
      </c>
      <c r="V1568" s="133">
        <v>3.3700000000000001E-2</v>
      </c>
      <c r="W1568" s="133">
        <v>6.5107675031423201E-2</v>
      </c>
      <c r="X1568" s="15" t="s">
        <v>412</v>
      </c>
      <c r="Y1568" s="15" t="s">
        <v>339</v>
      </c>
      <c r="Z1568" s="144">
        <v>3316763.1</v>
      </c>
      <c r="AB1568" t="s">
        <v>2083</v>
      </c>
      <c r="AD1568" s="144">
        <v>3367.8412999999996</v>
      </c>
      <c r="AG1568" s="15" t="s">
        <v>15</v>
      </c>
      <c r="AH1568" s="133">
        <v>2.3691165E-2</v>
      </c>
      <c r="AI1568" s="133">
        <v>4.9090098922086253E-3</v>
      </c>
      <c r="AJ1568" s="133">
        <v>1.1134054669487176E-3</v>
      </c>
    </row>
    <row r="1569" spans="1:36">
      <c r="A1569" t="s">
        <v>1213</v>
      </c>
      <c r="B1569">
        <v>9302</v>
      </c>
      <c r="C1569" t="s">
        <v>2663</v>
      </c>
      <c r="D1569" t="s">
        <v>2664</v>
      </c>
      <c r="E1569" t="s">
        <v>309</v>
      </c>
      <c r="F1569" t="s">
        <v>3547</v>
      </c>
      <c r="G1569" t="s">
        <v>3548</v>
      </c>
      <c r="H1569" t="s">
        <v>312</v>
      </c>
      <c r="I1569" t="s">
        <v>755</v>
      </c>
      <c r="J1569" t="s">
        <v>204</v>
      </c>
      <c r="K1569" t="s">
        <v>204</v>
      </c>
      <c r="L1569" t="s">
        <v>325</v>
      </c>
      <c r="M1569" t="s">
        <v>340</v>
      </c>
      <c r="N1569" t="s">
        <v>436</v>
      </c>
      <c r="O1569" t="s">
        <v>339</v>
      </c>
      <c r="P1569" t="s">
        <v>1211</v>
      </c>
      <c r="Q1569" t="s">
        <v>413</v>
      </c>
      <c r="R1569" t="s">
        <v>407</v>
      </c>
      <c r="S1569" t="s">
        <v>1212</v>
      </c>
      <c r="T1569" s="132">
        <v>1916.5</v>
      </c>
      <c r="U1569" t="s">
        <v>3549</v>
      </c>
      <c r="V1569" s="133">
        <v>5.8999999999999997E-2</v>
      </c>
      <c r="W1569" s="133">
        <v>5.2138908210992499E-2</v>
      </c>
      <c r="X1569" s="15" t="s">
        <v>412</v>
      </c>
      <c r="Y1569" s="15" t="s">
        <v>339</v>
      </c>
      <c r="Z1569" s="144">
        <v>9498343</v>
      </c>
      <c r="AB1569" t="s">
        <v>3550</v>
      </c>
      <c r="AD1569" s="144">
        <v>10381.688900000001</v>
      </c>
      <c r="AG1569" s="15" t="s">
        <v>15</v>
      </c>
      <c r="AH1569" s="133">
        <v>1.4377787099909342E-2</v>
      </c>
      <c r="AI1569" s="133">
        <v>1.5132486648920331E-2</v>
      </c>
      <c r="AJ1569" s="133">
        <v>3.4321775130618003E-3</v>
      </c>
    </row>
    <row r="1570" spans="1:36">
      <c r="A1570" t="s">
        <v>1213</v>
      </c>
      <c r="B1570">
        <v>9302</v>
      </c>
      <c r="C1570" t="s">
        <v>2854</v>
      </c>
      <c r="D1570" t="s">
        <v>2855</v>
      </c>
      <c r="E1570" t="s">
        <v>309</v>
      </c>
      <c r="F1570" t="s">
        <v>2856</v>
      </c>
      <c r="G1570" t="s">
        <v>2857</v>
      </c>
      <c r="H1570" t="s">
        <v>312</v>
      </c>
      <c r="I1570" t="s">
        <v>755</v>
      </c>
      <c r="J1570" t="s">
        <v>204</v>
      </c>
      <c r="K1570" t="s">
        <v>204</v>
      </c>
      <c r="L1570" t="s">
        <v>325</v>
      </c>
      <c r="M1570" t="s">
        <v>340</v>
      </c>
      <c r="N1570" t="s">
        <v>454</v>
      </c>
      <c r="O1570" t="s">
        <v>339</v>
      </c>
      <c r="P1570" t="s">
        <v>1856</v>
      </c>
      <c r="Q1570" t="s">
        <v>415</v>
      </c>
      <c r="R1570" t="s">
        <v>407</v>
      </c>
      <c r="S1570" t="s">
        <v>1212</v>
      </c>
      <c r="T1570" s="132">
        <v>3407</v>
      </c>
      <c r="U1570" t="s">
        <v>2858</v>
      </c>
      <c r="V1570" s="133">
        <v>4.6899999999999997E-2</v>
      </c>
      <c r="W1570" s="133">
        <v>5.0780400382280003E-2</v>
      </c>
      <c r="X1570" s="15" t="s">
        <v>412</v>
      </c>
      <c r="Y1570" s="15" t="s">
        <v>339</v>
      </c>
      <c r="Z1570" s="144">
        <v>4153001.07</v>
      </c>
      <c r="AB1570" t="s">
        <v>2492</v>
      </c>
      <c r="AD1570" s="144">
        <v>4081.1542000000004</v>
      </c>
      <c r="AG1570" s="15" t="s">
        <v>15</v>
      </c>
      <c r="AH1570" s="133">
        <v>2.9540238996874457E-3</v>
      </c>
      <c r="AI1570" s="133">
        <v>5.9487441820458651E-3</v>
      </c>
      <c r="AJ1570" s="133">
        <v>1.3492261044903513E-3</v>
      </c>
    </row>
    <row r="1571" spans="1:36">
      <c r="A1571" t="s">
        <v>1213</v>
      </c>
      <c r="B1571">
        <v>9302</v>
      </c>
      <c r="C1571" t="s">
        <v>2535</v>
      </c>
      <c r="D1571" t="s">
        <v>2536</v>
      </c>
      <c r="E1571" t="s">
        <v>309</v>
      </c>
      <c r="F1571" t="s">
        <v>3551</v>
      </c>
      <c r="G1571" t="s">
        <v>3552</v>
      </c>
      <c r="H1571" t="s">
        <v>312</v>
      </c>
      <c r="I1571" t="s">
        <v>755</v>
      </c>
      <c r="J1571" t="s">
        <v>204</v>
      </c>
      <c r="K1571" t="s">
        <v>204</v>
      </c>
      <c r="L1571" t="s">
        <v>325</v>
      </c>
      <c r="M1571" t="s">
        <v>340</v>
      </c>
      <c r="N1571" t="s">
        <v>451</v>
      </c>
      <c r="O1571" t="s">
        <v>339</v>
      </c>
      <c r="P1571" t="s">
        <v>1622</v>
      </c>
      <c r="Q1571" t="s">
        <v>413</v>
      </c>
      <c r="R1571" t="s">
        <v>407</v>
      </c>
      <c r="S1571" t="s">
        <v>1212</v>
      </c>
      <c r="T1571" s="132">
        <v>167.1</v>
      </c>
      <c r="U1571" t="s">
        <v>1526</v>
      </c>
      <c r="V1571" s="133">
        <v>5.2499999999999998E-2</v>
      </c>
      <c r="W1571" s="133">
        <v>7.8113158279656994E-2</v>
      </c>
      <c r="X1571" s="15" t="s">
        <v>412</v>
      </c>
      <c r="Y1571" s="15" t="s">
        <v>339</v>
      </c>
      <c r="Z1571" s="144">
        <v>4029502.52</v>
      </c>
      <c r="AB1571" t="s">
        <v>1296</v>
      </c>
      <c r="AD1571" s="144">
        <v>3899.3496</v>
      </c>
      <c r="AG1571" s="15" t="s">
        <v>15</v>
      </c>
      <c r="AH1571" s="133">
        <v>1.2390929849942289E-2</v>
      </c>
      <c r="AI1571" s="133">
        <v>5.6837433995419401E-3</v>
      </c>
      <c r="AJ1571" s="133">
        <v>1.2891216584891619E-3</v>
      </c>
    </row>
    <row r="1572" spans="1:36">
      <c r="A1572" t="s">
        <v>1213</v>
      </c>
      <c r="B1572">
        <v>9302</v>
      </c>
      <c r="C1572" t="s">
        <v>2499</v>
      </c>
      <c r="D1572" t="s">
        <v>2500</v>
      </c>
      <c r="E1572" t="s">
        <v>309</v>
      </c>
      <c r="F1572" t="s">
        <v>2859</v>
      </c>
      <c r="G1572" t="s">
        <v>2860</v>
      </c>
      <c r="H1572" t="s">
        <v>312</v>
      </c>
      <c r="I1572" t="s">
        <v>755</v>
      </c>
      <c r="J1572" t="s">
        <v>204</v>
      </c>
      <c r="K1572" t="s">
        <v>204</v>
      </c>
      <c r="L1572" t="s">
        <v>325</v>
      </c>
      <c r="M1572" t="s">
        <v>340</v>
      </c>
      <c r="N1572" t="s">
        <v>454</v>
      </c>
      <c r="O1572" t="s">
        <v>339</v>
      </c>
      <c r="P1572" t="s">
        <v>1650</v>
      </c>
      <c r="Q1572" t="s">
        <v>413</v>
      </c>
      <c r="R1572" t="s">
        <v>407</v>
      </c>
      <c r="S1572" t="s">
        <v>1212</v>
      </c>
      <c r="T1572" s="132">
        <v>748.4</v>
      </c>
      <c r="U1572" t="s">
        <v>2861</v>
      </c>
      <c r="V1572" s="133">
        <v>3.49E-2</v>
      </c>
      <c r="W1572" s="133">
        <v>6.3541981645822199E-2</v>
      </c>
      <c r="X1572" s="15" t="s">
        <v>412</v>
      </c>
      <c r="Y1572" s="15" t="s">
        <v>339</v>
      </c>
      <c r="Z1572" s="144">
        <v>3619307.39</v>
      </c>
      <c r="AB1572" t="s">
        <v>2862</v>
      </c>
      <c r="AD1572" s="144">
        <v>3675.7685999999999</v>
      </c>
      <c r="AG1572" s="15" t="s">
        <v>15</v>
      </c>
      <c r="AH1572" s="133">
        <v>5.3886095252659886E-3</v>
      </c>
      <c r="AI1572" s="133">
        <v>5.3578487854727156E-3</v>
      </c>
      <c r="AJ1572" s="133">
        <v>1.2152059702095922E-3</v>
      </c>
    </row>
    <row r="1573" spans="1:36">
      <c r="A1573" t="s">
        <v>1213</v>
      </c>
      <c r="B1573">
        <v>9302</v>
      </c>
      <c r="C1573" t="s">
        <v>3553</v>
      </c>
      <c r="D1573" t="s">
        <v>3554</v>
      </c>
      <c r="E1573" t="s">
        <v>309</v>
      </c>
      <c r="F1573" t="s">
        <v>3555</v>
      </c>
      <c r="G1573" t="s">
        <v>3556</v>
      </c>
      <c r="H1573" t="s">
        <v>312</v>
      </c>
      <c r="I1573" t="s">
        <v>755</v>
      </c>
      <c r="J1573" t="s">
        <v>204</v>
      </c>
      <c r="K1573" t="s">
        <v>204</v>
      </c>
      <c r="L1573" t="s">
        <v>325</v>
      </c>
      <c r="M1573" t="s">
        <v>340</v>
      </c>
      <c r="N1573" t="s">
        <v>454</v>
      </c>
      <c r="O1573" t="s">
        <v>339</v>
      </c>
      <c r="P1573" t="s">
        <v>1725</v>
      </c>
      <c r="Q1573" t="s">
        <v>415</v>
      </c>
      <c r="R1573" t="s">
        <v>407</v>
      </c>
      <c r="S1573" t="s">
        <v>1212</v>
      </c>
      <c r="T1573" s="132">
        <v>3151.9</v>
      </c>
      <c r="U1573" t="s">
        <v>2858</v>
      </c>
      <c r="V1573" s="133">
        <v>5.4800000000000001E-2</v>
      </c>
      <c r="W1573" s="133">
        <v>3.9369459141492501E-2</v>
      </c>
      <c r="X1573" s="15" t="s">
        <v>412</v>
      </c>
      <c r="Y1573" s="15" t="s">
        <v>339</v>
      </c>
      <c r="Z1573" s="144">
        <v>2949000</v>
      </c>
      <c r="AB1573" t="s">
        <v>3557</v>
      </c>
      <c r="AD1573" s="144">
        <v>3016.2372</v>
      </c>
      <c r="AG1573" s="15" t="s">
        <v>15</v>
      </c>
      <c r="AH1573" s="133">
        <v>1.0362045003447198E-2</v>
      </c>
      <c r="AI1573" s="133">
        <v>4.3965071192777544E-3</v>
      </c>
      <c r="AJ1573" s="133">
        <v>9.9716545078715343E-4</v>
      </c>
    </row>
    <row r="1574" spans="1:36">
      <c r="A1574" t="s">
        <v>1213</v>
      </c>
      <c r="B1574">
        <v>9302</v>
      </c>
      <c r="C1574" t="s">
        <v>2388</v>
      </c>
      <c r="D1574" t="s">
        <v>2389</v>
      </c>
      <c r="E1574" t="s">
        <v>309</v>
      </c>
      <c r="F1574" t="s">
        <v>3087</v>
      </c>
      <c r="G1574" t="s">
        <v>3088</v>
      </c>
      <c r="H1574" t="s">
        <v>312</v>
      </c>
      <c r="I1574" t="s">
        <v>755</v>
      </c>
      <c r="J1574" t="s">
        <v>204</v>
      </c>
      <c r="K1574" t="s">
        <v>204</v>
      </c>
      <c r="L1574" t="s">
        <v>325</v>
      </c>
      <c r="M1574" t="s">
        <v>340</v>
      </c>
      <c r="N1574" t="s">
        <v>446</v>
      </c>
      <c r="O1574" t="s">
        <v>339</v>
      </c>
      <c r="P1574" t="s">
        <v>1650</v>
      </c>
      <c r="Q1574" t="s">
        <v>413</v>
      </c>
      <c r="R1574" t="s">
        <v>407</v>
      </c>
      <c r="S1574" t="s">
        <v>1212</v>
      </c>
      <c r="T1574" s="132">
        <v>4885.3</v>
      </c>
      <c r="U1574" t="s">
        <v>3085</v>
      </c>
      <c r="V1574" s="133">
        <v>2.6700000000000002E-2</v>
      </c>
      <c r="W1574" s="133">
        <v>5.4328780869245197E-2</v>
      </c>
      <c r="X1574" s="15" t="s">
        <v>412</v>
      </c>
      <c r="Y1574" s="15" t="s">
        <v>339</v>
      </c>
      <c r="Z1574" s="144">
        <v>2374489.5099999998</v>
      </c>
      <c r="AB1574" t="s">
        <v>3089</v>
      </c>
      <c r="AD1574" s="144">
        <v>2331.7487000000001</v>
      </c>
      <c r="AG1574" s="15" t="s">
        <v>15</v>
      </c>
      <c r="AH1574" s="133">
        <v>1.3850265457302847E-2</v>
      </c>
      <c r="AI1574" s="133">
        <v>3.3987876550016188E-3</v>
      </c>
      <c r="AJ1574" s="133">
        <v>7.708741353491227E-4</v>
      </c>
    </row>
    <row r="1575" spans="1:36">
      <c r="A1575" t="s">
        <v>1213</v>
      </c>
      <c r="B1575">
        <v>9302</v>
      </c>
      <c r="C1575" t="s">
        <v>3558</v>
      </c>
      <c r="D1575" t="s">
        <v>3559</v>
      </c>
      <c r="E1575" t="s">
        <v>311</v>
      </c>
      <c r="F1575" t="s">
        <v>3560</v>
      </c>
      <c r="G1575" t="s">
        <v>3561</v>
      </c>
      <c r="H1575" t="s">
        <v>312</v>
      </c>
      <c r="I1575" t="s">
        <v>755</v>
      </c>
      <c r="J1575" t="s">
        <v>204</v>
      </c>
      <c r="K1575" t="s">
        <v>204</v>
      </c>
      <c r="L1575" t="s">
        <v>325</v>
      </c>
      <c r="M1575" t="s">
        <v>340</v>
      </c>
      <c r="N1575" t="s">
        <v>465</v>
      </c>
      <c r="O1575" t="s">
        <v>339</v>
      </c>
      <c r="P1575" t="s">
        <v>1713</v>
      </c>
      <c r="Q1575" t="s">
        <v>415</v>
      </c>
      <c r="R1575" t="s">
        <v>407</v>
      </c>
      <c r="S1575" t="s">
        <v>1212</v>
      </c>
      <c r="T1575" s="132">
        <v>290.39999999999998</v>
      </c>
      <c r="U1575" t="s">
        <v>2946</v>
      </c>
      <c r="V1575" s="133">
        <v>5.6500000000000002E-2</v>
      </c>
      <c r="W1575" s="133">
        <v>7.8831751223802204E-2</v>
      </c>
      <c r="X1575" s="15" t="s">
        <v>412</v>
      </c>
      <c r="Y1575" s="15" t="s">
        <v>339</v>
      </c>
      <c r="Z1575" s="144">
        <v>1037518.52</v>
      </c>
      <c r="AB1575" t="s">
        <v>3562</v>
      </c>
      <c r="AD1575" s="144">
        <v>1088.9793999999999</v>
      </c>
      <c r="AG1575" s="15" t="s">
        <v>15</v>
      </c>
      <c r="AH1575" s="133">
        <v>7.7631365432927132E-3</v>
      </c>
      <c r="AI1575" s="133">
        <v>1.5873107343304489E-3</v>
      </c>
      <c r="AJ1575" s="133">
        <v>3.600156626603915E-4</v>
      </c>
    </row>
    <row r="1576" spans="1:36">
      <c r="A1576" t="s">
        <v>1213</v>
      </c>
      <c r="B1576">
        <v>9302</v>
      </c>
      <c r="C1576" t="s">
        <v>2991</v>
      </c>
      <c r="D1576" t="s">
        <v>2992</v>
      </c>
      <c r="E1576" t="s">
        <v>309</v>
      </c>
      <c r="F1576" t="s">
        <v>3093</v>
      </c>
      <c r="G1576" t="s">
        <v>3094</v>
      </c>
      <c r="H1576" t="s">
        <v>312</v>
      </c>
      <c r="I1576" t="s">
        <v>755</v>
      </c>
      <c r="J1576" t="s">
        <v>204</v>
      </c>
      <c r="K1576" t="s">
        <v>204</v>
      </c>
      <c r="L1576" t="s">
        <v>325</v>
      </c>
      <c r="M1576" t="s">
        <v>340</v>
      </c>
      <c r="N1576" t="s">
        <v>440</v>
      </c>
      <c r="O1576" t="s">
        <v>339</v>
      </c>
      <c r="P1576" t="s">
        <v>1622</v>
      </c>
      <c r="Q1576" t="s">
        <v>413</v>
      </c>
      <c r="R1576" t="s">
        <v>407</v>
      </c>
      <c r="S1576" t="s">
        <v>1212</v>
      </c>
      <c r="T1576" s="132">
        <v>982.8</v>
      </c>
      <c r="U1576" t="s">
        <v>3095</v>
      </c>
      <c r="V1576" s="133">
        <v>4.7E-2</v>
      </c>
      <c r="W1576" s="133">
        <v>6.5674157060384403E-2</v>
      </c>
      <c r="X1576" s="15" t="s">
        <v>412</v>
      </c>
      <c r="Y1576" s="15" t="s">
        <v>339</v>
      </c>
      <c r="Z1576" s="144">
        <v>1082657.22</v>
      </c>
      <c r="AB1576" t="s">
        <v>3096</v>
      </c>
      <c r="AD1576" s="144">
        <v>1073.7793999999999</v>
      </c>
      <c r="AG1576" s="15" t="s">
        <v>15</v>
      </c>
      <c r="AH1576" s="133">
        <v>2.942945377623598E-3</v>
      </c>
      <c r="AI1576" s="133">
        <v>1.5651550138808033E-3</v>
      </c>
      <c r="AJ1576" s="133">
        <v>3.549905555991946E-4</v>
      </c>
    </row>
    <row r="1577" spans="1:36">
      <c r="A1577" t="s">
        <v>1213</v>
      </c>
      <c r="B1577">
        <v>9302</v>
      </c>
      <c r="C1577" t="s">
        <v>2916</v>
      </c>
      <c r="D1577" t="s">
        <v>2917</v>
      </c>
      <c r="E1577" t="s">
        <v>311</v>
      </c>
      <c r="F1577" t="s">
        <v>2918</v>
      </c>
      <c r="G1577" t="s">
        <v>2919</v>
      </c>
      <c r="H1577" t="s">
        <v>312</v>
      </c>
      <c r="I1577" t="s">
        <v>755</v>
      </c>
      <c r="J1577" t="s">
        <v>204</v>
      </c>
      <c r="K1577" t="s">
        <v>204</v>
      </c>
      <c r="L1577" t="s">
        <v>325</v>
      </c>
      <c r="M1577" t="s">
        <v>340</v>
      </c>
      <c r="N1577" t="s">
        <v>465</v>
      </c>
      <c r="O1577" t="s">
        <v>339</v>
      </c>
      <c r="P1577" t="s">
        <v>1725</v>
      </c>
      <c r="Q1577" t="s">
        <v>415</v>
      </c>
      <c r="R1577" t="s">
        <v>407</v>
      </c>
      <c r="S1577" t="s">
        <v>1212</v>
      </c>
      <c r="T1577" s="132">
        <v>3286.4</v>
      </c>
      <c r="U1577" t="s">
        <v>1971</v>
      </c>
      <c r="V1577" s="133">
        <v>4.2999999999999997E-2</v>
      </c>
      <c r="W1577" s="133">
        <v>8.3628490256070803E-2</v>
      </c>
      <c r="X1577" s="15" t="s">
        <v>412</v>
      </c>
      <c r="Y1577" s="15" t="s">
        <v>339</v>
      </c>
      <c r="Z1577" s="144">
        <v>1098187.56</v>
      </c>
      <c r="AB1577" t="s">
        <v>2920</v>
      </c>
      <c r="AD1577" s="144">
        <v>953.0071999999999</v>
      </c>
      <c r="AG1577" s="15" t="s">
        <v>15</v>
      </c>
      <c r="AH1577" s="133">
        <v>9.6023385664896336E-4</v>
      </c>
      <c r="AI1577" s="133">
        <v>1.3891158624802313E-3</v>
      </c>
      <c r="AJ1577" s="133">
        <v>3.1506336908496542E-4</v>
      </c>
    </row>
    <row r="1578" spans="1:36">
      <c r="A1578" t="s">
        <v>1213</v>
      </c>
      <c r="B1578">
        <v>9302</v>
      </c>
      <c r="C1578" t="s">
        <v>1992</v>
      </c>
      <c r="D1578" t="s">
        <v>1993</v>
      </c>
      <c r="E1578" t="s">
        <v>80</v>
      </c>
      <c r="F1578" t="s">
        <v>1994</v>
      </c>
      <c r="G1578" t="s">
        <v>1995</v>
      </c>
      <c r="H1578" t="s">
        <v>312</v>
      </c>
      <c r="I1578" t="s">
        <v>755</v>
      </c>
      <c r="J1578" t="s">
        <v>204</v>
      </c>
      <c r="K1578" t="s">
        <v>224</v>
      </c>
      <c r="L1578" t="s">
        <v>325</v>
      </c>
      <c r="M1578" t="s">
        <v>340</v>
      </c>
      <c r="N1578" t="s">
        <v>443</v>
      </c>
      <c r="O1578" t="s">
        <v>339</v>
      </c>
      <c r="P1578" t="s">
        <v>1856</v>
      </c>
      <c r="Q1578" t="s">
        <v>415</v>
      </c>
      <c r="R1578" t="s">
        <v>407</v>
      </c>
      <c r="S1578" t="s">
        <v>1212</v>
      </c>
      <c r="T1578" s="132">
        <v>2255.6999999999998</v>
      </c>
      <c r="U1578" t="s">
        <v>1996</v>
      </c>
      <c r="V1578" s="133">
        <v>6.2850000000000003E-2</v>
      </c>
      <c r="W1578" s="133">
        <v>4.5907605892419497E-2</v>
      </c>
      <c r="X1578" s="15" t="s">
        <v>412</v>
      </c>
      <c r="Y1578" s="15" t="s">
        <v>339</v>
      </c>
      <c r="Z1578" s="144">
        <v>662000</v>
      </c>
      <c r="AB1578" t="s">
        <v>1997</v>
      </c>
      <c r="AD1578" s="144">
        <v>695.1</v>
      </c>
      <c r="AG1578" s="15" t="s">
        <v>15</v>
      </c>
      <c r="AH1578" s="133">
        <v>1.5724226968261584E-3</v>
      </c>
      <c r="AI1578" s="133">
        <v>1.0131869266150444E-3</v>
      </c>
      <c r="AJ1578" s="133">
        <v>2.2979946830512877E-4</v>
      </c>
    </row>
    <row r="1579" spans="1:36">
      <c r="A1579" t="s">
        <v>1213</v>
      </c>
      <c r="B1579">
        <v>9302</v>
      </c>
      <c r="C1579" t="s">
        <v>3814</v>
      </c>
      <c r="D1579" t="s">
        <v>3815</v>
      </c>
      <c r="E1579" t="s">
        <v>309</v>
      </c>
      <c r="F1579" t="s">
        <v>3816</v>
      </c>
      <c r="G1579" t="s">
        <v>3817</v>
      </c>
      <c r="H1579" t="s">
        <v>312</v>
      </c>
      <c r="I1579" t="s">
        <v>755</v>
      </c>
      <c r="J1579" t="s">
        <v>204</v>
      </c>
      <c r="K1579" t="s">
        <v>204</v>
      </c>
      <c r="L1579" t="s">
        <v>325</v>
      </c>
      <c r="M1579" t="s">
        <v>340</v>
      </c>
      <c r="N1579" t="s">
        <v>454</v>
      </c>
      <c r="O1579" t="s">
        <v>339</v>
      </c>
      <c r="Q1579" t="s">
        <v>410</v>
      </c>
      <c r="R1579" t="s">
        <v>410</v>
      </c>
      <c r="S1579" t="s">
        <v>1212</v>
      </c>
      <c r="T1579" s="132">
        <v>2979.7</v>
      </c>
      <c r="U1579" t="s">
        <v>2695</v>
      </c>
      <c r="V1579" s="133">
        <v>5.7000000000000002E-2</v>
      </c>
      <c r="W1579" s="133">
        <v>5.50263929975029E-2</v>
      </c>
      <c r="X1579" s="15" t="s">
        <v>412</v>
      </c>
      <c r="Y1579" s="15" t="s">
        <v>339</v>
      </c>
      <c r="Z1579" s="144">
        <v>128124.48</v>
      </c>
      <c r="AB1579" t="s">
        <v>3818</v>
      </c>
      <c r="AD1579" s="144">
        <v>144.52439999999999</v>
      </c>
      <c r="AG1579" s="15" t="s">
        <v>15</v>
      </c>
      <c r="AH1579" s="133">
        <v>4.8532000000000002E-4</v>
      </c>
      <c r="AI1579" s="133">
        <v>2.1066067135215553E-4</v>
      </c>
      <c r="AJ1579" s="133">
        <v>4.7779643615476545E-5</v>
      </c>
    </row>
    <row r="1580" spans="1:36">
      <c r="A1580" t="s">
        <v>1213</v>
      </c>
      <c r="B1580">
        <v>9302</v>
      </c>
      <c r="C1580" t="s">
        <v>2253</v>
      </c>
      <c r="D1580" t="s">
        <v>2254</v>
      </c>
      <c r="E1580" t="s">
        <v>309</v>
      </c>
      <c r="F1580" t="s">
        <v>3587</v>
      </c>
      <c r="G1580" t="s">
        <v>3588</v>
      </c>
      <c r="H1580" t="s">
        <v>321</v>
      </c>
      <c r="I1580" t="s">
        <v>755</v>
      </c>
      <c r="J1580" t="s">
        <v>205</v>
      </c>
      <c r="K1580" t="s">
        <v>204</v>
      </c>
      <c r="L1580" t="s">
        <v>325</v>
      </c>
      <c r="M1580" t="s">
        <v>314</v>
      </c>
      <c r="N1580" t="s">
        <v>534</v>
      </c>
      <c r="O1580" t="s">
        <v>339</v>
      </c>
      <c r="P1580" t="s">
        <v>2020</v>
      </c>
      <c r="Q1580" t="s">
        <v>433</v>
      </c>
      <c r="R1580" t="s">
        <v>407</v>
      </c>
      <c r="S1580" t="s">
        <v>1217</v>
      </c>
      <c r="T1580" s="132">
        <v>5423.5</v>
      </c>
      <c r="U1580" t="s">
        <v>2257</v>
      </c>
      <c r="V1580" s="133">
        <v>3.7499999999999999E-2</v>
      </c>
      <c r="W1580" s="133">
        <v>4.4103255726098703E-2</v>
      </c>
      <c r="X1580" s="15" t="s">
        <v>412</v>
      </c>
      <c r="Y1580" s="15" t="s">
        <v>339</v>
      </c>
      <c r="Z1580" s="144">
        <v>1420000</v>
      </c>
      <c r="AA1580" t="s">
        <v>1218</v>
      </c>
      <c r="AB1580" t="s">
        <v>3589</v>
      </c>
      <c r="AD1580" s="144">
        <v>5548.8845999999994</v>
      </c>
      <c r="AG1580" s="15" t="s">
        <v>15</v>
      </c>
      <c r="AH1580" s="133">
        <v>1.2909090909090908E-3</v>
      </c>
      <c r="AI1580" s="133">
        <v>8.0881273687462944E-3</v>
      </c>
      <c r="AJ1580" s="133">
        <v>1.8344565253438597E-3</v>
      </c>
    </row>
    <row r="1581" spans="1:36">
      <c r="A1581" t="s">
        <v>1213</v>
      </c>
      <c r="B1581">
        <v>9302</v>
      </c>
      <c r="C1581" t="s">
        <v>1858</v>
      </c>
      <c r="D1581" t="s">
        <v>1859</v>
      </c>
      <c r="E1581" t="s">
        <v>309</v>
      </c>
      <c r="F1581" t="s">
        <v>3563</v>
      </c>
      <c r="G1581" t="s">
        <v>3564</v>
      </c>
      <c r="H1581" t="s">
        <v>321</v>
      </c>
      <c r="I1581" t="s">
        <v>755</v>
      </c>
      <c r="J1581" t="s">
        <v>205</v>
      </c>
      <c r="K1581" t="s">
        <v>204</v>
      </c>
      <c r="L1581" t="s">
        <v>325</v>
      </c>
      <c r="M1581" t="s">
        <v>340</v>
      </c>
      <c r="N1581" t="s">
        <v>536</v>
      </c>
      <c r="O1581" t="s">
        <v>339</v>
      </c>
      <c r="P1581" t="s">
        <v>2848</v>
      </c>
      <c r="Q1581" t="s">
        <v>433</v>
      </c>
      <c r="R1581" t="s">
        <v>407</v>
      </c>
      <c r="S1581" t="s">
        <v>1215</v>
      </c>
      <c r="T1581" s="132">
        <v>2998.2</v>
      </c>
      <c r="U1581" t="s">
        <v>3565</v>
      </c>
      <c r="V1581" s="133">
        <v>5.1249999999999997E-2</v>
      </c>
      <c r="W1581" s="133">
        <v>5.8947182966470398E-2</v>
      </c>
      <c r="X1581" s="15" t="s">
        <v>412</v>
      </c>
      <c r="Y1581" s="15" t="s">
        <v>339</v>
      </c>
      <c r="Z1581" s="144">
        <v>1345000</v>
      </c>
      <c r="AA1581" t="s">
        <v>1216</v>
      </c>
      <c r="AB1581" t="s">
        <v>3566</v>
      </c>
      <c r="AD1581" s="144">
        <v>4896.3299000000006</v>
      </c>
      <c r="AG1581" s="15" t="s">
        <v>15</v>
      </c>
      <c r="AH1581" s="133">
        <v>2.6900000000000001E-3</v>
      </c>
      <c r="AI1581" s="133">
        <v>7.1369550324764039E-3</v>
      </c>
      <c r="AJ1581" s="133">
        <v>1.6187224970025959E-3</v>
      </c>
    </row>
    <row r="1582" spans="1:36">
      <c r="A1582" t="s">
        <v>1213</v>
      </c>
      <c r="B1582">
        <v>9302</v>
      </c>
      <c r="C1582" t="s">
        <v>3567</v>
      </c>
      <c r="D1582" t="s">
        <v>3568</v>
      </c>
      <c r="E1582" t="s">
        <v>309</v>
      </c>
      <c r="F1582" t="s">
        <v>3569</v>
      </c>
      <c r="G1582" t="s">
        <v>3570</v>
      </c>
      <c r="H1582" t="s">
        <v>321</v>
      </c>
      <c r="I1582" t="s">
        <v>755</v>
      </c>
      <c r="J1582" t="s">
        <v>205</v>
      </c>
      <c r="K1582" t="s">
        <v>204</v>
      </c>
      <c r="L1582" t="s">
        <v>325</v>
      </c>
      <c r="M1582" t="s">
        <v>340</v>
      </c>
      <c r="N1582" t="s">
        <v>536</v>
      </c>
      <c r="O1582" t="s">
        <v>339</v>
      </c>
      <c r="P1582" t="s">
        <v>3571</v>
      </c>
      <c r="Q1582" t="s">
        <v>431</v>
      </c>
      <c r="R1582" t="s">
        <v>407</v>
      </c>
      <c r="S1582" t="s">
        <v>1215</v>
      </c>
      <c r="T1582" s="132">
        <v>3470.8</v>
      </c>
      <c r="U1582" t="s">
        <v>3572</v>
      </c>
      <c r="V1582" s="133">
        <v>5.3749999999999999E-2</v>
      </c>
      <c r="W1582" s="133">
        <v>6.2123153971433302E-2</v>
      </c>
      <c r="X1582" s="15" t="s">
        <v>412</v>
      </c>
      <c r="Y1582" s="15" t="s">
        <v>339</v>
      </c>
      <c r="Z1582" s="144">
        <v>710000</v>
      </c>
      <c r="AA1582" t="s">
        <v>1216</v>
      </c>
      <c r="AB1582" t="s">
        <v>3573</v>
      </c>
      <c r="AD1582" s="144">
        <v>2572.5708</v>
      </c>
      <c r="AG1582" s="15" t="s">
        <v>15</v>
      </c>
      <c r="AH1582" s="133">
        <v>8.8750000000000005E-4</v>
      </c>
      <c r="AI1582" s="133">
        <v>3.7498131237974478E-3</v>
      </c>
      <c r="AJ1582" s="133">
        <v>8.5048971661242951E-4</v>
      </c>
    </row>
    <row r="1583" spans="1:36">
      <c r="A1583" t="s">
        <v>1213</v>
      </c>
      <c r="B1583">
        <v>9302</v>
      </c>
      <c r="C1583" t="s">
        <v>3581</v>
      </c>
      <c r="D1583" t="s">
        <v>3582</v>
      </c>
      <c r="E1583" t="s">
        <v>80</v>
      </c>
      <c r="F1583" t="s">
        <v>3583</v>
      </c>
      <c r="G1583" t="s">
        <v>3584</v>
      </c>
      <c r="H1583" t="s">
        <v>321</v>
      </c>
      <c r="I1583" t="s">
        <v>755</v>
      </c>
      <c r="J1583" t="s">
        <v>205</v>
      </c>
      <c r="K1583" t="s">
        <v>224</v>
      </c>
      <c r="L1583" t="s">
        <v>325</v>
      </c>
      <c r="M1583" t="s">
        <v>314</v>
      </c>
      <c r="N1583" t="s">
        <v>534</v>
      </c>
      <c r="O1583" t="s">
        <v>339</v>
      </c>
      <c r="P1583" t="s">
        <v>2007</v>
      </c>
      <c r="Q1583" t="s">
        <v>433</v>
      </c>
      <c r="R1583" t="s">
        <v>407</v>
      </c>
      <c r="S1583" t="s">
        <v>1215</v>
      </c>
      <c r="T1583" s="132">
        <v>4238.2</v>
      </c>
      <c r="U1583" t="s">
        <v>3585</v>
      </c>
      <c r="V1583" s="133">
        <v>4.3749999999999997E-2</v>
      </c>
      <c r="W1583" s="133">
        <v>5.9246159592866603E-2</v>
      </c>
      <c r="X1583" s="15" t="s">
        <v>412</v>
      </c>
      <c r="Y1583" s="15" t="s">
        <v>339</v>
      </c>
      <c r="Z1583" s="144">
        <v>650000</v>
      </c>
      <c r="AA1583" t="s">
        <v>1216</v>
      </c>
      <c r="AB1583" t="s">
        <v>3586</v>
      </c>
      <c r="AD1583" s="144">
        <v>2280.1247000000003</v>
      </c>
      <c r="AG1583" s="15" t="s">
        <v>15</v>
      </c>
      <c r="AH1583" s="133">
        <v>1.8571428571428572E-4</v>
      </c>
      <c r="AI1583" s="133">
        <v>3.3235398318113229E-3</v>
      </c>
      <c r="AJ1583" s="133">
        <v>7.5380728489338406E-4</v>
      </c>
    </row>
    <row r="1584" spans="1:36">
      <c r="A1584" t="s">
        <v>1213</v>
      </c>
      <c r="B1584">
        <v>9302</v>
      </c>
      <c r="C1584" t="s">
        <v>2253</v>
      </c>
      <c r="D1584" t="s">
        <v>2254</v>
      </c>
      <c r="E1584" t="s">
        <v>309</v>
      </c>
      <c r="F1584" t="s">
        <v>2255</v>
      </c>
      <c r="G1584" t="s">
        <v>2256</v>
      </c>
      <c r="H1584" t="s">
        <v>321</v>
      </c>
      <c r="I1584" t="s">
        <v>755</v>
      </c>
      <c r="J1584" t="s">
        <v>205</v>
      </c>
      <c r="K1584" t="s">
        <v>204</v>
      </c>
      <c r="L1584" t="s">
        <v>325</v>
      </c>
      <c r="M1584" t="s">
        <v>314</v>
      </c>
      <c r="N1584" t="s">
        <v>534</v>
      </c>
      <c r="O1584" t="s">
        <v>339</v>
      </c>
      <c r="P1584" t="s">
        <v>2020</v>
      </c>
      <c r="Q1584" t="s">
        <v>433</v>
      </c>
      <c r="R1584" t="s">
        <v>407</v>
      </c>
      <c r="S1584" t="s">
        <v>1217</v>
      </c>
      <c r="T1584" s="132">
        <v>5316</v>
      </c>
      <c r="U1584" t="s">
        <v>2257</v>
      </c>
      <c r="V1584" s="133">
        <v>4.3749999999999997E-2</v>
      </c>
      <c r="W1584" s="133">
        <v>5.2272660912274997E-2</v>
      </c>
      <c r="X1584" s="15" t="s">
        <v>412</v>
      </c>
      <c r="Y1584" s="15" t="s">
        <v>339</v>
      </c>
      <c r="Z1584" s="144">
        <v>560000</v>
      </c>
      <c r="AA1584" t="s">
        <v>1218</v>
      </c>
      <c r="AB1584" t="s">
        <v>2258</v>
      </c>
      <c r="AD1584" s="144">
        <v>2175.4974999999999</v>
      </c>
      <c r="AG1584" s="15" t="s">
        <v>15</v>
      </c>
      <c r="AH1584" s="133">
        <v>3.7333333333333332E-4</v>
      </c>
      <c r="AI1584" s="133">
        <v>3.1710338453225617E-3</v>
      </c>
      <c r="AJ1584" s="133">
        <v>7.1921762163593269E-4</v>
      </c>
    </row>
    <row r="1585" spans="1:36">
      <c r="A1585" t="s">
        <v>1213</v>
      </c>
      <c r="B1585">
        <v>9302</v>
      </c>
      <c r="C1585" t="s">
        <v>3574</v>
      </c>
      <c r="D1585" t="s">
        <v>3575</v>
      </c>
      <c r="E1585" t="s">
        <v>80</v>
      </c>
      <c r="F1585" t="s">
        <v>3576</v>
      </c>
      <c r="G1585" t="s">
        <v>3577</v>
      </c>
      <c r="H1585" t="s">
        <v>321</v>
      </c>
      <c r="I1585" t="s">
        <v>755</v>
      </c>
      <c r="J1585" t="s">
        <v>205</v>
      </c>
      <c r="K1585" t="s">
        <v>224</v>
      </c>
      <c r="L1585" t="s">
        <v>325</v>
      </c>
      <c r="M1585" t="s">
        <v>314</v>
      </c>
      <c r="N1585" t="s">
        <v>521</v>
      </c>
      <c r="O1585" t="s">
        <v>339</v>
      </c>
      <c r="P1585" t="s">
        <v>3578</v>
      </c>
      <c r="Q1585" t="s">
        <v>431</v>
      </c>
      <c r="R1585" t="s">
        <v>407</v>
      </c>
      <c r="S1585" t="s">
        <v>1215</v>
      </c>
      <c r="T1585" s="132">
        <v>3372.9</v>
      </c>
      <c r="U1585" t="s">
        <v>3579</v>
      </c>
      <c r="V1585" s="133">
        <v>4.5499999999999999E-2</v>
      </c>
      <c r="W1585" s="133">
        <v>4.6489823533296198E-2</v>
      </c>
      <c r="X1585" s="15" t="s">
        <v>412</v>
      </c>
      <c r="Y1585" s="15" t="s">
        <v>339</v>
      </c>
      <c r="Z1585" s="144">
        <v>535000</v>
      </c>
      <c r="AA1585" t="s">
        <v>1216</v>
      </c>
      <c r="AB1585" t="s">
        <v>3580</v>
      </c>
      <c r="AD1585" s="144">
        <v>1995.6459</v>
      </c>
      <c r="AG1585" s="15" t="s">
        <v>15</v>
      </c>
      <c r="AH1585" s="133">
        <v>2.675E-4</v>
      </c>
      <c r="AI1585" s="133">
        <v>2.9088797813737795E-3</v>
      </c>
      <c r="AJ1585" s="133">
        <v>6.5975883577227754E-4</v>
      </c>
    </row>
    <row r="1586" spans="1:36">
      <c r="A1586" t="s">
        <v>1213</v>
      </c>
      <c r="B1586">
        <v>9302</v>
      </c>
      <c r="C1586" t="s">
        <v>3653</v>
      </c>
      <c r="D1586" t="s">
        <v>3654</v>
      </c>
      <c r="E1586" t="s">
        <v>80</v>
      </c>
      <c r="F1586" t="s">
        <v>3655</v>
      </c>
      <c r="G1586" t="s">
        <v>3656</v>
      </c>
      <c r="H1586" t="s">
        <v>321</v>
      </c>
      <c r="I1586" t="s">
        <v>755</v>
      </c>
      <c r="J1586" t="s">
        <v>205</v>
      </c>
      <c r="K1586" t="s">
        <v>224</v>
      </c>
      <c r="L1586" t="s">
        <v>325</v>
      </c>
      <c r="M1586" t="s">
        <v>314</v>
      </c>
      <c r="N1586" t="s">
        <v>537</v>
      </c>
      <c r="O1586" t="s">
        <v>339</v>
      </c>
      <c r="P1586" t="s">
        <v>2002</v>
      </c>
      <c r="Q1586" t="s">
        <v>433</v>
      </c>
      <c r="R1586" t="s">
        <v>407</v>
      </c>
      <c r="S1586" t="s">
        <v>1215</v>
      </c>
      <c r="T1586" s="132">
        <v>4477.6000000000004</v>
      </c>
      <c r="U1586" t="s">
        <v>3139</v>
      </c>
      <c r="V1586" s="133">
        <v>6.9000000000000006E-2</v>
      </c>
      <c r="W1586" s="133">
        <v>6.0129976462125402E-2</v>
      </c>
      <c r="X1586" s="15" t="s">
        <v>412</v>
      </c>
      <c r="Y1586" s="15" t="s">
        <v>339</v>
      </c>
      <c r="Z1586" s="144">
        <v>530000</v>
      </c>
      <c r="AA1586" t="s">
        <v>1216</v>
      </c>
      <c r="AB1586" t="s">
        <v>3657</v>
      </c>
      <c r="AD1586" s="144">
        <v>1970.8035</v>
      </c>
      <c r="AG1586" s="15" t="s">
        <v>15</v>
      </c>
      <c r="AH1586" s="133">
        <v>8.1538461538461539E-4</v>
      </c>
      <c r="AI1586" s="133">
        <v>2.872669171525209E-3</v>
      </c>
      <c r="AJ1586" s="133">
        <v>6.5154595947904885E-4</v>
      </c>
    </row>
    <row r="1587" spans="1:36">
      <c r="A1587" t="s">
        <v>1213</v>
      </c>
      <c r="B1587">
        <v>9302</v>
      </c>
      <c r="C1587" t="s">
        <v>2938</v>
      </c>
      <c r="D1587" t="s">
        <v>2939</v>
      </c>
      <c r="E1587" t="s">
        <v>80</v>
      </c>
      <c r="F1587" t="s">
        <v>3612</v>
      </c>
      <c r="G1587" t="s">
        <v>3613</v>
      </c>
      <c r="H1587" t="s">
        <v>321</v>
      </c>
      <c r="I1587" t="s">
        <v>755</v>
      </c>
      <c r="J1587" t="s">
        <v>205</v>
      </c>
      <c r="K1587" t="s">
        <v>293</v>
      </c>
      <c r="L1587" t="s">
        <v>325</v>
      </c>
      <c r="M1587" t="s">
        <v>314</v>
      </c>
      <c r="N1587" t="s">
        <v>568</v>
      </c>
      <c r="O1587" t="s">
        <v>339</v>
      </c>
      <c r="P1587" t="s">
        <v>3614</v>
      </c>
      <c r="Q1587" t="s">
        <v>433</v>
      </c>
      <c r="R1587" t="s">
        <v>407</v>
      </c>
      <c r="S1587" t="s">
        <v>1217</v>
      </c>
      <c r="T1587" s="132">
        <v>3775.3</v>
      </c>
      <c r="U1587" t="s">
        <v>3615</v>
      </c>
      <c r="V1587" s="133">
        <v>1.25E-3</v>
      </c>
      <c r="W1587" s="133">
        <v>4.6678650876283298E-2</v>
      </c>
      <c r="X1587" s="15" t="s">
        <v>412</v>
      </c>
      <c r="Y1587" s="15" t="s">
        <v>339</v>
      </c>
      <c r="Z1587" s="144">
        <v>550000</v>
      </c>
      <c r="AA1587" t="s">
        <v>1218</v>
      </c>
      <c r="AB1587" t="s">
        <v>3616</v>
      </c>
      <c r="AD1587" s="144">
        <v>1851.4190000000001</v>
      </c>
      <c r="AG1587" s="15" t="s">
        <v>15</v>
      </c>
      <c r="AH1587" s="133">
        <v>5.5000000000000003E-4</v>
      </c>
      <c r="AI1587" s="133">
        <v>2.6986527499448985E-3</v>
      </c>
      <c r="AJ1587" s="133">
        <v>6.1207754540355808E-4</v>
      </c>
    </row>
    <row r="1588" spans="1:36">
      <c r="A1588" t="s">
        <v>1213</v>
      </c>
      <c r="B1588">
        <v>9302</v>
      </c>
      <c r="C1588" t="s">
        <v>2227</v>
      </c>
      <c r="D1588" t="s">
        <v>2228</v>
      </c>
      <c r="E1588" t="s">
        <v>80</v>
      </c>
      <c r="F1588" t="s">
        <v>3590</v>
      </c>
      <c r="G1588" t="s">
        <v>3591</v>
      </c>
      <c r="H1588" t="s">
        <v>321</v>
      </c>
      <c r="I1588" t="s">
        <v>755</v>
      </c>
      <c r="J1588" t="s">
        <v>205</v>
      </c>
      <c r="K1588" t="s">
        <v>224</v>
      </c>
      <c r="L1588" t="s">
        <v>325</v>
      </c>
      <c r="M1588" t="s">
        <v>314</v>
      </c>
      <c r="N1588" t="s">
        <v>537</v>
      </c>
      <c r="O1588" t="s">
        <v>339</v>
      </c>
      <c r="P1588" t="s">
        <v>2002</v>
      </c>
      <c r="Q1588" t="s">
        <v>423</v>
      </c>
      <c r="R1588" t="s">
        <v>407</v>
      </c>
      <c r="S1588" t="s">
        <v>1215</v>
      </c>
      <c r="T1588" s="132">
        <v>4172.1000000000004</v>
      </c>
      <c r="U1588" t="s">
        <v>3592</v>
      </c>
      <c r="V1588" s="133">
        <v>3.125E-2</v>
      </c>
      <c r="W1588" s="133">
        <v>6.5091939419507597E-2</v>
      </c>
      <c r="X1588" s="15" t="s">
        <v>412</v>
      </c>
      <c r="Y1588" s="15" t="s">
        <v>339</v>
      </c>
      <c r="Z1588" s="144">
        <v>560000</v>
      </c>
      <c r="AA1588" t="s">
        <v>1216</v>
      </c>
      <c r="AB1588" t="s">
        <v>3593</v>
      </c>
      <c r="AD1588" s="144">
        <v>1828.4743999999998</v>
      </c>
      <c r="AG1588" s="15" t="s">
        <v>15</v>
      </c>
      <c r="AH1588" s="133">
        <v>7.4666666666666664E-4</v>
      </c>
      <c r="AI1588" s="133">
        <v>2.6652083984035208E-3</v>
      </c>
      <c r="AJ1588" s="133">
        <v>6.0449208017485155E-4</v>
      </c>
    </row>
    <row r="1589" spans="1:36">
      <c r="A1589" t="s">
        <v>1213</v>
      </c>
      <c r="B1589">
        <v>9302</v>
      </c>
      <c r="C1589" t="s">
        <v>2203</v>
      </c>
      <c r="D1589" t="s">
        <v>2204</v>
      </c>
      <c r="E1589" t="s">
        <v>80</v>
      </c>
      <c r="F1589" t="s">
        <v>2205</v>
      </c>
      <c r="G1589" t="s">
        <v>2206</v>
      </c>
      <c r="H1589" t="s">
        <v>321</v>
      </c>
      <c r="I1589" t="s">
        <v>755</v>
      </c>
      <c r="J1589" t="s">
        <v>205</v>
      </c>
      <c r="K1589" t="s">
        <v>233</v>
      </c>
      <c r="L1589" t="s">
        <v>325</v>
      </c>
      <c r="M1589" t="s">
        <v>314</v>
      </c>
      <c r="N1589" t="s">
        <v>486</v>
      </c>
      <c r="O1589" t="s">
        <v>339</v>
      </c>
      <c r="P1589" t="s">
        <v>2207</v>
      </c>
      <c r="Q1589" t="s">
        <v>433</v>
      </c>
      <c r="R1589" t="s">
        <v>407</v>
      </c>
      <c r="S1589" t="s">
        <v>1215</v>
      </c>
      <c r="T1589" s="132">
        <v>2755</v>
      </c>
      <c r="U1589" t="s">
        <v>2208</v>
      </c>
      <c r="V1589" s="133">
        <v>6.5000000000000002E-2</v>
      </c>
      <c r="W1589" s="133">
        <v>9.0326615728139603E-2</v>
      </c>
      <c r="X1589" s="15" t="s">
        <v>412</v>
      </c>
      <c r="Y1589" s="15" t="s">
        <v>339</v>
      </c>
      <c r="Z1589" s="144">
        <v>460000</v>
      </c>
      <c r="AA1589" t="s">
        <v>1216</v>
      </c>
      <c r="AB1589" t="s">
        <v>2209</v>
      </c>
      <c r="AD1589" s="144">
        <v>1634.2725</v>
      </c>
      <c r="AG1589" s="15" t="s">
        <v>15</v>
      </c>
      <c r="AH1589" s="133">
        <v>1.0222222222222223E-3</v>
      </c>
      <c r="AI1589" s="133">
        <v>2.3821371479304924E-3</v>
      </c>
      <c r="AJ1589" s="133">
        <v>5.402890973467034E-4</v>
      </c>
    </row>
    <row r="1590" spans="1:36">
      <c r="A1590" t="s">
        <v>1213</v>
      </c>
      <c r="B1590">
        <v>9302</v>
      </c>
      <c r="C1590" t="s">
        <v>3594</v>
      </c>
      <c r="D1590" t="s">
        <v>3595</v>
      </c>
      <c r="E1590" t="s">
        <v>80</v>
      </c>
      <c r="F1590" t="s">
        <v>3596</v>
      </c>
      <c r="G1590" t="s">
        <v>3597</v>
      </c>
      <c r="H1590" t="s">
        <v>321</v>
      </c>
      <c r="I1590" t="s">
        <v>755</v>
      </c>
      <c r="J1590" t="s">
        <v>205</v>
      </c>
      <c r="K1590" t="s">
        <v>224</v>
      </c>
      <c r="L1590" t="s">
        <v>325</v>
      </c>
      <c r="M1590" t="s">
        <v>314</v>
      </c>
      <c r="N1590" t="s">
        <v>512</v>
      </c>
      <c r="O1590" t="s">
        <v>339</v>
      </c>
      <c r="P1590" t="s">
        <v>3598</v>
      </c>
      <c r="Q1590" t="s">
        <v>431</v>
      </c>
      <c r="R1590" t="s">
        <v>407</v>
      </c>
      <c r="S1590" t="s">
        <v>1215</v>
      </c>
      <c r="T1590" s="132">
        <v>6571.7</v>
      </c>
      <c r="U1590" t="s">
        <v>1546</v>
      </c>
      <c r="V1590" s="133">
        <v>4.4999999999999998E-2</v>
      </c>
      <c r="W1590" s="133">
        <v>6.92881025969979E-2</v>
      </c>
      <c r="X1590" s="15" t="s">
        <v>412</v>
      </c>
      <c r="Y1590" s="15" t="s">
        <v>339</v>
      </c>
      <c r="Z1590" s="144">
        <v>455000</v>
      </c>
      <c r="AA1590" t="s">
        <v>1216</v>
      </c>
      <c r="AB1590" t="s">
        <v>3599</v>
      </c>
      <c r="AD1590" s="144">
        <v>1450.4663</v>
      </c>
      <c r="AG1590" s="15" t="s">
        <v>15</v>
      </c>
      <c r="AH1590" s="133">
        <v>1.2999999999999999E-3</v>
      </c>
      <c r="AI1590" s="133">
        <v>2.114218806870515E-3</v>
      </c>
      <c r="AJ1590" s="133">
        <v>4.7952292408935031E-4</v>
      </c>
    </row>
    <row r="1591" spans="1:36">
      <c r="A1591" t="s">
        <v>1213</v>
      </c>
      <c r="B1591">
        <v>9302</v>
      </c>
      <c r="C1591" t="s">
        <v>3621</v>
      </c>
      <c r="D1591" t="s">
        <v>3622</v>
      </c>
      <c r="E1591" t="s">
        <v>80</v>
      </c>
      <c r="F1591" t="s">
        <v>3623</v>
      </c>
      <c r="G1591" t="s">
        <v>3624</v>
      </c>
      <c r="H1591" t="s">
        <v>321</v>
      </c>
      <c r="I1591" t="s">
        <v>755</v>
      </c>
      <c r="J1591" t="s">
        <v>205</v>
      </c>
      <c r="K1591" t="s">
        <v>293</v>
      </c>
      <c r="L1591" t="s">
        <v>325</v>
      </c>
      <c r="M1591" t="s">
        <v>314</v>
      </c>
      <c r="N1591" t="s">
        <v>568</v>
      </c>
      <c r="O1591" t="s">
        <v>339</v>
      </c>
      <c r="P1591" t="s">
        <v>3625</v>
      </c>
      <c r="Q1591" t="s">
        <v>431</v>
      </c>
      <c r="R1591" t="s">
        <v>407</v>
      </c>
      <c r="S1591" t="s">
        <v>1217</v>
      </c>
      <c r="T1591" s="132">
        <v>3258.1</v>
      </c>
      <c r="U1591" t="s">
        <v>3626</v>
      </c>
      <c r="V1591" s="133">
        <v>2.6249999999999999E-2</v>
      </c>
      <c r="W1591" s="133">
        <v>9.70824384438988E-2</v>
      </c>
      <c r="X1591" s="15" t="s">
        <v>412</v>
      </c>
      <c r="Y1591" s="15" t="s">
        <v>339</v>
      </c>
      <c r="Z1591" s="144">
        <v>440000</v>
      </c>
      <c r="AA1591" t="s">
        <v>1218</v>
      </c>
      <c r="AB1591" t="s">
        <v>3627</v>
      </c>
      <c r="AD1591" s="144">
        <v>1428.3198</v>
      </c>
      <c r="AG1591" s="15" t="s">
        <v>15</v>
      </c>
      <c r="AH1591" s="133">
        <v>1.838834513252146E-3</v>
      </c>
      <c r="AI1591" s="133">
        <v>2.0819377764140627E-3</v>
      </c>
      <c r="AJ1591" s="133">
        <v>4.7220131004127152E-4</v>
      </c>
    </row>
    <row r="1592" spans="1:36">
      <c r="A1592" t="s">
        <v>1213</v>
      </c>
      <c r="B1592">
        <v>9302</v>
      </c>
      <c r="C1592" t="s">
        <v>3646</v>
      </c>
      <c r="D1592" t="s">
        <v>3647</v>
      </c>
      <c r="E1592" t="s">
        <v>80</v>
      </c>
      <c r="F1592" t="s">
        <v>3648</v>
      </c>
      <c r="G1592" t="s">
        <v>3649</v>
      </c>
      <c r="H1592" t="s">
        <v>321</v>
      </c>
      <c r="I1592" t="s">
        <v>755</v>
      </c>
      <c r="J1592" t="s">
        <v>205</v>
      </c>
      <c r="K1592" t="s">
        <v>224</v>
      </c>
      <c r="L1592" t="s">
        <v>325</v>
      </c>
      <c r="M1592" t="s">
        <v>314</v>
      </c>
      <c r="N1592" t="s">
        <v>556</v>
      </c>
      <c r="O1592" t="s">
        <v>339</v>
      </c>
      <c r="P1592" t="s">
        <v>2007</v>
      </c>
      <c r="Q1592" t="s">
        <v>433</v>
      </c>
      <c r="R1592" t="s">
        <v>407</v>
      </c>
      <c r="S1592" t="s">
        <v>1215</v>
      </c>
      <c r="T1592" s="132">
        <v>3684</v>
      </c>
      <c r="U1592" t="s">
        <v>3650</v>
      </c>
      <c r="V1592" s="133">
        <v>5.7000000000000002E-2</v>
      </c>
      <c r="W1592" s="133">
        <v>5.3982597407102199E-2</v>
      </c>
      <c r="X1592" s="15" t="s">
        <v>412</v>
      </c>
      <c r="Y1592" s="15" t="s">
        <v>339</v>
      </c>
      <c r="Z1592" s="144">
        <v>370000</v>
      </c>
      <c r="AA1592" t="s">
        <v>1216</v>
      </c>
      <c r="AB1592" t="s">
        <v>3054</v>
      </c>
      <c r="AD1592" s="144">
        <v>1407.8797</v>
      </c>
      <c r="AG1592" s="15" t="s">
        <v>15</v>
      </c>
      <c r="AH1592" s="133">
        <v>3.6999999999999999E-4</v>
      </c>
      <c r="AI1592" s="133">
        <v>2.0521440171007202E-3</v>
      </c>
      <c r="AJ1592" s="133">
        <v>4.6544383038064186E-4</v>
      </c>
    </row>
    <row r="1593" spans="1:36">
      <c r="A1593" t="s">
        <v>1213</v>
      </c>
      <c r="B1593">
        <v>9302</v>
      </c>
      <c r="C1593" t="s">
        <v>3695</v>
      </c>
      <c r="D1593" t="s">
        <v>3696</v>
      </c>
      <c r="E1593" t="s">
        <v>80</v>
      </c>
      <c r="F1593" t="s">
        <v>3697</v>
      </c>
      <c r="G1593" t="s">
        <v>3698</v>
      </c>
      <c r="H1593" t="s">
        <v>321</v>
      </c>
      <c r="I1593" t="s">
        <v>755</v>
      </c>
      <c r="J1593" t="s">
        <v>205</v>
      </c>
      <c r="K1593" t="s">
        <v>224</v>
      </c>
      <c r="L1593" t="s">
        <v>325</v>
      </c>
      <c r="M1593" t="s">
        <v>314</v>
      </c>
      <c r="N1593" t="s">
        <v>546</v>
      </c>
      <c r="O1593" t="s">
        <v>339</v>
      </c>
      <c r="P1593" t="s">
        <v>2007</v>
      </c>
      <c r="Q1593" t="s">
        <v>433</v>
      </c>
      <c r="R1593" t="s">
        <v>407</v>
      </c>
      <c r="S1593" t="s">
        <v>1215</v>
      </c>
      <c r="T1593" s="132">
        <v>4561.5</v>
      </c>
      <c r="U1593" t="s">
        <v>3699</v>
      </c>
      <c r="V1593" s="133">
        <v>4.5999999999999999E-2</v>
      </c>
      <c r="W1593" s="133">
        <v>5.1341637207269301E-2</v>
      </c>
      <c r="X1593" s="15" t="s">
        <v>412</v>
      </c>
      <c r="Y1593" s="15" t="s">
        <v>339</v>
      </c>
      <c r="Z1593" s="144">
        <v>380000</v>
      </c>
      <c r="AA1593" t="s">
        <v>1216</v>
      </c>
      <c r="AB1593" t="s">
        <v>3700</v>
      </c>
      <c r="AD1593" s="144">
        <v>1391.8949</v>
      </c>
      <c r="AG1593" s="15" t="s">
        <v>15</v>
      </c>
      <c r="AH1593" s="133">
        <v>4.75E-4</v>
      </c>
      <c r="AI1593" s="133">
        <v>2.0288443618215429E-3</v>
      </c>
      <c r="AJ1593" s="133">
        <v>4.6015926910749586E-4</v>
      </c>
    </row>
    <row r="1594" spans="1:36">
      <c r="A1594" t="s">
        <v>1213</v>
      </c>
      <c r="B1594">
        <v>9302</v>
      </c>
      <c r="C1594" t="s">
        <v>3628</v>
      </c>
      <c r="D1594" t="s">
        <v>3629</v>
      </c>
      <c r="E1594" t="s">
        <v>80</v>
      </c>
      <c r="F1594" t="s">
        <v>3630</v>
      </c>
      <c r="G1594" t="s">
        <v>3631</v>
      </c>
      <c r="H1594" t="s">
        <v>321</v>
      </c>
      <c r="I1594" t="s">
        <v>755</v>
      </c>
      <c r="J1594" t="s">
        <v>205</v>
      </c>
      <c r="K1594" t="s">
        <v>224</v>
      </c>
      <c r="L1594" t="s">
        <v>325</v>
      </c>
      <c r="M1594" t="s">
        <v>314</v>
      </c>
      <c r="N1594" t="s">
        <v>509</v>
      </c>
      <c r="O1594" t="s">
        <v>339</v>
      </c>
      <c r="P1594" t="s">
        <v>2007</v>
      </c>
      <c r="Q1594" t="s">
        <v>433</v>
      </c>
      <c r="R1594" t="s">
        <v>407</v>
      </c>
      <c r="S1594" t="s">
        <v>1215</v>
      </c>
      <c r="T1594" s="132">
        <v>5356.6</v>
      </c>
      <c r="U1594" t="s">
        <v>3632</v>
      </c>
      <c r="V1594" s="133">
        <v>4.2500000000000003E-2</v>
      </c>
      <c r="W1594" s="133">
        <v>4.9526796633004799E-2</v>
      </c>
      <c r="X1594" s="15" t="s">
        <v>412</v>
      </c>
      <c r="Y1594" s="15" t="s">
        <v>339</v>
      </c>
      <c r="Z1594" s="144">
        <v>370000</v>
      </c>
      <c r="AA1594" t="s">
        <v>1216</v>
      </c>
      <c r="AB1594" t="s">
        <v>3633</v>
      </c>
      <c r="AD1594" s="144">
        <v>1337.6826999999998</v>
      </c>
      <c r="AG1594" s="15" t="s">
        <v>15</v>
      </c>
      <c r="AH1594" s="133">
        <v>4.9333333333333336E-4</v>
      </c>
      <c r="AI1594" s="133">
        <v>1.9498239441794192E-3</v>
      </c>
      <c r="AJ1594" s="133">
        <v>4.4223676193492882E-4</v>
      </c>
    </row>
    <row r="1595" spans="1:36">
      <c r="A1595" t="s">
        <v>1213</v>
      </c>
      <c r="B1595">
        <v>9302</v>
      </c>
      <c r="C1595" t="s">
        <v>3712</v>
      </c>
      <c r="D1595" t="s">
        <v>3713</v>
      </c>
      <c r="E1595" t="s">
        <v>80</v>
      </c>
      <c r="F1595" t="s">
        <v>3714</v>
      </c>
      <c r="G1595" t="s">
        <v>3715</v>
      </c>
      <c r="H1595" t="s">
        <v>321</v>
      </c>
      <c r="I1595" t="s">
        <v>755</v>
      </c>
      <c r="J1595" t="s">
        <v>205</v>
      </c>
      <c r="K1595" t="s">
        <v>224</v>
      </c>
      <c r="L1595" t="s">
        <v>325</v>
      </c>
      <c r="M1595" t="s">
        <v>314</v>
      </c>
      <c r="N1595" t="s">
        <v>525</v>
      </c>
      <c r="O1595" t="s">
        <v>339</v>
      </c>
      <c r="P1595" t="s">
        <v>2007</v>
      </c>
      <c r="Q1595" t="s">
        <v>433</v>
      </c>
      <c r="R1595" t="s">
        <v>407</v>
      </c>
      <c r="S1595" t="s">
        <v>1215</v>
      </c>
      <c r="T1595" s="132">
        <v>5295</v>
      </c>
      <c r="U1595" t="s">
        <v>3716</v>
      </c>
      <c r="V1595" s="133">
        <v>3.7499999999999999E-2</v>
      </c>
      <c r="W1595" s="133">
        <v>5.4252725411653199E-2</v>
      </c>
      <c r="X1595" s="15" t="s">
        <v>412</v>
      </c>
      <c r="Y1595" s="15" t="s">
        <v>339</v>
      </c>
      <c r="Z1595" s="144">
        <v>380000</v>
      </c>
      <c r="AA1595" t="s">
        <v>1216</v>
      </c>
      <c r="AB1595" t="s">
        <v>3717</v>
      </c>
      <c r="AC1595" s="132">
        <v>7125</v>
      </c>
      <c r="AD1595" s="144">
        <v>1337.0518</v>
      </c>
      <c r="AG1595" s="15" t="s">
        <v>15</v>
      </c>
      <c r="AH1595" s="133">
        <v>5.1315846333347737E-4</v>
      </c>
      <c r="AI1595" s="133">
        <v>1.9489043360194404E-3</v>
      </c>
      <c r="AJ1595" s="133">
        <v>4.4202818693197431E-4</v>
      </c>
    </row>
    <row r="1596" spans="1:36">
      <c r="A1596" t="s">
        <v>1213</v>
      </c>
      <c r="B1596">
        <v>9302</v>
      </c>
      <c r="C1596" t="s">
        <v>3718</v>
      </c>
      <c r="D1596" t="s">
        <v>3719</v>
      </c>
      <c r="E1596" t="s">
        <v>80</v>
      </c>
      <c r="F1596" t="s">
        <v>3720</v>
      </c>
      <c r="G1596" t="s">
        <v>3721</v>
      </c>
      <c r="H1596" t="s">
        <v>321</v>
      </c>
      <c r="I1596" t="s">
        <v>755</v>
      </c>
      <c r="J1596" t="s">
        <v>205</v>
      </c>
      <c r="K1596" t="s">
        <v>224</v>
      </c>
      <c r="L1596" t="s">
        <v>325</v>
      </c>
      <c r="M1596" t="s">
        <v>314</v>
      </c>
      <c r="N1596" t="s">
        <v>544</v>
      </c>
      <c r="O1596" t="s">
        <v>339</v>
      </c>
      <c r="P1596" t="s">
        <v>2007</v>
      </c>
      <c r="Q1596" t="s">
        <v>433</v>
      </c>
      <c r="R1596" t="s">
        <v>407</v>
      </c>
      <c r="S1596" t="s">
        <v>1215</v>
      </c>
      <c r="T1596" s="132">
        <v>3401.3</v>
      </c>
      <c r="U1596" t="s">
        <v>2263</v>
      </c>
      <c r="V1596" s="133">
        <v>3.2500000000000001E-2</v>
      </c>
      <c r="W1596" s="133">
        <v>5.11056030285355E-2</v>
      </c>
      <c r="X1596" s="15" t="s">
        <v>412</v>
      </c>
      <c r="Y1596" s="15" t="s">
        <v>339</v>
      </c>
      <c r="Z1596" s="144">
        <v>380000</v>
      </c>
      <c r="AA1596" t="s">
        <v>1216</v>
      </c>
      <c r="AB1596" t="s">
        <v>3722</v>
      </c>
      <c r="AD1596" s="144">
        <v>1333.3136000000002</v>
      </c>
      <c r="AG1596" s="15" t="s">
        <v>15</v>
      </c>
      <c r="AH1596" s="133">
        <v>1.3818181818181819E-4</v>
      </c>
      <c r="AI1596" s="133">
        <v>1.9434554864020154E-3</v>
      </c>
      <c r="AJ1596" s="133">
        <v>4.4079234119406873E-4</v>
      </c>
    </row>
    <row r="1597" spans="1:36">
      <c r="A1597" t="s">
        <v>1213</v>
      </c>
      <c r="B1597">
        <v>9302</v>
      </c>
      <c r="C1597" t="s">
        <v>3723</v>
      </c>
      <c r="D1597" t="s">
        <v>3724</v>
      </c>
      <c r="E1597" t="s">
        <v>80</v>
      </c>
      <c r="F1597" t="s">
        <v>3725</v>
      </c>
      <c r="G1597" t="s">
        <v>3726</v>
      </c>
      <c r="H1597" t="s">
        <v>321</v>
      </c>
      <c r="I1597" t="s">
        <v>755</v>
      </c>
      <c r="J1597" t="s">
        <v>205</v>
      </c>
      <c r="K1597" t="s">
        <v>224</v>
      </c>
      <c r="L1597" t="s">
        <v>325</v>
      </c>
      <c r="M1597" t="s">
        <v>314</v>
      </c>
      <c r="N1597" t="s">
        <v>525</v>
      </c>
      <c r="O1597" t="s">
        <v>339</v>
      </c>
      <c r="P1597" t="s">
        <v>3614</v>
      </c>
      <c r="Q1597" t="s">
        <v>433</v>
      </c>
      <c r="R1597" t="s">
        <v>407</v>
      </c>
      <c r="S1597" t="s">
        <v>1215</v>
      </c>
      <c r="T1597" s="132">
        <v>5569.5</v>
      </c>
      <c r="U1597" t="s">
        <v>2809</v>
      </c>
      <c r="V1597" s="133">
        <v>3.5999999999999997E-2</v>
      </c>
      <c r="W1597" s="133">
        <v>4.9857244483232199E-2</v>
      </c>
      <c r="X1597" s="15" t="s">
        <v>412</v>
      </c>
      <c r="Y1597" s="15" t="s">
        <v>339</v>
      </c>
      <c r="Z1597" s="144">
        <v>380000</v>
      </c>
      <c r="AA1597" t="s">
        <v>1216</v>
      </c>
      <c r="AB1597" t="s">
        <v>3727</v>
      </c>
      <c r="AD1597" s="144">
        <v>1316.2660000000001</v>
      </c>
      <c r="AG1597" s="15" t="s">
        <v>15</v>
      </c>
      <c r="AH1597" s="133">
        <v>3.8000000000000002E-4</v>
      </c>
      <c r="AI1597" s="133">
        <v>1.9186066798271876E-3</v>
      </c>
      <c r="AJ1597" s="133">
        <v>4.3515641914561738E-4</v>
      </c>
    </row>
    <row r="1598" spans="1:36">
      <c r="A1598" t="s">
        <v>1213</v>
      </c>
      <c r="B1598">
        <v>9302</v>
      </c>
      <c r="C1598" t="s">
        <v>3634</v>
      </c>
      <c r="D1598" t="s">
        <v>3635</v>
      </c>
      <c r="E1598" t="s">
        <v>80</v>
      </c>
      <c r="F1598" t="s">
        <v>3636</v>
      </c>
      <c r="G1598" t="s">
        <v>3637</v>
      </c>
      <c r="H1598" t="s">
        <v>321</v>
      </c>
      <c r="I1598" t="s">
        <v>755</v>
      </c>
      <c r="J1598" t="s">
        <v>205</v>
      </c>
      <c r="K1598" t="s">
        <v>224</v>
      </c>
      <c r="L1598" t="s">
        <v>325</v>
      </c>
      <c r="M1598" t="s">
        <v>314</v>
      </c>
      <c r="N1598" t="s">
        <v>550</v>
      </c>
      <c r="O1598" t="s">
        <v>339</v>
      </c>
      <c r="P1598" t="s">
        <v>3614</v>
      </c>
      <c r="Q1598" t="s">
        <v>433</v>
      </c>
      <c r="R1598" t="s">
        <v>407</v>
      </c>
      <c r="S1598" t="s">
        <v>1215</v>
      </c>
      <c r="T1598" s="132">
        <v>5051.1000000000004</v>
      </c>
      <c r="U1598" t="s">
        <v>3638</v>
      </c>
      <c r="V1598" s="133">
        <v>4.0160000000000001E-2</v>
      </c>
      <c r="W1598" s="133">
        <v>5.0266370393037503E-2</v>
      </c>
      <c r="X1598" s="15" t="s">
        <v>412</v>
      </c>
      <c r="Y1598" s="15" t="s">
        <v>339</v>
      </c>
      <c r="Z1598" s="144">
        <v>370000</v>
      </c>
      <c r="AA1598" t="s">
        <v>1216</v>
      </c>
      <c r="AB1598" t="s">
        <v>3639</v>
      </c>
      <c r="AD1598" s="144">
        <v>1316.1696999999999</v>
      </c>
      <c r="AG1598" s="15" t="s">
        <v>15</v>
      </c>
      <c r="AH1598" s="133">
        <v>9.3432408722849683E-5</v>
      </c>
      <c r="AI1598" s="133">
        <v>1.9184663116772335E-3</v>
      </c>
      <c r="AJ1598" s="133">
        <v>4.3512458244759146E-4</v>
      </c>
    </row>
    <row r="1599" spans="1:36">
      <c r="A1599" t="s">
        <v>1213</v>
      </c>
      <c r="B1599">
        <v>9302</v>
      </c>
      <c r="C1599" t="s">
        <v>3606</v>
      </c>
      <c r="D1599" t="s">
        <v>3607</v>
      </c>
      <c r="E1599" t="s">
        <v>80</v>
      </c>
      <c r="F1599" t="s">
        <v>3608</v>
      </c>
      <c r="G1599" t="s">
        <v>3609</v>
      </c>
      <c r="H1599" t="s">
        <v>321</v>
      </c>
      <c r="I1599" t="s">
        <v>755</v>
      </c>
      <c r="J1599" t="s">
        <v>205</v>
      </c>
      <c r="K1599" t="s">
        <v>224</v>
      </c>
      <c r="L1599" t="s">
        <v>325</v>
      </c>
      <c r="M1599" t="s">
        <v>314</v>
      </c>
      <c r="N1599" t="s">
        <v>534</v>
      </c>
      <c r="O1599" t="s">
        <v>339</v>
      </c>
      <c r="P1599" t="s">
        <v>2207</v>
      </c>
      <c r="Q1599" t="s">
        <v>433</v>
      </c>
      <c r="R1599" t="s">
        <v>407</v>
      </c>
      <c r="S1599" t="s">
        <v>1215</v>
      </c>
      <c r="T1599" s="132">
        <v>1891.9</v>
      </c>
      <c r="U1599" t="s">
        <v>3610</v>
      </c>
      <c r="V1599" s="133">
        <v>4.3749999999999997E-2</v>
      </c>
      <c r="W1599" s="133">
        <v>6.1040019351243598E-2</v>
      </c>
      <c r="X1599" s="15" t="s">
        <v>412</v>
      </c>
      <c r="Y1599" s="15" t="s">
        <v>339</v>
      </c>
      <c r="Z1599" s="144">
        <v>360000</v>
      </c>
      <c r="AA1599" t="s">
        <v>1216</v>
      </c>
      <c r="AB1599" t="s">
        <v>3611</v>
      </c>
      <c r="AD1599" s="144">
        <v>1288.1388999999999</v>
      </c>
      <c r="AG1599" s="15" t="s">
        <v>15</v>
      </c>
      <c r="AH1599" s="133">
        <v>5.142857142857143E-4</v>
      </c>
      <c r="AI1599" s="133">
        <v>1.8776082479417119E-3</v>
      </c>
      <c r="AJ1599" s="133">
        <v>4.2585762382844682E-4</v>
      </c>
    </row>
    <row r="1600" spans="1:36">
      <c r="A1600" t="s">
        <v>1213</v>
      </c>
      <c r="B1600">
        <v>9302</v>
      </c>
      <c r="C1600" t="s">
        <v>3728</v>
      </c>
      <c r="D1600" t="s">
        <v>3729</v>
      </c>
      <c r="E1600" t="s">
        <v>80</v>
      </c>
      <c r="F1600" t="s">
        <v>3730</v>
      </c>
      <c r="G1600" t="s">
        <v>3731</v>
      </c>
      <c r="H1600" t="s">
        <v>321</v>
      </c>
      <c r="I1600" t="s">
        <v>755</v>
      </c>
      <c r="J1600" t="s">
        <v>205</v>
      </c>
      <c r="K1600" t="s">
        <v>224</v>
      </c>
      <c r="L1600" t="s">
        <v>325</v>
      </c>
      <c r="M1600" t="s">
        <v>314</v>
      </c>
      <c r="N1600" t="s">
        <v>521</v>
      </c>
      <c r="O1600" t="s">
        <v>339</v>
      </c>
      <c r="P1600" t="s">
        <v>3614</v>
      </c>
      <c r="Q1600" t="s">
        <v>433</v>
      </c>
      <c r="R1600" t="s">
        <v>407</v>
      </c>
      <c r="S1600" t="s">
        <v>1215</v>
      </c>
      <c r="T1600" s="132">
        <v>5493.8</v>
      </c>
      <c r="U1600" t="s">
        <v>3732</v>
      </c>
      <c r="V1600" s="133">
        <v>2.7E-2</v>
      </c>
      <c r="W1600" s="133">
        <v>5.0171956721543898E-2</v>
      </c>
      <c r="X1600" s="15" t="s">
        <v>412</v>
      </c>
      <c r="Y1600" s="15" t="s">
        <v>339</v>
      </c>
      <c r="Z1600" s="144">
        <v>380000</v>
      </c>
      <c r="AA1600" t="s">
        <v>1216</v>
      </c>
      <c r="AB1600" t="s">
        <v>3733</v>
      </c>
      <c r="AD1600" s="144">
        <v>1239.8856000000001</v>
      </c>
      <c r="AG1600" s="15" t="s">
        <v>15</v>
      </c>
      <c r="AH1600" s="133">
        <v>4.0000000000000002E-4</v>
      </c>
      <c r="AI1600" s="133">
        <v>1.8072736015224435E-3</v>
      </c>
      <c r="AJ1600" s="133">
        <v>4.0990512392344351E-4</v>
      </c>
    </row>
    <row r="1601" spans="1:36">
      <c r="A1601" t="s">
        <v>1213</v>
      </c>
      <c r="B1601">
        <v>9302</v>
      </c>
      <c r="C1601" t="s">
        <v>1998</v>
      </c>
      <c r="D1601" t="s">
        <v>1999</v>
      </c>
      <c r="E1601" t="s">
        <v>80</v>
      </c>
      <c r="F1601" t="s">
        <v>3617</v>
      </c>
      <c r="G1601" t="s">
        <v>3618</v>
      </c>
      <c r="H1601" t="s">
        <v>321</v>
      </c>
      <c r="I1601" t="s">
        <v>755</v>
      </c>
      <c r="J1601" t="s">
        <v>205</v>
      </c>
      <c r="K1601" t="s">
        <v>224</v>
      </c>
      <c r="L1601" t="s">
        <v>325</v>
      </c>
      <c r="M1601" t="s">
        <v>314</v>
      </c>
      <c r="N1601" t="s">
        <v>534</v>
      </c>
      <c r="O1601" t="s">
        <v>339</v>
      </c>
      <c r="P1601" t="s">
        <v>2002</v>
      </c>
      <c r="Q1601" t="s">
        <v>433</v>
      </c>
      <c r="R1601" t="s">
        <v>407</v>
      </c>
      <c r="S1601" t="s">
        <v>1215</v>
      </c>
      <c r="T1601" s="132">
        <v>3102.6</v>
      </c>
      <c r="U1601" t="s">
        <v>3619</v>
      </c>
      <c r="V1601" s="133">
        <v>2.3E-2</v>
      </c>
      <c r="W1601" s="133">
        <v>5.5283407992124202E-2</v>
      </c>
      <c r="X1601" s="15" t="s">
        <v>412</v>
      </c>
      <c r="Y1601" s="15" t="s">
        <v>339</v>
      </c>
      <c r="Z1601" s="144">
        <v>350000</v>
      </c>
      <c r="AA1601" t="s">
        <v>1216</v>
      </c>
      <c r="AB1601" t="s">
        <v>3620</v>
      </c>
      <c r="AD1601" s="144">
        <v>1177.6048999999998</v>
      </c>
      <c r="AG1601" s="15" t="s">
        <v>15</v>
      </c>
      <c r="AH1601" s="133">
        <v>4.6729283907102182E-4</v>
      </c>
      <c r="AI1601" s="133">
        <v>1.7164924318771638E-3</v>
      </c>
      <c r="AJ1601" s="133">
        <v>3.8931517751908255E-4</v>
      </c>
    </row>
    <row r="1602" spans="1:36">
      <c r="A1602" t="s">
        <v>1213</v>
      </c>
      <c r="B1602">
        <v>9302</v>
      </c>
      <c r="C1602" t="s">
        <v>2220</v>
      </c>
      <c r="D1602" t="s">
        <v>2221</v>
      </c>
      <c r="E1602" t="s">
        <v>80</v>
      </c>
      <c r="F1602" t="s">
        <v>2222</v>
      </c>
      <c r="G1602" t="s">
        <v>2223</v>
      </c>
      <c r="H1602" t="s">
        <v>321</v>
      </c>
      <c r="I1602" t="s">
        <v>755</v>
      </c>
      <c r="J1602" t="s">
        <v>205</v>
      </c>
      <c r="K1602" t="s">
        <v>233</v>
      </c>
      <c r="L1602" t="s">
        <v>325</v>
      </c>
      <c r="M1602" t="s">
        <v>314</v>
      </c>
      <c r="N1602" t="s">
        <v>486</v>
      </c>
      <c r="O1602" t="s">
        <v>339</v>
      </c>
      <c r="P1602" t="s">
        <v>2224</v>
      </c>
      <c r="Q1602" t="s">
        <v>431</v>
      </c>
      <c r="R1602" t="s">
        <v>407</v>
      </c>
      <c r="S1602" t="s">
        <v>1215</v>
      </c>
      <c r="T1602" s="132">
        <v>2085</v>
      </c>
      <c r="U1602" t="s">
        <v>2225</v>
      </c>
      <c r="V1602" s="133">
        <v>0.09</v>
      </c>
      <c r="W1602" s="133">
        <v>9.02164664447304E-2</v>
      </c>
      <c r="X1602" s="15" t="s">
        <v>412</v>
      </c>
      <c r="Y1602" s="15" t="s">
        <v>339</v>
      </c>
      <c r="Z1602" s="144">
        <v>310000</v>
      </c>
      <c r="AA1602" t="s">
        <v>1216</v>
      </c>
      <c r="AB1602" t="s">
        <v>2226</v>
      </c>
      <c r="AD1602" s="144">
        <v>1166.3514</v>
      </c>
      <c r="AG1602" s="15" t="s">
        <v>15</v>
      </c>
      <c r="AH1602" s="133">
        <v>4.9600000000000002E-4</v>
      </c>
      <c r="AI1602" s="133">
        <v>1.7000891818718953E-3</v>
      </c>
      <c r="AJ1602" s="133">
        <v>3.8559477999847874E-4</v>
      </c>
    </row>
    <row r="1603" spans="1:36">
      <c r="A1603" t="s">
        <v>1213</v>
      </c>
      <c r="B1603">
        <v>9302</v>
      </c>
      <c r="C1603" t="s">
        <v>3640</v>
      </c>
      <c r="D1603" t="s">
        <v>3641</v>
      </c>
      <c r="E1603" t="s">
        <v>80</v>
      </c>
      <c r="F1603" t="s">
        <v>3642</v>
      </c>
      <c r="G1603" t="s">
        <v>3643</v>
      </c>
      <c r="H1603" t="s">
        <v>321</v>
      </c>
      <c r="I1603" t="s">
        <v>755</v>
      </c>
      <c r="J1603" t="s">
        <v>205</v>
      </c>
      <c r="K1603" t="s">
        <v>224</v>
      </c>
      <c r="L1603" t="s">
        <v>325</v>
      </c>
      <c r="M1603" t="s">
        <v>314</v>
      </c>
      <c r="N1603" t="s">
        <v>488</v>
      </c>
      <c r="O1603" t="s">
        <v>339</v>
      </c>
      <c r="P1603" t="s">
        <v>2007</v>
      </c>
      <c r="Q1603" t="s">
        <v>433</v>
      </c>
      <c r="R1603" t="s">
        <v>407</v>
      </c>
      <c r="S1603" t="s">
        <v>1215</v>
      </c>
      <c r="T1603" s="132">
        <v>6490.8</v>
      </c>
      <c r="U1603" t="s">
        <v>3644</v>
      </c>
      <c r="V1603" s="133">
        <v>7.3779999999999998E-2</v>
      </c>
      <c r="W1603" s="133">
        <v>5.8745242613553697E-2</v>
      </c>
      <c r="X1603" s="15" t="s">
        <v>412</v>
      </c>
      <c r="Y1603" s="15" t="s">
        <v>339</v>
      </c>
      <c r="Z1603" s="144">
        <v>270000</v>
      </c>
      <c r="AA1603" t="s">
        <v>1216</v>
      </c>
      <c r="AB1603" t="s">
        <v>3645</v>
      </c>
      <c r="AD1603" s="144">
        <v>1127.0411000000001</v>
      </c>
      <c r="AG1603" s="15" t="s">
        <v>15</v>
      </c>
      <c r="AH1603" s="133">
        <v>4.4999999999999999E-4</v>
      </c>
      <c r="AI1603" s="133">
        <v>1.6427899701882305E-3</v>
      </c>
      <c r="AJ1603" s="133">
        <v>3.7259882828086243E-4</v>
      </c>
    </row>
    <row r="1604" spans="1:36">
      <c r="A1604" t="s">
        <v>1213</v>
      </c>
      <c r="B1604">
        <v>9302</v>
      </c>
      <c r="C1604" t="s">
        <v>3600</v>
      </c>
      <c r="D1604" t="s">
        <v>3601</v>
      </c>
      <c r="E1604" t="s">
        <v>80</v>
      </c>
      <c r="F1604" t="s">
        <v>3602</v>
      </c>
      <c r="G1604" t="s">
        <v>3603</v>
      </c>
      <c r="H1604" t="s">
        <v>321</v>
      </c>
      <c r="I1604" t="s">
        <v>755</v>
      </c>
      <c r="J1604" t="s">
        <v>205</v>
      </c>
      <c r="K1604" t="s">
        <v>224</v>
      </c>
      <c r="L1604" t="s">
        <v>325</v>
      </c>
      <c r="M1604" t="s">
        <v>314</v>
      </c>
      <c r="N1604" t="s">
        <v>521</v>
      </c>
      <c r="O1604" t="s">
        <v>339</v>
      </c>
      <c r="P1604" t="s">
        <v>2231</v>
      </c>
      <c r="Q1604" t="s">
        <v>431</v>
      </c>
      <c r="R1604" t="s">
        <v>407</v>
      </c>
      <c r="S1604" t="s">
        <v>1215</v>
      </c>
      <c r="T1604" s="132">
        <v>6837.6</v>
      </c>
      <c r="U1604" t="s">
        <v>3604</v>
      </c>
      <c r="V1604" s="133">
        <v>3.15E-2</v>
      </c>
      <c r="W1604" s="133">
        <v>5.5828909205197903E-2</v>
      </c>
      <c r="X1604" s="15" t="s">
        <v>412</v>
      </c>
      <c r="Y1604" s="15" t="s">
        <v>339</v>
      </c>
      <c r="Z1604" s="144">
        <v>355000</v>
      </c>
      <c r="AA1604" t="s">
        <v>1216</v>
      </c>
      <c r="AB1604" t="s">
        <v>3605</v>
      </c>
      <c r="AD1604" s="144">
        <v>1121.9439</v>
      </c>
      <c r="AG1604" s="15" t="s">
        <v>15</v>
      </c>
      <c r="AH1604" s="133">
        <v>4.7333333333333331E-4</v>
      </c>
      <c r="AI1604" s="133">
        <v>1.6353602242490243E-3</v>
      </c>
      <c r="AJ1604" s="133">
        <v>3.7091369829978784E-4</v>
      </c>
    </row>
    <row r="1605" spans="1:36">
      <c r="A1605" t="s">
        <v>1213</v>
      </c>
      <c r="B1605">
        <v>9302</v>
      </c>
      <c r="C1605" t="s">
        <v>3646</v>
      </c>
      <c r="D1605" t="s">
        <v>3647</v>
      </c>
      <c r="E1605" t="s">
        <v>80</v>
      </c>
      <c r="F1605" t="s">
        <v>3648</v>
      </c>
      <c r="G1605" t="s">
        <v>3651</v>
      </c>
      <c r="H1605" t="s">
        <v>321</v>
      </c>
      <c r="I1605" t="s">
        <v>755</v>
      </c>
      <c r="J1605" t="s">
        <v>205</v>
      </c>
      <c r="K1605" t="s">
        <v>224</v>
      </c>
      <c r="L1605" t="s">
        <v>325</v>
      </c>
      <c r="M1605" t="s">
        <v>314</v>
      </c>
      <c r="N1605" t="s">
        <v>556</v>
      </c>
      <c r="O1605" t="s">
        <v>339</v>
      </c>
      <c r="P1605" t="s">
        <v>2007</v>
      </c>
      <c r="Q1605" t="s">
        <v>433</v>
      </c>
      <c r="R1605" t="s">
        <v>407</v>
      </c>
      <c r="S1605" t="s">
        <v>1215</v>
      </c>
      <c r="T1605" s="132">
        <v>3684</v>
      </c>
      <c r="U1605" t="s">
        <v>3650</v>
      </c>
      <c r="V1605" s="133">
        <v>5.7000000000000002E-2</v>
      </c>
      <c r="W1605" s="133">
        <v>5.40035782229897E-2</v>
      </c>
      <c r="X1605" s="15" t="s">
        <v>412</v>
      </c>
      <c r="Y1605" s="15" t="s">
        <v>339</v>
      </c>
      <c r="Z1605" s="144">
        <v>280000</v>
      </c>
      <c r="AA1605" t="s">
        <v>1216</v>
      </c>
      <c r="AB1605" t="s">
        <v>3652</v>
      </c>
      <c r="AD1605" s="144">
        <v>1065.3401000000001</v>
      </c>
      <c r="AG1605" s="15" t="s">
        <v>15</v>
      </c>
      <c r="AH1605" s="133">
        <v>2.7999999999999998E-4</v>
      </c>
      <c r="AI1605" s="133">
        <v>1.5528537789077316E-3</v>
      </c>
      <c r="AJ1605" s="133">
        <v>3.5220053020303945E-4</v>
      </c>
    </row>
    <row r="1606" spans="1:36">
      <c r="A1606" t="s">
        <v>1213</v>
      </c>
      <c r="B1606">
        <v>9302</v>
      </c>
      <c r="C1606" t="s">
        <v>3621</v>
      </c>
      <c r="D1606" t="s">
        <v>3622</v>
      </c>
      <c r="E1606" t="s">
        <v>80</v>
      </c>
      <c r="F1606" t="s">
        <v>3668</v>
      </c>
      <c r="G1606" t="s">
        <v>3669</v>
      </c>
      <c r="H1606" t="s">
        <v>321</v>
      </c>
      <c r="I1606" t="s">
        <v>755</v>
      </c>
      <c r="J1606" t="s">
        <v>205</v>
      </c>
      <c r="K1606" t="s">
        <v>293</v>
      </c>
      <c r="L1606" t="s">
        <v>325</v>
      </c>
      <c r="M1606" t="s">
        <v>314</v>
      </c>
      <c r="N1606" t="s">
        <v>568</v>
      </c>
      <c r="O1606" t="s">
        <v>339</v>
      </c>
      <c r="P1606" t="s">
        <v>3625</v>
      </c>
      <c r="Q1606" t="s">
        <v>431</v>
      </c>
      <c r="R1606" t="s">
        <v>407</v>
      </c>
      <c r="S1606" t="s">
        <v>1217</v>
      </c>
      <c r="T1606" s="132">
        <v>1407</v>
      </c>
      <c r="U1606" t="s">
        <v>3670</v>
      </c>
      <c r="V1606" s="133">
        <v>4.2500000000000003E-2</v>
      </c>
      <c r="W1606" s="133">
        <v>8.3848788822889E-2</v>
      </c>
      <c r="X1606" s="15" t="s">
        <v>412</v>
      </c>
      <c r="Y1606" s="15" t="s">
        <v>339</v>
      </c>
      <c r="Z1606" s="144">
        <v>275000</v>
      </c>
      <c r="AA1606" t="s">
        <v>1218</v>
      </c>
      <c r="AB1606" t="s">
        <v>3671</v>
      </c>
      <c r="AD1606" s="144">
        <v>1059.962</v>
      </c>
      <c r="AG1606" s="15" t="s">
        <v>15</v>
      </c>
      <c r="AH1606" s="133">
        <v>9.3870431496772568E-4</v>
      </c>
      <c r="AI1606" s="133">
        <v>1.5450145894241631E-3</v>
      </c>
      <c r="AJ1606" s="133">
        <v>3.504225349210774E-4</v>
      </c>
    </row>
    <row r="1607" spans="1:36">
      <c r="A1607" t="s">
        <v>1213</v>
      </c>
      <c r="B1607">
        <v>9302</v>
      </c>
      <c r="C1607" t="s">
        <v>3672</v>
      </c>
      <c r="D1607" t="s">
        <v>3673</v>
      </c>
      <c r="E1607" t="s">
        <v>80</v>
      </c>
      <c r="F1607" t="s">
        <v>3674</v>
      </c>
      <c r="G1607" t="s">
        <v>3675</v>
      </c>
      <c r="H1607" t="s">
        <v>321</v>
      </c>
      <c r="I1607" t="s">
        <v>755</v>
      </c>
      <c r="J1607" t="s">
        <v>205</v>
      </c>
      <c r="K1607" t="s">
        <v>224</v>
      </c>
      <c r="L1607" t="s">
        <v>325</v>
      </c>
      <c r="M1607" t="s">
        <v>314</v>
      </c>
      <c r="N1607" t="s">
        <v>521</v>
      </c>
      <c r="O1607" t="s">
        <v>339</v>
      </c>
      <c r="P1607" t="s">
        <v>2007</v>
      </c>
      <c r="Q1607" t="s">
        <v>433</v>
      </c>
      <c r="R1607" t="s">
        <v>407</v>
      </c>
      <c r="S1607" t="s">
        <v>1215</v>
      </c>
      <c r="T1607" s="132">
        <v>3836.7</v>
      </c>
      <c r="U1607" t="s">
        <v>3676</v>
      </c>
      <c r="V1607" s="133">
        <v>5.1999999999999998E-2</v>
      </c>
      <c r="W1607" s="133">
        <v>5.1409824858903601E-2</v>
      </c>
      <c r="X1607" s="15" t="s">
        <v>412</v>
      </c>
      <c r="Y1607" s="15" t="s">
        <v>339</v>
      </c>
      <c r="Z1607" s="144">
        <v>275000</v>
      </c>
      <c r="AA1607" t="s">
        <v>1216</v>
      </c>
      <c r="AB1607" t="s">
        <v>3677</v>
      </c>
      <c r="AD1607" s="144">
        <v>1029.2688000000001</v>
      </c>
      <c r="AG1607" s="15" t="s">
        <v>15</v>
      </c>
      <c r="AH1607" s="133">
        <v>5.5000000000000003E-4</v>
      </c>
      <c r="AI1607" s="133">
        <v>1.5002757763383037E-3</v>
      </c>
      <c r="AJ1607" s="133">
        <v>3.402753891282663E-4</v>
      </c>
    </row>
    <row r="1608" spans="1:36">
      <c r="A1608" t="s">
        <v>1213</v>
      </c>
      <c r="B1608">
        <v>9302</v>
      </c>
      <c r="C1608" t="s">
        <v>3672</v>
      </c>
      <c r="D1608" t="s">
        <v>3673</v>
      </c>
      <c r="E1608" t="s">
        <v>80</v>
      </c>
      <c r="F1608" t="s">
        <v>3684</v>
      </c>
      <c r="G1608" t="s">
        <v>3685</v>
      </c>
      <c r="H1608" t="s">
        <v>321</v>
      </c>
      <c r="I1608" t="s">
        <v>755</v>
      </c>
      <c r="J1608" t="s">
        <v>205</v>
      </c>
      <c r="K1608" t="s">
        <v>224</v>
      </c>
      <c r="L1608" t="s">
        <v>325</v>
      </c>
      <c r="M1608" t="s">
        <v>314</v>
      </c>
      <c r="N1608" t="s">
        <v>521</v>
      </c>
      <c r="O1608" t="s">
        <v>339</v>
      </c>
      <c r="P1608" t="s">
        <v>2007</v>
      </c>
      <c r="Q1608" t="s">
        <v>433</v>
      </c>
      <c r="R1608" t="s">
        <v>407</v>
      </c>
      <c r="S1608" t="s">
        <v>1215</v>
      </c>
      <c r="T1608" s="132">
        <v>7310.2</v>
      </c>
      <c r="U1608" t="s">
        <v>3686</v>
      </c>
      <c r="V1608" s="133">
        <v>5.45E-2</v>
      </c>
      <c r="W1608" s="133">
        <v>5.48454334604737E-2</v>
      </c>
      <c r="X1608" s="15" t="s">
        <v>412</v>
      </c>
      <c r="Y1608" s="15" t="s">
        <v>339</v>
      </c>
      <c r="Z1608" s="144">
        <v>275000</v>
      </c>
      <c r="AA1608" t="s">
        <v>1216</v>
      </c>
      <c r="AB1608" t="s">
        <v>3687</v>
      </c>
      <c r="AD1608" s="144">
        <v>1027.8216</v>
      </c>
      <c r="AG1608" s="15" t="s">
        <v>15</v>
      </c>
      <c r="AH1608" s="133">
        <v>2.7500000000000002E-4</v>
      </c>
      <c r="AI1608" s="133">
        <v>1.4981663185333874E-3</v>
      </c>
      <c r="AJ1608" s="133">
        <v>3.3979694604017655E-4</v>
      </c>
    </row>
    <row r="1609" spans="1:36">
      <c r="A1609" t="s">
        <v>1213</v>
      </c>
      <c r="B1609">
        <v>9302</v>
      </c>
      <c r="C1609" t="s">
        <v>3688</v>
      </c>
      <c r="D1609" t="s">
        <v>3689</v>
      </c>
      <c r="E1609" t="s">
        <v>80</v>
      </c>
      <c r="F1609" t="s">
        <v>3690</v>
      </c>
      <c r="G1609" t="s">
        <v>3691</v>
      </c>
      <c r="H1609" t="s">
        <v>321</v>
      </c>
      <c r="I1609" t="s">
        <v>755</v>
      </c>
      <c r="J1609" t="s">
        <v>205</v>
      </c>
      <c r="K1609" t="s">
        <v>224</v>
      </c>
      <c r="L1609" t="s">
        <v>325</v>
      </c>
      <c r="M1609" t="s">
        <v>314</v>
      </c>
      <c r="N1609" t="s">
        <v>548</v>
      </c>
      <c r="O1609" t="s">
        <v>339</v>
      </c>
      <c r="P1609" t="s">
        <v>3692</v>
      </c>
      <c r="Q1609" t="s">
        <v>433</v>
      </c>
      <c r="R1609" t="s">
        <v>407</v>
      </c>
      <c r="S1609" t="s">
        <v>1215</v>
      </c>
      <c r="T1609" s="132">
        <v>1795.2</v>
      </c>
      <c r="U1609" t="s">
        <v>3693</v>
      </c>
      <c r="V1609" s="133">
        <v>4.8750000000000002E-2</v>
      </c>
      <c r="W1609" s="133">
        <v>5.1158055068254098E-2</v>
      </c>
      <c r="X1609" s="15" t="s">
        <v>412</v>
      </c>
      <c r="Y1609" s="15" t="s">
        <v>339</v>
      </c>
      <c r="Z1609" s="144">
        <v>275000</v>
      </c>
      <c r="AA1609" t="s">
        <v>1216</v>
      </c>
      <c r="AB1609" t="s">
        <v>3694</v>
      </c>
      <c r="AD1609" s="144">
        <v>1015.6973</v>
      </c>
      <c r="AG1609" s="15" t="s">
        <v>15</v>
      </c>
      <c r="AH1609" s="133">
        <v>1.8333333333333334E-4</v>
      </c>
      <c r="AI1609" s="133">
        <v>1.4804937789644639E-3</v>
      </c>
      <c r="AJ1609" s="133">
        <v>3.357886627808299E-4</v>
      </c>
    </row>
    <row r="1610" spans="1:36">
      <c r="A1610" t="s">
        <v>1213</v>
      </c>
      <c r="B1610">
        <v>9302</v>
      </c>
      <c r="C1610" t="s">
        <v>3706</v>
      </c>
      <c r="D1610" t="s">
        <v>3707</v>
      </c>
      <c r="E1610" t="s">
        <v>80</v>
      </c>
      <c r="F1610" t="s">
        <v>3708</v>
      </c>
      <c r="G1610" t="s">
        <v>3709</v>
      </c>
      <c r="H1610" t="s">
        <v>321</v>
      </c>
      <c r="I1610" t="s">
        <v>755</v>
      </c>
      <c r="J1610" t="s">
        <v>205</v>
      </c>
      <c r="K1610" t="s">
        <v>224</v>
      </c>
      <c r="L1610" t="s">
        <v>325</v>
      </c>
      <c r="M1610" t="s">
        <v>314</v>
      </c>
      <c r="N1610" t="s">
        <v>545</v>
      </c>
      <c r="O1610" t="s">
        <v>339</v>
      </c>
      <c r="P1610" t="s">
        <v>3692</v>
      </c>
      <c r="Q1610" t="s">
        <v>433</v>
      </c>
      <c r="R1610" t="s">
        <v>407</v>
      </c>
      <c r="S1610" t="s">
        <v>1215</v>
      </c>
      <c r="T1610" s="132">
        <v>972.6</v>
      </c>
      <c r="U1610" t="s">
        <v>3710</v>
      </c>
      <c r="V1610" s="133">
        <v>3.3500000000000002E-2</v>
      </c>
      <c r="W1610" s="133">
        <v>5.45989088737961E-2</v>
      </c>
      <c r="X1610" s="15" t="s">
        <v>412</v>
      </c>
      <c r="Y1610" s="15" t="s">
        <v>339</v>
      </c>
      <c r="Z1610" s="144">
        <v>275000</v>
      </c>
      <c r="AA1610" t="s">
        <v>1216</v>
      </c>
      <c r="AB1610" t="s">
        <v>3711</v>
      </c>
      <c r="AD1610" s="144">
        <v>993.46519999999998</v>
      </c>
      <c r="AG1610" s="15" t="s">
        <v>15</v>
      </c>
      <c r="AH1610" s="133">
        <v>1.5714285714285713E-4</v>
      </c>
      <c r="AI1610" s="133">
        <v>1.4480879768191633E-3</v>
      </c>
      <c r="AJ1610" s="133">
        <v>3.2843874944561702E-4</v>
      </c>
    </row>
    <row r="1611" spans="1:36">
      <c r="A1611" t="s">
        <v>1213</v>
      </c>
      <c r="B1611">
        <v>9302</v>
      </c>
      <c r="C1611" t="s">
        <v>3658</v>
      </c>
      <c r="D1611" t="s">
        <v>3659</v>
      </c>
      <c r="E1611" t="s">
        <v>80</v>
      </c>
      <c r="F1611" t="s">
        <v>3660</v>
      </c>
      <c r="G1611" t="s">
        <v>3661</v>
      </c>
      <c r="H1611" t="s">
        <v>321</v>
      </c>
      <c r="I1611" t="s">
        <v>755</v>
      </c>
      <c r="J1611" t="s">
        <v>205</v>
      </c>
      <c r="K1611" t="s">
        <v>245</v>
      </c>
      <c r="L1611" t="s">
        <v>325</v>
      </c>
      <c r="M1611" t="s">
        <v>364</v>
      </c>
      <c r="N1611" t="s">
        <v>568</v>
      </c>
      <c r="O1611" t="s">
        <v>339</v>
      </c>
      <c r="P1611" t="s">
        <v>2929</v>
      </c>
      <c r="Q1611" t="s">
        <v>431</v>
      </c>
      <c r="R1611" t="s">
        <v>407</v>
      </c>
      <c r="S1611" t="s">
        <v>1217</v>
      </c>
      <c r="T1611" s="132">
        <v>3846.3</v>
      </c>
      <c r="U1611" t="s">
        <v>3662</v>
      </c>
      <c r="V1611" s="133">
        <v>1.6250000000000001E-2</v>
      </c>
      <c r="W1611" s="133">
        <v>5.93943366050717E-2</v>
      </c>
      <c r="X1611" s="15" t="s">
        <v>412</v>
      </c>
      <c r="Y1611" s="15" t="s">
        <v>339</v>
      </c>
      <c r="Z1611" s="144">
        <v>275000</v>
      </c>
      <c r="AA1611" t="s">
        <v>1218</v>
      </c>
      <c r="AB1611" t="s">
        <v>3663</v>
      </c>
      <c r="AD1611" s="144">
        <v>933.0936999999999</v>
      </c>
      <c r="AG1611" s="15" t="s">
        <v>15</v>
      </c>
      <c r="AH1611" s="133">
        <v>7.8571428571428575E-4</v>
      </c>
      <c r="AI1611" s="133">
        <v>1.3600896822714144E-3</v>
      </c>
      <c r="AJ1611" s="133">
        <v>3.084799829360744E-4</v>
      </c>
    </row>
    <row r="1612" spans="1:36">
      <c r="A1612" t="s">
        <v>1213</v>
      </c>
      <c r="B1612">
        <v>9302</v>
      </c>
      <c r="C1612" t="s">
        <v>3734</v>
      </c>
      <c r="D1612" t="s">
        <v>3735</v>
      </c>
      <c r="E1612" t="s">
        <v>311</v>
      </c>
      <c r="F1612" t="s">
        <v>3736</v>
      </c>
      <c r="G1612" t="s">
        <v>3737</v>
      </c>
      <c r="H1612" t="s">
        <v>321</v>
      </c>
      <c r="I1612" t="s">
        <v>755</v>
      </c>
      <c r="J1612" t="s">
        <v>205</v>
      </c>
      <c r="K1612" t="s">
        <v>233</v>
      </c>
      <c r="L1612" t="s">
        <v>325</v>
      </c>
      <c r="M1612" t="s">
        <v>314</v>
      </c>
      <c r="N1612" t="s">
        <v>486</v>
      </c>
      <c r="O1612" t="s">
        <v>339</v>
      </c>
      <c r="P1612" t="s">
        <v>2020</v>
      </c>
      <c r="Q1612" t="s">
        <v>433</v>
      </c>
      <c r="R1612" t="s">
        <v>407</v>
      </c>
      <c r="S1612" t="s">
        <v>1215</v>
      </c>
      <c r="T1612" s="132">
        <v>6686.3</v>
      </c>
      <c r="U1612" t="s">
        <v>2618</v>
      </c>
      <c r="V1612" s="133">
        <v>8.5000000000000006E-2</v>
      </c>
      <c r="W1612" s="133">
        <v>8.8847468208074196E-2</v>
      </c>
      <c r="X1612" s="15" t="s">
        <v>412</v>
      </c>
      <c r="Y1612" s="15" t="s">
        <v>339</v>
      </c>
      <c r="Z1612" s="144">
        <v>230000</v>
      </c>
      <c r="AA1612" t="s">
        <v>1216</v>
      </c>
      <c r="AB1612" t="s">
        <v>3738</v>
      </c>
      <c r="AC1612" s="132">
        <v>14086.8</v>
      </c>
      <c r="AD1612" s="144">
        <v>887.64670000000001</v>
      </c>
      <c r="AG1612" s="15" t="s">
        <v>15</v>
      </c>
      <c r="AH1612" s="133">
        <v>3.0666666666666668E-4</v>
      </c>
      <c r="AI1612" s="133">
        <v>1.2938455357401617E-3</v>
      </c>
      <c r="AJ1612" s="133">
        <v>2.9345524342224447E-4</v>
      </c>
    </row>
    <row r="1613" spans="1:36">
      <c r="A1613" t="s">
        <v>1213</v>
      </c>
      <c r="B1613">
        <v>9302</v>
      </c>
      <c r="C1613" t="s">
        <v>2970</v>
      </c>
      <c r="D1613" t="s">
        <v>2971</v>
      </c>
      <c r="E1613" t="s">
        <v>80</v>
      </c>
      <c r="F1613" t="s">
        <v>3664</v>
      </c>
      <c r="G1613" t="s">
        <v>3665</v>
      </c>
      <c r="H1613" t="s">
        <v>321</v>
      </c>
      <c r="I1613" t="s">
        <v>755</v>
      </c>
      <c r="J1613" t="s">
        <v>205</v>
      </c>
      <c r="K1613" t="s">
        <v>224</v>
      </c>
      <c r="L1613" t="s">
        <v>325</v>
      </c>
      <c r="M1613" t="s">
        <v>314</v>
      </c>
      <c r="N1613" t="s">
        <v>537</v>
      </c>
      <c r="O1613" t="s">
        <v>339</v>
      </c>
      <c r="P1613" t="s">
        <v>2002</v>
      </c>
      <c r="Q1613" t="s">
        <v>433</v>
      </c>
      <c r="R1613" t="s">
        <v>407</v>
      </c>
      <c r="S1613" t="s">
        <v>1215</v>
      </c>
      <c r="T1613" s="132">
        <v>3588.4</v>
      </c>
      <c r="U1613" t="s">
        <v>3666</v>
      </c>
      <c r="V1613" s="133">
        <v>7.9500000000000001E-2</v>
      </c>
      <c r="W1613" s="133">
        <v>7.0717420679330498E-2</v>
      </c>
      <c r="X1613" s="15" t="s">
        <v>412</v>
      </c>
      <c r="Y1613" s="15" t="s">
        <v>339</v>
      </c>
      <c r="Z1613" s="144">
        <v>225000</v>
      </c>
      <c r="AA1613" t="s">
        <v>1216</v>
      </c>
      <c r="AB1613" t="s">
        <v>3667</v>
      </c>
      <c r="AD1613" s="144">
        <v>877.24689999999998</v>
      </c>
      <c r="AG1613" s="15" t="s">
        <v>15</v>
      </c>
      <c r="AH1613" s="133">
        <v>3.4615384615384613E-4</v>
      </c>
      <c r="AI1613" s="133">
        <v>1.2786866501130415E-3</v>
      </c>
      <c r="AJ1613" s="133">
        <v>2.9001707839493952E-4</v>
      </c>
    </row>
    <row r="1614" spans="1:36">
      <c r="A1614" t="s">
        <v>1213</v>
      </c>
      <c r="B1614">
        <v>9302</v>
      </c>
      <c r="C1614" t="s">
        <v>3739</v>
      </c>
      <c r="D1614" t="s">
        <v>3740</v>
      </c>
      <c r="E1614" t="s">
        <v>80</v>
      </c>
      <c r="F1614" t="s">
        <v>3741</v>
      </c>
      <c r="G1614" t="s">
        <v>3742</v>
      </c>
      <c r="H1614" t="s">
        <v>321</v>
      </c>
      <c r="I1614" t="s">
        <v>755</v>
      </c>
      <c r="J1614" t="s">
        <v>205</v>
      </c>
      <c r="K1614" t="s">
        <v>224</v>
      </c>
      <c r="L1614" t="s">
        <v>325</v>
      </c>
      <c r="M1614" t="s">
        <v>314</v>
      </c>
      <c r="N1614" t="s">
        <v>530</v>
      </c>
      <c r="O1614" t="s">
        <v>339</v>
      </c>
      <c r="P1614" t="s">
        <v>2002</v>
      </c>
      <c r="Q1614" t="s">
        <v>433</v>
      </c>
      <c r="R1614" t="s">
        <v>407</v>
      </c>
      <c r="S1614" t="s">
        <v>1215</v>
      </c>
      <c r="T1614" s="132">
        <v>3767</v>
      </c>
      <c r="U1614" t="s">
        <v>3682</v>
      </c>
      <c r="V1614" s="133">
        <v>5.7000000000000002E-2</v>
      </c>
      <c r="W1614" s="133">
        <v>4.60466037976738E-2</v>
      </c>
      <c r="X1614" s="15" t="s">
        <v>412</v>
      </c>
      <c r="Y1614" s="15" t="s">
        <v>339</v>
      </c>
      <c r="Z1614" s="144">
        <v>185000</v>
      </c>
      <c r="AA1614" t="s">
        <v>1216</v>
      </c>
      <c r="AB1614" t="s">
        <v>3743</v>
      </c>
      <c r="AD1614" s="144">
        <v>705.35969999999998</v>
      </c>
      <c r="AG1614" s="15" t="s">
        <v>15</v>
      </c>
      <c r="AH1614" s="133">
        <v>2.4674891630543515E-4</v>
      </c>
      <c r="AI1614" s="133">
        <v>1.0281416006345989E-3</v>
      </c>
      <c r="AJ1614" s="133">
        <v>2.3319131639169203E-4</v>
      </c>
    </row>
    <row r="1615" spans="1:36">
      <c r="A1615" t="s">
        <v>1213</v>
      </c>
      <c r="B1615">
        <v>9302</v>
      </c>
      <c r="C1615" t="s">
        <v>3768</v>
      </c>
      <c r="D1615" t="s">
        <v>3769</v>
      </c>
      <c r="E1615" t="s">
        <v>80</v>
      </c>
      <c r="F1615" t="s">
        <v>3770</v>
      </c>
      <c r="G1615" t="s">
        <v>3771</v>
      </c>
      <c r="H1615" t="s">
        <v>321</v>
      </c>
      <c r="I1615" t="s">
        <v>755</v>
      </c>
      <c r="J1615" t="s">
        <v>205</v>
      </c>
      <c r="K1615" t="s">
        <v>224</v>
      </c>
      <c r="L1615" t="s">
        <v>325</v>
      </c>
      <c r="M1615" t="s">
        <v>314</v>
      </c>
      <c r="N1615" t="s">
        <v>537</v>
      </c>
      <c r="O1615" t="s">
        <v>339</v>
      </c>
      <c r="P1615" t="s">
        <v>2002</v>
      </c>
      <c r="Q1615" t="s">
        <v>433</v>
      </c>
      <c r="R1615" t="s">
        <v>407</v>
      </c>
      <c r="S1615" t="s">
        <v>1215</v>
      </c>
      <c r="T1615" s="132">
        <v>5801.6</v>
      </c>
      <c r="U1615" t="s">
        <v>3772</v>
      </c>
      <c r="V1615" s="133">
        <v>6.6500000000000004E-2</v>
      </c>
      <c r="W1615" s="133">
        <v>6.5600724204778305E-2</v>
      </c>
      <c r="X1615" s="15" t="s">
        <v>412</v>
      </c>
      <c r="Y1615" s="15" t="s">
        <v>339</v>
      </c>
      <c r="Z1615" s="144">
        <v>190000</v>
      </c>
      <c r="AA1615" t="s">
        <v>1216</v>
      </c>
      <c r="AB1615" t="s">
        <v>3773</v>
      </c>
      <c r="AD1615" s="144">
        <v>692.09030000000007</v>
      </c>
      <c r="AG1615" s="15" t="s">
        <v>15</v>
      </c>
      <c r="AH1615" s="133">
        <v>2.5333333333333333E-4</v>
      </c>
      <c r="AI1615" s="133">
        <v>1.0087999482046959E-3</v>
      </c>
      <c r="AJ1615" s="133">
        <v>2.2880446404709693E-4</v>
      </c>
    </row>
    <row r="1616" spans="1:36">
      <c r="A1616" t="s">
        <v>1213</v>
      </c>
      <c r="B1616">
        <v>9302</v>
      </c>
      <c r="C1616" t="s">
        <v>2016</v>
      </c>
      <c r="D1616" t="s">
        <v>2017</v>
      </c>
      <c r="E1616" t="s">
        <v>80</v>
      </c>
      <c r="F1616" t="s">
        <v>2018</v>
      </c>
      <c r="G1616" t="s">
        <v>2019</v>
      </c>
      <c r="H1616" t="s">
        <v>321</v>
      </c>
      <c r="I1616" t="s">
        <v>755</v>
      </c>
      <c r="J1616" t="s">
        <v>205</v>
      </c>
      <c r="K1616" t="s">
        <v>204</v>
      </c>
      <c r="L1616" t="s">
        <v>325</v>
      </c>
      <c r="M1616" t="s">
        <v>314</v>
      </c>
      <c r="N1616" t="s">
        <v>486</v>
      </c>
      <c r="O1616" t="s">
        <v>339</v>
      </c>
      <c r="P1616" t="s">
        <v>2020</v>
      </c>
      <c r="Q1616" t="s">
        <v>433</v>
      </c>
      <c r="R1616" t="s">
        <v>407</v>
      </c>
      <c r="S1616" t="s">
        <v>1215</v>
      </c>
      <c r="T1616" s="132">
        <v>1204.7</v>
      </c>
      <c r="U1616" t="s">
        <v>1807</v>
      </c>
      <c r="V1616" s="133">
        <v>6.1249999999999999E-2</v>
      </c>
      <c r="W1616" s="133">
        <v>7.8168232921361602E-2</v>
      </c>
      <c r="X1616" s="15" t="s">
        <v>412</v>
      </c>
      <c r="Y1616" s="15" t="s">
        <v>339</v>
      </c>
      <c r="Z1616" s="144">
        <v>180000</v>
      </c>
      <c r="AA1616" t="s">
        <v>1216</v>
      </c>
      <c r="AB1616" t="s">
        <v>2021</v>
      </c>
      <c r="AD1616" s="144">
        <v>660.68009999999992</v>
      </c>
      <c r="AG1616" s="15" t="s">
        <v>15</v>
      </c>
      <c r="AH1616" s="133">
        <v>2.9999999999999997E-4</v>
      </c>
      <c r="AI1616" s="133">
        <v>9.6301602646341558E-4</v>
      </c>
      <c r="AJ1616" s="133">
        <v>2.1842027866462275E-4</v>
      </c>
    </row>
    <row r="1617" spans="1:36">
      <c r="A1617" t="s">
        <v>1213</v>
      </c>
      <c r="B1617">
        <v>9302</v>
      </c>
      <c r="C1617" t="s">
        <v>3701</v>
      </c>
      <c r="D1617" t="s">
        <v>3702</v>
      </c>
      <c r="E1617" t="s">
        <v>80</v>
      </c>
      <c r="F1617" t="s">
        <v>3703</v>
      </c>
      <c r="G1617" t="s">
        <v>3704</v>
      </c>
      <c r="H1617" t="s">
        <v>321</v>
      </c>
      <c r="I1617" t="s">
        <v>755</v>
      </c>
      <c r="J1617" t="s">
        <v>205</v>
      </c>
      <c r="K1617" t="s">
        <v>301</v>
      </c>
      <c r="L1617" t="s">
        <v>325</v>
      </c>
      <c r="M1617" t="s">
        <v>314</v>
      </c>
      <c r="N1617" t="s">
        <v>546</v>
      </c>
      <c r="O1617" t="s">
        <v>339</v>
      </c>
      <c r="P1617" t="s">
        <v>2880</v>
      </c>
      <c r="Q1617" t="s">
        <v>433</v>
      </c>
      <c r="R1617" t="s">
        <v>407</v>
      </c>
      <c r="S1617" t="s">
        <v>1215</v>
      </c>
      <c r="T1617" s="132">
        <v>3018.4</v>
      </c>
      <c r="U1617" t="s">
        <v>2651</v>
      </c>
      <c r="V1617" s="133">
        <v>4.3749999999999997E-2</v>
      </c>
      <c r="W1617" s="133">
        <v>5.0373897074460598E-2</v>
      </c>
      <c r="X1617" s="15" t="s">
        <v>412</v>
      </c>
      <c r="Y1617" s="15" t="s">
        <v>339</v>
      </c>
      <c r="Z1617" s="144">
        <v>180000</v>
      </c>
      <c r="AA1617" t="s">
        <v>1216</v>
      </c>
      <c r="AB1617" t="s">
        <v>3705</v>
      </c>
      <c r="AD1617" s="144">
        <v>656.31459999999993</v>
      </c>
      <c r="AG1617" s="15" t="s">
        <v>15</v>
      </c>
      <c r="AH1617" s="133">
        <v>4.4999999999999999E-4</v>
      </c>
      <c r="AI1617" s="133">
        <v>9.5665281609348608E-4</v>
      </c>
      <c r="AJ1617" s="133">
        <v>2.1697704808069809E-4</v>
      </c>
    </row>
    <row r="1618" spans="1:36">
      <c r="A1618" t="s">
        <v>1213</v>
      </c>
      <c r="B1618">
        <v>9302</v>
      </c>
      <c r="C1618" t="s">
        <v>3832</v>
      </c>
      <c r="D1618" t="s">
        <v>3833</v>
      </c>
      <c r="E1618" t="s">
        <v>80</v>
      </c>
      <c r="F1618" t="s">
        <v>3834</v>
      </c>
      <c r="G1618" t="s">
        <v>3835</v>
      </c>
      <c r="H1618" t="s">
        <v>321</v>
      </c>
      <c r="I1618" t="s">
        <v>755</v>
      </c>
      <c r="J1618" t="s">
        <v>205</v>
      </c>
      <c r="K1618" t="s">
        <v>224</v>
      </c>
      <c r="L1618" t="s">
        <v>325</v>
      </c>
      <c r="M1618" t="s">
        <v>368</v>
      </c>
      <c r="N1618" t="s">
        <v>568</v>
      </c>
      <c r="O1618" t="s">
        <v>339</v>
      </c>
      <c r="P1618" t="s">
        <v>2002</v>
      </c>
      <c r="Q1618" t="s">
        <v>433</v>
      </c>
      <c r="R1618" t="s">
        <v>407</v>
      </c>
      <c r="S1618" t="s">
        <v>1215</v>
      </c>
      <c r="T1618" s="132">
        <v>306.8</v>
      </c>
      <c r="U1618" t="s">
        <v>3836</v>
      </c>
      <c r="V1618" s="133">
        <v>7.7469999999999997E-2</v>
      </c>
      <c r="W1618" s="133">
        <v>3.9739071077191799</v>
      </c>
      <c r="X1618" s="3" t="s">
        <v>411</v>
      </c>
      <c r="Y1618" s="3" t="s">
        <v>338</v>
      </c>
      <c r="Z1618" s="144">
        <v>250000</v>
      </c>
      <c r="AA1618" t="s">
        <v>1216</v>
      </c>
      <c r="AB1618" t="s">
        <v>3837</v>
      </c>
      <c r="AD1618" s="144">
        <v>606.07980000000009</v>
      </c>
      <c r="AG1618" s="15" t="s">
        <v>15</v>
      </c>
      <c r="AH1618" s="133">
        <v>3.8971161340607951E-4</v>
      </c>
      <c r="AI1618" s="133">
        <v>8.8342990914323251E-4</v>
      </c>
      <c r="AJ1618" s="133">
        <v>2.0036946596242096E-4</v>
      </c>
    </row>
    <row r="1619" spans="1:36">
      <c r="A1619" t="s">
        <v>1213</v>
      </c>
      <c r="B1619">
        <v>9302</v>
      </c>
      <c r="C1619" t="s">
        <v>3678</v>
      </c>
      <c r="D1619" t="s">
        <v>3679</v>
      </c>
      <c r="E1619" t="s">
        <v>80</v>
      </c>
      <c r="F1619" t="s">
        <v>3680</v>
      </c>
      <c r="G1619" t="s">
        <v>3681</v>
      </c>
      <c r="H1619" t="s">
        <v>321</v>
      </c>
      <c r="I1619" t="s">
        <v>755</v>
      </c>
      <c r="J1619" t="s">
        <v>205</v>
      </c>
      <c r="K1619" t="s">
        <v>224</v>
      </c>
      <c r="L1619" t="s">
        <v>325</v>
      </c>
      <c r="M1619" t="s">
        <v>314</v>
      </c>
      <c r="N1619" t="s">
        <v>545</v>
      </c>
      <c r="O1619" t="s">
        <v>339</v>
      </c>
      <c r="P1619" t="s">
        <v>3578</v>
      </c>
      <c r="Q1619" t="s">
        <v>431</v>
      </c>
      <c r="R1619" t="s">
        <v>407</v>
      </c>
      <c r="S1619" t="s">
        <v>1215</v>
      </c>
      <c r="T1619" s="132">
        <v>3741.5</v>
      </c>
      <c r="U1619" t="s">
        <v>3682</v>
      </c>
      <c r="V1619" s="133">
        <v>4.5999999999999999E-2</v>
      </c>
      <c r="W1619" s="133">
        <v>4.6825516587495501E-2</v>
      </c>
      <c r="X1619" s="15" t="s">
        <v>412</v>
      </c>
      <c r="Y1619" s="15" t="s">
        <v>339</v>
      </c>
      <c r="Z1619" s="144">
        <v>130000</v>
      </c>
      <c r="AA1619" t="s">
        <v>1216</v>
      </c>
      <c r="AB1619" t="s">
        <v>3683</v>
      </c>
      <c r="AD1619" s="144">
        <v>486.22480000000002</v>
      </c>
      <c r="AG1619" s="15" t="s">
        <v>15</v>
      </c>
      <c r="AH1619" s="133">
        <v>8.6666666666666668E-5</v>
      </c>
      <c r="AI1619" s="133">
        <v>7.087276805582142E-4</v>
      </c>
      <c r="AJ1619" s="133">
        <v>1.6074550498743715E-4</v>
      </c>
    </row>
    <row r="1620" spans="1:36">
      <c r="A1620" t="s">
        <v>1213</v>
      </c>
      <c r="B1620">
        <v>9302</v>
      </c>
      <c r="C1620" t="s">
        <v>3762</v>
      </c>
      <c r="D1620" t="s">
        <v>3763</v>
      </c>
      <c r="E1620" t="s">
        <v>80</v>
      </c>
      <c r="F1620" t="s">
        <v>3764</v>
      </c>
      <c r="G1620" t="s">
        <v>3765</v>
      </c>
      <c r="H1620" t="s">
        <v>321</v>
      </c>
      <c r="I1620" t="s">
        <v>755</v>
      </c>
      <c r="J1620" t="s">
        <v>205</v>
      </c>
      <c r="K1620" t="s">
        <v>224</v>
      </c>
      <c r="L1620" t="s">
        <v>325</v>
      </c>
      <c r="M1620" t="s">
        <v>314</v>
      </c>
      <c r="N1620" t="s">
        <v>539</v>
      </c>
      <c r="O1620" t="s">
        <v>339</v>
      </c>
      <c r="P1620" t="s">
        <v>3692</v>
      </c>
      <c r="Q1620" t="s">
        <v>433</v>
      </c>
      <c r="R1620" t="s">
        <v>407</v>
      </c>
      <c r="S1620" t="s">
        <v>1217</v>
      </c>
      <c r="T1620" s="132">
        <v>4286.5</v>
      </c>
      <c r="U1620" t="s">
        <v>3766</v>
      </c>
      <c r="V1620" s="133">
        <v>3.6249999999999998E-2</v>
      </c>
      <c r="W1620" s="133">
        <v>3.3043743151425997E-2</v>
      </c>
      <c r="X1620" s="15" t="s">
        <v>412</v>
      </c>
      <c r="Y1620" s="15" t="s">
        <v>339</v>
      </c>
      <c r="Z1620" s="144">
        <v>90000</v>
      </c>
      <c r="AA1620" t="s">
        <v>1218</v>
      </c>
      <c r="AB1620" t="s">
        <v>3767</v>
      </c>
      <c r="AD1620" s="144">
        <v>367.8297</v>
      </c>
      <c r="AG1620" s="15" t="s">
        <v>15</v>
      </c>
      <c r="AH1620" s="133">
        <v>1.8000000000000001E-4</v>
      </c>
      <c r="AI1620" s="133">
        <v>5.3615342146559315E-4</v>
      </c>
      <c r="AJ1620" s="133">
        <v>1.2160418570973245E-4</v>
      </c>
    </row>
    <row r="1621" spans="1:36">
      <c r="A1621" t="s">
        <v>1213</v>
      </c>
      <c r="B1621">
        <v>9302</v>
      </c>
      <c r="C1621" t="s">
        <v>3744</v>
      </c>
      <c r="D1621" t="s">
        <v>3745</v>
      </c>
      <c r="E1621" t="s">
        <v>80</v>
      </c>
      <c r="F1621" t="s">
        <v>3746</v>
      </c>
      <c r="G1621" t="s">
        <v>3747</v>
      </c>
      <c r="H1621" t="s">
        <v>321</v>
      </c>
      <c r="I1621" t="s">
        <v>755</v>
      </c>
      <c r="J1621" t="s">
        <v>205</v>
      </c>
      <c r="K1621" t="s">
        <v>224</v>
      </c>
      <c r="L1621" t="s">
        <v>325</v>
      </c>
      <c r="M1621" t="s">
        <v>314</v>
      </c>
      <c r="N1621" t="s">
        <v>548</v>
      </c>
      <c r="O1621" t="s">
        <v>339</v>
      </c>
      <c r="P1621" t="s">
        <v>2002</v>
      </c>
      <c r="Q1621" t="s">
        <v>423</v>
      </c>
      <c r="R1621" t="s">
        <v>407</v>
      </c>
      <c r="S1621" t="s">
        <v>1215</v>
      </c>
      <c r="T1621" s="132">
        <v>6295.7</v>
      </c>
      <c r="U1621" t="s">
        <v>3748</v>
      </c>
      <c r="V1621" s="133">
        <v>2.4500000000000001E-2</v>
      </c>
      <c r="W1621" s="133">
        <v>5.2881104573010998E-2</v>
      </c>
      <c r="X1621" s="15" t="s">
        <v>412</v>
      </c>
      <c r="Y1621" s="15" t="s">
        <v>339</v>
      </c>
      <c r="Z1621" s="144">
        <v>108000</v>
      </c>
      <c r="AA1621" t="s">
        <v>1216</v>
      </c>
      <c r="AB1621" t="s">
        <v>3749</v>
      </c>
      <c r="AD1621" s="144">
        <v>335.70640000000003</v>
      </c>
      <c r="AG1621" s="15" t="s">
        <v>15</v>
      </c>
      <c r="AH1621" s="133">
        <v>3.927272727272727E-5</v>
      </c>
      <c r="AI1621" s="133">
        <v>4.8933007576032342E-4</v>
      </c>
      <c r="AJ1621" s="133">
        <v>1.1098425007427548E-4</v>
      </c>
    </row>
    <row r="1622" spans="1:36">
      <c r="A1622" t="s">
        <v>1213</v>
      </c>
      <c r="B1622">
        <v>9302</v>
      </c>
      <c r="C1622" t="s">
        <v>3750</v>
      </c>
      <c r="D1622" t="s">
        <v>3751</v>
      </c>
      <c r="E1622" t="s">
        <v>80</v>
      </c>
      <c r="F1622" t="s">
        <v>3752</v>
      </c>
      <c r="G1622" t="s">
        <v>3753</v>
      </c>
      <c r="H1622" t="s">
        <v>321</v>
      </c>
      <c r="I1622" t="s">
        <v>755</v>
      </c>
      <c r="J1622" t="s">
        <v>205</v>
      </c>
      <c r="K1622" t="s">
        <v>224</v>
      </c>
      <c r="L1622" t="s">
        <v>325</v>
      </c>
      <c r="M1622" t="s">
        <v>314</v>
      </c>
      <c r="N1622" t="s">
        <v>486</v>
      </c>
      <c r="O1622" t="s">
        <v>339</v>
      </c>
      <c r="P1622" t="s">
        <v>2002</v>
      </c>
      <c r="Q1622" t="s">
        <v>433</v>
      </c>
      <c r="R1622" t="s">
        <v>407</v>
      </c>
      <c r="S1622" t="s">
        <v>1215</v>
      </c>
      <c r="T1622" s="132">
        <v>5532.7</v>
      </c>
      <c r="U1622" t="s">
        <v>3754</v>
      </c>
      <c r="V1622" s="133">
        <v>4.4999999999999998E-2</v>
      </c>
      <c r="W1622" s="133">
        <v>6.2183473817109702E-2</v>
      </c>
      <c r="X1622" s="15" t="s">
        <v>412</v>
      </c>
      <c r="Y1622" s="15" t="s">
        <v>339</v>
      </c>
      <c r="Z1622" s="144">
        <v>85000</v>
      </c>
      <c r="AA1622" t="s">
        <v>1216</v>
      </c>
      <c r="AB1622" t="s">
        <v>3755</v>
      </c>
      <c r="AC1622" s="132">
        <v>1912.5</v>
      </c>
      <c r="AD1622" s="144">
        <v>299.93470000000002</v>
      </c>
      <c r="AG1622" s="15" t="s">
        <v>15</v>
      </c>
      <c r="AH1622" s="133">
        <v>2.6184542494431934E-4</v>
      </c>
      <c r="AI1622" s="133">
        <v>4.3718877410186359E-4</v>
      </c>
      <c r="AJ1622" s="133">
        <v>9.9158156504471737E-5</v>
      </c>
    </row>
    <row r="1623" spans="1:36">
      <c r="A1623" t="s">
        <v>1213</v>
      </c>
      <c r="B1623">
        <v>9302</v>
      </c>
      <c r="C1623" t="s">
        <v>3756</v>
      </c>
      <c r="D1623" t="s">
        <v>3757</v>
      </c>
      <c r="E1623" t="s">
        <v>80</v>
      </c>
      <c r="F1623" t="s">
        <v>3758</v>
      </c>
      <c r="G1623" t="s">
        <v>3759</v>
      </c>
      <c r="H1623" t="s">
        <v>321</v>
      </c>
      <c r="I1623" t="s">
        <v>755</v>
      </c>
      <c r="J1623" t="s">
        <v>205</v>
      </c>
      <c r="K1623" t="s">
        <v>233</v>
      </c>
      <c r="L1623" t="s">
        <v>325</v>
      </c>
      <c r="M1623" t="s">
        <v>314</v>
      </c>
      <c r="N1623" t="s">
        <v>503</v>
      </c>
      <c r="O1623" t="s">
        <v>339</v>
      </c>
      <c r="P1623" t="s">
        <v>3578</v>
      </c>
      <c r="Q1623" t="s">
        <v>431</v>
      </c>
      <c r="R1623" t="s">
        <v>407</v>
      </c>
      <c r="S1623" t="s">
        <v>1215</v>
      </c>
      <c r="T1623" s="132">
        <v>9231.2000000000007</v>
      </c>
      <c r="U1623" t="s">
        <v>3760</v>
      </c>
      <c r="V1623" s="133">
        <v>2.9000000000000001E-2</v>
      </c>
      <c r="W1623" s="133">
        <v>4.9642191120385801E-2</v>
      </c>
      <c r="X1623" s="15" t="s">
        <v>412</v>
      </c>
      <c r="Y1623" s="15" t="s">
        <v>339</v>
      </c>
      <c r="Z1623" s="144">
        <v>85000</v>
      </c>
      <c r="AA1623" t="s">
        <v>1216</v>
      </c>
      <c r="AB1623" t="s">
        <v>3761</v>
      </c>
      <c r="AD1623" s="144">
        <v>261.01529999999997</v>
      </c>
      <c r="AG1623" s="15" t="s">
        <v>15</v>
      </c>
      <c r="AH1623" s="133">
        <v>2.0250740972433415E-4</v>
      </c>
      <c r="AI1623" s="133">
        <v>3.804593434131834E-4</v>
      </c>
      <c r="AJ1623" s="133">
        <v>8.6291435994106843E-5</v>
      </c>
    </row>
    <row r="1624" spans="1:36">
      <c r="A1624" t="s">
        <v>1213</v>
      </c>
      <c r="B1624">
        <v>9302</v>
      </c>
      <c r="C1624" t="s">
        <v>2253</v>
      </c>
      <c r="D1624" t="s">
        <v>2254</v>
      </c>
      <c r="E1624" t="s">
        <v>309</v>
      </c>
      <c r="F1624" t="s">
        <v>3774</v>
      </c>
      <c r="G1624" t="s">
        <v>3775</v>
      </c>
      <c r="H1624" t="s">
        <v>321</v>
      </c>
      <c r="I1624" t="s">
        <v>755</v>
      </c>
      <c r="J1624" t="s">
        <v>205</v>
      </c>
      <c r="K1624" t="s">
        <v>204</v>
      </c>
      <c r="L1624" t="s">
        <v>325</v>
      </c>
      <c r="M1624" t="s">
        <v>314</v>
      </c>
      <c r="N1624" t="s">
        <v>534</v>
      </c>
      <c r="O1624" t="s">
        <v>339</v>
      </c>
      <c r="P1624" t="s">
        <v>2020</v>
      </c>
      <c r="Q1624" t="s">
        <v>433</v>
      </c>
      <c r="R1624" t="s">
        <v>407</v>
      </c>
      <c r="S1624" t="s">
        <v>1217</v>
      </c>
      <c r="T1624" s="132">
        <v>5902.4</v>
      </c>
      <c r="U1624" t="s">
        <v>3776</v>
      </c>
      <c r="V1624" s="133">
        <v>7.8750000000000001E-2</v>
      </c>
      <c r="W1624" s="133">
        <v>5.36731303727623E-2</v>
      </c>
      <c r="X1624" s="15" t="s">
        <v>412</v>
      </c>
      <c r="Y1624" s="15" t="s">
        <v>339</v>
      </c>
      <c r="Z1624" s="144">
        <v>46000</v>
      </c>
      <c r="AA1624" t="s">
        <v>1218</v>
      </c>
      <c r="AB1624" t="s">
        <v>3777</v>
      </c>
      <c r="AD1624" s="144">
        <v>212.358</v>
      </c>
      <c r="AG1624" s="15" t="s">
        <v>15</v>
      </c>
      <c r="AH1624" s="133">
        <v>9.2E-5</v>
      </c>
      <c r="AI1624" s="133">
        <v>3.095358212661741E-4</v>
      </c>
      <c r="AJ1624" s="133">
        <v>7.0205374033003215E-5</v>
      </c>
    </row>
    <row r="1625" spans="1:36">
      <c r="A1625" t="s">
        <v>1213</v>
      </c>
      <c r="B1625">
        <v>9302</v>
      </c>
      <c r="C1625" t="s">
        <v>2253</v>
      </c>
      <c r="D1625" t="s">
        <v>2254</v>
      </c>
      <c r="E1625" t="s">
        <v>309</v>
      </c>
      <c r="F1625" t="s">
        <v>3778</v>
      </c>
      <c r="G1625" t="s">
        <v>3779</v>
      </c>
      <c r="H1625" t="s">
        <v>321</v>
      </c>
      <c r="I1625" t="s">
        <v>755</v>
      </c>
      <c r="J1625" t="s">
        <v>205</v>
      </c>
      <c r="K1625" t="s">
        <v>204</v>
      </c>
      <c r="L1625" t="s">
        <v>325</v>
      </c>
      <c r="M1625" t="s">
        <v>314</v>
      </c>
      <c r="N1625" t="s">
        <v>534</v>
      </c>
      <c r="O1625" t="s">
        <v>339</v>
      </c>
      <c r="P1625" t="s">
        <v>2020</v>
      </c>
      <c r="Q1625" t="s">
        <v>433</v>
      </c>
      <c r="R1625" t="s">
        <v>407</v>
      </c>
      <c r="S1625" t="s">
        <v>1217</v>
      </c>
      <c r="T1625" s="132">
        <v>4631.7</v>
      </c>
      <c r="U1625" t="s">
        <v>3780</v>
      </c>
      <c r="V1625" s="133">
        <v>7.3749999999999996E-2</v>
      </c>
      <c r="W1625" s="133">
        <v>5.20680979573723E-2</v>
      </c>
      <c r="X1625" s="15" t="s">
        <v>412</v>
      </c>
      <c r="Y1625" s="15" t="s">
        <v>339</v>
      </c>
      <c r="Z1625" s="144">
        <v>46000</v>
      </c>
      <c r="AA1625" t="s">
        <v>1218</v>
      </c>
      <c r="AB1625" t="s">
        <v>3781</v>
      </c>
      <c r="AD1625" s="144">
        <v>202.8091</v>
      </c>
      <c r="AG1625" s="15" t="s">
        <v>15</v>
      </c>
      <c r="AH1625" s="133">
        <v>5.7500000000000002E-5</v>
      </c>
      <c r="AI1625" s="133">
        <v>2.9561721870027797E-4</v>
      </c>
      <c r="AJ1625" s="133">
        <v>6.7048515821380644E-5</v>
      </c>
    </row>
    <row r="1626" spans="1:36">
      <c r="A1626" t="s">
        <v>1213</v>
      </c>
      <c r="B1626">
        <v>9302</v>
      </c>
      <c r="C1626" t="s">
        <v>1756</v>
      </c>
      <c r="D1626" t="s">
        <v>1757</v>
      </c>
      <c r="E1626" t="s">
        <v>309</v>
      </c>
      <c r="F1626" t="s">
        <v>2891</v>
      </c>
      <c r="G1626" t="s">
        <v>2892</v>
      </c>
      <c r="H1626" t="s">
        <v>312</v>
      </c>
      <c r="I1626" t="s">
        <v>952</v>
      </c>
      <c r="J1626" t="s">
        <v>204</v>
      </c>
      <c r="K1626" t="s">
        <v>204</v>
      </c>
      <c r="L1626" t="s">
        <v>325</v>
      </c>
      <c r="M1626" t="s">
        <v>340</v>
      </c>
      <c r="N1626" t="s">
        <v>441</v>
      </c>
      <c r="O1626" t="s">
        <v>339</v>
      </c>
      <c r="P1626" t="s">
        <v>1760</v>
      </c>
      <c r="Q1626" t="s">
        <v>415</v>
      </c>
      <c r="R1626" t="s">
        <v>407</v>
      </c>
      <c r="S1626" t="s">
        <v>1212</v>
      </c>
      <c r="T1626" s="132">
        <v>4363.5</v>
      </c>
      <c r="U1626" t="s">
        <v>2893</v>
      </c>
      <c r="V1626" s="133">
        <v>7.4999999999999997E-3</v>
      </c>
      <c r="W1626" s="133">
        <v>5.5377821663617703E-2</v>
      </c>
      <c r="X1626" s="15" t="s">
        <v>412</v>
      </c>
      <c r="Y1626" s="15" t="s">
        <v>339</v>
      </c>
      <c r="Z1626" s="144">
        <v>4185000</v>
      </c>
      <c r="AB1626" t="s">
        <v>2894</v>
      </c>
      <c r="AD1626" s="144">
        <v>3406.59</v>
      </c>
      <c r="AG1626" s="15" t="s">
        <v>15</v>
      </c>
      <c r="AH1626" s="133">
        <v>7.8739056752760283E-3</v>
      </c>
      <c r="AI1626" s="133">
        <v>4.9654905083262035E-3</v>
      </c>
      <c r="AJ1626" s="133">
        <v>1.1262157541843888E-3</v>
      </c>
    </row>
    <row r="1627" spans="1:36">
      <c r="A1627" t="s">
        <v>1213</v>
      </c>
      <c r="B1627">
        <v>9302</v>
      </c>
      <c r="C1627" t="s">
        <v>3782</v>
      </c>
      <c r="D1627" t="s">
        <v>3783</v>
      </c>
      <c r="E1627" t="s">
        <v>309</v>
      </c>
      <c r="F1627" t="s">
        <v>3784</v>
      </c>
      <c r="G1627" t="s">
        <v>3785</v>
      </c>
      <c r="H1627" t="s">
        <v>312</v>
      </c>
      <c r="I1627" t="s">
        <v>952</v>
      </c>
      <c r="J1627" t="s">
        <v>204</v>
      </c>
      <c r="K1627" t="s">
        <v>204</v>
      </c>
      <c r="L1627" t="s">
        <v>325</v>
      </c>
      <c r="M1627" t="s">
        <v>340</v>
      </c>
      <c r="N1627" t="s">
        <v>441</v>
      </c>
      <c r="O1627" t="s">
        <v>339</v>
      </c>
      <c r="Q1627" t="s">
        <v>410</v>
      </c>
      <c r="R1627" t="s">
        <v>410</v>
      </c>
      <c r="S1627" t="s">
        <v>1212</v>
      </c>
      <c r="T1627" s="132">
        <v>2183.9</v>
      </c>
      <c r="U1627" t="s">
        <v>1802</v>
      </c>
      <c r="V1627" s="133">
        <v>2.5000000000000001E-2</v>
      </c>
      <c r="W1627" s="133">
        <v>7.82416657769677E-2</v>
      </c>
      <c r="X1627" s="15" t="s">
        <v>412</v>
      </c>
      <c r="Y1627" s="15" t="s">
        <v>339</v>
      </c>
      <c r="Z1627" s="144">
        <v>2773871</v>
      </c>
      <c r="AB1627" t="s">
        <v>3786</v>
      </c>
      <c r="AD1627" s="144">
        <v>2499.2577999999999</v>
      </c>
      <c r="AG1627" s="15" t="s">
        <v>15</v>
      </c>
      <c r="AH1627" s="133">
        <v>8.2866804983591676E-3</v>
      </c>
      <c r="AI1627" s="133">
        <v>3.6429511281839697E-3</v>
      </c>
      <c r="AJ1627" s="133">
        <v>8.2625250121917107E-4</v>
      </c>
    </row>
    <row r="1628" spans="1:36">
      <c r="A1628" t="s">
        <v>1213</v>
      </c>
      <c r="B1628">
        <v>9302</v>
      </c>
      <c r="C1628" t="s">
        <v>2580</v>
      </c>
      <c r="D1628" t="s">
        <v>2581</v>
      </c>
      <c r="E1628" t="s">
        <v>309</v>
      </c>
      <c r="F1628" t="s">
        <v>3792</v>
      </c>
      <c r="G1628" t="s">
        <v>3793</v>
      </c>
      <c r="H1628" t="s">
        <v>312</v>
      </c>
      <c r="I1628" t="s">
        <v>952</v>
      </c>
      <c r="J1628" t="s">
        <v>204</v>
      </c>
      <c r="K1628" t="s">
        <v>204</v>
      </c>
      <c r="L1628" t="s">
        <v>325</v>
      </c>
      <c r="M1628" t="s">
        <v>340</v>
      </c>
      <c r="N1628" t="s">
        <v>465</v>
      </c>
      <c r="O1628" t="s">
        <v>339</v>
      </c>
      <c r="P1628" t="s">
        <v>1686</v>
      </c>
      <c r="Q1628" t="s">
        <v>413</v>
      </c>
      <c r="R1628" t="s">
        <v>407</v>
      </c>
      <c r="S1628" t="s">
        <v>1212</v>
      </c>
      <c r="T1628" s="132">
        <v>4161.5</v>
      </c>
      <c r="U1628" t="s">
        <v>1927</v>
      </c>
      <c r="V1628" s="133">
        <v>5.5E-2</v>
      </c>
      <c r="W1628" s="133">
        <v>5.62826193487641E-2</v>
      </c>
      <c r="X1628" s="15" t="s">
        <v>412</v>
      </c>
      <c r="Y1628" s="15" t="s">
        <v>339</v>
      </c>
      <c r="Z1628" s="144">
        <v>1380000</v>
      </c>
      <c r="AB1628" t="s">
        <v>1778</v>
      </c>
      <c r="AD1628" s="144">
        <v>1373.1</v>
      </c>
      <c r="AG1628" s="15" t="s">
        <v>15</v>
      </c>
      <c r="AH1628" s="133">
        <v>2.4036033148824845E-3</v>
      </c>
      <c r="AI1628" s="133">
        <v>2.0014486677242373E-3</v>
      </c>
      <c r="AJ1628" s="133">
        <v>4.5394569116641097E-4</v>
      </c>
    </row>
    <row r="1629" spans="1:36">
      <c r="A1629" t="s">
        <v>1213</v>
      </c>
      <c r="B1629">
        <v>9302</v>
      </c>
      <c r="C1629" t="s">
        <v>2169</v>
      </c>
      <c r="D1629" t="s">
        <v>2170</v>
      </c>
      <c r="E1629" t="s">
        <v>309</v>
      </c>
      <c r="F1629" t="s">
        <v>2888</v>
      </c>
      <c r="G1629" t="s">
        <v>2889</v>
      </c>
      <c r="H1629" t="s">
        <v>312</v>
      </c>
      <c r="I1629" t="s">
        <v>952</v>
      </c>
      <c r="J1629" t="s">
        <v>204</v>
      </c>
      <c r="K1629" t="s">
        <v>204</v>
      </c>
      <c r="L1629" t="s">
        <v>325</v>
      </c>
      <c r="M1629" t="s">
        <v>340</v>
      </c>
      <c r="N1629" t="s">
        <v>441</v>
      </c>
      <c r="O1629" t="s">
        <v>339</v>
      </c>
      <c r="Q1629" t="s">
        <v>410</v>
      </c>
      <c r="R1629" t="s">
        <v>410</v>
      </c>
      <c r="S1629" t="s">
        <v>1212</v>
      </c>
      <c r="T1629" s="132">
        <v>4243.5</v>
      </c>
      <c r="U1629" t="s">
        <v>1927</v>
      </c>
      <c r="V1629" s="133">
        <v>0.05</v>
      </c>
      <c r="W1629" s="133">
        <v>3.7827369173764801E-2</v>
      </c>
      <c r="X1629" s="15" t="s">
        <v>412</v>
      </c>
      <c r="Y1629" s="15" t="s">
        <v>339</v>
      </c>
      <c r="Z1629" s="144">
        <v>1182000</v>
      </c>
      <c r="AB1629" t="s">
        <v>2890</v>
      </c>
      <c r="AD1629" s="144">
        <v>1248.192</v>
      </c>
      <c r="AG1629" s="15" t="s">
        <v>15</v>
      </c>
      <c r="AH1629" s="133">
        <v>2.9002576370997422E-3</v>
      </c>
      <c r="AI1629" s="133">
        <v>1.8193811197028996E-3</v>
      </c>
      <c r="AJ1629" s="133">
        <v>4.1265121269272806E-4</v>
      </c>
    </row>
    <row r="1630" spans="1:36">
      <c r="A1630" t="s">
        <v>1213</v>
      </c>
      <c r="B1630">
        <v>9302</v>
      </c>
      <c r="C1630" t="s">
        <v>2025</v>
      </c>
      <c r="D1630" t="s">
        <v>2026</v>
      </c>
      <c r="E1630" t="s">
        <v>309</v>
      </c>
      <c r="F1630" t="s">
        <v>2027</v>
      </c>
      <c r="G1630" t="s">
        <v>2028</v>
      </c>
      <c r="H1630" t="s">
        <v>312</v>
      </c>
      <c r="I1630" t="s">
        <v>952</v>
      </c>
      <c r="J1630" t="s">
        <v>204</v>
      </c>
      <c r="K1630" t="s">
        <v>204</v>
      </c>
      <c r="L1630" t="s">
        <v>325</v>
      </c>
      <c r="M1630" t="s">
        <v>340</v>
      </c>
      <c r="N1630" t="s">
        <v>461</v>
      </c>
      <c r="O1630" t="s">
        <v>339</v>
      </c>
      <c r="Q1630" t="s">
        <v>410</v>
      </c>
      <c r="R1630" t="s">
        <v>410</v>
      </c>
      <c r="S1630" t="s">
        <v>1212</v>
      </c>
      <c r="T1630" s="132">
        <v>3849.9</v>
      </c>
      <c r="U1630" t="s">
        <v>1781</v>
      </c>
      <c r="V1630" s="133">
        <v>4.8500000000000001E-2</v>
      </c>
      <c r="W1630" s="133">
        <v>4.7968971053361502E-2</v>
      </c>
      <c r="X1630" s="15" t="s">
        <v>412</v>
      </c>
      <c r="Y1630" s="15" t="s">
        <v>339</v>
      </c>
      <c r="Z1630" s="144">
        <v>1213000</v>
      </c>
      <c r="AB1630" t="s">
        <v>2029</v>
      </c>
      <c r="AD1630" s="144">
        <v>1232.4079999999999</v>
      </c>
      <c r="AG1630" s="15" t="s">
        <v>15</v>
      </c>
      <c r="AH1630" s="133">
        <v>4.0433333333333337E-3</v>
      </c>
      <c r="AI1630" s="133">
        <v>1.7963741531517674E-3</v>
      </c>
      <c r="AJ1630" s="133">
        <v>4.0743303572865356E-4</v>
      </c>
    </row>
    <row r="1631" spans="1:36">
      <c r="A1631" t="s">
        <v>1213</v>
      </c>
      <c r="B1631">
        <v>9302</v>
      </c>
      <c r="C1631" t="s">
        <v>3787</v>
      </c>
      <c r="D1631" t="s">
        <v>3788</v>
      </c>
      <c r="E1631" t="s">
        <v>309</v>
      </c>
      <c r="F1631" t="s">
        <v>3789</v>
      </c>
      <c r="G1631" t="s">
        <v>3790</v>
      </c>
      <c r="H1631" t="s">
        <v>312</v>
      </c>
      <c r="I1631" t="s">
        <v>952</v>
      </c>
      <c r="J1631" t="s">
        <v>204</v>
      </c>
      <c r="K1631" t="s">
        <v>204</v>
      </c>
      <c r="L1631" t="s">
        <v>325</v>
      </c>
      <c r="M1631" t="s">
        <v>340</v>
      </c>
      <c r="N1631" t="s">
        <v>478</v>
      </c>
      <c r="O1631" t="s">
        <v>339</v>
      </c>
      <c r="P1631" t="s">
        <v>1760</v>
      </c>
      <c r="Q1631" t="s">
        <v>415</v>
      </c>
      <c r="R1631" t="s">
        <v>407</v>
      </c>
      <c r="S1631" t="s">
        <v>1212</v>
      </c>
      <c r="T1631" s="132">
        <v>1207.5</v>
      </c>
      <c r="U1631" t="s">
        <v>1802</v>
      </c>
      <c r="V1631" s="133">
        <v>1.4999999999999999E-2</v>
      </c>
      <c r="W1631" s="133">
        <v>4.9390421329736402E-2</v>
      </c>
      <c r="X1631" s="15" t="s">
        <v>412</v>
      </c>
      <c r="Y1631" s="15" t="s">
        <v>339</v>
      </c>
      <c r="Z1631" s="144">
        <v>733141</v>
      </c>
      <c r="AB1631" t="s">
        <v>3791</v>
      </c>
      <c r="AD1631" s="144">
        <v>711.87990000000002</v>
      </c>
      <c r="AG1631" s="15" t="s">
        <v>15</v>
      </c>
      <c r="AH1631" s="133">
        <v>1.4325476236339046E-2</v>
      </c>
      <c r="AI1631" s="133">
        <v>1.0376455301395846E-3</v>
      </c>
      <c r="AJ1631" s="133">
        <v>2.3534688896145625E-4</v>
      </c>
    </row>
    <row r="1632" spans="1:36">
      <c r="A1632" t="s">
        <v>1213</v>
      </c>
      <c r="B1632">
        <v>9302</v>
      </c>
      <c r="C1632" t="s">
        <v>2274</v>
      </c>
      <c r="D1632" t="s">
        <v>2275</v>
      </c>
      <c r="E1632" t="s">
        <v>309</v>
      </c>
      <c r="F1632" t="s">
        <v>3794</v>
      </c>
      <c r="G1632" t="s">
        <v>3795</v>
      </c>
      <c r="H1632" t="s">
        <v>312</v>
      </c>
      <c r="I1632" t="s">
        <v>952</v>
      </c>
      <c r="J1632" t="s">
        <v>204</v>
      </c>
      <c r="K1632" t="s">
        <v>204</v>
      </c>
      <c r="L1632" t="s">
        <v>325</v>
      </c>
      <c r="M1632" t="s">
        <v>340</v>
      </c>
      <c r="N1632" t="s">
        <v>445</v>
      </c>
      <c r="O1632" t="s">
        <v>339</v>
      </c>
      <c r="P1632" t="s">
        <v>1690</v>
      </c>
      <c r="Q1632" t="s">
        <v>413</v>
      </c>
      <c r="R1632" t="s">
        <v>407</v>
      </c>
      <c r="S1632" t="s">
        <v>1212</v>
      </c>
      <c r="T1632" s="132">
        <v>3806.6</v>
      </c>
      <c r="U1632" t="s">
        <v>3469</v>
      </c>
      <c r="V1632" s="133">
        <v>2.8000000000000001E-2</v>
      </c>
      <c r="W1632" s="133">
        <v>2.00618633210656E-2</v>
      </c>
      <c r="X1632" s="15" t="s">
        <v>412</v>
      </c>
      <c r="Y1632" s="15" t="s">
        <v>339</v>
      </c>
      <c r="Z1632" s="144">
        <v>378000</v>
      </c>
      <c r="AB1632" t="s">
        <v>1931</v>
      </c>
      <c r="AD1632" s="144">
        <v>379.89</v>
      </c>
      <c r="AG1632" s="15" t="s">
        <v>15</v>
      </c>
      <c r="AH1632" s="133">
        <v>2.5201713716532723E-3</v>
      </c>
      <c r="AI1632" s="133">
        <v>5.537326737905182E-4</v>
      </c>
      <c r="AJ1632" s="133">
        <v>1.2559131062355827E-4</v>
      </c>
    </row>
    <row r="1633" spans="1:36">
      <c r="A1633" t="s">
        <v>1213</v>
      </c>
      <c r="B1633">
        <v>9302</v>
      </c>
      <c r="C1633" t="s">
        <v>3819</v>
      </c>
      <c r="D1633" t="s">
        <v>3820</v>
      </c>
      <c r="E1633" t="s">
        <v>309</v>
      </c>
      <c r="F1633" t="s">
        <v>3821</v>
      </c>
      <c r="G1633" t="s">
        <v>3822</v>
      </c>
      <c r="H1633" t="s">
        <v>312</v>
      </c>
      <c r="I1633" t="s">
        <v>952</v>
      </c>
      <c r="J1633" t="s">
        <v>204</v>
      </c>
      <c r="K1633" t="s">
        <v>204</v>
      </c>
      <c r="L1633" t="s">
        <v>325</v>
      </c>
      <c r="M1633" t="s">
        <v>340</v>
      </c>
      <c r="N1633" t="s">
        <v>447</v>
      </c>
      <c r="O1633" t="s">
        <v>339</v>
      </c>
      <c r="Q1633" t="s">
        <v>410</v>
      </c>
      <c r="R1633" t="s">
        <v>410</v>
      </c>
      <c r="S1633" t="s">
        <v>1212</v>
      </c>
      <c r="T1633" s="132">
        <v>3363</v>
      </c>
      <c r="U1633" t="s">
        <v>1927</v>
      </c>
      <c r="V1633" s="133">
        <v>5.5E-2</v>
      </c>
      <c r="W1633" s="133">
        <v>5.3368908542394303E-2</v>
      </c>
      <c r="X1633" s="15" t="s">
        <v>412</v>
      </c>
      <c r="Y1633" s="15" t="s">
        <v>339</v>
      </c>
      <c r="Z1633" s="144">
        <v>272458</v>
      </c>
      <c r="AB1633" t="s">
        <v>2029</v>
      </c>
      <c r="AD1633" s="144">
        <v>276.81729999999999</v>
      </c>
      <c r="AG1633" s="15" t="s">
        <v>15</v>
      </c>
      <c r="AH1633" s="133">
        <v>5.0511308861698181E-3</v>
      </c>
      <c r="AI1633" s="133">
        <v>4.0349254700169002E-4</v>
      </c>
      <c r="AJ1633" s="133">
        <v>9.1515563742859042E-5</v>
      </c>
    </row>
    <row r="1634" spans="1:36">
      <c r="A1634" t="s">
        <v>1213</v>
      </c>
      <c r="B1634">
        <v>9629</v>
      </c>
      <c r="C1634" t="s">
        <v>3074</v>
      </c>
      <c r="D1634" t="s">
        <v>3075</v>
      </c>
      <c r="E1634" t="s">
        <v>309</v>
      </c>
      <c r="F1634" t="s">
        <v>3210</v>
      </c>
      <c r="G1634" t="s">
        <v>3211</v>
      </c>
      <c r="H1634" t="s">
        <v>321</v>
      </c>
      <c r="I1634" t="s">
        <v>951</v>
      </c>
      <c r="J1634" t="s">
        <v>204</v>
      </c>
      <c r="K1634" t="s">
        <v>204</v>
      </c>
      <c r="L1634" t="s">
        <v>325</v>
      </c>
      <c r="M1634" t="s">
        <v>340</v>
      </c>
      <c r="N1634" t="s">
        <v>447</v>
      </c>
      <c r="O1634" t="s">
        <v>339</v>
      </c>
      <c r="P1634" t="s">
        <v>1760</v>
      </c>
      <c r="Q1634" t="s">
        <v>415</v>
      </c>
      <c r="R1634" t="s">
        <v>407</v>
      </c>
      <c r="S1634" t="s">
        <v>1212</v>
      </c>
      <c r="T1634" s="132">
        <v>732.2</v>
      </c>
      <c r="U1634" t="s">
        <v>1807</v>
      </c>
      <c r="V1634" s="133">
        <v>3.15E-2</v>
      </c>
      <c r="W1634" s="133">
        <v>5.2968961739539799E-2</v>
      </c>
      <c r="X1634" s="15" t="s">
        <v>412</v>
      </c>
      <c r="Y1634" s="15" t="s">
        <v>339</v>
      </c>
      <c r="Z1634" s="144">
        <v>7588.88</v>
      </c>
      <c r="AB1634" t="s">
        <v>3212</v>
      </c>
      <c r="AD1634" s="144">
        <v>7.5350000000000001</v>
      </c>
      <c r="AG1634" s="15" t="s">
        <v>15</v>
      </c>
      <c r="AH1634" s="133">
        <v>6.6518393779340558E-5</v>
      </c>
      <c r="AI1634" s="133">
        <v>3.1991525128687021E-4</v>
      </c>
      <c r="AJ1634" s="133">
        <v>2.7068245779420297E-5</v>
      </c>
    </row>
    <row r="1635" spans="1:36">
      <c r="A1635" t="s">
        <v>1213</v>
      </c>
      <c r="B1635">
        <v>9629</v>
      </c>
      <c r="C1635" t="s">
        <v>1672</v>
      </c>
      <c r="D1635" t="s">
        <v>1673</v>
      </c>
      <c r="E1635" t="s">
        <v>309</v>
      </c>
      <c r="F1635" t="s">
        <v>1674</v>
      </c>
      <c r="G1635" t="s">
        <v>1675</v>
      </c>
      <c r="H1635" t="s">
        <v>312</v>
      </c>
      <c r="I1635" t="s">
        <v>951</v>
      </c>
      <c r="J1635" t="s">
        <v>204</v>
      </c>
      <c r="K1635" t="s">
        <v>204</v>
      </c>
      <c r="L1635" t="s">
        <v>325</v>
      </c>
      <c r="M1635" t="s">
        <v>340</v>
      </c>
      <c r="N1635" t="s">
        <v>440</v>
      </c>
      <c r="O1635" t="s">
        <v>339</v>
      </c>
      <c r="P1635" t="s">
        <v>1676</v>
      </c>
      <c r="Q1635" t="s">
        <v>415</v>
      </c>
      <c r="R1635" t="s">
        <v>407</v>
      </c>
      <c r="S1635" t="s">
        <v>1212</v>
      </c>
      <c r="T1635" s="132">
        <v>3103.3</v>
      </c>
      <c r="U1635" t="s">
        <v>1677</v>
      </c>
      <c r="V1635" s="133">
        <v>7.4999999999999997E-2</v>
      </c>
      <c r="W1635" s="133">
        <v>5.0672873700856803E-2</v>
      </c>
      <c r="X1635" s="15" t="s">
        <v>412</v>
      </c>
      <c r="Y1635" s="15" t="s">
        <v>339</v>
      </c>
      <c r="Z1635" s="144">
        <v>574000</v>
      </c>
      <c r="AB1635" t="s">
        <v>1678</v>
      </c>
      <c r="AD1635" s="144">
        <v>621.58460000000002</v>
      </c>
      <c r="AG1635" s="15" t="s">
        <v>15</v>
      </c>
      <c r="AH1635" s="133">
        <v>7.1750000000000004E-4</v>
      </c>
      <c r="AI1635" s="133">
        <v>2.6390762243536658E-2</v>
      </c>
      <c r="AJ1635" s="133">
        <v>2.2329402422697616E-3</v>
      </c>
    </row>
    <row r="1636" spans="1:36">
      <c r="A1636" t="s">
        <v>1213</v>
      </c>
      <c r="B1636">
        <v>9629</v>
      </c>
      <c r="C1636" t="s">
        <v>1709</v>
      </c>
      <c r="D1636" t="s">
        <v>1710</v>
      </c>
      <c r="E1636" t="s">
        <v>309</v>
      </c>
      <c r="F1636" t="s">
        <v>1711</v>
      </c>
      <c r="G1636" t="s">
        <v>1712</v>
      </c>
      <c r="H1636" t="s">
        <v>312</v>
      </c>
      <c r="I1636" t="s">
        <v>951</v>
      </c>
      <c r="J1636" t="s">
        <v>204</v>
      </c>
      <c r="K1636" t="s">
        <v>204</v>
      </c>
      <c r="L1636" t="s">
        <v>325</v>
      </c>
      <c r="M1636" t="s">
        <v>340</v>
      </c>
      <c r="N1636" t="s">
        <v>447</v>
      </c>
      <c r="O1636" t="s">
        <v>339</v>
      </c>
      <c r="P1636" t="s">
        <v>1713</v>
      </c>
      <c r="Q1636" t="s">
        <v>415</v>
      </c>
      <c r="R1636" t="s">
        <v>407</v>
      </c>
      <c r="S1636" t="s">
        <v>1212</v>
      </c>
      <c r="T1636" s="132">
        <v>2395.5</v>
      </c>
      <c r="U1636" t="s">
        <v>1682</v>
      </c>
      <c r="V1636" s="133">
        <v>5.5500000000000001E-2</v>
      </c>
      <c r="W1636" s="133">
        <v>5.9922790905236903E-2</v>
      </c>
      <c r="X1636" s="15" t="s">
        <v>412</v>
      </c>
      <c r="Y1636" s="15" t="s">
        <v>339</v>
      </c>
      <c r="Z1636" s="144">
        <v>402000</v>
      </c>
      <c r="AB1636" t="s">
        <v>1714</v>
      </c>
      <c r="AD1636" s="144">
        <v>403.32659999999998</v>
      </c>
      <c r="AG1636" s="15" t="s">
        <v>15</v>
      </c>
      <c r="AH1636" s="133">
        <v>2.5125E-3</v>
      </c>
      <c r="AI1636" s="133">
        <v>1.7124131465119971E-2</v>
      </c>
      <c r="AJ1636" s="133">
        <v>1.4488843448145904E-3</v>
      </c>
    </row>
    <row r="1637" spans="1:36">
      <c r="A1637" t="s">
        <v>1213</v>
      </c>
      <c r="B1637">
        <v>9629</v>
      </c>
      <c r="C1637" t="s">
        <v>2410</v>
      </c>
      <c r="D1637" t="s">
        <v>2411</v>
      </c>
      <c r="E1637" t="s">
        <v>309</v>
      </c>
      <c r="F1637" t="s">
        <v>2412</v>
      </c>
      <c r="G1637" t="s">
        <v>2413</v>
      </c>
      <c r="H1637" t="s">
        <v>312</v>
      </c>
      <c r="I1637" t="s">
        <v>951</v>
      </c>
      <c r="J1637" t="s">
        <v>204</v>
      </c>
      <c r="K1637" t="s">
        <v>204</v>
      </c>
      <c r="L1637" t="s">
        <v>325</v>
      </c>
      <c r="M1637" t="s">
        <v>340</v>
      </c>
      <c r="N1637" t="s">
        <v>440</v>
      </c>
      <c r="O1637" t="s">
        <v>339</v>
      </c>
      <c r="P1637" t="s">
        <v>1760</v>
      </c>
      <c r="Q1637" t="s">
        <v>415</v>
      </c>
      <c r="R1637" t="s">
        <v>407</v>
      </c>
      <c r="S1637" t="s">
        <v>1212</v>
      </c>
      <c r="T1637" s="132">
        <v>1912.4</v>
      </c>
      <c r="U1637" t="s">
        <v>1390</v>
      </c>
      <c r="V1637" s="133">
        <v>3.2899999999999999E-2</v>
      </c>
      <c r="W1637" s="133">
        <v>5.1548822764157898E-2</v>
      </c>
      <c r="X1637" s="15" t="s">
        <v>412</v>
      </c>
      <c r="Y1637" s="15" t="s">
        <v>339</v>
      </c>
      <c r="Z1637" s="144">
        <v>398502.66</v>
      </c>
      <c r="AB1637" t="s">
        <v>2414</v>
      </c>
      <c r="AD1637" s="144">
        <v>385.1927</v>
      </c>
      <c r="AG1637" s="15" t="s">
        <v>15</v>
      </c>
      <c r="AH1637" s="133">
        <v>8.1785707688954504E-4</v>
      </c>
      <c r="AI1637" s="133">
        <v>1.63542162461006E-2</v>
      </c>
      <c r="AJ1637" s="133">
        <v>1.3837412974171876E-3</v>
      </c>
    </row>
    <row r="1638" spans="1:36">
      <c r="A1638" t="s">
        <v>1213</v>
      </c>
      <c r="B1638">
        <v>9629</v>
      </c>
      <c r="C1638" t="s">
        <v>1874</v>
      </c>
      <c r="D1638" t="s">
        <v>1875</v>
      </c>
      <c r="E1638" t="s">
        <v>309</v>
      </c>
      <c r="F1638" t="s">
        <v>2441</v>
      </c>
      <c r="G1638" t="s">
        <v>2442</v>
      </c>
      <c r="H1638" t="s">
        <v>312</v>
      </c>
      <c r="I1638" t="s">
        <v>951</v>
      </c>
      <c r="J1638" t="s">
        <v>204</v>
      </c>
      <c r="K1638" t="s">
        <v>204</v>
      </c>
      <c r="L1638" t="s">
        <v>325</v>
      </c>
      <c r="M1638" t="s">
        <v>340</v>
      </c>
      <c r="N1638" t="s">
        <v>448</v>
      </c>
      <c r="O1638" t="s">
        <v>339</v>
      </c>
      <c r="P1638" t="s">
        <v>1211</v>
      </c>
      <c r="Q1638" t="s">
        <v>413</v>
      </c>
      <c r="R1638" t="s">
        <v>407</v>
      </c>
      <c r="S1638" t="s">
        <v>1212</v>
      </c>
      <c r="T1638" s="132">
        <v>1134.0999999999999</v>
      </c>
      <c r="U1638" t="s">
        <v>2443</v>
      </c>
      <c r="V1638" s="133">
        <v>3.7600000000000001E-2</v>
      </c>
      <c r="W1638" s="133">
        <v>4.3345323752164502E-2</v>
      </c>
      <c r="X1638" s="15" t="s">
        <v>412</v>
      </c>
      <c r="Y1638" s="15" t="s">
        <v>339</v>
      </c>
      <c r="Z1638" s="144">
        <v>380000</v>
      </c>
      <c r="AB1638" t="s">
        <v>2444</v>
      </c>
      <c r="AD1638" s="144">
        <v>382.50799999999998</v>
      </c>
      <c r="AG1638" s="15" t="s">
        <v>15</v>
      </c>
      <c r="AH1638" s="133">
        <v>3.1512596331104506E-4</v>
      </c>
      <c r="AI1638" s="133">
        <v>1.6240231312440363E-2</v>
      </c>
      <c r="AJ1638" s="133">
        <v>1.3740969550888518E-3</v>
      </c>
    </row>
    <row r="1639" spans="1:36">
      <c r="A1639" t="s">
        <v>1213</v>
      </c>
      <c r="B1639">
        <v>9629</v>
      </c>
      <c r="C1639" t="s">
        <v>2424</v>
      </c>
      <c r="D1639" t="s">
        <v>2425</v>
      </c>
      <c r="E1639" t="s">
        <v>309</v>
      </c>
      <c r="F1639" t="s">
        <v>2996</v>
      </c>
      <c r="G1639" t="s">
        <v>2997</v>
      </c>
      <c r="H1639" t="s">
        <v>312</v>
      </c>
      <c r="I1639" t="s">
        <v>951</v>
      </c>
      <c r="J1639" t="s">
        <v>204</v>
      </c>
      <c r="K1639" t="s">
        <v>204</v>
      </c>
      <c r="L1639" t="s">
        <v>325</v>
      </c>
      <c r="M1639" t="s">
        <v>340</v>
      </c>
      <c r="N1639" t="s">
        <v>462</v>
      </c>
      <c r="O1639" t="s">
        <v>339</v>
      </c>
      <c r="P1639" t="s">
        <v>1690</v>
      </c>
      <c r="Q1639" t="s">
        <v>413</v>
      </c>
      <c r="R1639" t="s">
        <v>407</v>
      </c>
      <c r="S1639" t="s">
        <v>1212</v>
      </c>
      <c r="T1639" s="132">
        <v>3362</v>
      </c>
      <c r="U1639" t="s">
        <v>2998</v>
      </c>
      <c r="V1639" s="133">
        <v>5.2499999999999998E-2</v>
      </c>
      <c r="W1639" s="133">
        <v>4.8406945585012101E-2</v>
      </c>
      <c r="X1639" s="15" t="s">
        <v>412</v>
      </c>
      <c r="Y1639" s="15" t="s">
        <v>339</v>
      </c>
      <c r="Z1639" s="144">
        <v>369000</v>
      </c>
      <c r="AB1639" t="s">
        <v>2999</v>
      </c>
      <c r="AD1639" s="144">
        <v>371.84129999999999</v>
      </c>
      <c r="AG1639" s="15" t="s">
        <v>15</v>
      </c>
      <c r="AH1639" s="133">
        <v>1.4409053102632289E-3</v>
      </c>
      <c r="AI1639" s="133">
        <v>1.5787352744304775E-2</v>
      </c>
      <c r="AJ1639" s="133">
        <v>1.3357785931438827E-3</v>
      </c>
    </row>
    <row r="1640" spans="1:36">
      <c r="A1640" t="s">
        <v>1213</v>
      </c>
      <c r="B1640">
        <v>9629</v>
      </c>
      <c r="C1640" t="s">
        <v>3141</v>
      </c>
      <c r="D1640" t="s">
        <v>3142</v>
      </c>
      <c r="E1640" t="s">
        <v>309</v>
      </c>
      <c r="F1640" t="s">
        <v>3143</v>
      </c>
      <c r="G1640" t="s">
        <v>3144</v>
      </c>
      <c r="H1640" t="s">
        <v>312</v>
      </c>
      <c r="I1640" t="s">
        <v>951</v>
      </c>
      <c r="J1640" t="s">
        <v>204</v>
      </c>
      <c r="K1640" t="s">
        <v>204</v>
      </c>
      <c r="L1640" t="s">
        <v>325</v>
      </c>
      <c r="M1640" t="s">
        <v>340</v>
      </c>
      <c r="N1640" t="s">
        <v>447</v>
      </c>
      <c r="O1640" t="s">
        <v>339</v>
      </c>
      <c r="P1640" t="s">
        <v>1676</v>
      </c>
      <c r="Q1640" t="s">
        <v>415</v>
      </c>
      <c r="R1640" t="s">
        <v>407</v>
      </c>
      <c r="S1640" t="s">
        <v>1212</v>
      </c>
      <c r="T1640" s="132">
        <v>2694</v>
      </c>
      <c r="U1640" t="s">
        <v>1682</v>
      </c>
      <c r="V1640" s="133">
        <v>4.53E-2</v>
      </c>
      <c r="W1640" s="133">
        <v>5.6513408323525999E-2</v>
      </c>
      <c r="X1640" s="15" t="s">
        <v>412</v>
      </c>
      <c r="Y1640" s="15" t="s">
        <v>339</v>
      </c>
      <c r="Z1640" s="144">
        <v>361864</v>
      </c>
      <c r="AB1640" t="s">
        <v>2464</v>
      </c>
      <c r="AD1640" s="144">
        <v>355.96559999999999</v>
      </c>
      <c r="AG1640" s="15" t="s">
        <v>15</v>
      </c>
      <c r="AH1640" s="133">
        <v>5.1694857142857138E-4</v>
      </c>
      <c r="AI1640" s="133">
        <v>1.5113314449035371E-2</v>
      </c>
      <c r="AJ1640" s="133">
        <v>1.2787477571093316E-3</v>
      </c>
    </row>
    <row r="1641" spans="1:36">
      <c r="A1641" t="s">
        <v>1213</v>
      </c>
      <c r="B1641">
        <v>9629</v>
      </c>
      <c r="C1641" t="s">
        <v>2195</v>
      </c>
      <c r="D1641" t="s">
        <v>2196</v>
      </c>
      <c r="E1641" t="s">
        <v>309</v>
      </c>
      <c r="F1641" t="s">
        <v>2399</v>
      </c>
      <c r="G1641" t="s">
        <v>2400</v>
      </c>
      <c r="H1641" t="s">
        <v>312</v>
      </c>
      <c r="I1641" t="s">
        <v>951</v>
      </c>
      <c r="J1641" t="s">
        <v>204</v>
      </c>
      <c r="K1641" t="s">
        <v>204</v>
      </c>
      <c r="L1641" t="s">
        <v>325</v>
      </c>
      <c r="M1641" t="s">
        <v>340</v>
      </c>
      <c r="N1641" t="s">
        <v>464</v>
      </c>
      <c r="O1641" t="s">
        <v>339</v>
      </c>
      <c r="P1641" t="s">
        <v>1650</v>
      </c>
      <c r="Q1641" t="s">
        <v>413</v>
      </c>
      <c r="R1641" t="s">
        <v>407</v>
      </c>
      <c r="S1641" t="s">
        <v>1212</v>
      </c>
      <c r="T1641" s="132">
        <v>5780.9</v>
      </c>
      <c r="U1641" t="s">
        <v>2199</v>
      </c>
      <c r="V1641" s="133">
        <v>2.4400000000000002E-2</v>
      </c>
      <c r="W1641" s="133">
        <v>5.03450484526154E-2</v>
      </c>
      <c r="X1641" s="15" t="s">
        <v>412</v>
      </c>
      <c r="Y1641" s="15" t="s">
        <v>339</v>
      </c>
      <c r="Z1641" s="144">
        <v>409518</v>
      </c>
      <c r="AB1641" t="s">
        <v>2401</v>
      </c>
      <c r="AD1641" s="144">
        <v>350.4246</v>
      </c>
      <c r="AG1641" s="15" t="s">
        <v>15</v>
      </c>
      <c r="AH1641" s="133">
        <v>3.369581137099309E-4</v>
      </c>
      <c r="AI1641" s="133">
        <v>1.4878058920517714E-2</v>
      </c>
      <c r="AJ1641" s="133">
        <v>1.2588426277312602E-3</v>
      </c>
    </row>
    <row r="1642" spans="1:36">
      <c r="A1642" t="s">
        <v>1213</v>
      </c>
      <c r="B1642">
        <v>9629</v>
      </c>
      <c r="C1642" t="s">
        <v>2312</v>
      </c>
      <c r="D1642" t="s">
        <v>2313</v>
      </c>
      <c r="E1642" t="s">
        <v>309</v>
      </c>
      <c r="F1642" t="s">
        <v>2314</v>
      </c>
      <c r="G1642" t="s">
        <v>2315</v>
      </c>
      <c r="H1642" t="s">
        <v>312</v>
      </c>
      <c r="I1642" t="s">
        <v>951</v>
      </c>
      <c r="J1642" t="s">
        <v>204</v>
      </c>
      <c r="K1642" t="s">
        <v>204</v>
      </c>
      <c r="L1642" t="s">
        <v>325</v>
      </c>
      <c r="M1642" t="s">
        <v>340</v>
      </c>
      <c r="N1642" t="s">
        <v>464</v>
      </c>
      <c r="O1642" t="s">
        <v>339</v>
      </c>
      <c r="P1642" t="s">
        <v>1690</v>
      </c>
      <c r="Q1642" t="s">
        <v>413</v>
      </c>
      <c r="R1642" t="s">
        <v>407</v>
      </c>
      <c r="S1642" t="s">
        <v>1212</v>
      </c>
      <c r="T1642" s="132">
        <v>7096.3</v>
      </c>
      <c r="U1642" t="s">
        <v>2316</v>
      </c>
      <c r="V1642" s="133">
        <v>4.9399999999999999E-2</v>
      </c>
      <c r="W1642" s="133">
        <v>5.4465156172513601E-2</v>
      </c>
      <c r="X1642" s="15" t="s">
        <v>412</v>
      </c>
      <c r="Y1642" s="15" t="s">
        <v>339</v>
      </c>
      <c r="Z1642" s="144">
        <v>370000</v>
      </c>
      <c r="AB1642" t="s">
        <v>2317</v>
      </c>
      <c r="AD1642" s="144">
        <v>341.88</v>
      </c>
      <c r="AG1642" s="15" t="s">
        <v>15</v>
      </c>
      <c r="AH1642" s="133">
        <v>4.1220987944532149E-4</v>
      </c>
      <c r="AI1642" s="133">
        <v>1.4515278846709381E-2</v>
      </c>
      <c r="AJ1642" s="133">
        <v>1.2281475603275662E-3</v>
      </c>
    </row>
    <row r="1643" spans="1:36">
      <c r="A1643" t="s">
        <v>1213</v>
      </c>
      <c r="B1643">
        <v>9629</v>
      </c>
      <c r="C1643" t="s">
        <v>2991</v>
      </c>
      <c r="D1643" t="s">
        <v>2992</v>
      </c>
      <c r="E1643" t="s">
        <v>309</v>
      </c>
      <c r="F1643" t="s">
        <v>3102</v>
      </c>
      <c r="G1643" t="s">
        <v>3103</v>
      </c>
      <c r="H1643" t="s">
        <v>312</v>
      </c>
      <c r="I1643" t="s">
        <v>951</v>
      </c>
      <c r="J1643" t="s">
        <v>204</v>
      </c>
      <c r="K1643" t="s">
        <v>204</v>
      </c>
      <c r="L1643" t="s">
        <v>325</v>
      </c>
      <c r="M1643" t="s">
        <v>340</v>
      </c>
      <c r="N1643" t="s">
        <v>440</v>
      </c>
      <c r="O1643" t="s">
        <v>339</v>
      </c>
      <c r="P1643" t="s">
        <v>1622</v>
      </c>
      <c r="Q1643" t="s">
        <v>413</v>
      </c>
      <c r="R1643" t="s">
        <v>407</v>
      </c>
      <c r="S1643" t="s">
        <v>1212</v>
      </c>
      <c r="T1643" s="132">
        <v>2727.5</v>
      </c>
      <c r="U1643" t="s">
        <v>3104</v>
      </c>
      <c r="V1643" s="133">
        <v>2.7E-2</v>
      </c>
      <c r="W1643" s="133">
        <v>5.2713258045911399E-2</v>
      </c>
      <c r="X1643" s="15" t="s">
        <v>412</v>
      </c>
      <c r="Y1643" s="15" t="s">
        <v>339</v>
      </c>
      <c r="Z1643" s="144">
        <v>363846.40000000002</v>
      </c>
      <c r="AB1643" t="s">
        <v>3105</v>
      </c>
      <c r="AD1643" s="144">
        <v>340.0145</v>
      </c>
      <c r="AG1643" s="15" t="s">
        <v>15</v>
      </c>
      <c r="AH1643" s="133">
        <v>5.1702906976073334E-4</v>
      </c>
      <c r="AI1643" s="133">
        <v>1.4436074878391443E-2</v>
      </c>
      <c r="AJ1643" s="133">
        <v>1.2214460590002259E-3</v>
      </c>
    </row>
    <row r="1644" spans="1:36">
      <c r="A1644" t="s">
        <v>1213</v>
      </c>
      <c r="B1644">
        <v>9629</v>
      </c>
      <c r="C1644" t="s">
        <v>1794</v>
      </c>
      <c r="D1644" t="s">
        <v>1795</v>
      </c>
      <c r="E1644" t="s">
        <v>309</v>
      </c>
      <c r="F1644" t="s">
        <v>3110</v>
      </c>
      <c r="G1644" t="s">
        <v>3111</v>
      </c>
      <c r="H1644" t="s">
        <v>312</v>
      </c>
      <c r="I1644" t="s">
        <v>951</v>
      </c>
      <c r="J1644" t="s">
        <v>204</v>
      </c>
      <c r="K1644" t="s">
        <v>204</v>
      </c>
      <c r="L1644" t="s">
        <v>325</v>
      </c>
      <c r="M1644" t="s">
        <v>340</v>
      </c>
      <c r="N1644" t="s">
        <v>441</v>
      </c>
      <c r="O1644" t="s">
        <v>339</v>
      </c>
      <c r="Q1644" t="s">
        <v>410</v>
      </c>
      <c r="R1644" t="s">
        <v>410</v>
      </c>
      <c r="S1644" t="s">
        <v>1212</v>
      </c>
      <c r="T1644" s="132">
        <v>3171.2</v>
      </c>
      <c r="U1644" t="s">
        <v>1893</v>
      </c>
      <c r="V1644" s="133">
        <v>6.0499999999999998E-2</v>
      </c>
      <c r="W1644" s="133">
        <v>5.3691488586663901E-2</v>
      </c>
      <c r="X1644" s="15" t="s">
        <v>412</v>
      </c>
      <c r="Y1644" s="15" t="s">
        <v>339</v>
      </c>
      <c r="Z1644" s="144">
        <v>305000</v>
      </c>
      <c r="AB1644" t="s">
        <v>3112</v>
      </c>
      <c r="AD1644" s="144">
        <v>306.55549999999999</v>
      </c>
      <c r="AG1644" s="15" t="s">
        <v>15</v>
      </c>
      <c r="AH1644" s="133">
        <v>1.3863636363636363E-3</v>
      </c>
      <c r="AI1644" s="133">
        <v>1.3015498316638638E-2</v>
      </c>
      <c r="AJ1644" s="133">
        <v>1.1012501153328572E-3</v>
      </c>
    </row>
    <row r="1645" spans="1:36">
      <c r="A1645" t="s">
        <v>1213</v>
      </c>
      <c r="B1645">
        <v>9629</v>
      </c>
      <c r="C1645" t="s">
        <v>2540</v>
      </c>
      <c r="D1645" t="s">
        <v>2541</v>
      </c>
      <c r="E1645" t="s">
        <v>309</v>
      </c>
      <c r="F1645" t="s">
        <v>2542</v>
      </c>
      <c r="G1645" t="s">
        <v>2543</v>
      </c>
      <c r="H1645" t="s">
        <v>312</v>
      </c>
      <c r="I1645" t="s">
        <v>951</v>
      </c>
      <c r="J1645" t="s">
        <v>204</v>
      </c>
      <c r="K1645" t="s">
        <v>204</v>
      </c>
      <c r="L1645" t="s">
        <v>325</v>
      </c>
      <c r="M1645" t="s">
        <v>340</v>
      </c>
      <c r="N1645" t="s">
        <v>440</v>
      </c>
      <c r="O1645" t="s">
        <v>339</v>
      </c>
      <c r="P1645" t="s">
        <v>1686</v>
      </c>
      <c r="Q1645" t="s">
        <v>413</v>
      </c>
      <c r="R1645" t="s">
        <v>407</v>
      </c>
      <c r="S1645" t="s">
        <v>1212</v>
      </c>
      <c r="T1645" s="132">
        <v>3618.8</v>
      </c>
      <c r="U1645" t="s">
        <v>2544</v>
      </c>
      <c r="V1645" s="133">
        <v>2.5000000000000001E-2</v>
      </c>
      <c r="W1645" s="133">
        <v>4.6062339409589398E-2</v>
      </c>
      <c r="X1645" s="15" t="s">
        <v>412</v>
      </c>
      <c r="Y1645" s="15" t="s">
        <v>339</v>
      </c>
      <c r="Z1645" s="144">
        <v>282612.65000000002</v>
      </c>
      <c r="AB1645" t="s">
        <v>2545</v>
      </c>
      <c r="AD1645" s="144">
        <v>255.36879999999999</v>
      </c>
      <c r="AG1645" s="15" t="s">
        <v>15</v>
      </c>
      <c r="AH1645" s="133">
        <v>3.4966918086855742E-4</v>
      </c>
      <c r="AI1645" s="133">
        <v>1.0842252663945123E-2</v>
      </c>
      <c r="AJ1645" s="133">
        <v>9.1737033082888201E-4</v>
      </c>
    </row>
    <row r="1646" spans="1:36">
      <c r="A1646" t="s">
        <v>1213</v>
      </c>
      <c r="B1646">
        <v>9629</v>
      </c>
      <c r="C1646" t="s">
        <v>3118</v>
      </c>
      <c r="D1646" t="s">
        <v>3119</v>
      </c>
      <c r="E1646" t="s">
        <v>309</v>
      </c>
      <c r="F1646" t="s">
        <v>3148</v>
      </c>
      <c r="G1646" t="s">
        <v>3149</v>
      </c>
      <c r="H1646" t="s">
        <v>312</v>
      </c>
      <c r="I1646" t="s">
        <v>951</v>
      </c>
      <c r="J1646" t="s">
        <v>204</v>
      </c>
      <c r="K1646" t="s">
        <v>204</v>
      </c>
      <c r="L1646" t="s">
        <v>325</v>
      </c>
      <c r="M1646" t="s">
        <v>340</v>
      </c>
      <c r="N1646" t="s">
        <v>447</v>
      </c>
      <c r="O1646" t="s">
        <v>339</v>
      </c>
      <c r="P1646" t="s">
        <v>1662</v>
      </c>
      <c r="Q1646" t="s">
        <v>413</v>
      </c>
      <c r="R1646" t="s">
        <v>407</v>
      </c>
      <c r="S1646" t="s">
        <v>1212</v>
      </c>
      <c r="T1646" s="132">
        <v>337</v>
      </c>
      <c r="U1646" t="s">
        <v>3150</v>
      </c>
      <c r="V1646" s="133">
        <v>3.4200000000000001E-2</v>
      </c>
      <c r="W1646" s="133">
        <v>5.4129463118314403E-2</v>
      </c>
      <c r="X1646" s="15" t="s">
        <v>412</v>
      </c>
      <c r="Y1646" s="15" t="s">
        <v>339</v>
      </c>
      <c r="Z1646" s="144">
        <v>184767.33</v>
      </c>
      <c r="AB1646" t="s">
        <v>1867</v>
      </c>
      <c r="AD1646" s="144">
        <v>184.601</v>
      </c>
      <c r="AG1646" s="15" t="s">
        <v>15</v>
      </c>
      <c r="AH1646" s="133">
        <v>8.2836063192496092E-4</v>
      </c>
      <c r="AI1646" s="133">
        <v>7.8376476845132756E-3</v>
      </c>
      <c r="AJ1646" s="133">
        <v>6.6314867141695634E-4</v>
      </c>
    </row>
    <row r="1647" spans="1:36">
      <c r="A1647" t="s">
        <v>1213</v>
      </c>
      <c r="B1647">
        <v>9629</v>
      </c>
      <c r="C1647" t="s">
        <v>3151</v>
      </c>
      <c r="D1647" t="s">
        <v>3152</v>
      </c>
      <c r="E1647" t="s">
        <v>309</v>
      </c>
      <c r="F1647" t="s">
        <v>3153</v>
      </c>
      <c r="G1647" t="s">
        <v>3154</v>
      </c>
      <c r="H1647" t="s">
        <v>312</v>
      </c>
      <c r="I1647" t="s">
        <v>951</v>
      </c>
      <c r="J1647" t="s">
        <v>204</v>
      </c>
      <c r="K1647" t="s">
        <v>204</v>
      </c>
      <c r="L1647" t="s">
        <v>325</v>
      </c>
      <c r="M1647" t="s">
        <v>340</v>
      </c>
      <c r="N1647" t="s">
        <v>447</v>
      </c>
      <c r="O1647" t="s">
        <v>339</v>
      </c>
      <c r="P1647" t="s">
        <v>1760</v>
      </c>
      <c r="Q1647" t="s">
        <v>415</v>
      </c>
      <c r="R1647" t="s">
        <v>407</v>
      </c>
      <c r="S1647" t="s">
        <v>1212</v>
      </c>
      <c r="T1647" s="132">
        <v>2123.8000000000002</v>
      </c>
      <c r="U1647" t="s">
        <v>1366</v>
      </c>
      <c r="V1647" s="133">
        <v>2.4E-2</v>
      </c>
      <c r="W1647" s="133">
        <v>5.6067565985917701E-2</v>
      </c>
      <c r="X1647" s="15" t="s">
        <v>412</v>
      </c>
      <c r="Y1647" s="15" t="s">
        <v>339</v>
      </c>
      <c r="Z1647" s="144">
        <v>107503.48</v>
      </c>
      <c r="AB1647" t="s">
        <v>3155</v>
      </c>
      <c r="AD1647" s="144">
        <v>101.8918</v>
      </c>
      <c r="AG1647" s="15" t="s">
        <v>15</v>
      </c>
      <c r="AH1647" s="133">
        <v>4.2188616490497938E-4</v>
      </c>
      <c r="AI1647" s="133">
        <v>4.3260439019338452E-3</v>
      </c>
      <c r="AJ1647" s="133">
        <v>3.660295003725995E-4</v>
      </c>
    </row>
    <row r="1648" spans="1:36">
      <c r="A1648" t="s">
        <v>1213</v>
      </c>
      <c r="B1648">
        <v>9629</v>
      </c>
      <c r="C1648" t="s">
        <v>2312</v>
      </c>
      <c r="D1648" t="s">
        <v>2313</v>
      </c>
      <c r="E1648" t="s">
        <v>309</v>
      </c>
      <c r="F1648" t="s">
        <v>3025</v>
      </c>
      <c r="G1648" t="s">
        <v>3026</v>
      </c>
      <c r="H1648" t="s">
        <v>312</v>
      </c>
      <c r="I1648" t="s">
        <v>951</v>
      </c>
      <c r="J1648" t="s">
        <v>204</v>
      </c>
      <c r="K1648" t="s">
        <v>204</v>
      </c>
      <c r="L1648" t="s">
        <v>325</v>
      </c>
      <c r="M1648" t="s">
        <v>340</v>
      </c>
      <c r="N1648" t="s">
        <v>464</v>
      </c>
      <c r="O1648" t="s">
        <v>339</v>
      </c>
      <c r="P1648" t="s">
        <v>1690</v>
      </c>
      <c r="Q1648" t="s">
        <v>413</v>
      </c>
      <c r="R1648" t="s">
        <v>407</v>
      </c>
      <c r="S1648" t="s">
        <v>1212</v>
      </c>
      <c r="T1648" s="132">
        <v>1791.6</v>
      </c>
      <c r="U1648" t="s">
        <v>3027</v>
      </c>
      <c r="V1648" s="133">
        <v>6.7400000000000002E-2</v>
      </c>
      <c r="W1648" s="133">
        <v>5.7607033351659398E-2</v>
      </c>
      <c r="X1648" s="15" t="s">
        <v>412</v>
      </c>
      <c r="Y1648" s="15" t="s">
        <v>339</v>
      </c>
      <c r="Z1648" s="144">
        <v>96449.25</v>
      </c>
      <c r="AB1648" t="s">
        <v>3028</v>
      </c>
      <c r="AD1648" s="144">
        <v>98.899100000000004</v>
      </c>
      <c r="AG1648" s="15" t="s">
        <v>15</v>
      </c>
      <c r="AH1648" s="133">
        <v>9.1896935427751767E-5</v>
      </c>
      <c r="AI1648" s="133">
        <v>4.198982140483783E-3</v>
      </c>
      <c r="AJ1648" s="133">
        <v>3.5527871880072543E-4</v>
      </c>
    </row>
    <row r="1649" spans="1:36">
      <c r="A1649" t="s">
        <v>1213</v>
      </c>
      <c r="B1649">
        <v>9629</v>
      </c>
      <c r="C1649" t="s">
        <v>2402</v>
      </c>
      <c r="D1649" t="s">
        <v>2403</v>
      </c>
      <c r="E1649" t="s">
        <v>309</v>
      </c>
      <c r="F1649" t="s">
        <v>2404</v>
      </c>
      <c r="G1649" t="s">
        <v>2405</v>
      </c>
      <c r="H1649" t="s">
        <v>312</v>
      </c>
      <c r="I1649" t="s">
        <v>951</v>
      </c>
      <c r="J1649" t="s">
        <v>204</v>
      </c>
      <c r="K1649" t="s">
        <v>204</v>
      </c>
      <c r="L1649" t="s">
        <v>325</v>
      </c>
      <c r="M1649" t="s">
        <v>340</v>
      </c>
      <c r="N1649" t="s">
        <v>451</v>
      </c>
      <c r="O1649" t="s">
        <v>339</v>
      </c>
      <c r="P1649" t="s">
        <v>1622</v>
      </c>
      <c r="Q1649" t="s">
        <v>413</v>
      </c>
      <c r="R1649" t="s">
        <v>407</v>
      </c>
      <c r="S1649" t="s">
        <v>1212</v>
      </c>
      <c r="T1649" s="132">
        <v>1574.8</v>
      </c>
      <c r="U1649" t="s">
        <v>1726</v>
      </c>
      <c r="V1649" s="133">
        <v>3.9E-2</v>
      </c>
      <c r="W1649" s="133">
        <v>4.9067841285466797E-2</v>
      </c>
      <c r="X1649" s="15" t="s">
        <v>412</v>
      </c>
      <c r="Y1649" s="15" t="s">
        <v>339</v>
      </c>
      <c r="Z1649" s="144">
        <v>92320.2</v>
      </c>
      <c r="AB1649" t="s">
        <v>2406</v>
      </c>
      <c r="AD1649" s="144">
        <v>90.972300000000004</v>
      </c>
      <c r="AG1649" s="15" t="s">
        <v>15</v>
      </c>
      <c r="AH1649" s="133">
        <v>1.2011347263794479E-4</v>
      </c>
      <c r="AI1649" s="133">
        <v>3.8624321452746576E-3</v>
      </c>
      <c r="AJ1649" s="133">
        <v>3.2680299608747938E-4</v>
      </c>
    </row>
    <row r="1650" spans="1:36">
      <c r="A1650" t="s">
        <v>1213</v>
      </c>
      <c r="B1650">
        <v>9629</v>
      </c>
      <c r="C1650" t="s">
        <v>2535</v>
      </c>
      <c r="D1650" t="s">
        <v>2536</v>
      </c>
      <c r="E1650" t="s">
        <v>309</v>
      </c>
      <c r="F1650" t="s">
        <v>3156</v>
      </c>
      <c r="G1650" t="s">
        <v>3157</v>
      </c>
      <c r="H1650" t="s">
        <v>312</v>
      </c>
      <c r="I1650" t="s">
        <v>951</v>
      </c>
      <c r="J1650" t="s">
        <v>204</v>
      </c>
      <c r="K1650" t="s">
        <v>204</v>
      </c>
      <c r="L1650" t="s">
        <v>325</v>
      </c>
      <c r="M1650" t="s">
        <v>340</v>
      </c>
      <c r="N1650" t="s">
        <v>451</v>
      </c>
      <c r="O1650" t="s">
        <v>339</v>
      </c>
      <c r="P1650" t="s">
        <v>1622</v>
      </c>
      <c r="Q1650" t="s">
        <v>413</v>
      </c>
      <c r="R1650" t="s">
        <v>407</v>
      </c>
      <c r="S1650" t="s">
        <v>1212</v>
      </c>
      <c r="T1650" s="132">
        <v>4143.1000000000004</v>
      </c>
      <c r="U1650" t="s">
        <v>3158</v>
      </c>
      <c r="V1650" s="133">
        <v>2.7400000000000001E-2</v>
      </c>
      <c r="W1650" s="133">
        <v>4.3560377115010901E-2</v>
      </c>
      <c r="X1650" s="15" t="s">
        <v>412</v>
      </c>
      <c r="Y1650" s="15" t="s">
        <v>339</v>
      </c>
      <c r="Z1650" s="144">
        <v>96353</v>
      </c>
      <c r="AB1650" t="s">
        <v>3159</v>
      </c>
      <c r="AD1650" s="144">
        <v>88.914500000000004</v>
      </c>
      <c r="AG1650" s="15" t="s">
        <v>15</v>
      </c>
      <c r="AH1650" s="133">
        <v>1.2847066666666666E-4</v>
      </c>
      <c r="AI1650" s="133">
        <v>3.7750636510346944E-3</v>
      </c>
      <c r="AJ1650" s="133">
        <v>3.1941068869996897E-4</v>
      </c>
    </row>
    <row r="1651" spans="1:36">
      <c r="A1651" t="s">
        <v>1213</v>
      </c>
      <c r="B1651">
        <v>9629</v>
      </c>
      <c r="C1651" t="s">
        <v>2493</v>
      </c>
      <c r="D1651" t="s">
        <v>2494</v>
      </c>
      <c r="E1651" t="s">
        <v>309</v>
      </c>
      <c r="F1651" t="s">
        <v>2495</v>
      </c>
      <c r="G1651" t="s">
        <v>2496</v>
      </c>
      <c r="H1651" t="s">
        <v>312</v>
      </c>
      <c r="I1651" t="s">
        <v>951</v>
      </c>
      <c r="J1651" t="s">
        <v>204</v>
      </c>
      <c r="K1651" t="s">
        <v>204</v>
      </c>
      <c r="L1651" t="s">
        <v>325</v>
      </c>
      <c r="M1651" t="s">
        <v>340</v>
      </c>
      <c r="N1651" t="s">
        <v>464</v>
      </c>
      <c r="O1651" t="s">
        <v>339</v>
      </c>
      <c r="P1651" t="s">
        <v>1211</v>
      </c>
      <c r="Q1651" t="s">
        <v>413</v>
      </c>
      <c r="R1651" t="s">
        <v>407</v>
      </c>
      <c r="S1651" t="s">
        <v>1212</v>
      </c>
      <c r="T1651" s="132">
        <v>749.4</v>
      </c>
      <c r="U1651" t="s">
        <v>2497</v>
      </c>
      <c r="V1651" s="133">
        <v>1.6299999999999999E-2</v>
      </c>
      <c r="W1651" s="133">
        <v>4.3673149000405899E-2</v>
      </c>
      <c r="X1651" s="15" t="s">
        <v>412</v>
      </c>
      <c r="Y1651" s="15" t="s">
        <v>339</v>
      </c>
      <c r="Z1651" s="144">
        <v>81599.5</v>
      </c>
      <c r="AB1651" t="s">
        <v>2498</v>
      </c>
      <c r="AD1651" s="144">
        <v>80.293899999999994</v>
      </c>
      <c r="AG1651" s="15" t="s">
        <v>15</v>
      </c>
      <c r="AH1651" s="133">
        <v>7.83443885847878E-4</v>
      </c>
      <c r="AI1651" s="133">
        <v>3.4090568275119875E-3</v>
      </c>
      <c r="AJ1651" s="133">
        <v>2.8844260382059658E-4</v>
      </c>
    </row>
    <row r="1652" spans="1:36">
      <c r="A1652" t="s">
        <v>1213</v>
      </c>
      <c r="B1652">
        <v>9629</v>
      </c>
      <c r="C1652" t="s">
        <v>3113</v>
      </c>
      <c r="D1652" t="s">
        <v>3114</v>
      </c>
      <c r="E1652" t="s">
        <v>309</v>
      </c>
      <c r="F1652" t="s">
        <v>3115</v>
      </c>
      <c r="G1652" t="s">
        <v>3116</v>
      </c>
      <c r="H1652" t="s">
        <v>312</v>
      </c>
      <c r="I1652" t="s">
        <v>951</v>
      </c>
      <c r="J1652" t="s">
        <v>204</v>
      </c>
      <c r="K1652" t="s">
        <v>204</v>
      </c>
      <c r="L1652" t="s">
        <v>325</v>
      </c>
      <c r="M1652" t="s">
        <v>340</v>
      </c>
      <c r="N1652" t="s">
        <v>447</v>
      </c>
      <c r="O1652" t="s">
        <v>339</v>
      </c>
      <c r="P1652" t="s">
        <v>1856</v>
      </c>
      <c r="Q1652" t="s">
        <v>415</v>
      </c>
      <c r="R1652" t="s">
        <v>407</v>
      </c>
      <c r="S1652" t="s">
        <v>1212</v>
      </c>
      <c r="T1652" s="132">
        <v>775.9</v>
      </c>
      <c r="U1652" t="s">
        <v>1807</v>
      </c>
      <c r="V1652" s="133">
        <v>4.1700000000000001E-2</v>
      </c>
      <c r="W1652" s="133">
        <v>5.2252991397380502E-2</v>
      </c>
      <c r="X1652" s="15" t="s">
        <v>412</v>
      </c>
      <c r="Y1652" s="15" t="s">
        <v>339</v>
      </c>
      <c r="Z1652" s="144">
        <v>67477.3</v>
      </c>
      <c r="AB1652" t="s">
        <v>3117</v>
      </c>
      <c r="AD1652" s="144">
        <v>67.659499999999994</v>
      </c>
      <c r="AG1652" s="15" t="s">
        <v>15</v>
      </c>
      <c r="AH1652" s="133">
        <v>3.5275073462182071E-4</v>
      </c>
      <c r="AI1652" s="133">
        <v>2.8726351618372915E-3</v>
      </c>
      <c r="AJ1652" s="133">
        <v>2.4305560389020403E-4</v>
      </c>
    </row>
    <row r="1653" spans="1:36">
      <c r="A1653" t="s">
        <v>1213</v>
      </c>
      <c r="B1653">
        <v>9629</v>
      </c>
      <c r="C1653" t="s">
        <v>3074</v>
      </c>
      <c r="D1653" t="s">
        <v>3075</v>
      </c>
      <c r="E1653" t="s">
        <v>309</v>
      </c>
      <c r="F1653" t="s">
        <v>3160</v>
      </c>
      <c r="G1653" t="s">
        <v>3161</v>
      </c>
      <c r="H1653" t="s">
        <v>312</v>
      </c>
      <c r="I1653" t="s">
        <v>951</v>
      </c>
      <c r="J1653" t="s">
        <v>204</v>
      </c>
      <c r="K1653" t="s">
        <v>204</v>
      </c>
      <c r="L1653" t="s">
        <v>325</v>
      </c>
      <c r="M1653" t="s">
        <v>340</v>
      </c>
      <c r="N1653" t="s">
        <v>447</v>
      </c>
      <c r="O1653" t="s">
        <v>339</v>
      </c>
      <c r="P1653" t="s">
        <v>1760</v>
      </c>
      <c r="Q1653" t="s">
        <v>415</v>
      </c>
      <c r="R1653" t="s">
        <v>407</v>
      </c>
      <c r="S1653" t="s">
        <v>1212</v>
      </c>
      <c r="T1653" s="132">
        <v>1848.2</v>
      </c>
      <c r="U1653" t="s">
        <v>1663</v>
      </c>
      <c r="V1653" s="133">
        <v>2.9499999999999998E-2</v>
      </c>
      <c r="W1653" s="133">
        <v>5.2296264330148397E-2</v>
      </c>
      <c r="X1653" s="15" t="s">
        <v>412</v>
      </c>
      <c r="Y1653" s="15" t="s">
        <v>339</v>
      </c>
      <c r="Z1653" s="144">
        <v>64927.519999999997</v>
      </c>
      <c r="AB1653" t="s">
        <v>3162</v>
      </c>
      <c r="AD1653" s="144">
        <v>62.817399999999999</v>
      </c>
      <c r="AG1653" s="15" t="s">
        <v>15</v>
      </c>
      <c r="AH1653" s="133">
        <v>2.0977979856460615E-4</v>
      </c>
      <c r="AI1653" s="133">
        <v>2.6670529935219432E-3</v>
      </c>
      <c r="AJ1653" s="133">
        <v>2.2566115758781109E-4</v>
      </c>
    </row>
    <row r="1654" spans="1:36">
      <c r="A1654" t="s">
        <v>1213</v>
      </c>
      <c r="B1654">
        <v>9629</v>
      </c>
      <c r="C1654" t="s">
        <v>2388</v>
      </c>
      <c r="D1654" t="s">
        <v>2389</v>
      </c>
      <c r="E1654" t="s">
        <v>309</v>
      </c>
      <c r="F1654" t="s">
        <v>2390</v>
      </c>
      <c r="G1654" t="s">
        <v>2391</v>
      </c>
      <c r="H1654" t="s">
        <v>312</v>
      </c>
      <c r="I1654" t="s">
        <v>951</v>
      </c>
      <c r="J1654" t="s">
        <v>204</v>
      </c>
      <c r="K1654" t="s">
        <v>204</v>
      </c>
      <c r="L1654" t="s">
        <v>325</v>
      </c>
      <c r="M1654" t="s">
        <v>340</v>
      </c>
      <c r="N1654" t="s">
        <v>446</v>
      </c>
      <c r="O1654" t="s">
        <v>339</v>
      </c>
      <c r="P1654" t="s">
        <v>1650</v>
      </c>
      <c r="Q1654" t="s">
        <v>413</v>
      </c>
      <c r="R1654" t="s">
        <v>407</v>
      </c>
      <c r="S1654" t="s">
        <v>1212</v>
      </c>
      <c r="T1654" s="132">
        <v>2600.5</v>
      </c>
      <c r="U1654" t="s">
        <v>1927</v>
      </c>
      <c r="V1654" s="133">
        <v>1.0800000000000001E-2</v>
      </c>
      <c r="W1654" s="133">
        <v>4.3720355836152698E-2</v>
      </c>
      <c r="X1654" s="15" t="s">
        <v>412</v>
      </c>
      <c r="Y1654" s="15" t="s">
        <v>339</v>
      </c>
      <c r="Z1654" s="144">
        <v>63829.71</v>
      </c>
      <c r="AB1654" t="s">
        <v>2392</v>
      </c>
      <c r="AD1654" s="144">
        <v>58.748899999999999</v>
      </c>
      <c r="AG1654" s="15" t="s">
        <v>15</v>
      </c>
      <c r="AH1654" s="133">
        <v>5.6737519949566647E-5</v>
      </c>
      <c r="AI1654" s="133">
        <v>2.4943157407202668E-3</v>
      </c>
      <c r="AJ1654" s="133">
        <v>2.1104574180100664E-4</v>
      </c>
    </row>
    <row r="1655" spans="1:36">
      <c r="A1655" t="s">
        <v>1213</v>
      </c>
      <c r="B1655">
        <v>9629</v>
      </c>
      <c r="C1655" t="s">
        <v>3163</v>
      </c>
      <c r="D1655" t="s">
        <v>3164</v>
      </c>
      <c r="E1655" t="s">
        <v>309</v>
      </c>
      <c r="F1655" t="s">
        <v>3165</v>
      </c>
      <c r="G1655" t="s">
        <v>3166</v>
      </c>
      <c r="H1655" t="s">
        <v>312</v>
      </c>
      <c r="I1655" t="s">
        <v>951</v>
      </c>
      <c r="J1655" t="s">
        <v>204</v>
      </c>
      <c r="K1655" t="s">
        <v>204</v>
      </c>
      <c r="L1655" t="s">
        <v>325</v>
      </c>
      <c r="M1655" t="s">
        <v>340</v>
      </c>
      <c r="N1655" t="s">
        <v>463</v>
      </c>
      <c r="O1655" t="s">
        <v>339</v>
      </c>
      <c r="P1655" t="s">
        <v>1622</v>
      </c>
      <c r="Q1655" t="s">
        <v>413</v>
      </c>
      <c r="R1655" t="s">
        <v>407</v>
      </c>
      <c r="S1655" t="s">
        <v>1212</v>
      </c>
      <c r="T1655" s="132">
        <v>6111.5</v>
      </c>
      <c r="U1655" t="s">
        <v>3167</v>
      </c>
      <c r="V1655" s="133">
        <v>2.3400000000000001E-2</v>
      </c>
      <c r="W1655" s="133">
        <v>4.9610719896554599E-2</v>
      </c>
      <c r="X1655" s="15" t="s">
        <v>412</v>
      </c>
      <c r="Y1655" s="15" t="s">
        <v>339</v>
      </c>
      <c r="Z1655" s="144">
        <v>50549.62</v>
      </c>
      <c r="AB1655" t="s">
        <v>3168</v>
      </c>
      <c r="AD1655" s="144">
        <v>42.335300000000004</v>
      </c>
      <c r="AG1655" s="15" t="s">
        <v>15</v>
      </c>
      <c r="AH1655" s="133">
        <v>5.1276030396432104E-5</v>
      </c>
      <c r="AI1655" s="133">
        <v>1.7974396997750548E-3</v>
      </c>
      <c r="AJ1655" s="133">
        <v>1.5208258865899034E-4</v>
      </c>
    </row>
    <row r="1656" spans="1:36">
      <c r="A1656" t="s">
        <v>1213</v>
      </c>
      <c r="B1656">
        <v>9629</v>
      </c>
      <c r="C1656" t="s">
        <v>3046</v>
      </c>
      <c r="D1656" t="s">
        <v>3047</v>
      </c>
      <c r="E1656" t="s">
        <v>309</v>
      </c>
      <c r="F1656" t="s">
        <v>3123</v>
      </c>
      <c r="G1656" t="s">
        <v>3124</v>
      </c>
      <c r="H1656" t="s">
        <v>312</v>
      </c>
      <c r="I1656" t="s">
        <v>951</v>
      </c>
      <c r="J1656" t="s">
        <v>204</v>
      </c>
      <c r="K1656" t="s">
        <v>204</v>
      </c>
      <c r="L1656" t="s">
        <v>325</v>
      </c>
      <c r="M1656" t="s">
        <v>340</v>
      </c>
      <c r="N1656" t="s">
        <v>447</v>
      </c>
      <c r="O1656" t="s">
        <v>339</v>
      </c>
      <c r="P1656" t="s">
        <v>1662</v>
      </c>
      <c r="Q1656" t="s">
        <v>413</v>
      </c>
      <c r="R1656" t="s">
        <v>407</v>
      </c>
      <c r="S1656" t="s">
        <v>1212</v>
      </c>
      <c r="T1656" s="132">
        <v>592.4</v>
      </c>
      <c r="U1656" t="s">
        <v>3125</v>
      </c>
      <c r="V1656" s="133">
        <v>4.2000000000000003E-2</v>
      </c>
      <c r="W1656" s="133">
        <v>5.1003321551084203E-2</v>
      </c>
      <c r="X1656" s="15" t="s">
        <v>412</v>
      </c>
      <c r="Y1656" s="15" t="s">
        <v>339</v>
      </c>
      <c r="Z1656" s="144">
        <v>20563.330000000002</v>
      </c>
      <c r="AB1656" t="s">
        <v>3126</v>
      </c>
      <c r="AD1656" s="144">
        <v>20.785400000000003</v>
      </c>
      <c r="AG1656" s="15" t="s">
        <v>15</v>
      </c>
      <c r="AH1656" s="133">
        <v>8.5178556043052941E-5</v>
      </c>
      <c r="AI1656" s="133">
        <v>8.8249057254122265E-4</v>
      </c>
      <c r="AJ1656" s="133">
        <v>7.4668124196889546E-5</v>
      </c>
    </row>
    <row r="1657" spans="1:36">
      <c r="A1657" t="s">
        <v>1213</v>
      </c>
      <c r="B1657">
        <v>9629</v>
      </c>
      <c r="C1657" t="s">
        <v>2565</v>
      </c>
      <c r="D1657" t="s">
        <v>2566</v>
      </c>
      <c r="E1657" t="s">
        <v>309</v>
      </c>
      <c r="F1657" t="s">
        <v>3127</v>
      </c>
      <c r="G1657" t="s">
        <v>3128</v>
      </c>
      <c r="H1657" t="s">
        <v>312</v>
      </c>
      <c r="I1657" t="s">
        <v>951</v>
      </c>
      <c r="J1657" t="s">
        <v>204</v>
      </c>
      <c r="K1657" t="s">
        <v>204</v>
      </c>
      <c r="L1657" t="s">
        <v>325</v>
      </c>
      <c r="M1657" t="s">
        <v>340</v>
      </c>
      <c r="N1657" t="s">
        <v>484</v>
      </c>
      <c r="O1657" t="s">
        <v>339</v>
      </c>
      <c r="P1657" t="s">
        <v>1622</v>
      </c>
      <c r="Q1657" t="s">
        <v>413</v>
      </c>
      <c r="R1657" t="s">
        <v>407</v>
      </c>
      <c r="S1657" t="s">
        <v>1212</v>
      </c>
      <c r="T1657" s="132">
        <v>235.6</v>
      </c>
      <c r="U1657" t="s">
        <v>3129</v>
      </c>
      <c r="V1657" s="133">
        <v>2.1600000000000001E-2</v>
      </c>
      <c r="W1657" s="133">
        <v>5.4233055896758697E-2</v>
      </c>
      <c r="X1657" s="15" t="s">
        <v>412</v>
      </c>
      <c r="Y1657" s="15" t="s">
        <v>339</v>
      </c>
      <c r="Z1657" s="144">
        <v>12780.1</v>
      </c>
      <c r="AB1657" t="s">
        <v>3130</v>
      </c>
      <c r="AD1657" s="144">
        <v>12.7584</v>
      </c>
      <c r="AG1657" s="15" t="s">
        <v>15</v>
      </c>
      <c r="AH1657" s="133">
        <v>9.9921378596498411E-5</v>
      </c>
      <c r="AI1657" s="133">
        <v>5.4168636257709421E-4</v>
      </c>
      <c r="AJ1657" s="133">
        <v>4.5832449495972918E-5</v>
      </c>
    </row>
    <row r="1658" spans="1:36">
      <c r="A1658" t="s">
        <v>1213</v>
      </c>
      <c r="B1658">
        <v>9629</v>
      </c>
      <c r="C1658" t="s">
        <v>2163</v>
      </c>
      <c r="D1658" t="s">
        <v>2164</v>
      </c>
      <c r="E1658" t="s">
        <v>309</v>
      </c>
      <c r="F1658" t="s">
        <v>2458</v>
      </c>
      <c r="G1658" t="s">
        <v>2459</v>
      </c>
      <c r="H1658" t="s">
        <v>312</v>
      </c>
      <c r="I1658" t="s">
        <v>951</v>
      </c>
      <c r="J1658" t="s">
        <v>204</v>
      </c>
      <c r="K1658" t="s">
        <v>204</v>
      </c>
      <c r="L1658" t="s">
        <v>325</v>
      </c>
      <c r="M1658" t="s">
        <v>340</v>
      </c>
      <c r="N1658" t="s">
        <v>484</v>
      </c>
      <c r="O1658" t="s">
        <v>339</v>
      </c>
      <c r="P1658" t="s">
        <v>1690</v>
      </c>
      <c r="Q1658" t="s">
        <v>413</v>
      </c>
      <c r="R1658" t="s">
        <v>407</v>
      </c>
      <c r="S1658" t="s">
        <v>1212</v>
      </c>
      <c r="T1658" s="132">
        <v>1138.2</v>
      </c>
      <c r="U1658" t="s">
        <v>2460</v>
      </c>
      <c r="V1658" s="133">
        <v>3.6499999999999998E-2</v>
      </c>
      <c r="W1658" s="133">
        <v>4.5956124029159197E-2</v>
      </c>
      <c r="X1658" s="15" t="s">
        <v>412</v>
      </c>
      <c r="Y1658" s="15" t="s">
        <v>339</v>
      </c>
      <c r="Z1658" s="144">
        <v>3299.75</v>
      </c>
      <c r="AB1658" t="s">
        <v>2461</v>
      </c>
      <c r="AD1658" s="144">
        <v>3.3033999999999999</v>
      </c>
      <c r="AG1658" s="15" t="s">
        <v>15</v>
      </c>
      <c r="AH1658" s="133">
        <v>3.0984123694642555E-6</v>
      </c>
      <c r="AI1658" s="133">
        <v>1.402532237692166E-4</v>
      </c>
      <c r="AJ1658" s="133">
        <v>1.186692012046941E-5</v>
      </c>
    </row>
    <row r="1659" spans="1:36">
      <c r="A1659" t="s">
        <v>1213</v>
      </c>
      <c r="B1659">
        <v>9629</v>
      </c>
      <c r="C1659" t="s">
        <v>2474</v>
      </c>
      <c r="D1659" t="s">
        <v>2475</v>
      </c>
      <c r="E1659" t="s">
        <v>309</v>
      </c>
      <c r="F1659" t="s">
        <v>2476</v>
      </c>
      <c r="G1659" t="s">
        <v>2477</v>
      </c>
      <c r="H1659" t="s">
        <v>312</v>
      </c>
      <c r="I1659" t="s">
        <v>951</v>
      </c>
      <c r="J1659" t="s">
        <v>204</v>
      </c>
      <c r="K1659" t="s">
        <v>204</v>
      </c>
      <c r="L1659" t="s">
        <v>325</v>
      </c>
      <c r="M1659" t="s">
        <v>340</v>
      </c>
      <c r="N1659" t="s">
        <v>478</v>
      </c>
      <c r="O1659" t="s">
        <v>339</v>
      </c>
      <c r="P1659" t="s">
        <v>1964</v>
      </c>
      <c r="Q1659" t="s">
        <v>415</v>
      </c>
      <c r="R1659" t="s">
        <v>407</v>
      </c>
      <c r="S1659" t="s">
        <v>1212</v>
      </c>
      <c r="T1659" s="132">
        <v>167.1</v>
      </c>
      <c r="U1659" t="s">
        <v>1526</v>
      </c>
      <c r="V1659" s="133">
        <v>1.49E-2</v>
      </c>
      <c r="W1659" s="133">
        <v>4.9218640899657801E-2</v>
      </c>
      <c r="X1659" s="15" t="s">
        <v>412</v>
      </c>
      <c r="Y1659" s="15" t="s">
        <v>339</v>
      </c>
      <c r="Z1659" s="144">
        <v>1145.02</v>
      </c>
      <c r="AB1659" t="s">
        <v>2293</v>
      </c>
      <c r="AD1659" s="144">
        <v>1.1442999999999999</v>
      </c>
      <c r="AG1659" s="15" t="s">
        <v>15</v>
      </c>
      <c r="AH1659" s="133">
        <v>9.5507162953810617E-6</v>
      </c>
      <c r="AI1659" s="133">
        <v>4.8583811817858731E-5</v>
      </c>
      <c r="AJ1659" s="133">
        <v>4.1107091765614657E-6</v>
      </c>
    </row>
    <row r="1660" spans="1:36">
      <c r="A1660" t="s">
        <v>1213</v>
      </c>
      <c r="B1660">
        <v>9629</v>
      </c>
      <c r="C1660" t="s">
        <v>455</v>
      </c>
      <c r="D1660" t="s">
        <v>2571</v>
      </c>
      <c r="E1660" t="s">
        <v>309</v>
      </c>
      <c r="F1660" t="s">
        <v>2572</v>
      </c>
      <c r="G1660" t="s">
        <v>2573</v>
      </c>
      <c r="H1660" t="s">
        <v>321</v>
      </c>
      <c r="I1660" t="s">
        <v>754</v>
      </c>
      <c r="J1660" t="s">
        <v>204</v>
      </c>
      <c r="K1660" t="s">
        <v>204</v>
      </c>
      <c r="L1660" t="s">
        <v>325</v>
      </c>
      <c r="M1660" t="s">
        <v>340</v>
      </c>
      <c r="N1660" t="s">
        <v>440</v>
      </c>
      <c r="O1660" t="s">
        <v>339</v>
      </c>
      <c r="P1660" t="s">
        <v>2102</v>
      </c>
      <c r="Q1660" t="s">
        <v>415</v>
      </c>
      <c r="R1660" t="s">
        <v>407</v>
      </c>
      <c r="S1660" t="s">
        <v>1212</v>
      </c>
      <c r="T1660" s="132">
        <v>1384.4</v>
      </c>
      <c r="U1660" t="s">
        <v>2574</v>
      </c>
      <c r="V1660" s="133">
        <v>4.4999999999999998E-2</v>
      </c>
      <c r="W1660" s="133">
        <v>1.6350881510972599E-2</v>
      </c>
      <c r="X1660" s="15" t="s">
        <v>412</v>
      </c>
      <c r="Y1660" s="15" t="s">
        <v>339</v>
      </c>
      <c r="Z1660" s="144">
        <v>554055</v>
      </c>
      <c r="AB1660" t="s">
        <v>2575</v>
      </c>
      <c r="AD1660" s="144">
        <v>655.22540000000004</v>
      </c>
      <c r="AG1660" s="15" t="s">
        <v>15</v>
      </c>
      <c r="AH1660" s="133">
        <v>1.8745913050161807E-4</v>
      </c>
      <c r="AI1660" s="133">
        <v>2.7819057530264108E-2</v>
      </c>
      <c r="AJ1660" s="133">
        <v>2.3537892724776344E-3</v>
      </c>
    </row>
    <row r="1661" spans="1:36">
      <c r="A1661" t="s">
        <v>1213</v>
      </c>
      <c r="B1661">
        <v>9629</v>
      </c>
      <c r="C1661" t="s">
        <v>1874</v>
      </c>
      <c r="D1661" t="s">
        <v>1875</v>
      </c>
      <c r="E1661" t="s">
        <v>309</v>
      </c>
      <c r="F1661" t="s">
        <v>3034</v>
      </c>
      <c r="G1661" t="s">
        <v>3035</v>
      </c>
      <c r="H1661" t="s">
        <v>321</v>
      </c>
      <c r="I1661" t="s">
        <v>754</v>
      </c>
      <c r="J1661" t="s">
        <v>204</v>
      </c>
      <c r="K1661" t="s">
        <v>204</v>
      </c>
      <c r="L1661" t="s">
        <v>325</v>
      </c>
      <c r="M1661" t="s">
        <v>340</v>
      </c>
      <c r="N1661" t="s">
        <v>448</v>
      </c>
      <c r="O1661" t="s">
        <v>339</v>
      </c>
      <c r="P1661" t="s">
        <v>1650</v>
      </c>
      <c r="Q1661" t="s">
        <v>413</v>
      </c>
      <c r="R1661" t="s">
        <v>407</v>
      </c>
      <c r="S1661" t="s">
        <v>1212</v>
      </c>
      <c r="T1661" s="132">
        <v>5195.8999999999996</v>
      </c>
      <c r="U1661" t="s">
        <v>3036</v>
      </c>
      <c r="V1661" s="133">
        <v>3.7100000000000001E-2</v>
      </c>
      <c r="W1661" s="133">
        <v>2.6445276554822601E-2</v>
      </c>
      <c r="X1661" s="3" t="s">
        <v>411</v>
      </c>
      <c r="Y1661" s="3" t="s">
        <v>339</v>
      </c>
      <c r="Z1661" s="144">
        <v>600000</v>
      </c>
      <c r="AB1661" t="s">
        <v>3037</v>
      </c>
      <c r="AD1661" s="144">
        <v>640.08000000000004</v>
      </c>
      <c r="AG1661" s="15" t="s">
        <v>15</v>
      </c>
      <c r="AH1661" s="133">
        <v>1.5618898867629833E-3</v>
      </c>
      <c r="AI1661" s="133">
        <v>2.7176025752315845E-2</v>
      </c>
      <c r="AJ1661" s="133">
        <v>2.2993819188442395E-3</v>
      </c>
    </row>
    <row r="1662" spans="1:36">
      <c r="A1662" t="s">
        <v>1213</v>
      </c>
      <c r="B1662">
        <v>9629</v>
      </c>
      <c r="C1662" t="s">
        <v>2724</v>
      </c>
      <c r="D1662" t="s">
        <v>2725</v>
      </c>
      <c r="E1662" t="s">
        <v>309</v>
      </c>
      <c r="F1662" t="s">
        <v>3038</v>
      </c>
      <c r="G1662" t="s">
        <v>3039</v>
      </c>
      <c r="H1662" t="s">
        <v>321</v>
      </c>
      <c r="I1662" t="s">
        <v>754</v>
      </c>
      <c r="J1662" t="s">
        <v>204</v>
      </c>
      <c r="K1662" t="s">
        <v>204</v>
      </c>
      <c r="L1662" t="s">
        <v>325</v>
      </c>
      <c r="M1662" t="s">
        <v>340</v>
      </c>
      <c r="N1662" t="s">
        <v>447</v>
      </c>
      <c r="O1662" t="s">
        <v>339</v>
      </c>
      <c r="P1662" t="s">
        <v>1662</v>
      </c>
      <c r="Q1662" t="s">
        <v>413</v>
      </c>
      <c r="R1662" t="s">
        <v>407</v>
      </c>
      <c r="S1662" t="s">
        <v>1212</v>
      </c>
      <c r="T1662" s="132">
        <v>992.3</v>
      </c>
      <c r="U1662" t="s">
        <v>1703</v>
      </c>
      <c r="V1662" s="133">
        <v>4.3400000000000001E-2</v>
      </c>
      <c r="W1662" s="133">
        <v>2.3337493201493899E-2</v>
      </c>
      <c r="X1662" s="15" t="s">
        <v>412</v>
      </c>
      <c r="Y1662" s="15" t="s">
        <v>339</v>
      </c>
      <c r="Z1662" s="144">
        <v>105622.66</v>
      </c>
      <c r="AB1662" t="s">
        <v>2782</v>
      </c>
      <c r="AC1662" s="132">
        <v>123122.5</v>
      </c>
      <c r="AD1662" s="144">
        <v>243.45839999999998</v>
      </c>
      <c r="AG1662" s="15" t="s">
        <v>15</v>
      </c>
      <c r="AH1662" s="133">
        <v>2.4282201642720149E-4</v>
      </c>
      <c r="AI1662" s="133">
        <v>1.0336570035023139E-2</v>
      </c>
      <c r="AJ1662" s="133">
        <v>8.7458418158784575E-4</v>
      </c>
    </row>
    <row r="1663" spans="1:36">
      <c r="A1663" t="s">
        <v>1213</v>
      </c>
      <c r="B1663">
        <v>9629</v>
      </c>
      <c r="C1663" t="s">
        <v>2557</v>
      </c>
      <c r="D1663" t="s">
        <v>2558</v>
      </c>
      <c r="E1663" t="s">
        <v>309</v>
      </c>
      <c r="F1663" t="s">
        <v>2576</v>
      </c>
      <c r="G1663" t="s">
        <v>2577</v>
      </c>
      <c r="H1663" t="s">
        <v>321</v>
      </c>
      <c r="I1663" t="s">
        <v>754</v>
      </c>
      <c r="J1663" t="s">
        <v>204</v>
      </c>
      <c r="K1663" t="s">
        <v>204</v>
      </c>
      <c r="L1663" t="s">
        <v>325</v>
      </c>
      <c r="M1663" t="s">
        <v>340</v>
      </c>
      <c r="N1663" t="s">
        <v>475</v>
      </c>
      <c r="O1663" t="s">
        <v>339</v>
      </c>
      <c r="P1663" t="s">
        <v>1650</v>
      </c>
      <c r="Q1663" t="s">
        <v>413</v>
      </c>
      <c r="R1663" t="s">
        <v>407</v>
      </c>
      <c r="S1663" t="s">
        <v>1212</v>
      </c>
      <c r="T1663" s="132">
        <v>2408.9</v>
      </c>
      <c r="U1663" t="s">
        <v>2578</v>
      </c>
      <c r="V1663" s="133">
        <v>4.2999999999999997E-2</v>
      </c>
      <c r="W1663" s="133">
        <v>1.96081531774994E-2</v>
      </c>
      <c r="X1663" s="15" t="s">
        <v>412</v>
      </c>
      <c r="Y1663" s="15" t="s">
        <v>339</v>
      </c>
      <c r="Z1663" s="144">
        <v>154592.85999999999</v>
      </c>
      <c r="AB1663" t="s">
        <v>2579</v>
      </c>
      <c r="AD1663" s="144">
        <v>186.0061</v>
      </c>
      <c r="AG1663" s="15" t="s">
        <v>15</v>
      </c>
      <c r="AH1663" s="133">
        <v>3.0317791669140726E-4</v>
      </c>
      <c r="AI1663" s="133">
        <v>7.897304342719404E-3</v>
      </c>
      <c r="AJ1663" s="133">
        <v>6.6819626161531917E-4</v>
      </c>
    </row>
    <row r="1664" spans="1:36">
      <c r="A1664" t="s">
        <v>1213</v>
      </c>
      <c r="B1664">
        <v>9629</v>
      </c>
      <c r="C1664" t="s">
        <v>3169</v>
      </c>
      <c r="D1664" t="s">
        <v>3170</v>
      </c>
      <c r="E1664" t="s">
        <v>309</v>
      </c>
      <c r="F1664" t="s">
        <v>3171</v>
      </c>
      <c r="G1664" t="s">
        <v>3172</v>
      </c>
      <c r="H1664" t="s">
        <v>321</v>
      </c>
      <c r="I1664" t="s">
        <v>754</v>
      </c>
      <c r="J1664" t="s">
        <v>204</v>
      </c>
      <c r="K1664" t="s">
        <v>204</v>
      </c>
      <c r="L1664" t="s">
        <v>325</v>
      </c>
      <c r="M1664" t="s">
        <v>340</v>
      </c>
      <c r="N1664" t="s">
        <v>465</v>
      </c>
      <c r="O1664" t="s">
        <v>339</v>
      </c>
      <c r="P1664" t="s">
        <v>1760</v>
      </c>
      <c r="Q1664" t="s">
        <v>415</v>
      </c>
      <c r="R1664" t="s">
        <v>407</v>
      </c>
      <c r="S1664" t="s">
        <v>1212</v>
      </c>
      <c r="T1664" s="132">
        <v>740.4</v>
      </c>
      <c r="U1664" t="s">
        <v>3173</v>
      </c>
      <c r="V1664" s="133">
        <v>4.65E-2</v>
      </c>
      <c r="W1664" s="133">
        <v>2.53805001485344E-2</v>
      </c>
      <c r="X1664" s="15" t="s">
        <v>412</v>
      </c>
      <c r="Y1664" s="15" t="s">
        <v>339</v>
      </c>
      <c r="Z1664" s="144">
        <v>159682.79999999999</v>
      </c>
      <c r="AB1664" t="s">
        <v>3174</v>
      </c>
      <c r="AD1664" s="144">
        <v>184.16220000000001</v>
      </c>
      <c r="AG1664" s="15" t="s">
        <v>15</v>
      </c>
      <c r="AH1664" s="133">
        <v>5.5706774282676219E-4</v>
      </c>
      <c r="AI1664" s="133">
        <v>7.8190174506360781E-3</v>
      </c>
      <c r="AJ1664" s="133">
        <v>6.6157235472843491E-4</v>
      </c>
    </row>
    <row r="1665" spans="1:36">
      <c r="A1665" t="s">
        <v>1213</v>
      </c>
      <c r="B1665">
        <v>9629</v>
      </c>
      <c r="C1665" t="s">
        <v>1846</v>
      </c>
      <c r="D1665" t="s">
        <v>1847</v>
      </c>
      <c r="E1665" t="s">
        <v>309</v>
      </c>
      <c r="F1665" t="s">
        <v>1848</v>
      </c>
      <c r="G1665" t="s">
        <v>1849</v>
      </c>
      <c r="H1665" t="s">
        <v>321</v>
      </c>
      <c r="I1665" t="s">
        <v>754</v>
      </c>
      <c r="J1665" t="s">
        <v>204</v>
      </c>
      <c r="K1665" t="s">
        <v>204</v>
      </c>
      <c r="L1665" t="s">
        <v>325</v>
      </c>
      <c r="M1665" t="s">
        <v>340</v>
      </c>
      <c r="N1665" t="s">
        <v>464</v>
      </c>
      <c r="O1665" t="s">
        <v>339</v>
      </c>
      <c r="P1665" t="s">
        <v>1650</v>
      </c>
      <c r="Q1665" t="s">
        <v>413</v>
      </c>
      <c r="R1665" t="s">
        <v>407</v>
      </c>
      <c r="S1665" t="s">
        <v>1212</v>
      </c>
      <c r="T1665" s="132">
        <v>474</v>
      </c>
      <c r="U1665" t="s">
        <v>1850</v>
      </c>
      <c r="V1665" s="133">
        <v>0.04</v>
      </c>
      <c r="W1665" s="133">
        <v>1.7950668722390799E-2</v>
      </c>
      <c r="X1665" s="15" t="s">
        <v>412</v>
      </c>
      <c r="Y1665" s="15" t="s">
        <v>339</v>
      </c>
      <c r="Z1665" s="144">
        <v>19906.07</v>
      </c>
      <c r="AB1665" t="s">
        <v>1851</v>
      </c>
      <c r="AD1665" s="144">
        <v>22.4421</v>
      </c>
      <c r="AG1665" s="15" t="s">
        <v>15</v>
      </c>
      <c r="AH1665" s="133">
        <v>2.4451353045858203E-4</v>
      </c>
      <c r="AI1665" s="133">
        <v>9.5282947059125019E-4</v>
      </c>
      <c r="AJ1665" s="133">
        <v>8.0619545933155706E-5</v>
      </c>
    </row>
    <row r="1666" spans="1:36">
      <c r="A1666" t="s">
        <v>1213</v>
      </c>
      <c r="B1666">
        <v>9629</v>
      </c>
      <c r="C1666" t="s">
        <v>1858</v>
      </c>
      <c r="D1666" t="s">
        <v>1859</v>
      </c>
      <c r="E1666" t="s">
        <v>309</v>
      </c>
      <c r="F1666" t="s">
        <v>2733</v>
      </c>
      <c r="G1666" t="s">
        <v>2734</v>
      </c>
      <c r="H1666" t="s">
        <v>312</v>
      </c>
      <c r="I1666" t="s">
        <v>754</v>
      </c>
      <c r="J1666" t="s">
        <v>204</v>
      </c>
      <c r="K1666" t="s">
        <v>204</v>
      </c>
      <c r="L1666" t="s">
        <v>325</v>
      </c>
      <c r="M1666" t="s">
        <v>340</v>
      </c>
      <c r="N1666" t="s">
        <v>448</v>
      </c>
      <c r="O1666" t="s">
        <v>339</v>
      </c>
      <c r="P1666" t="s">
        <v>1211</v>
      </c>
      <c r="Q1666" t="s">
        <v>413</v>
      </c>
      <c r="R1666" t="s">
        <v>407</v>
      </c>
      <c r="S1666" t="s">
        <v>1212</v>
      </c>
      <c r="T1666" s="132">
        <v>3648.6</v>
      </c>
      <c r="U1666" t="s">
        <v>2735</v>
      </c>
      <c r="V1666" s="133">
        <v>1E-3</v>
      </c>
      <c r="W1666" s="133">
        <v>1.7976894742250098E-2</v>
      </c>
      <c r="X1666" s="15" t="s">
        <v>412</v>
      </c>
      <c r="Y1666" s="15" t="s">
        <v>339</v>
      </c>
      <c r="Z1666" s="144">
        <v>744100</v>
      </c>
      <c r="AB1666" t="s">
        <v>2736</v>
      </c>
      <c r="AD1666" s="144">
        <v>763.07460000000003</v>
      </c>
      <c r="AG1666" s="15" t="s">
        <v>15</v>
      </c>
      <c r="AH1666" s="133">
        <v>2.3718186758806665E-4</v>
      </c>
      <c r="AI1666" s="133">
        <v>3.2398036152571731E-2</v>
      </c>
      <c r="AJ1666" s="133">
        <v>2.7412197506082058E-3</v>
      </c>
    </row>
    <row r="1667" spans="1:36">
      <c r="A1667" t="s">
        <v>1213</v>
      </c>
      <c r="B1667">
        <v>9629</v>
      </c>
      <c r="C1667" t="s">
        <v>2139</v>
      </c>
      <c r="D1667" t="s">
        <v>2140</v>
      </c>
      <c r="E1667" t="s">
        <v>309</v>
      </c>
      <c r="F1667" t="s">
        <v>2141</v>
      </c>
      <c r="G1667" t="s">
        <v>2142</v>
      </c>
      <c r="H1667" t="s">
        <v>312</v>
      </c>
      <c r="I1667" t="s">
        <v>754</v>
      </c>
      <c r="J1667" t="s">
        <v>204</v>
      </c>
      <c r="K1667" t="s">
        <v>204</v>
      </c>
      <c r="L1667" t="s">
        <v>325</v>
      </c>
      <c r="M1667" t="s">
        <v>340</v>
      </c>
      <c r="N1667" t="s">
        <v>440</v>
      </c>
      <c r="O1667" t="s">
        <v>339</v>
      </c>
      <c r="P1667" t="s">
        <v>1676</v>
      </c>
      <c r="Q1667" t="s">
        <v>415</v>
      </c>
      <c r="R1667" t="s">
        <v>407</v>
      </c>
      <c r="S1667" t="s">
        <v>1212</v>
      </c>
      <c r="T1667" s="132">
        <v>3965.2</v>
      </c>
      <c r="U1667" t="s">
        <v>2143</v>
      </c>
      <c r="V1667" s="133">
        <v>1.7999999999999999E-2</v>
      </c>
      <c r="W1667" s="133">
        <v>3.0625704120397199E-2</v>
      </c>
      <c r="X1667" s="15" t="s">
        <v>412</v>
      </c>
      <c r="Y1667" s="15" t="s">
        <v>339</v>
      </c>
      <c r="Z1667" s="144">
        <v>713370</v>
      </c>
      <c r="AB1667" t="s">
        <v>2144</v>
      </c>
      <c r="AD1667" s="144">
        <v>757.9556</v>
      </c>
      <c r="AG1667" s="15" t="s">
        <v>15</v>
      </c>
      <c r="AH1667" s="133">
        <v>7.1698700225495066E-4</v>
      </c>
      <c r="AI1667" s="133">
        <v>3.2180697576415458E-2</v>
      </c>
      <c r="AJ1667" s="133">
        <v>2.7228305866871905E-3</v>
      </c>
    </row>
    <row r="1668" spans="1:36">
      <c r="A1668" t="s">
        <v>1213</v>
      </c>
      <c r="B1668">
        <v>9629</v>
      </c>
      <c r="C1668" t="s">
        <v>455</v>
      </c>
      <c r="D1668" t="s">
        <v>2571</v>
      </c>
      <c r="E1668" t="s">
        <v>309</v>
      </c>
      <c r="F1668" t="s">
        <v>2677</v>
      </c>
      <c r="G1668" t="s">
        <v>2678</v>
      </c>
      <c r="H1668" t="s">
        <v>312</v>
      </c>
      <c r="I1668" t="s">
        <v>754</v>
      </c>
      <c r="J1668" t="s">
        <v>204</v>
      </c>
      <c r="K1668" t="s">
        <v>204</v>
      </c>
      <c r="L1668" t="s">
        <v>325</v>
      </c>
      <c r="M1668" t="s">
        <v>340</v>
      </c>
      <c r="N1668" t="s">
        <v>440</v>
      </c>
      <c r="O1668" t="s">
        <v>339</v>
      </c>
      <c r="P1668" t="s">
        <v>2102</v>
      </c>
      <c r="Q1668" t="s">
        <v>415</v>
      </c>
      <c r="R1668" t="s">
        <v>407</v>
      </c>
      <c r="S1668" t="s">
        <v>1212</v>
      </c>
      <c r="T1668" s="132">
        <v>3888.3</v>
      </c>
      <c r="U1668" t="s">
        <v>2679</v>
      </c>
      <c r="V1668" s="133">
        <v>3.85E-2</v>
      </c>
      <c r="W1668" s="133">
        <v>1.97550188887116E-2</v>
      </c>
      <c r="X1668" s="15" t="s">
        <v>412</v>
      </c>
      <c r="Y1668" s="15" t="s">
        <v>339</v>
      </c>
      <c r="Z1668" s="144">
        <v>579655.78</v>
      </c>
      <c r="AB1668" t="s">
        <v>2680</v>
      </c>
      <c r="AC1668" s="132">
        <v>19778.5</v>
      </c>
      <c r="AD1668" s="144">
        <v>718.20580000000007</v>
      </c>
      <c r="AG1668" s="15" t="s">
        <v>15</v>
      </c>
      <c r="AH1668" s="133">
        <v>2.268834752017206E-4</v>
      </c>
      <c r="AI1668" s="133">
        <v>3.0493031052778723E-2</v>
      </c>
      <c r="AJ1668" s="133">
        <v>2.5800359807040718E-3</v>
      </c>
    </row>
    <row r="1669" spans="1:36">
      <c r="A1669" t="s">
        <v>1213</v>
      </c>
      <c r="B1669">
        <v>9629</v>
      </c>
      <c r="C1669" t="s">
        <v>3169</v>
      </c>
      <c r="D1669" t="s">
        <v>3170</v>
      </c>
      <c r="E1669" t="s">
        <v>309</v>
      </c>
      <c r="F1669" t="s">
        <v>3191</v>
      </c>
      <c r="G1669" t="s">
        <v>3192</v>
      </c>
      <c r="H1669" t="s">
        <v>312</v>
      </c>
      <c r="I1669" t="s">
        <v>754</v>
      </c>
      <c r="J1669" t="s">
        <v>204</v>
      </c>
      <c r="K1669" t="s">
        <v>204</v>
      </c>
      <c r="L1669" t="s">
        <v>325</v>
      </c>
      <c r="M1669" t="s">
        <v>340</v>
      </c>
      <c r="N1669" t="s">
        <v>465</v>
      </c>
      <c r="O1669" t="s">
        <v>339</v>
      </c>
      <c r="P1669" t="s">
        <v>1760</v>
      </c>
      <c r="Q1669" t="s">
        <v>415</v>
      </c>
      <c r="R1669" t="s">
        <v>407</v>
      </c>
      <c r="S1669" t="s">
        <v>1212</v>
      </c>
      <c r="T1669" s="132">
        <v>4547.2</v>
      </c>
      <c r="U1669" t="s">
        <v>3179</v>
      </c>
      <c r="V1669" s="133">
        <v>4.3E-3</v>
      </c>
      <c r="W1669" s="133">
        <v>3.9547796076535802E-2</v>
      </c>
      <c r="X1669" s="15" t="s">
        <v>412</v>
      </c>
      <c r="Y1669" s="15" t="s">
        <v>339</v>
      </c>
      <c r="Z1669" s="144">
        <v>719000</v>
      </c>
      <c r="AB1669" t="s">
        <v>3193</v>
      </c>
      <c r="AD1669" s="144">
        <v>668.59809999999993</v>
      </c>
      <c r="AG1669" s="15" t="s">
        <v>15</v>
      </c>
      <c r="AH1669" s="133">
        <v>1.1504E-3</v>
      </c>
      <c r="AI1669" s="133">
        <v>2.8386825371124611E-2</v>
      </c>
      <c r="AJ1669" s="133">
        <v>2.4018284934908332E-3</v>
      </c>
    </row>
    <row r="1670" spans="1:36">
      <c r="A1670" t="s">
        <v>1213</v>
      </c>
      <c r="B1670">
        <v>9629</v>
      </c>
      <c r="C1670" t="s">
        <v>1874</v>
      </c>
      <c r="D1670" t="s">
        <v>1875</v>
      </c>
      <c r="E1670" t="s">
        <v>309</v>
      </c>
      <c r="F1670" t="s">
        <v>2713</v>
      </c>
      <c r="G1670" t="s">
        <v>2714</v>
      </c>
      <c r="H1670" t="s">
        <v>312</v>
      </c>
      <c r="I1670" t="s">
        <v>754</v>
      </c>
      <c r="J1670" t="s">
        <v>204</v>
      </c>
      <c r="K1670" t="s">
        <v>204</v>
      </c>
      <c r="L1670" t="s">
        <v>325</v>
      </c>
      <c r="M1670" t="s">
        <v>340</v>
      </c>
      <c r="N1670" t="s">
        <v>448</v>
      </c>
      <c r="O1670" t="s">
        <v>339</v>
      </c>
      <c r="P1670" t="s">
        <v>1211</v>
      </c>
      <c r="Q1670" t="s">
        <v>413</v>
      </c>
      <c r="R1670" t="s">
        <v>407</v>
      </c>
      <c r="S1670" t="s">
        <v>1212</v>
      </c>
      <c r="T1670" s="132">
        <v>4087.9</v>
      </c>
      <c r="U1670" t="s">
        <v>2715</v>
      </c>
      <c r="V1670" s="133">
        <v>1E-3</v>
      </c>
      <c r="W1670" s="133">
        <v>1.9503249098062201E-2</v>
      </c>
      <c r="X1670" s="15" t="s">
        <v>412</v>
      </c>
      <c r="Y1670" s="15" t="s">
        <v>339</v>
      </c>
      <c r="Z1670" s="144">
        <v>600000</v>
      </c>
      <c r="AB1670" t="s">
        <v>2716</v>
      </c>
      <c r="AD1670" s="144">
        <v>606.17999999999995</v>
      </c>
      <c r="AG1670" s="15" t="s">
        <v>15</v>
      </c>
      <c r="AH1670" s="133">
        <v>3.241443464174195E-4</v>
      </c>
      <c r="AI1670" s="133">
        <v>2.5736725550773054E-2</v>
      </c>
      <c r="AJ1670" s="133">
        <v>2.177601755350895E-3</v>
      </c>
    </row>
    <row r="1671" spans="1:36">
      <c r="A1671" t="s">
        <v>1213</v>
      </c>
      <c r="B1671">
        <v>9629</v>
      </c>
      <c r="C1671" t="s">
        <v>1953</v>
      </c>
      <c r="D1671" t="s">
        <v>1954</v>
      </c>
      <c r="E1671" t="s">
        <v>309</v>
      </c>
      <c r="F1671" t="s">
        <v>2631</v>
      </c>
      <c r="G1671" t="s">
        <v>2632</v>
      </c>
      <c r="H1671" t="s">
        <v>312</v>
      </c>
      <c r="I1671" t="s">
        <v>754</v>
      </c>
      <c r="J1671" t="s">
        <v>204</v>
      </c>
      <c r="K1671" t="s">
        <v>204</v>
      </c>
      <c r="L1671" t="s">
        <v>325</v>
      </c>
      <c r="M1671" t="s">
        <v>340</v>
      </c>
      <c r="N1671" t="s">
        <v>464</v>
      </c>
      <c r="O1671" t="s">
        <v>339</v>
      </c>
      <c r="P1671" t="s">
        <v>1957</v>
      </c>
      <c r="Q1671" t="s">
        <v>413</v>
      </c>
      <c r="R1671" t="s">
        <v>407</v>
      </c>
      <c r="S1671" t="s">
        <v>1212</v>
      </c>
      <c r="T1671" s="132">
        <v>10903.5</v>
      </c>
      <c r="U1671" t="s">
        <v>2633</v>
      </c>
      <c r="V1671" s="133">
        <v>1.6899999999999998E-2</v>
      </c>
      <c r="W1671" s="133">
        <v>3.0093315917253199E-2</v>
      </c>
      <c r="X1671" s="15" t="s">
        <v>412</v>
      </c>
      <c r="Y1671" s="15" t="s">
        <v>339</v>
      </c>
      <c r="Z1671" s="144">
        <v>620947</v>
      </c>
      <c r="AB1671" t="s">
        <v>2634</v>
      </c>
      <c r="AD1671" s="144">
        <v>585.36669999999992</v>
      </c>
      <c r="AG1671" s="15" t="s">
        <v>15</v>
      </c>
      <c r="AH1671" s="133">
        <v>1.423224141408585E-4</v>
      </c>
      <c r="AI1671" s="133">
        <v>2.4853050421428793E-2</v>
      </c>
      <c r="AJ1671" s="133">
        <v>2.1028334050017497E-3</v>
      </c>
    </row>
    <row r="1672" spans="1:36">
      <c r="A1672" t="s">
        <v>1213</v>
      </c>
      <c r="B1672">
        <v>9629</v>
      </c>
      <c r="C1672" t="s">
        <v>2074</v>
      </c>
      <c r="D1672" t="s">
        <v>2075</v>
      </c>
      <c r="E1672" t="s">
        <v>309</v>
      </c>
      <c r="F1672" t="s">
        <v>2080</v>
      </c>
      <c r="G1672" t="s">
        <v>2081</v>
      </c>
      <c r="H1672" t="s">
        <v>312</v>
      </c>
      <c r="I1672" t="s">
        <v>754</v>
      </c>
      <c r="J1672" t="s">
        <v>204</v>
      </c>
      <c r="K1672" t="s">
        <v>204</v>
      </c>
      <c r="L1672" t="s">
        <v>325</v>
      </c>
      <c r="M1672" t="s">
        <v>340</v>
      </c>
      <c r="N1672" t="s">
        <v>448</v>
      </c>
      <c r="O1672" t="s">
        <v>339</v>
      </c>
      <c r="P1672" t="s">
        <v>1211</v>
      </c>
      <c r="Q1672" t="s">
        <v>413</v>
      </c>
      <c r="R1672" t="s">
        <v>407</v>
      </c>
      <c r="S1672" t="s">
        <v>1212</v>
      </c>
      <c r="T1672" s="132">
        <v>3436.1</v>
      </c>
      <c r="U1672" t="s">
        <v>2082</v>
      </c>
      <c r="V1672" s="133">
        <v>1E-3</v>
      </c>
      <c r="W1672" s="133">
        <v>1.84594535076615E-2</v>
      </c>
      <c r="X1672" s="15" t="s">
        <v>412</v>
      </c>
      <c r="Y1672" s="15" t="s">
        <v>339</v>
      </c>
      <c r="Z1672" s="144">
        <v>576007.19999999995</v>
      </c>
      <c r="AB1672" t="s">
        <v>2083</v>
      </c>
      <c r="AD1672" s="144">
        <v>584.8777</v>
      </c>
      <c r="AG1672" s="15" t="s">
        <v>15</v>
      </c>
      <c r="AH1672" s="133">
        <v>5.540398314974708E-4</v>
      </c>
      <c r="AI1672" s="133">
        <v>2.4832288834450787E-2</v>
      </c>
      <c r="AJ1672" s="133">
        <v>2.1010767530858726E-3</v>
      </c>
    </row>
    <row r="1673" spans="1:36">
      <c r="A1673" t="s">
        <v>1213</v>
      </c>
      <c r="B1673">
        <v>9629</v>
      </c>
      <c r="C1673" t="s">
        <v>2600</v>
      </c>
      <c r="D1673" t="s">
        <v>2601</v>
      </c>
      <c r="E1673" t="s">
        <v>309</v>
      </c>
      <c r="F1673" t="s">
        <v>2602</v>
      </c>
      <c r="G1673" t="s">
        <v>2603</v>
      </c>
      <c r="H1673" t="s">
        <v>312</v>
      </c>
      <c r="I1673" t="s">
        <v>754</v>
      </c>
      <c r="J1673" t="s">
        <v>204</v>
      </c>
      <c r="K1673" t="s">
        <v>204</v>
      </c>
      <c r="L1673" t="s">
        <v>325</v>
      </c>
      <c r="M1673" t="s">
        <v>340</v>
      </c>
      <c r="N1673" t="s">
        <v>465</v>
      </c>
      <c r="O1673" t="s">
        <v>339</v>
      </c>
      <c r="P1673" t="s">
        <v>1650</v>
      </c>
      <c r="Q1673" t="s">
        <v>413</v>
      </c>
      <c r="R1673" t="s">
        <v>407</v>
      </c>
      <c r="S1673" t="s">
        <v>1212</v>
      </c>
      <c r="T1673" s="132">
        <v>3419.8</v>
      </c>
      <c r="U1673" t="s">
        <v>2134</v>
      </c>
      <c r="V1673" s="133">
        <v>5.0000000000000001E-3</v>
      </c>
      <c r="W1673" s="133">
        <v>2.5131352959871001E-2</v>
      </c>
      <c r="X1673" s="15" t="s">
        <v>412</v>
      </c>
      <c r="Y1673" s="15" t="s">
        <v>339</v>
      </c>
      <c r="Z1673" s="144">
        <v>523000</v>
      </c>
      <c r="AB1673" t="s">
        <v>2029</v>
      </c>
      <c r="AC1673" s="132">
        <v>1425.2</v>
      </c>
      <c r="AD1673" s="144">
        <v>532.79319999999996</v>
      </c>
      <c r="AG1673" s="15" t="s">
        <v>15</v>
      </c>
      <c r="AH1673" s="133">
        <v>7.6350030583807662E-4</v>
      </c>
      <c r="AI1673" s="133">
        <v>2.2620925077894583E-2</v>
      </c>
      <c r="AJ1673" s="133">
        <v>1.9139717700336872E-3</v>
      </c>
    </row>
    <row r="1674" spans="1:36">
      <c r="A1674" t="s">
        <v>1213</v>
      </c>
      <c r="B1674">
        <v>9629</v>
      </c>
      <c r="C1674" t="s">
        <v>3055</v>
      </c>
      <c r="D1674" t="s">
        <v>3056</v>
      </c>
      <c r="E1674" t="s">
        <v>309</v>
      </c>
      <c r="F1674" t="s">
        <v>3057</v>
      </c>
      <c r="G1674" t="s">
        <v>3058</v>
      </c>
      <c r="H1674" t="s">
        <v>312</v>
      </c>
      <c r="I1674" t="s">
        <v>754</v>
      </c>
      <c r="J1674" t="s">
        <v>204</v>
      </c>
      <c r="K1674" t="s">
        <v>204</v>
      </c>
      <c r="L1674" t="s">
        <v>325</v>
      </c>
      <c r="M1674" t="s">
        <v>340</v>
      </c>
      <c r="N1674" t="s">
        <v>464</v>
      </c>
      <c r="O1674" t="s">
        <v>339</v>
      </c>
      <c r="P1674" t="s">
        <v>1856</v>
      </c>
      <c r="Q1674" t="s">
        <v>415</v>
      </c>
      <c r="R1674" t="s">
        <v>407</v>
      </c>
      <c r="S1674" t="s">
        <v>1212</v>
      </c>
      <c r="T1674" s="132">
        <v>6935.2</v>
      </c>
      <c r="U1674" t="s">
        <v>3059</v>
      </c>
      <c r="V1674" s="133">
        <v>3.8999999999999998E-3</v>
      </c>
      <c r="W1674" s="133">
        <v>3.3612847782373098E-2</v>
      </c>
      <c r="X1674" s="15" t="s">
        <v>412</v>
      </c>
      <c r="Y1674" s="15" t="s">
        <v>339</v>
      </c>
      <c r="Z1674" s="144">
        <v>588219.28</v>
      </c>
      <c r="AB1674" t="s">
        <v>3060</v>
      </c>
      <c r="AD1674" s="144">
        <v>519.57409999999993</v>
      </c>
      <c r="AG1674" s="15" t="s">
        <v>15</v>
      </c>
      <c r="AH1674" s="133">
        <v>2.6737240000000002E-3</v>
      </c>
      <c r="AI1674" s="133">
        <v>2.2059678668035754E-2</v>
      </c>
      <c r="AJ1674" s="133">
        <v>1.8664843317081749E-3</v>
      </c>
    </row>
    <row r="1675" spans="1:36">
      <c r="A1675" t="s">
        <v>1213</v>
      </c>
      <c r="B1675">
        <v>9629</v>
      </c>
      <c r="C1675" t="s">
        <v>3061</v>
      </c>
      <c r="D1675" t="s">
        <v>3062</v>
      </c>
      <c r="E1675" t="s">
        <v>309</v>
      </c>
      <c r="F1675" t="s">
        <v>3063</v>
      </c>
      <c r="G1675" t="s">
        <v>3064</v>
      </c>
      <c r="H1675" t="s">
        <v>312</v>
      </c>
      <c r="I1675" t="s">
        <v>754</v>
      </c>
      <c r="J1675" t="s">
        <v>204</v>
      </c>
      <c r="K1675" t="s">
        <v>204</v>
      </c>
      <c r="L1675" t="s">
        <v>325</v>
      </c>
      <c r="M1675" t="s">
        <v>340</v>
      </c>
      <c r="N1675" t="s">
        <v>464</v>
      </c>
      <c r="O1675" t="s">
        <v>339</v>
      </c>
      <c r="P1675" t="s">
        <v>1662</v>
      </c>
      <c r="Q1675" t="s">
        <v>413</v>
      </c>
      <c r="R1675" t="s">
        <v>407</v>
      </c>
      <c r="S1675" t="s">
        <v>1212</v>
      </c>
      <c r="T1675" s="132">
        <v>4758.7</v>
      </c>
      <c r="U1675" t="s">
        <v>3065</v>
      </c>
      <c r="V1675" s="133">
        <v>4.3999999999999997E-2</v>
      </c>
      <c r="W1675" s="133">
        <v>2.6778347007035901E-2</v>
      </c>
      <c r="X1675" s="15" t="s">
        <v>412</v>
      </c>
      <c r="Y1675" s="15" t="s">
        <v>339</v>
      </c>
      <c r="Z1675" s="144">
        <v>477000</v>
      </c>
      <c r="AB1675" t="s">
        <v>3066</v>
      </c>
      <c r="AD1675" s="144">
        <v>506.57400000000001</v>
      </c>
      <c r="AG1675" s="15" t="s">
        <v>15</v>
      </c>
      <c r="AH1675" s="133">
        <v>1.1405616728237867E-3</v>
      </c>
      <c r="AI1675" s="133">
        <v>2.1507730392222296E-2</v>
      </c>
      <c r="AJ1675" s="133">
        <v>1.8197836147928411E-3</v>
      </c>
    </row>
    <row r="1676" spans="1:36">
      <c r="A1676" t="s">
        <v>1213</v>
      </c>
      <c r="B1676">
        <v>9629</v>
      </c>
      <c r="C1676" t="s">
        <v>455</v>
      </c>
      <c r="D1676" t="s">
        <v>2571</v>
      </c>
      <c r="E1676" t="s">
        <v>309</v>
      </c>
      <c r="F1676" t="s">
        <v>2656</v>
      </c>
      <c r="G1676" t="s">
        <v>2657</v>
      </c>
      <c r="H1676" t="s">
        <v>312</v>
      </c>
      <c r="I1676" t="s">
        <v>754</v>
      </c>
      <c r="J1676" t="s">
        <v>204</v>
      </c>
      <c r="K1676" t="s">
        <v>204</v>
      </c>
      <c r="L1676" t="s">
        <v>325</v>
      </c>
      <c r="M1676" t="s">
        <v>340</v>
      </c>
      <c r="N1676" t="s">
        <v>440</v>
      </c>
      <c r="O1676" t="s">
        <v>339</v>
      </c>
      <c r="P1676" t="s">
        <v>2102</v>
      </c>
      <c r="Q1676" t="s">
        <v>415</v>
      </c>
      <c r="R1676" t="s">
        <v>407</v>
      </c>
      <c r="S1676" t="s">
        <v>1212</v>
      </c>
      <c r="T1676" s="132">
        <v>6379.8</v>
      </c>
      <c r="U1676" t="s">
        <v>2658</v>
      </c>
      <c r="V1676" s="133">
        <v>2.3900000000000001E-2</v>
      </c>
      <c r="W1676" s="133">
        <v>3.3191722428795199E-3</v>
      </c>
      <c r="X1676" s="15" t="s">
        <v>412</v>
      </c>
      <c r="Y1676" s="15" t="s">
        <v>339</v>
      </c>
      <c r="Z1676" s="144">
        <v>453000</v>
      </c>
      <c r="AB1676" t="s">
        <v>2659</v>
      </c>
      <c r="AD1676" s="144">
        <v>501.74279999999999</v>
      </c>
      <c r="AG1676" s="15" t="s">
        <v>15</v>
      </c>
      <c r="AH1676" s="133">
        <v>1.1647795352606792E-4</v>
      </c>
      <c r="AI1676" s="133">
        <v>2.1302611007747559E-2</v>
      </c>
      <c r="AJ1676" s="133">
        <v>1.8024283249441966E-3</v>
      </c>
    </row>
    <row r="1677" spans="1:36">
      <c r="A1677" t="s">
        <v>1213</v>
      </c>
      <c r="B1677">
        <v>9629</v>
      </c>
      <c r="C1677" t="s">
        <v>2094</v>
      </c>
      <c r="D1677" t="s">
        <v>2095</v>
      </c>
      <c r="E1677" t="s">
        <v>309</v>
      </c>
      <c r="F1677" t="s">
        <v>2096</v>
      </c>
      <c r="G1677" t="s">
        <v>2097</v>
      </c>
      <c r="H1677" t="s">
        <v>312</v>
      </c>
      <c r="I1677" t="s">
        <v>754</v>
      </c>
      <c r="J1677" t="s">
        <v>204</v>
      </c>
      <c r="K1677" t="s">
        <v>204</v>
      </c>
      <c r="L1677" t="s">
        <v>325</v>
      </c>
      <c r="M1677" t="s">
        <v>340</v>
      </c>
      <c r="N1677" t="s">
        <v>448</v>
      </c>
      <c r="O1677" t="s">
        <v>339</v>
      </c>
      <c r="P1677" t="s">
        <v>1211</v>
      </c>
      <c r="Q1677" t="s">
        <v>413</v>
      </c>
      <c r="R1677" t="s">
        <v>407</v>
      </c>
      <c r="S1677" t="s">
        <v>1212</v>
      </c>
      <c r="T1677" s="132">
        <v>4259.6000000000004</v>
      </c>
      <c r="U1677" t="s">
        <v>2098</v>
      </c>
      <c r="V1677" s="133">
        <v>2E-3</v>
      </c>
      <c r="W1677" s="133">
        <v>1.8855466407537099E-2</v>
      </c>
      <c r="X1677" s="15" t="s">
        <v>412</v>
      </c>
      <c r="Y1677" s="15" t="s">
        <v>339</v>
      </c>
      <c r="Z1677" s="144">
        <v>454725.44</v>
      </c>
      <c r="AB1677" t="s">
        <v>2099</v>
      </c>
      <c r="AD1677" s="144">
        <v>460.50049999999999</v>
      </c>
      <c r="AG1677" s="15" t="s">
        <v>15</v>
      </c>
      <c r="AH1677" s="133">
        <v>1.1770626828566305E-4</v>
      </c>
      <c r="AI1677" s="133">
        <v>1.9551577063733162E-2</v>
      </c>
      <c r="AJ1677" s="133">
        <v>1.654272158665685E-3</v>
      </c>
    </row>
    <row r="1678" spans="1:36">
      <c r="A1678" t="s">
        <v>1213</v>
      </c>
      <c r="B1678">
        <v>9629</v>
      </c>
      <c r="C1678" t="s">
        <v>2751</v>
      </c>
      <c r="D1678" t="s">
        <v>2752</v>
      </c>
      <c r="E1678" t="s">
        <v>309</v>
      </c>
      <c r="F1678" t="s">
        <v>2825</v>
      </c>
      <c r="G1678" t="s">
        <v>2826</v>
      </c>
      <c r="H1678" t="s">
        <v>312</v>
      </c>
      <c r="I1678" t="s">
        <v>754</v>
      </c>
      <c r="J1678" t="s">
        <v>204</v>
      </c>
      <c r="K1678" t="s">
        <v>204</v>
      </c>
      <c r="L1678" t="s">
        <v>325</v>
      </c>
      <c r="M1678" t="s">
        <v>340</v>
      </c>
      <c r="N1678" t="s">
        <v>464</v>
      </c>
      <c r="O1678" t="s">
        <v>339</v>
      </c>
      <c r="P1678" t="s">
        <v>1690</v>
      </c>
      <c r="Q1678" t="s">
        <v>413</v>
      </c>
      <c r="R1678" t="s">
        <v>407</v>
      </c>
      <c r="S1678" t="s">
        <v>1212</v>
      </c>
      <c r="T1678" s="132">
        <v>1713.2</v>
      </c>
      <c r="U1678" t="s">
        <v>2378</v>
      </c>
      <c r="V1678" s="133">
        <v>2.1499999999999998E-2</v>
      </c>
      <c r="W1678" s="133">
        <v>1.8094911831616999E-2</v>
      </c>
      <c r="X1678" s="15" t="s">
        <v>412</v>
      </c>
      <c r="Y1678" s="15" t="s">
        <v>339</v>
      </c>
      <c r="Z1678" s="144">
        <v>390606.3</v>
      </c>
      <c r="AB1678" t="s">
        <v>2827</v>
      </c>
      <c r="AD1678" s="144">
        <v>443.41629999999998</v>
      </c>
      <c r="AG1678" s="15" t="s">
        <v>15</v>
      </c>
      <c r="AH1678" s="133">
        <v>1.991569159871171E-4</v>
      </c>
      <c r="AI1678" s="133">
        <v>1.8826229202281913E-2</v>
      </c>
      <c r="AJ1678" s="133">
        <v>1.5928999855343282E-3</v>
      </c>
    </row>
    <row r="1679" spans="1:36">
      <c r="A1679" t="s">
        <v>1213</v>
      </c>
      <c r="B1679">
        <v>9629</v>
      </c>
      <c r="C1679" t="s">
        <v>1618</v>
      </c>
      <c r="D1679" t="s">
        <v>1619</v>
      </c>
      <c r="E1679" t="s">
        <v>309</v>
      </c>
      <c r="F1679" t="s">
        <v>3525</v>
      </c>
      <c r="G1679" t="s">
        <v>3526</v>
      </c>
      <c r="H1679" t="s">
        <v>312</v>
      </c>
      <c r="I1679" t="s">
        <v>754</v>
      </c>
      <c r="J1679" t="s">
        <v>204</v>
      </c>
      <c r="K1679" t="s">
        <v>204</v>
      </c>
      <c r="L1679" t="s">
        <v>325</v>
      </c>
      <c r="M1679" t="s">
        <v>340</v>
      </c>
      <c r="N1679" t="s">
        <v>464</v>
      </c>
      <c r="O1679" t="s">
        <v>339</v>
      </c>
      <c r="P1679" t="s">
        <v>1622</v>
      </c>
      <c r="Q1679" t="s">
        <v>413</v>
      </c>
      <c r="R1679" t="s">
        <v>407</v>
      </c>
      <c r="S1679" t="s">
        <v>1212</v>
      </c>
      <c r="T1679" s="132">
        <v>6014.7</v>
      </c>
      <c r="U1679" t="s">
        <v>2364</v>
      </c>
      <c r="V1679" s="133">
        <v>5.0000000000000001E-3</v>
      </c>
      <c r="W1679" s="133">
        <v>3.2836557594537401E-2</v>
      </c>
      <c r="X1679" s="15" t="s">
        <v>412</v>
      </c>
      <c r="Y1679" s="15" t="s">
        <v>339</v>
      </c>
      <c r="Z1679" s="144">
        <v>399875</v>
      </c>
      <c r="AB1679" t="s">
        <v>3527</v>
      </c>
      <c r="AD1679" s="144">
        <v>372.24359999999996</v>
      </c>
      <c r="AG1679" s="15" t="s">
        <v>15</v>
      </c>
      <c r="AH1679" s="133">
        <v>2.3467669049379671E-3</v>
      </c>
      <c r="AI1679" s="133">
        <v>1.580443328917441E-2</v>
      </c>
      <c r="AJ1679" s="133">
        <v>1.3372237895973745E-3</v>
      </c>
    </row>
    <row r="1680" spans="1:36">
      <c r="A1680" t="s">
        <v>1213</v>
      </c>
      <c r="B1680">
        <v>9629</v>
      </c>
      <c r="C1680" t="s">
        <v>2119</v>
      </c>
      <c r="D1680" t="s">
        <v>2120</v>
      </c>
      <c r="E1680" t="s">
        <v>309</v>
      </c>
      <c r="F1680" t="s">
        <v>3051</v>
      </c>
      <c r="G1680" t="s">
        <v>3052</v>
      </c>
      <c r="H1680" t="s">
        <v>312</v>
      </c>
      <c r="I1680" t="s">
        <v>754</v>
      </c>
      <c r="J1680" t="s">
        <v>204</v>
      </c>
      <c r="K1680" t="s">
        <v>204</v>
      </c>
      <c r="L1680" t="s">
        <v>325</v>
      </c>
      <c r="M1680" t="s">
        <v>340</v>
      </c>
      <c r="N1680" t="s">
        <v>464</v>
      </c>
      <c r="O1680" t="s">
        <v>339</v>
      </c>
      <c r="P1680" t="s">
        <v>1690</v>
      </c>
      <c r="Q1680" t="s">
        <v>413</v>
      </c>
      <c r="R1680" t="s">
        <v>407</v>
      </c>
      <c r="S1680" t="s">
        <v>1212</v>
      </c>
      <c r="T1680" s="132">
        <v>5421.7</v>
      </c>
      <c r="U1680" t="s">
        <v>3053</v>
      </c>
      <c r="V1680" s="133">
        <v>1.8700000000000001E-2</v>
      </c>
      <c r="W1680" s="133">
        <v>2.9209499047994299E-2</v>
      </c>
      <c r="X1680" s="15" t="s">
        <v>412</v>
      </c>
      <c r="Y1680" s="15" t="s">
        <v>339</v>
      </c>
      <c r="Z1680" s="144">
        <v>366600</v>
      </c>
      <c r="AB1680" t="s">
        <v>3054</v>
      </c>
      <c r="AD1680" s="144">
        <v>371.58580000000001</v>
      </c>
      <c r="AG1680" s="15" t="s">
        <v>15</v>
      </c>
      <c r="AH1680" s="133">
        <v>6.5564400211823445E-4</v>
      </c>
      <c r="AI1680" s="133">
        <v>1.5776504921251849E-2</v>
      </c>
      <c r="AJ1680" s="133">
        <v>1.3348607514986749E-3</v>
      </c>
    </row>
    <row r="1681" spans="1:36">
      <c r="A1681" t="s">
        <v>1213</v>
      </c>
      <c r="B1681">
        <v>9629</v>
      </c>
      <c r="C1681" t="s">
        <v>1895</v>
      </c>
      <c r="D1681" t="s">
        <v>1896</v>
      </c>
      <c r="E1681" t="s">
        <v>309</v>
      </c>
      <c r="F1681" t="s">
        <v>2620</v>
      </c>
      <c r="G1681" t="s">
        <v>2621</v>
      </c>
      <c r="H1681" t="s">
        <v>312</v>
      </c>
      <c r="I1681" t="s">
        <v>754</v>
      </c>
      <c r="J1681" t="s">
        <v>204</v>
      </c>
      <c r="K1681" t="s">
        <v>204</v>
      </c>
      <c r="L1681" t="s">
        <v>325</v>
      </c>
      <c r="M1681" t="s">
        <v>340</v>
      </c>
      <c r="N1681" t="s">
        <v>464</v>
      </c>
      <c r="O1681" t="s">
        <v>339</v>
      </c>
      <c r="P1681" t="s">
        <v>1650</v>
      </c>
      <c r="Q1681" t="s">
        <v>413</v>
      </c>
      <c r="R1681" t="s">
        <v>407</v>
      </c>
      <c r="S1681" t="s">
        <v>1212</v>
      </c>
      <c r="T1681" s="132">
        <v>3832.5</v>
      </c>
      <c r="U1681" t="s">
        <v>2622</v>
      </c>
      <c r="V1681" s="133">
        <v>5.0000000000000001E-3</v>
      </c>
      <c r="W1681" s="133">
        <v>2.6353485485314999E-2</v>
      </c>
      <c r="X1681" s="15" t="s">
        <v>412</v>
      </c>
      <c r="Y1681" s="15" t="s">
        <v>339</v>
      </c>
      <c r="Z1681" s="144">
        <v>359293</v>
      </c>
      <c r="AB1681" t="s">
        <v>2623</v>
      </c>
      <c r="AD1681" s="144">
        <v>370.50290000000001</v>
      </c>
      <c r="AG1681" s="15" t="s">
        <v>15</v>
      </c>
      <c r="AH1681" s="133">
        <v>1.9083771410336546E-4</v>
      </c>
      <c r="AI1681" s="133">
        <v>1.573052798354534E-2</v>
      </c>
      <c r="AJ1681" s="133">
        <v>1.3309706117037798E-3</v>
      </c>
    </row>
    <row r="1682" spans="1:36">
      <c r="A1682" t="s">
        <v>1213</v>
      </c>
      <c r="B1682">
        <v>9629</v>
      </c>
      <c r="C1682" t="s">
        <v>1874</v>
      </c>
      <c r="D1682" t="s">
        <v>1875</v>
      </c>
      <c r="E1682" t="s">
        <v>309</v>
      </c>
      <c r="F1682" t="s">
        <v>1906</v>
      </c>
      <c r="G1682" t="s">
        <v>1907</v>
      </c>
      <c r="H1682" t="s">
        <v>312</v>
      </c>
      <c r="I1682" t="s">
        <v>754</v>
      </c>
      <c r="J1682" t="s">
        <v>204</v>
      </c>
      <c r="K1682" t="s">
        <v>204</v>
      </c>
      <c r="L1682" t="s">
        <v>325</v>
      </c>
      <c r="M1682" t="s">
        <v>340</v>
      </c>
      <c r="N1682" t="s">
        <v>448</v>
      </c>
      <c r="O1682" t="s">
        <v>339</v>
      </c>
      <c r="P1682" t="s">
        <v>1650</v>
      </c>
      <c r="Q1682" t="s">
        <v>413</v>
      </c>
      <c r="R1682" t="s">
        <v>407</v>
      </c>
      <c r="S1682" t="s">
        <v>1212</v>
      </c>
      <c r="T1682" s="132">
        <v>2054.4</v>
      </c>
      <c r="U1682" t="s">
        <v>1908</v>
      </c>
      <c r="V1682" s="133">
        <v>2.5899999999999999E-2</v>
      </c>
      <c r="W1682" s="133">
        <v>2.07778336632248E-2</v>
      </c>
      <c r="X1682" s="3" t="s">
        <v>411</v>
      </c>
      <c r="Y1682" s="3" t="s">
        <v>339</v>
      </c>
      <c r="Z1682" s="144">
        <v>315223</v>
      </c>
      <c r="AB1682" t="s">
        <v>1909</v>
      </c>
      <c r="AD1682" s="144">
        <v>363.10540000000003</v>
      </c>
      <c r="AG1682" s="15" t="s">
        <v>15</v>
      </c>
      <c r="AH1682" s="133">
        <v>2.9846423330019413E-4</v>
      </c>
      <c r="AI1682" s="133">
        <v>1.5416450601807503E-2</v>
      </c>
      <c r="AJ1682" s="133">
        <v>1.3043963120152248E-3</v>
      </c>
    </row>
    <row r="1683" spans="1:36">
      <c r="A1683" t="s">
        <v>1213</v>
      </c>
      <c r="B1683">
        <v>9629</v>
      </c>
      <c r="C1683" t="s">
        <v>2157</v>
      </c>
      <c r="D1683" t="s">
        <v>2158</v>
      </c>
      <c r="E1683" t="s">
        <v>309</v>
      </c>
      <c r="F1683" t="s">
        <v>3043</v>
      </c>
      <c r="G1683" t="s">
        <v>3044</v>
      </c>
      <c r="H1683" t="s">
        <v>312</v>
      </c>
      <c r="I1683" t="s">
        <v>754</v>
      </c>
      <c r="J1683" t="s">
        <v>204</v>
      </c>
      <c r="K1683" t="s">
        <v>204</v>
      </c>
      <c r="L1683" t="s">
        <v>325</v>
      </c>
      <c r="M1683" t="s">
        <v>340</v>
      </c>
      <c r="N1683" t="s">
        <v>448</v>
      </c>
      <c r="O1683" t="s">
        <v>339</v>
      </c>
      <c r="P1683" t="s">
        <v>1690</v>
      </c>
      <c r="Q1683" t="s">
        <v>413</v>
      </c>
      <c r="R1683" t="s">
        <v>407</v>
      </c>
      <c r="S1683" t="s">
        <v>1212</v>
      </c>
      <c r="T1683" s="132">
        <v>3936.7</v>
      </c>
      <c r="U1683" t="s">
        <v>2244</v>
      </c>
      <c r="V1683" s="133">
        <v>1.09E-2</v>
      </c>
      <c r="W1683" s="133">
        <v>2.3012290555238402E-2</v>
      </c>
      <c r="X1683" s="3" t="s">
        <v>411</v>
      </c>
      <c r="Y1683" s="3" t="s">
        <v>339</v>
      </c>
      <c r="Z1683" s="144">
        <v>349097</v>
      </c>
      <c r="AB1683" t="s">
        <v>3045</v>
      </c>
      <c r="AD1683" s="144">
        <v>359.2208</v>
      </c>
      <c r="AG1683" s="15" t="s">
        <v>15</v>
      </c>
      <c r="AH1683" s="133">
        <v>3.8448923398865577E-4</v>
      </c>
      <c r="AI1683" s="133">
        <v>1.5251521234169946E-2</v>
      </c>
      <c r="AJ1683" s="133">
        <v>1.2904415266728577E-3</v>
      </c>
    </row>
    <row r="1684" spans="1:36">
      <c r="A1684" t="s">
        <v>1213</v>
      </c>
      <c r="B1684">
        <v>9629</v>
      </c>
      <c r="C1684" t="s">
        <v>1858</v>
      </c>
      <c r="D1684" t="s">
        <v>1859</v>
      </c>
      <c r="E1684" t="s">
        <v>309</v>
      </c>
      <c r="F1684" t="s">
        <v>2635</v>
      </c>
      <c r="G1684" t="s">
        <v>2636</v>
      </c>
      <c r="H1684" t="s">
        <v>312</v>
      </c>
      <c r="I1684" t="s">
        <v>754</v>
      </c>
      <c r="J1684" t="s">
        <v>204</v>
      </c>
      <c r="K1684" t="s">
        <v>204</v>
      </c>
      <c r="L1684" t="s">
        <v>325</v>
      </c>
      <c r="M1684" t="s">
        <v>340</v>
      </c>
      <c r="N1684" t="s">
        <v>448</v>
      </c>
      <c r="O1684" t="s">
        <v>339</v>
      </c>
      <c r="P1684" t="s">
        <v>1211</v>
      </c>
      <c r="Q1684" t="s">
        <v>413</v>
      </c>
      <c r="R1684" t="s">
        <v>407</v>
      </c>
      <c r="S1684" t="s">
        <v>1212</v>
      </c>
      <c r="T1684" s="132">
        <v>1231.5</v>
      </c>
      <c r="U1684" t="s">
        <v>1802</v>
      </c>
      <c r="V1684" s="133">
        <v>8.3000000000000001E-3</v>
      </c>
      <c r="W1684" s="133">
        <v>1.3911861664056399E-2</v>
      </c>
      <c r="X1684" s="15" t="s">
        <v>412</v>
      </c>
      <c r="Y1684" s="15" t="s">
        <v>339</v>
      </c>
      <c r="Z1684" s="144">
        <v>321522</v>
      </c>
      <c r="AB1684" t="s">
        <v>2637</v>
      </c>
      <c r="AD1684" s="144">
        <v>359.01150000000001</v>
      </c>
      <c r="AG1684" s="15" t="s">
        <v>15</v>
      </c>
      <c r="AH1684" s="133">
        <v>1.0569789368209827E-4</v>
      </c>
      <c r="AI1684" s="133">
        <v>1.5242634935285495E-2</v>
      </c>
      <c r="AJ1684" s="133">
        <v>1.2896896509141805E-3</v>
      </c>
    </row>
    <row r="1685" spans="1:36">
      <c r="A1685" t="s">
        <v>1213</v>
      </c>
      <c r="B1685">
        <v>9629</v>
      </c>
      <c r="C1685" t="s">
        <v>2724</v>
      </c>
      <c r="D1685" t="s">
        <v>2725</v>
      </c>
      <c r="E1685" t="s">
        <v>309</v>
      </c>
      <c r="F1685" t="s">
        <v>2726</v>
      </c>
      <c r="G1685" t="s">
        <v>2727</v>
      </c>
      <c r="H1685" t="s">
        <v>312</v>
      </c>
      <c r="I1685" t="s">
        <v>754</v>
      </c>
      <c r="J1685" t="s">
        <v>204</v>
      </c>
      <c r="K1685" t="s">
        <v>204</v>
      </c>
      <c r="L1685" t="s">
        <v>325</v>
      </c>
      <c r="M1685" t="s">
        <v>340</v>
      </c>
      <c r="N1685" t="s">
        <v>447</v>
      </c>
      <c r="O1685" t="s">
        <v>339</v>
      </c>
      <c r="P1685" t="s">
        <v>1662</v>
      </c>
      <c r="Q1685" t="s">
        <v>413</v>
      </c>
      <c r="R1685" t="s">
        <v>407</v>
      </c>
      <c r="S1685" t="s">
        <v>1212</v>
      </c>
      <c r="T1685" s="132">
        <v>3193.7</v>
      </c>
      <c r="U1685" t="s">
        <v>2728</v>
      </c>
      <c r="V1685" s="133">
        <v>3.9E-2</v>
      </c>
      <c r="W1685" s="133">
        <v>2.5697834988832099E-2</v>
      </c>
      <c r="X1685" s="15" t="s">
        <v>412</v>
      </c>
      <c r="Y1685" s="15" t="s">
        <v>339</v>
      </c>
      <c r="Z1685" s="144">
        <v>303802.18</v>
      </c>
      <c r="AB1685" t="s">
        <v>2729</v>
      </c>
      <c r="AD1685" s="144">
        <v>350.4966</v>
      </c>
      <c r="AG1685" s="15" t="s">
        <v>15</v>
      </c>
      <c r="AH1685" s="133">
        <v>2.0634115970114046E-4</v>
      </c>
      <c r="AI1685" s="133">
        <v>1.4881115841299752E-2</v>
      </c>
      <c r="AJ1685" s="133">
        <v>1.2591012758661133E-3</v>
      </c>
    </row>
    <row r="1686" spans="1:36">
      <c r="A1686" t="s">
        <v>1213</v>
      </c>
      <c r="B1686">
        <v>9629</v>
      </c>
      <c r="C1686" t="s">
        <v>1874</v>
      </c>
      <c r="D1686" t="s">
        <v>1875</v>
      </c>
      <c r="E1686" t="s">
        <v>309</v>
      </c>
      <c r="F1686" t="s">
        <v>2145</v>
      </c>
      <c r="G1686" t="s">
        <v>2146</v>
      </c>
      <c r="H1686" t="s">
        <v>312</v>
      </c>
      <c r="I1686" t="s">
        <v>754</v>
      </c>
      <c r="J1686" t="s">
        <v>204</v>
      </c>
      <c r="K1686" t="s">
        <v>204</v>
      </c>
      <c r="L1686" t="s">
        <v>325</v>
      </c>
      <c r="M1686" t="s">
        <v>340</v>
      </c>
      <c r="N1686" t="s">
        <v>448</v>
      </c>
      <c r="O1686" t="s">
        <v>339</v>
      </c>
      <c r="P1686" t="s">
        <v>1211</v>
      </c>
      <c r="Q1686" t="s">
        <v>413</v>
      </c>
      <c r="R1686" t="s">
        <v>407</v>
      </c>
      <c r="S1686" t="s">
        <v>1212</v>
      </c>
      <c r="T1686" s="132">
        <v>4498.1000000000004</v>
      </c>
      <c r="U1686" t="s">
        <v>2147</v>
      </c>
      <c r="V1686" s="133">
        <v>1.3899999999999999E-2</v>
      </c>
      <c r="W1686" s="133">
        <v>1.64846342122551E-2</v>
      </c>
      <c r="X1686" s="15" t="s">
        <v>412</v>
      </c>
      <c r="Y1686" s="15" t="s">
        <v>339</v>
      </c>
      <c r="Z1686" s="144">
        <v>342000</v>
      </c>
      <c r="AB1686" t="s">
        <v>1720</v>
      </c>
      <c r="AD1686" s="144">
        <v>347.13</v>
      </c>
      <c r="AG1686" s="15" t="s">
        <v>15</v>
      </c>
      <c r="AH1686" s="133">
        <v>1.9000000000000001E-4</v>
      </c>
      <c r="AI1686" s="133">
        <v>1.4738179320399636E-2</v>
      </c>
      <c r="AJ1686" s="133">
        <v>1.2470073201606062E-3</v>
      </c>
    </row>
    <row r="1687" spans="1:36">
      <c r="A1687" t="s">
        <v>1213</v>
      </c>
      <c r="B1687">
        <v>9629</v>
      </c>
      <c r="C1687" t="s">
        <v>2094</v>
      </c>
      <c r="D1687" t="s">
        <v>2095</v>
      </c>
      <c r="E1687" t="s">
        <v>309</v>
      </c>
      <c r="F1687" t="s">
        <v>2249</v>
      </c>
      <c r="G1687" t="s">
        <v>2250</v>
      </c>
      <c r="H1687" t="s">
        <v>312</v>
      </c>
      <c r="I1687" t="s">
        <v>754</v>
      </c>
      <c r="J1687" t="s">
        <v>204</v>
      </c>
      <c r="K1687" t="s">
        <v>204</v>
      </c>
      <c r="L1687" t="s">
        <v>325</v>
      </c>
      <c r="M1687" t="s">
        <v>340</v>
      </c>
      <c r="N1687" t="s">
        <v>448</v>
      </c>
      <c r="O1687" t="s">
        <v>339</v>
      </c>
      <c r="P1687" t="s">
        <v>1690</v>
      </c>
      <c r="Q1687" t="s">
        <v>413</v>
      </c>
      <c r="R1687" t="s">
        <v>407</v>
      </c>
      <c r="S1687" t="s">
        <v>1212</v>
      </c>
      <c r="T1687" s="132">
        <v>1566.4</v>
      </c>
      <c r="U1687" t="s">
        <v>2251</v>
      </c>
      <c r="V1687" s="133">
        <v>1.46E-2</v>
      </c>
      <c r="W1687" s="133">
        <v>1.9099368392228699E-2</v>
      </c>
      <c r="X1687" s="3" t="s">
        <v>411</v>
      </c>
      <c r="Y1687" s="3" t="s">
        <v>339</v>
      </c>
      <c r="Z1687" s="144">
        <v>304428</v>
      </c>
      <c r="AB1687" t="s">
        <v>2252</v>
      </c>
      <c r="AD1687" s="144">
        <v>337.82380000000001</v>
      </c>
      <c r="AG1687" s="15" t="s">
        <v>15</v>
      </c>
      <c r="AH1687" s="133">
        <v>2.2860961964480157E-4</v>
      </c>
      <c r="AI1687" s="133">
        <v>1.4343063817874636E-2</v>
      </c>
      <c r="AJ1687" s="133">
        <v>1.2135763302637992E-3</v>
      </c>
    </row>
    <row r="1688" spans="1:36">
      <c r="A1688" t="s">
        <v>1213</v>
      </c>
      <c r="B1688">
        <v>9629</v>
      </c>
      <c r="C1688" t="s">
        <v>2178</v>
      </c>
      <c r="D1688" t="s">
        <v>2179</v>
      </c>
      <c r="E1688" t="s">
        <v>309</v>
      </c>
      <c r="F1688" t="s">
        <v>3175</v>
      </c>
      <c r="G1688" t="s">
        <v>3176</v>
      </c>
      <c r="H1688" t="s">
        <v>312</v>
      </c>
      <c r="I1688" t="s">
        <v>754</v>
      </c>
      <c r="J1688" t="s">
        <v>204</v>
      </c>
      <c r="K1688" t="s">
        <v>204</v>
      </c>
      <c r="L1688" t="s">
        <v>325</v>
      </c>
      <c r="M1688" t="s">
        <v>340</v>
      </c>
      <c r="N1688" t="s">
        <v>464</v>
      </c>
      <c r="O1688" t="s">
        <v>339</v>
      </c>
      <c r="P1688" t="s">
        <v>1686</v>
      </c>
      <c r="Q1688" t="s">
        <v>413</v>
      </c>
      <c r="R1688" t="s">
        <v>407</v>
      </c>
      <c r="S1688" t="s">
        <v>1212</v>
      </c>
      <c r="T1688" s="132">
        <v>2479.6999999999998</v>
      </c>
      <c r="U1688" t="s">
        <v>1687</v>
      </c>
      <c r="V1688" s="133">
        <v>3.3000000000000002E-2</v>
      </c>
      <c r="W1688" s="133">
        <v>3.3266664320230198E-2</v>
      </c>
      <c r="X1688" s="15" t="s">
        <v>412</v>
      </c>
      <c r="Y1688" s="15" t="s">
        <v>339</v>
      </c>
      <c r="Z1688" s="144">
        <v>298300</v>
      </c>
      <c r="AB1688" t="s">
        <v>2850</v>
      </c>
      <c r="AD1688" s="144">
        <v>335.31900000000002</v>
      </c>
      <c r="AG1688" s="15" t="s">
        <v>15</v>
      </c>
      <c r="AH1688" s="133">
        <v>4.9731229628409521E-4</v>
      </c>
      <c r="AI1688" s="133">
        <v>1.423671694044619E-2</v>
      </c>
      <c r="AJ1688" s="133">
        <v>1.2045782490390756E-3</v>
      </c>
    </row>
    <row r="1689" spans="1:36">
      <c r="A1689" t="s">
        <v>1213</v>
      </c>
      <c r="B1689">
        <v>9629</v>
      </c>
      <c r="C1689" t="s">
        <v>1923</v>
      </c>
      <c r="D1689" t="s">
        <v>1924</v>
      </c>
      <c r="E1689" t="s">
        <v>309</v>
      </c>
      <c r="F1689" t="s">
        <v>1925</v>
      </c>
      <c r="G1689" t="s">
        <v>1926</v>
      </c>
      <c r="H1689" t="s">
        <v>312</v>
      </c>
      <c r="I1689" t="s">
        <v>754</v>
      </c>
      <c r="J1689" t="s">
        <v>204</v>
      </c>
      <c r="K1689" t="s">
        <v>204</v>
      </c>
      <c r="L1689" t="s">
        <v>325</v>
      </c>
      <c r="M1689" t="s">
        <v>340</v>
      </c>
      <c r="N1689" t="s">
        <v>464</v>
      </c>
      <c r="O1689" t="s">
        <v>339</v>
      </c>
      <c r="P1689" t="s">
        <v>1662</v>
      </c>
      <c r="Q1689" t="s">
        <v>413</v>
      </c>
      <c r="R1689" t="s">
        <v>407</v>
      </c>
      <c r="S1689" t="s">
        <v>1212</v>
      </c>
      <c r="T1689" s="132">
        <v>4411.2</v>
      </c>
      <c r="U1689" t="s">
        <v>1927</v>
      </c>
      <c r="V1689" s="133">
        <v>3.6200000000000003E-2</v>
      </c>
      <c r="W1689" s="133">
        <v>3.3489585489034301E-2</v>
      </c>
      <c r="X1689" s="15" t="s">
        <v>412</v>
      </c>
      <c r="Y1689" s="15" t="s">
        <v>339</v>
      </c>
      <c r="Z1689" s="144">
        <v>322040</v>
      </c>
      <c r="AB1689" t="s">
        <v>1928</v>
      </c>
      <c r="AD1689" s="144">
        <v>334.85720000000003</v>
      </c>
      <c r="AG1689" s="15" t="s">
        <v>15</v>
      </c>
      <c r="AH1689" s="133">
        <v>1.8400858280848048E-4</v>
      </c>
      <c r="AI1689" s="133">
        <v>1.4217110190208064E-2</v>
      </c>
      <c r="AJ1689" s="133">
        <v>1.2029193086408095E-3</v>
      </c>
    </row>
    <row r="1690" spans="1:36">
      <c r="A1690" t="s">
        <v>1213</v>
      </c>
      <c r="B1690">
        <v>9629</v>
      </c>
      <c r="C1690" t="s">
        <v>2724</v>
      </c>
      <c r="D1690" t="s">
        <v>2725</v>
      </c>
      <c r="E1690" t="s">
        <v>309</v>
      </c>
      <c r="F1690" t="s">
        <v>3177</v>
      </c>
      <c r="G1690" t="s">
        <v>3178</v>
      </c>
      <c r="H1690" t="s">
        <v>312</v>
      </c>
      <c r="I1690" t="s">
        <v>754</v>
      </c>
      <c r="J1690" t="s">
        <v>204</v>
      </c>
      <c r="K1690" t="s">
        <v>204</v>
      </c>
      <c r="L1690" t="s">
        <v>325</v>
      </c>
      <c r="M1690" t="s">
        <v>340</v>
      </c>
      <c r="N1690" t="s">
        <v>447</v>
      </c>
      <c r="O1690" t="s">
        <v>339</v>
      </c>
      <c r="P1690" t="s">
        <v>1662</v>
      </c>
      <c r="Q1690" t="s">
        <v>413</v>
      </c>
      <c r="R1690" t="s">
        <v>407</v>
      </c>
      <c r="S1690" t="s">
        <v>1212</v>
      </c>
      <c r="T1690" s="132">
        <v>4570.1000000000004</v>
      </c>
      <c r="U1690" t="s">
        <v>3179</v>
      </c>
      <c r="V1690" s="133">
        <v>3.2500000000000001E-2</v>
      </c>
      <c r="W1690" s="133">
        <v>3.6072848445176699E-2</v>
      </c>
      <c r="X1690" s="15" t="s">
        <v>412</v>
      </c>
      <c r="Y1690" s="15" t="s">
        <v>339</v>
      </c>
      <c r="Z1690" s="144">
        <v>290489.36</v>
      </c>
      <c r="AB1690" t="s">
        <v>3180</v>
      </c>
      <c r="AD1690" s="144">
        <v>318.14390000000003</v>
      </c>
      <c r="AG1690" s="15" t="s">
        <v>15</v>
      </c>
      <c r="AH1690" s="133">
        <v>7.8840307518316115E-4</v>
      </c>
      <c r="AI1690" s="133">
        <v>1.350750971650762E-2</v>
      </c>
      <c r="AJ1690" s="133">
        <v>1.142879532637467E-3</v>
      </c>
    </row>
    <row r="1691" spans="1:36">
      <c r="A1691" t="s">
        <v>1213</v>
      </c>
      <c r="B1691">
        <v>9629</v>
      </c>
      <c r="C1691" t="s">
        <v>1895</v>
      </c>
      <c r="D1691" t="s">
        <v>1896</v>
      </c>
      <c r="E1691" t="s">
        <v>309</v>
      </c>
      <c r="F1691" t="s">
        <v>3083</v>
      </c>
      <c r="G1691" t="s">
        <v>3084</v>
      </c>
      <c r="H1691" t="s">
        <v>312</v>
      </c>
      <c r="I1691" t="s">
        <v>754</v>
      </c>
      <c r="J1691" t="s">
        <v>204</v>
      </c>
      <c r="K1691" t="s">
        <v>204</v>
      </c>
      <c r="L1691" t="s">
        <v>325</v>
      </c>
      <c r="M1691" t="s">
        <v>340</v>
      </c>
      <c r="N1691" t="s">
        <v>464</v>
      </c>
      <c r="O1691" t="s">
        <v>339</v>
      </c>
      <c r="P1691" t="s">
        <v>1650</v>
      </c>
      <c r="Q1691" t="s">
        <v>413</v>
      </c>
      <c r="R1691" t="s">
        <v>407</v>
      </c>
      <c r="S1691" t="s">
        <v>1212</v>
      </c>
      <c r="T1691" s="132">
        <v>5656.1</v>
      </c>
      <c r="U1691" t="s">
        <v>3085</v>
      </c>
      <c r="V1691" s="133">
        <v>5.8999999999999999E-3</v>
      </c>
      <c r="W1691" s="133">
        <v>2.8582697173356701E-2</v>
      </c>
      <c r="X1691" s="15" t="s">
        <v>412</v>
      </c>
      <c r="Y1691" s="15" t="s">
        <v>339</v>
      </c>
      <c r="Z1691" s="144">
        <v>331331</v>
      </c>
      <c r="AB1691" t="s">
        <v>3086</v>
      </c>
      <c r="AD1691" s="144">
        <v>316.32170000000002</v>
      </c>
      <c r="AG1691" s="15" t="s">
        <v>15</v>
      </c>
      <c r="AH1691" s="133">
        <v>2.3657695957432983E-4</v>
      </c>
      <c r="AI1691" s="133">
        <v>1.3430144146382213E-2</v>
      </c>
      <c r="AJ1691" s="133">
        <v>1.1363335794245593E-3</v>
      </c>
    </row>
    <row r="1692" spans="1:36">
      <c r="A1692" t="s">
        <v>1213</v>
      </c>
      <c r="B1692">
        <v>9629</v>
      </c>
      <c r="C1692" t="s">
        <v>2415</v>
      </c>
      <c r="D1692" t="s">
        <v>2416</v>
      </c>
      <c r="E1692" t="s">
        <v>309</v>
      </c>
      <c r="F1692" t="s">
        <v>3079</v>
      </c>
      <c r="G1692" t="s">
        <v>3080</v>
      </c>
      <c r="H1692" t="s">
        <v>312</v>
      </c>
      <c r="I1692" t="s">
        <v>754</v>
      </c>
      <c r="J1692" t="s">
        <v>204</v>
      </c>
      <c r="K1692" t="s">
        <v>204</v>
      </c>
      <c r="L1692" t="s">
        <v>325</v>
      </c>
      <c r="M1692" t="s">
        <v>340</v>
      </c>
      <c r="N1692" t="s">
        <v>440</v>
      </c>
      <c r="O1692" t="s">
        <v>339</v>
      </c>
      <c r="P1692" t="s">
        <v>1622</v>
      </c>
      <c r="Q1692" t="s">
        <v>413</v>
      </c>
      <c r="R1692" t="s">
        <v>407</v>
      </c>
      <c r="S1692" t="s">
        <v>1212</v>
      </c>
      <c r="T1692" s="132">
        <v>3589.7</v>
      </c>
      <c r="U1692" t="s">
        <v>3081</v>
      </c>
      <c r="V1692" s="133">
        <v>1.23E-2</v>
      </c>
      <c r="W1692" s="133">
        <v>2.01667674005028E-2</v>
      </c>
      <c r="X1692" s="15" t="s">
        <v>412</v>
      </c>
      <c r="Y1692" s="15" t="s">
        <v>339</v>
      </c>
      <c r="Z1692" s="144">
        <v>267629.44</v>
      </c>
      <c r="AB1692" t="s">
        <v>3082</v>
      </c>
      <c r="AD1692" s="144">
        <v>290.80609999999996</v>
      </c>
      <c r="AG1692" s="15" t="s">
        <v>15</v>
      </c>
      <c r="AH1692" s="133">
        <v>2.4004989575293701E-4</v>
      </c>
      <c r="AI1692" s="133">
        <v>1.2346822369907723E-2</v>
      </c>
      <c r="AJ1692" s="133">
        <v>1.0446729912348606E-3</v>
      </c>
    </row>
    <row r="1693" spans="1:36">
      <c r="A1693" t="s">
        <v>1213</v>
      </c>
      <c r="B1693">
        <v>9629</v>
      </c>
      <c r="C1693" t="s">
        <v>3046</v>
      </c>
      <c r="D1693" t="s">
        <v>3047</v>
      </c>
      <c r="E1693" t="s">
        <v>309</v>
      </c>
      <c r="F1693" t="s">
        <v>3067</v>
      </c>
      <c r="G1693" t="s">
        <v>3068</v>
      </c>
      <c r="H1693" t="s">
        <v>312</v>
      </c>
      <c r="I1693" t="s">
        <v>754</v>
      </c>
      <c r="J1693" t="s">
        <v>204</v>
      </c>
      <c r="K1693" t="s">
        <v>204</v>
      </c>
      <c r="L1693" t="s">
        <v>325</v>
      </c>
      <c r="M1693" t="s">
        <v>340</v>
      </c>
      <c r="N1693" t="s">
        <v>447</v>
      </c>
      <c r="O1693" t="s">
        <v>339</v>
      </c>
      <c r="P1693" t="s">
        <v>1662</v>
      </c>
      <c r="Q1693" t="s">
        <v>413</v>
      </c>
      <c r="R1693" t="s">
        <v>407</v>
      </c>
      <c r="S1693" t="s">
        <v>1212</v>
      </c>
      <c r="T1693" s="132">
        <v>3760.2</v>
      </c>
      <c r="U1693" t="s">
        <v>2108</v>
      </c>
      <c r="V1693" s="133">
        <v>7.4999999999999997E-3</v>
      </c>
      <c r="W1693" s="133">
        <v>2.9928091992139499E-2</v>
      </c>
      <c r="X1693" s="15" t="s">
        <v>412</v>
      </c>
      <c r="Y1693" s="15" t="s">
        <v>339</v>
      </c>
      <c r="Z1693" s="144">
        <v>282000</v>
      </c>
      <c r="AB1693" t="s">
        <v>3069</v>
      </c>
      <c r="AD1693" s="144">
        <v>283.35359999999997</v>
      </c>
      <c r="AG1693" s="15" t="s">
        <v>15</v>
      </c>
      <c r="AH1693" s="133">
        <v>1.8324074910377729E-4</v>
      </c>
      <c r="AI1693" s="133">
        <v>1.2030409840350271E-2</v>
      </c>
      <c r="AJ1693" s="133">
        <v>1.0179011131099596E-3</v>
      </c>
    </row>
    <row r="1694" spans="1:36">
      <c r="A1694" t="s">
        <v>1213</v>
      </c>
      <c r="B1694">
        <v>9629</v>
      </c>
      <c r="C1694" t="s">
        <v>1973</v>
      </c>
      <c r="D1694" t="s">
        <v>1974</v>
      </c>
      <c r="E1694" t="s">
        <v>309</v>
      </c>
      <c r="F1694" t="s">
        <v>1975</v>
      </c>
      <c r="G1694" t="s">
        <v>1976</v>
      </c>
      <c r="H1694" t="s">
        <v>312</v>
      </c>
      <c r="I1694" t="s">
        <v>754</v>
      </c>
      <c r="J1694" t="s">
        <v>204</v>
      </c>
      <c r="K1694" t="s">
        <v>204</v>
      </c>
      <c r="L1694" t="s">
        <v>325</v>
      </c>
      <c r="M1694" t="s">
        <v>340</v>
      </c>
      <c r="N1694" t="s">
        <v>464</v>
      </c>
      <c r="O1694" t="s">
        <v>339</v>
      </c>
      <c r="P1694" t="s">
        <v>1650</v>
      </c>
      <c r="Q1694" t="s">
        <v>413</v>
      </c>
      <c r="R1694" t="s">
        <v>407</v>
      </c>
      <c r="S1694" t="s">
        <v>1212</v>
      </c>
      <c r="T1694" s="132">
        <v>5496.1</v>
      </c>
      <c r="U1694" t="s">
        <v>1977</v>
      </c>
      <c r="V1694" s="133">
        <v>6.4999999999999997E-3</v>
      </c>
      <c r="W1694" s="133">
        <v>2.6497728594541199E-2</v>
      </c>
      <c r="X1694" s="15" t="s">
        <v>412</v>
      </c>
      <c r="Y1694" s="15" t="s">
        <v>339</v>
      </c>
      <c r="Z1694" s="144">
        <v>284437.27</v>
      </c>
      <c r="AB1694" t="s">
        <v>1978</v>
      </c>
      <c r="AD1694" s="144">
        <v>281.6782</v>
      </c>
      <c r="AG1694" s="15" t="s">
        <v>15</v>
      </c>
      <c r="AH1694" s="133">
        <v>1.1682683734341509E-4</v>
      </c>
      <c r="AI1694" s="133">
        <v>1.1959276992041577E-2</v>
      </c>
      <c r="AJ1694" s="133">
        <v>1.0118825147053361E-3</v>
      </c>
    </row>
    <row r="1695" spans="1:36">
      <c r="A1695" t="s">
        <v>1213</v>
      </c>
      <c r="B1695">
        <v>9629</v>
      </c>
      <c r="C1695" t="s">
        <v>1874</v>
      </c>
      <c r="D1695" t="s">
        <v>1875</v>
      </c>
      <c r="E1695" t="s">
        <v>309</v>
      </c>
      <c r="F1695" t="s">
        <v>2115</v>
      </c>
      <c r="G1695" t="s">
        <v>2116</v>
      </c>
      <c r="H1695" t="s">
        <v>312</v>
      </c>
      <c r="I1695" t="s">
        <v>754</v>
      </c>
      <c r="J1695" t="s">
        <v>204</v>
      </c>
      <c r="K1695" t="s">
        <v>204</v>
      </c>
      <c r="L1695" t="s">
        <v>325</v>
      </c>
      <c r="M1695" t="s">
        <v>340</v>
      </c>
      <c r="N1695" t="s">
        <v>448</v>
      </c>
      <c r="O1695" t="s">
        <v>339</v>
      </c>
      <c r="P1695" t="s">
        <v>1211</v>
      </c>
      <c r="Q1695" t="s">
        <v>413</v>
      </c>
      <c r="R1695" t="s">
        <v>407</v>
      </c>
      <c r="S1695" t="s">
        <v>1212</v>
      </c>
      <c r="T1695" s="132">
        <v>3534.9</v>
      </c>
      <c r="U1695" t="s">
        <v>2117</v>
      </c>
      <c r="V1695" s="133">
        <v>1.7500000000000002E-2</v>
      </c>
      <c r="W1695" s="133">
        <v>1.8900050641297999E-2</v>
      </c>
      <c r="X1695" s="15" t="s">
        <v>412</v>
      </c>
      <c r="Y1695" s="15" t="s">
        <v>339</v>
      </c>
      <c r="Z1695" s="144">
        <v>169530.08</v>
      </c>
      <c r="AB1695" t="s">
        <v>2118</v>
      </c>
      <c r="AD1695" s="144">
        <v>188.4496</v>
      </c>
      <c r="AG1695" s="15" t="s">
        <v>15</v>
      </c>
      <c r="AH1695" s="133">
        <v>6.2702746783864155E-5</v>
      </c>
      <c r="AI1695" s="133">
        <v>8.0010485917598115E-3</v>
      </c>
      <c r="AJ1695" s="133">
        <v>6.7697413269189697E-4</v>
      </c>
    </row>
    <row r="1696" spans="1:36">
      <c r="A1696" t="s">
        <v>1213</v>
      </c>
      <c r="B1696">
        <v>9629</v>
      </c>
      <c r="C1696" t="s">
        <v>3046</v>
      </c>
      <c r="D1696" t="s">
        <v>3047</v>
      </c>
      <c r="E1696" t="s">
        <v>309</v>
      </c>
      <c r="F1696" t="s">
        <v>3048</v>
      </c>
      <c r="G1696" t="s">
        <v>3049</v>
      </c>
      <c r="H1696" t="s">
        <v>312</v>
      </c>
      <c r="I1696" t="s">
        <v>754</v>
      </c>
      <c r="J1696" t="s">
        <v>204</v>
      </c>
      <c r="K1696" t="s">
        <v>204</v>
      </c>
      <c r="L1696" t="s">
        <v>325</v>
      </c>
      <c r="M1696" t="s">
        <v>340</v>
      </c>
      <c r="N1696" t="s">
        <v>447</v>
      </c>
      <c r="O1696" t="s">
        <v>339</v>
      </c>
      <c r="P1696" t="s">
        <v>1662</v>
      </c>
      <c r="Q1696" t="s">
        <v>413</v>
      </c>
      <c r="R1696" t="s">
        <v>407</v>
      </c>
      <c r="S1696" t="s">
        <v>1212</v>
      </c>
      <c r="T1696" s="132">
        <v>5910.6</v>
      </c>
      <c r="U1696" t="s">
        <v>1904</v>
      </c>
      <c r="V1696" s="133">
        <v>4.0800000000000003E-2</v>
      </c>
      <c r="W1696" s="133">
        <v>3.2831312390565498E-2</v>
      </c>
      <c r="X1696" s="15" t="s">
        <v>412</v>
      </c>
      <c r="Y1696" s="15" t="s">
        <v>339</v>
      </c>
      <c r="Z1696" s="144">
        <v>163000</v>
      </c>
      <c r="AB1696" t="s">
        <v>3050</v>
      </c>
      <c r="AD1696" s="144">
        <v>171.86720000000003</v>
      </c>
      <c r="AG1696" s="15" t="s">
        <v>15</v>
      </c>
      <c r="AH1696" s="133">
        <v>4.6571428571428572E-4</v>
      </c>
      <c r="AI1696" s="133">
        <v>7.297005769870045E-3</v>
      </c>
      <c r="AJ1696" s="133">
        <v>6.174045933670584E-4</v>
      </c>
    </row>
    <row r="1697" spans="1:36">
      <c r="A1697" t="s">
        <v>1213</v>
      </c>
      <c r="B1697">
        <v>9629</v>
      </c>
      <c r="C1697" t="s">
        <v>2306</v>
      </c>
      <c r="D1697" t="s">
        <v>2307</v>
      </c>
      <c r="E1697" t="s">
        <v>309</v>
      </c>
      <c r="F1697" t="s">
        <v>3070</v>
      </c>
      <c r="G1697" t="s">
        <v>3071</v>
      </c>
      <c r="H1697" t="s">
        <v>312</v>
      </c>
      <c r="I1697" t="s">
        <v>754</v>
      </c>
      <c r="J1697" t="s">
        <v>204</v>
      </c>
      <c r="K1697" t="s">
        <v>204</v>
      </c>
      <c r="L1697" t="s">
        <v>325</v>
      </c>
      <c r="M1697" t="s">
        <v>340</v>
      </c>
      <c r="N1697" t="s">
        <v>445</v>
      </c>
      <c r="O1697" t="s">
        <v>339</v>
      </c>
      <c r="P1697" t="s">
        <v>1725</v>
      </c>
      <c r="Q1697" t="s">
        <v>415</v>
      </c>
      <c r="R1697" t="s">
        <v>407</v>
      </c>
      <c r="S1697" t="s">
        <v>1212</v>
      </c>
      <c r="T1697" s="132">
        <v>5623.3</v>
      </c>
      <c r="U1697" t="s">
        <v>3072</v>
      </c>
      <c r="V1697" s="133">
        <v>2.3099999999999999E-2</v>
      </c>
      <c r="W1697" s="133">
        <v>2.04945926487442E-2</v>
      </c>
      <c r="X1697" s="15" t="s">
        <v>412</v>
      </c>
      <c r="Y1697" s="15" t="s">
        <v>339</v>
      </c>
      <c r="Z1697" s="144">
        <v>77699</v>
      </c>
      <c r="AB1697" t="s">
        <v>3073</v>
      </c>
      <c r="AD1697" s="144">
        <v>77.535800000000009</v>
      </c>
      <c r="AG1697" s="15" t="s">
        <v>15</v>
      </c>
      <c r="AH1697" s="133">
        <v>2.5899666666666669E-4</v>
      </c>
      <c r="AI1697" s="133">
        <v>3.2919555329433995E-3</v>
      </c>
      <c r="AJ1697" s="133">
        <v>2.78534584088119E-4</v>
      </c>
    </row>
    <row r="1698" spans="1:36">
      <c r="A1698" t="s">
        <v>1213</v>
      </c>
      <c r="B1698">
        <v>9629</v>
      </c>
      <c r="C1698" t="s">
        <v>2125</v>
      </c>
      <c r="D1698" t="s">
        <v>2126</v>
      </c>
      <c r="E1698" t="s">
        <v>309</v>
      </c>
      <c r="F1698" t="s">
        <v>2811</v>
      </c>
      <c r="G1698" t="s">
        <v>2812</v>
      </c>
      <c r="H1698" t="s">
        <v>312</v>
      </c>
      <c r="I1698" t="s">
        <v>754</v>
      </c>
      <c r="J1698" t="s">
        <v>204</v>
      </c>
      <c r="K1698" t="s">
        <v>204</v>
      </c>
      <c r="L1698" t="s">
        <v>325</v>
      </c>
      <c r="M1698" t="s">
        <v>340</v>
      </c>
      <c r="N1698" t="s">
        <v>464</v>
      </c>
      <c r="O1698" t="s">
        <v>339</v>
      </c>
      <c r="P1698" t="s">
        <v>1650</v>
      </c>
      <c r="Q1698" t="s">
        <v>413</v>
      </c>
      <c r="R1698" t="s">
        <v>407</v>
      </c>
      <c r="S1698" t="s">
        <v>1212</v>
      </c>
      <c r="T1698" s="132">
        <v>5661.2</v>
      </c>
      <c r="U1698" t="s">
        <v>2809</v>
      </c>
      <c r="V1698" s="133">
        <v>2.5000000000000001E-3</v>
      </c>
      <c r="W1698" s="133">
        <v>2.6744253181218799E-2</v>
      </c>
      <c r="X1698" s="15" t="s">
        <v>412</v>
      </c>
      <c r="Y1698" s="15" t="s">
        <v>339</v>
      </c>
      <c r="Z1698" s="144">
        <v>56711.03</v>
      </c>
      <c r="AB1698" t="s">
        <v>2813</v>
      </c>
      <c r="AD1698" s="144">
        <v>54.2498</v>
      </c>
      <c r="AG1698" s="15" t="s">
        <v>15</v>
      </c>
      <c r="AH1698" s="133">
        <v>4.4675187214762412E-5</v>
      </c>
      <c r="AI1698" s="133">
        <v>2.3032964033526809E-3</v>
      </c>
      <c r="AJ1698" s="133">
        <v>1.9488346647437228E-4</v>
      </c>
    </row>
    <row r="1699" spans="1:36">
      <c r="A1699" t="s">
        <v>1213</v>
      </c>
      <c r="B1699">
        <v>9629</v>
      </c>
      <c r="C1699" t="s">
        <v>2745</v>
      </c>
      <c r="D1699" t="s">
        <v>2746</v>
      </c>
      <c r="E1699" t="s">
        <v>309</v>
      </c>
      <c r="F1699" t="s">
        <v>3137</v>
      </c>
      <c r="G1699" t="s">
        <v>3138</v>
      </c>
      <c r="H1699" t="s">
        <v>312</v>
      </c>
      <c r="I1699" t="s">
        <v>754</v>
      </c>
      <c r="J1699" t="s">
        <v>204</v>
      </c>
      <c r="K1699" t="s">
        <v>204</v>
      </c>
      <c r="L1699" t="s">
        <v>325</v>
      </c>
      <c r="M1699" t="s">
        <v>340</v>
      </c>
      <c r="N1699" t="s">
        <v>464</v>
      </c>
      <c r="O1699" t="s">
        <v>339</v>
      </c>
      <c r="P1699" t="s">
        <v>1725</v>
      </c>
      <c r="Q1699" t="s">
        <v>415</v>
      </c>
      <c r="R1699" t="s">
        <v>407</v>
      </c>
      <c r="S1699" t="s">
        <v>1212</v>
      </c>
      <c r="T1699" s="132">
        <v>3384.9</v>
      </c>
      <c r="U1699" t="s">
        <v>3139</v>
      </c>
      <c r="V1699" s="133">
        <v>1.9599999999999999E-2</v>
      </c>
      <c r="W1699" s="133">
        <v>2.4816640721559199E-2</v>
      </c>
      <c r="X1699" s="15" t="s">
        <v>412</v>
      </c>
      <c r="Y1699" s="15" t="s">
        <v>339</v>
      </c>
      <c r="Z1699" s="144">
        <v>28916</v>
      </c>
      <c r="AB1699" t="s">
        <v>3140</v>
      </c>
      <c r="AD1699" s="144">
        <v>32.241300000000003</v>
      </c>
      <c r="AG1699" s="15" t="s">
        <v>15</v>
      </c>
      <c r="AH1699" s="133">
        <v>2.5252107285340105E-5</v>
      </c>
      <c r="AI1699" s="133">
        <v>1.3688763890265917E-3</v>
      </c>
      <c r="AJ1699" s="133">
        <v>1.1582155708666539E-4</v>
      </c>
    </row>
    <row r="1700" spans="1:36">
      <c r="A1700" t="s">
        <v>1213</v>
      </c>
      <c r="B1700">
        <v>9629</v>
      </c>
      <c r="C1700" t="s">
        <v>2110</v>
      </c>
      <c r="D1700" t="s">
        <v>2111</v>
      </c>
      <c r="E1700" t="s">
        <v>309</v>
      </c>
      <c r="F1700" t="s">
        <v>2183</v>
      </c>
      <c r="G1700" t="s">
        <v>2184</v>
      </c>
      <c r="H1700" t="s">
        <v>312</v>
      </c>
      <c r="I1700" t="s">
        <v>754</v>
      </c>
      <c r="J1700" t="s">
        <v>204</v>
      </c>
      <c r="K1700" t="s">
        <v>204</v>
      </c>
      <c r="L1700" t="s">
        <v>325</v>
      </c>
      <c r="M1700" t="s">
        <v>340</v>
      </c>
      <c r="N1700" t="s">
        <v>464</v>
      </c>
      <c r="O1700" t="s">
        <v>339</v>
      </c>
      <c r="P1700" t="s">
        <v>1964</v>
      </c>
      <c r="Q1700" t="s">
        <v>415</v>
      </c>
      <c r="R1700" t="s">
        <v>407</v>
      </c>
      <c r="S1700" t="s">
        <v>1212</v>
      </c>
      <c r="T1700" s="132">
        <v>3931.4</v>
      </c>
      <c r="U1700" t="s">
        <v>2108</v>
      </c>
      <c r="V1700" s="133">
        <v>2.81E-2</v>
      </c>
      <c r="W1700" s="133">
        <v>2.0520818668603599E-2</v>
      </c>
      <c r="X1700" s="15" t="s">
        <v>412</v>
      </c>
      <c r="Y1700" s="15" t="s">
        <v>339</v>
      </c>
      <c r="Z1700" s="144">
        <v>13917.75</v>
      </c>
      <c r="AB1700" t="s">
        <v>2185</v>
      </c>
      <c r="AD1700" s="144">
        <v>16.049900000000001</v>
      </c>
      <c r="AG1700" s="15" t="s">
        <v>15</v>
      </c>
      <c r="AH1700" s="133">
        <v>1.0108022442783892E-5</v>
      </c>
      <c r="AI1700" s="133">
        <v>6.8143434527261299E-4</v>
      </c>
      <c r="AJ1700" s="133">
        <v>5.7656620827487439E-5</v>
      </c>
    </row>
    <row r="1701" spans="1:36">
      <c r="A1701" t="s">
        <v>1213</v>
      </c>
      <c r="B1701">
        <v>9629</v>
      </c>
      <c r="C1701" t="s">
        <v>3542</v>
      </c>
      <c r="D1701" t="s">
        <v>3543</v>
      </c>
      <c r="E1701" t="s">
        <v>311</v>
      </c>
      <c r="F1701" t="s">
        <v>3544</v>
      </c>
      <c r="G1701" t="s">
        <v>3545</v>
      </c>
      <c r="H1701" t="s">
        <v>321</v>
      </c>
      <c r="I1701" t="s">
        <v>755</v>
      </c>
      <c r="J1701" t="s">
        <v>204</v>
      </c>
      <c r="K1701" t="s">
        <v>204</v>
      </c>
      <c r="L1701" t="s">
        <v>325</v>
      </c>
      <c r="M1701" t="s">
        <v>340</v>
      </c>
      <c r="N1701" t="s">
        <v>480</v>
      </c>
      <c r="O1701" t="s">
        <v>339</v>
      </c>
      <c r="P1701" t="s">
        <v>1690</v>
      </c>
      <c r="Q1701" t="s">
        <v>413</v>
      </c>
      <c r="R1701" t="s">
        <v>407</v>
      </c>
      <c r="S1701" t="s">
        <v>1212</v>
      </c>
      <c r="T1701" s="132">
        <v>1220</v>
      </c>
      <c r="U1701" t="s">
        <v>3546</v>
      </c>
      <c r="V1701" s="133">
        <v>3.3700000000000001E-2</v>
      </c>
      <c r="W1701" s="133">
        <v>6.5107675031423201E-2</v>
      </c>
      <c r="X1701" s="15" t="s">
        <v>412</v>
      </c>
      <c r="Y1701" s="15" t="s">
        <v>339</v>
      </c>
      <c r="Z1701" s="144">
        <v>185000</v>
      </c>
      <c r="AB1701" t="s">
        <v>2083</v>
      </c>
      <c r="AD1701" s="144">
        <v>187.84899999999999</v>
      </c>
      <c r="AG1701" s="15" t="s">
        <v>15</v>
      </c>
      <c r="AH1701" s="133">
        <v>1.3214285714285715E-3</v>
      </c>
      <c r="AI1701" s="133">
        <v>7.9755487775696448E-3</v>
      </c>
      <c r="AJ1701" s="133">
        <v>6.748165761669971E-4</v>
      </c>
    </row>
    <row r="1702" spans="1:36">
      <c r="A1702" t="s">
        <v>1213</v>
      </c>
      <c r="B1702">
        <v>9629</v>
      </c>
      <c r="C1702" t="s">
        <v>2854</v>
      </c>
      <c r="D1702" t="s">
        <v>2855</v>
      </c>
      <c r="E1702" t="s">
        <v>309</v>
      </c>
      <c r="F1702" t="s">
        <v>2856</v>
      </c>
      <c r="G1702" t="s">
        <v>2857</v>
      </c>
      <c r="H1702" t="s">
        <v>312</v>
      </c>
      <c r="I1702" t="s">
        <v>755</v>
      </c>
      <c r="J1702" t="s">
        <v>204</v>
      </c>
      <c r="K1702" t="s">
        <v>204</v>
      </c>
      <c r="L1702" t="s">
        <v>325</v>
      </c>
      <c r="M1702" t="s">
        <v>340</v>
      </c>
      <c r="N1702" t="s">
        <v>454</v>
      </c>
      <c r="O1702" t="s">
        <v>339</v>
      </c>
      <c r="P1702" t="s">
        <v>1856</v>
      </c>
      <c r="Q1702" t="s">
        <v>415</v>
      </c>
      <c r="R1702" t="s">
        <v>407</v>
      </c>
      <c r="S1702" t="s">
        <v>1212</v>
      </c>
      <c r="T1702" s="132">
        <v>3407</v>
      </c>
      <c r="U1702" t="s">
        <v>2858</v>
      </c>
      <c r="V1702" s="133">
        <v>4.6899999999999997E-2</v>
      </c>
      <c r="W1702" s="133">
        <v>5.0780400382280003E-2</v>
      </c>
      <c r="X1702" s="15" t="s">
        <v>412</v>
      </c>
      <c r="Y1702" s="15" t="s">
        <v>339</v>
      </c>
      <c r="Z1702" s="144">
        <v>599235.04</v>
      </c>
      <c r="AB1702" t="s">
        <v>2492</v>
      </c>
      <c r="AD1702" s="144">
        <v>588.86830000000009</v>
      </c>
      <c r="AG1702" s="15" t="s">
        <v>15</v>
      </c>
      <c r="AH1702" s="133">
        <v>4.2623505264114043E-4</v>
      </c>
      <c r="AI1702" s="133">
        <v>2.5001718668795237E-2</v>
      </c>
      <c r="AJ1702" s="133">
        <v>2.1154123259601071E-3</v>
      </c>
    </row>
    <row r="1703" spans="1:36">
      <c r="A1703" t="s">
        <v>1213</v>
      </c>
      <c r="B1703">
        <v>9629</v>
      </c>
      <c r="C1703" t="s">
        <v>2916</v>
      </c>
      <c r="D1703" t="s">
        <v>2917</v>
      </c>
      <c r="E1703" t="s">
        <v>311</v>
      </c>
      <c r="F1703" t="s">
        <v>2918</v>
      </c>
      <c r="G1703" t="s">
        <v>2919</v>
      </c>
      <c r="H1703" t="s">
        <v>312</v>
      </c>
      <c r="I1703" t="s">
        <v>755</v>
      </c>
      <c r="J1703" t="s">
        <v>204</v>
      </c>
      <c r="K1703" t="s">
        <v>204</v>
      </c>
      <c r="L1703" t="s">
        <v>325</v>
      </c>
      <c r="M1703" t="s">
        <v>340</v>
      </c>
      <c r="N1703" t="s">
        <v>465</v>
      </c>
      <c r="O1703" t="s">
        <v>339</v>
      </c>
      <c r="P1703" t="s">
        <v>1725</v>
      </c>
      <c r="Q1703" t="s">
        <v>415</v>
      </c>
      <c r="R1703" t="s">
        <v>407</v>
      </c>
      <c r="S1703" t="s">
        <v>1212</v>
      </c>
      <c r="T1703" s="132">
        <v>3286.4</v>
      </c>
      <c r="U1703" t="s">
        <v>1971</v>
      </c>
      <c r="V1703" s="133">
        <v>4.2999999999999997E-2</v>
      </c>
      <c r="W1703" s="133">
        <v>8.3628490256070803E-2</v>
      </c>
      <c r="X1703" s="15" t="s">
        <v>412</v>
      </c>
      <c r="Y1703" s="15" t="s">
        <v>339</v>
      </c>
      <c r="Z1703" s="144">
        <v>670536.69999999995</v>
      </c>
      <c r="AB1703" t="s">
        <v>2920</v>
      </c>
      <c r="AD1703" s="144">
        <v>581.8916999999999</v>
      </c>
      <c r="AG1703" s="15" t="s">
        <v>15</v>
      </c>
      <c r="AH1703" s="133">
        <v>5.863042570484672E-4</v>
      </c>
      <c r="AI1703" s="133">
        <v>2.4705511536462384E-2</v>
      </c>
      <c r="AJ1703" s="133">
        <v>2.0903500401598806E-3</v>
      </c>
    </row>
    <row r="1704" spans="1:36">
      <c r="A1704" t="s">
        <v>1213</v>
      </c>
      <c r="B1704">
        <v>9629</v>
      </c>
      <c r="C1704" t="s">
        <v>2499</v>
      </c>
      <c r="D1704" t="s">
        <v>2500</v>
      </c>
      <c r="E1704" t="s">
        <v>309</v>
      </c>
      <c r="F1704" t="s">
        <v>2859</v>
      </c>
      <c r="G1704" t="s">
        <v>2860</v>
      </c>
      <c r="H1704" t="s">
        <v>312</v>
      </c>
      <c r="I1704" t="s">
        <v>755</v>
      </c>
      <c r="J1704" t="s">
        <v>204</v>
      </c>
      <c r="K1704" t="s">
        <v>204</v>
      </c>
      <c r="L1704" t="s">
        <v>325</v>
      </c>
      <c r="M1704" t="s">
        <v>340</v>
      </c>
      <c r="N1704" t="s">
        <v>454</v>
      </c>
      <c r="O1704" t="s">
        <v>339</v>
      </c>
      <c r="P1704" t="s">
        <v>1650</v>
      </c>
      <c r="Q1704" t="s">
        <v>413</v>
      </c>
      <c r="R1704" t="s">
        <v>407</v>
      </c>
      <c r="S1704" t="s">
        <v>1212</v>
      </c>
      <c r="T1704" s="132">
        <v>748.4</v>
      </c>
      <c r="U1704" t="s">
        <v>2861</v>
      </c>
      <c r="V1704" s="133">
        <v>3.49E-2</v>
      </c>
      <c r="W1704" s="133">
        <v>6.3541981645822199E-2</v>
      </c>
      <c r="X1704" s="15" t="s">
        <v>412</v>
      </c>
      <c r="Y1704" s="15" t="s">
        <v>339</v>
      </c>
      <c r="Z1704" s="144">
        <v>455666.34</v>
      </c>
      <c r="AB1704" t="s">
        <v>2862</v>
      </c>
      <c r="AD1704" s="144">
        <v>462.7747</v>
      </c>
      <c r="AG1704" s="15" t="s">
        <v>15</v>
      </c>
      <c r="AH1704" s="133">
        <v>6.7841929835837748E-4</v>
      </c>
      <c r="AI1704" s="133">
        <v>1.9648133303212471E-2</v>
      </c>
      <c r="AJ1704" s="133">
        <v>1.6624418473918372E-3</v>
      </c>
    </row>
    <row r="1705" spans="1:36">
      <c r="A1705" t="s">
        <v>1213</v>
      </c>
      <c r="B1705">
        <v>9629</v>
      </c>
      <c r="C1705" t="s">
        <v>2991</v>
      </c>
      <c r="D1705" t="s">
        <v>2992</v>
      </c>
      <c r="E1705" t="s">
        <v>309</v>
      </c>
      <c r="F1705" t="s">
        <v>3093</v>
      </c>
      <c r="G1705" t="s">
        <v>3094</v>
      </c>
      <c r="H1705" t="s">
        <v>312</v>
      </c>
      <c r="I1705" t="s">
        <v>755</v>
      </c>
      <c r="J1705" t="s">
        <v>204</v>
      </c>
      <c r="K1705" t="s">
        <v>204</v>
      </c>
      <c r="L1705" t="s">
        <v>325</v>
      </c>
      <c r="M1705" t="s">
        <v>340</v>
      </c>
      <c r="N1705" t="s">
        <v>440</v>
      </c>
      <c r="O1705" t="s">
        <v>339</v>
      </c>
      <c r="P1705" t="s">
        <v>1622</v>
      </c>
      <c r="Q1705" t="s">
        <v>413</v>
      </c>
      <c r="R1705" t="s">
        <v>407</v>
      </c>
      <c r="S1705" t="s">
        <v>1212</v>
      </c>
      <c r="T1705" s="132">
        <v>982.8</v>
      </c>
      <c r="U1705" t="s">
        <v>3095</v>
      </c>
      <c r="V1705" s="133">
        <v>4.7E-2</v>
      </c>
      <c r="W1705" s="133">
        <v>6.5674157060384403E-2</v>
      </c>
      <c r="X1705" s="15" t="s">
        <v>412</v>
      </c>
      <c r="Y1705" s="15" t="s">
        <v>339</v>
      </c>
      <c r="Z1705" s="144">
        <v>228600</v>
      </c>
      <c r="AB1705" t="s">
        <v>3096</v>
      </c>
      <c r="AD1705" s="144">
        <v>226.72550000000001</v>
      </c>
      <c r="AG1705" s="15" t="s">
        <v>15</v>
      </c>
      <c r="AH1705" s="133">
        <v>6.2139456597791356E-4</v>
      </c>
      <c r="AI1705" s="133">
        <v>9.6261373995542524E-3</v>
      </c>
      <c r="AJ1705" s="133">
        <v>8.144739958144601E-4</v>
      </c>
    </row>
    <row r="1706" spans="1:36">
      <c r="A1706" t="s">
        <v>1213</v>
      </c>
      <c r="B1706">
        <v>9629</v>
      </c>
      <c r="C1706" t="s">
        <v>2535</v>
      </c>
      <c r="D1706" t="s">
        <v>2536</v>
      </c>
      <c r="E1706" t="s">
        <v>309</v>
      </c>
      <c r="F1706" t="s">
        <v>2866</v>
      </c>
      <c r="G1706" t="s">
        <v>2867</v>
      </c>
      <c r="H1706" t="s">
        <v>312</v>
      </c>
      <c r="I1706" t="s">
        <v>755</v>
      </c>
      <c r="J1706" t="s">
        <v>204</v>
      </c>
      <c r="K1706" t="s">
        <v>204</v>
      </c>
      <c r="L1706" t="s">
        <v>325</v>
      </c>
      <c r="M1706" t="s">
        <v>340</v>
      </c>
      <c r="N1706" t="s">
        <v>451</v>
      </c>
      <c r="O1706" t="s">
        <v>339</v>
      </c>
      <c r="P1706" t="s">
        <v>1622</v>
      </c>
      <c r="Q1706" t="s">
        <v>413</v>
      </c>
      <c r="R1706" t="s">
        <v>407</v>
      </c>
      <c r="S1706" t="s">
        <v>1212</v>
      </c>
      <c r="T1706" s="132">
        <v>1484.4</v>
      </c>
      <c r="U1706" t="s">
        <v>1726</v>
      </c>
      <c r="V1706" s="133">
        <v>5.6000000000000001E-2</v>
      </c>
      <c r="W1706" s="133">
        <v>5.8962918578386002E-2</v>
      </c>
      <c r="X1706" s="15" t="s">
        <v>412</v>
      </c>
      <c r="Y1706" s="15" t="s">
        <v>339</v>
      </c>
      <c r="Z1706" s="144">
        <v>94779.3</v>
      </c>
      <c r="AB1706" t="s">
        <v>2868</v>
      </c>
      <c r="AD1706" s="144">
        <v>99.622500000000002</v>
      </c>
      <c r="AG1706" s="15" t="s">
        <v>15</v>
      </c>
      <c r="AH1706" s="133">
        <v>5.998767705530356E-4</v>
      </c>
      <c r="AI1706" s="133">
        <v>4.2296957028966457E-3</v>
      </c>
      <c r="AJ1706" s="133">
        <v>3.5787741408895799E-4</v>
      </c>
    </row>
    <row r="1707" spans="1:36">
      <c r="A1707" t="s">
        <v>1213</v>
      </c>
      <c r="B1707">
        <v>9629</v>
      </c>
      <c r="C1707" t="s">
        <v>3097</v>
      </c>
      <c r="D1707" t="s">
        <v>3098</v>
      </c>
      <c r="E1707" t="s">
        <v>80</v>
      </c>
      <c r="F1707" t="s">
        <v>3099</v>
      </c>
      <c r="G1707" t="s">
        <v>3100</v>
      </c>
      <c r="H1707" t="s">
        <v>321</v>
      </c>
      <c r="I1707" t="s">
        <v>755</v>
      </c>
      <c r="J1707" t="s">
        <v>205</v>
      </c>
      <c r="K1707" t="s">
        <v>224</v>
      </c>
      <c r="L1707" t="s">
        <v>325</v>
      </c>
      <c r="M1707" t="s">
        <v>314</v>
      </c>
      <c r="N1707" t="s">
        <v>546</v>
      </c>
      <c r="O1707" t="s">
        <v>339</v>
      </c>
      <c r="P1707" t="s">
        <v>2002</v>
      </c>
      <c r="Q1707" t="s">
        <v>433</v>
      </c>
      <c r="R1707" t="s">
        <v>407</v>
      </c>
      <c r="S1707" t="s">
        <v>1215</v>
      </c>
      <c r="T1707" s="132">
        <v>3399.6</v>
      </c>
      <c r="U1707" t="s">
        <v>1566</v>
      </c>
      <c r="V1707" s="133">
        <v>6.3750000000000001E-2</v>
      </c>
      <c r="W1707" s="133">
        <v>5.6395391234159098E-2</v>
      </c>
      <c r="X1707" s="15" t="s">
        <v>412</v>
      </c>
      <c r="Y1707" s="15" t="s">
        <v>339</v>
      </c>
      <c r="Z1707" s="144">
        <v>130000</v>
      </c>
      <c r="AA1707" t="s">
        <v>1216</v>
      </c>
      <c r="AB1707" t="s">
        <v>3101</v>
      </c>
      <c r="AD1707" s="144">
        <v>497.75120000000004</v>
      </c>
      <c r="AG1707" s="15" t="s">
        <v>15</v>
      </c>
      <c r="AH1707" s="133">
        <v>1.2999999999999999E-4</v>
      </c>
      <c r="AI1707" s="133">
        <v>2.1133138716170032E-2</v>
      </c>
      <c r="AJ1707" s="133">
        <v>1.7880891597347563E-3</v>
      </c>
    </row>
    <row r="1708" spans="1:36">
      <c r="A1708" t="s">
        <v>1213</v>
      </c>
      <c r="B1708">
        <v>9629</v>
      </c>
      <c r="C1708" t="s">
        <v>3181</v>
      </c>
      <c r="D1708" t="s">
        <v>3182</v>
      </c>
      <c r="E1708" t="s">
        <v>80</v>
      </c>
      <c r="F1708" t="s">
        <v>3183</v>
      </c>
      <c r="G1708" t="s">
        <v>3184</v>
      </c>
      <c r="H1708" t="s">
        <v>321</v>
      </c>
      <c r="I1708" t="s">
        <v>755</v>
      </c>
      <c r="J1708" t="s">
        <v>205</v>
      </c>
      <c r="K1708" t="s">
        <v>245</v>
      </c>
      <c r="L1708" t="s">
        <v>325</v>
      </c>
      <c r="M1708" t="s">
        <v>314</v>
      </c>
      <c r="N1708" t="s">
        <v>491</v>
      </c>
      <c r="O1708" t="s">
        <v>339</v>
      </c>
      <c r="P1708" t="s">
        <v>3185</v>
      </c>
      <c r="Q1708" t="s">
        <v>433</v>
      </c>
      <c r="R1708" t="s">
        <v>407</v>
      </c>
      <c r="S1708" t="s">
        <v>1215</v>
      </c>
      <c r="T1708" s="132">
        <v>4547.1000000000004</v>
      </c>
      <c r="U1708" t="s">
        <v>3186</v>
      </c>
      <c r="V1708" s="133">
        <v>4.1250000000000002E-2</v>
      </c>
      <c r="W1708" s="133">
        <v>6.2214945040940897E-2</v>
      </c>
      <c r="X1708" s="15" t="s">
        <v>412</v>
      </c>
      <c r="Y1708" s="15" t="s">
        <v>339</v>
      </c>
      <c r="Z1708" s="144">
        <v>104000</v>
      </c>
      <c r="AA1708" t="s">
        <v>1216</v>
      </c>
      <c r="AB1708" t="s">
        <v>3187</v>
      </c>
      <c r="AC1708" s="132">
        <v>2145</v>
      </c>
      <c r="AD1708" s="144">
        <v>358.08019999999999</v>
      </c>
      <c r="AG1708" s="15" t="s">
        <v>15</v>
      </c>
      <c r="AH1708" s="133">
        <v>2.0799999999999999E-4</v>
      </c>
      <c r="AI1708" s="133">
        <v>1.5203094514114498E-2</v>
      </c>
      <c r="AJ1708" s="133">
        <v>1.2863441091365594E-3</v>
      </c>
    </row>
    <row r="1709" spans="1:36">
      <c r="A1709" t="s">
        <v>1213</v>
      </c>
      <c r="B1709">
        <v>9630</v>
      </c>
      <c r="C1709" t="s">
        <v>1923</v>
      </c>
      <c r="D1709" t="s">
        <v>1924</v>
      </c>
      <c r="E1709" t="s">
        <v>309</v>
      </c>
      <c r="F1709" t="s">
        <v>2988</v>
      </c>
      <c r="G1709" t="s">
        <v>2989</v>
      </c>
      <c r="H1709" t="s">
        <v>321</v>
      </c>
      <c r="I1709" t="s">
        <v>951</v>
      </c>
      <c r="J1709" t="s">
        <v>204</v>
      </c>
      <c r="K1709" t="s">
        <v>204</v>
      </c>
      <c r="L1709" t="s">
        <v>325</v>
      </c>
      <c r="M1709" t="s">
        <v>340</v>
      </c>
      <c r="N1709" t="s">
        <v>464</v>
      </c>
      <c r="O1709" t="s">
        <v>339</v>
      </c>
      <c r="P1709" t="s">
        <v>1662</v>
      </c>
      <c r="Q1709" t="s">
        <v>413</v>
      </c>
      <c r="R1709" t="s">
        <v>407</v>
      </c>
      <c r="S1709" t="s">
        <v>1212</v>
      </c>
      <c r="T1709" s="132">
        <v>3207.5</v>
      </c>
      <c r="U1709" t="s">
        <v>1927</v>
      </c>
      <c r="V1709" s="133">
        <v>3.95E-2</v>
      </c>
      <c r="W1709" s="133">
        <v>7.7255567430257396E-2</v>
      </c>
      <c r="X1709" s="15" t="s">
        <v>412</v>
      </c>
      <c r="Y1709" s="15" t="s">
        <v>339</v>
      </c>
      <c r="Z1709" s="144">
        <v>105218.65</v>
      </c>
      <c r="AB1709" t="s">
        <v>2990</v>
      </c>
      <c r="AD1709" s="144">
        <v>94.402199999999993</v>
      </c>
      <c r="AG1709" s="15" t="s">
        <v>15</v>
      </c>
      <c r="AH1709" s="133">
        <v>8.2559836786226119E-5</v>
      </c>
      <c r="AI1709" s="133">
        <v>4.8861445384246792E-3</v>
      </c>
      <c r="AJ1709" s="133">
        <v>5.5546375524965748E-4</v>
      </c>
    </row>
    <row r="1710" spans="1:36">
      <c r="A1710" t="s">
        <v>1213</v>
      </c>
      <c r="B1710">
        <v>9630</v>
      </c>
      <c r="C1710" t="s">
        <v>1672</v>
      </c>
      <c r="D1710" t="s">
        <v>1673</v>
      </c>
      <c r="E1710" t="s">
        <v>309</v>
      </c>
      <c r="F1710" t="s">
        <v>1674</v>
      </c>
      <c r="G1710" t="s">
        <v>1675</v>
      </c>
      <c r="H1710" t="s">
        <v>312</v>
      </c>
      <c r="I1710" t="s">
        <v>951</v>
      </c>
      <c r="J1710" t="s">
        <v>204</v>
      </c>
      <c r="K1710" t="s">
        <v>204</v>
      </c>
      <c r="L1710" t="s">
        <v>325</v>
      </c>
      <c r="M1710" t="s">
        <v>340</v>
      </c>
      <c r="N1710" t="s">
        <v>440</v>
      </c>
      <c r="O1710" t="s">
        <v>339</v>
      </c>
      <c r="P1710" t="s">
        <v>1676</v>
      </c>
      <c r="Q1710" t="s">
        <v>415</v>
      </c>
      <c r="R1710" t="s">
        <v>407</v>
      </c>
      <c r="S1710" t="s">
        <v>1212</v>
      </c>
      <c r="T1710" s="132">
        <v>3103.3</v>
      </c>
      <c r="U1710" t="s">
        <v>1677</v>
      </c>
      <c r="V1710" s="133">
        <v>7.4999999999999997E-2</v>
      </c>
      <c r="W1710" s="133">
        <v>5.0672873700856803E-2</v>
      </c>
      <c r="X1710" s="15" t="s">
        <v>412</v>
      </c>
      <c r="Y1710" s="15" t="s">
        <v>339</v>
      </c>
      <c r="Z1710" s="144">
        <v>422000</v>
      </c>
      <c r="AB1710" t="s">
        <v>1678</v>
      </c>
      <c r="AD1710" s="144">
        <v>456.98379999999997</v>
      </c>
      <c r="AG1710" s="15" t="s">
        <v>15</v>
      </c>
      <c r="AH1710" s="133">
        <v>5.2749999999999997E-4</v>
      </c>
      <c r="AI1710" s="133">
        <v>2.3652932860871421E-2</v>
      </c>
      <c r="AJ1710" s="133">
        <v>2.6888985387656054E-3</v>
      </c>
    </row>
    <row r="1711" spans="1:36">
      <c r="A1711" t="s">
        <v>1213</v>
      </c>
      <c r="B1711">
        <v>9630</v>
      </c>
      <c r="C1711" t="s">
        <v>2424</v>
      </c>
      <c r="D1711" t="s">
        <v>2425</v>
      </c>
      <c r="E1711" t="s">
        <v>309</v>
      </c>
      <c r="F1711" t="s">
        <v>2996</v>
      </c>
      <c r="G1711" t="s">
        <v>2997</v>
      </c>
      <c r="H1711" t="s">
        <v>312</v>
      </c>
      <c r="I1711" t="s">
        <v>951</v>
      </c>
      <c r="J1711" t="s">
        <v>204</v>
      </c>
      <c r="K1711" t="s">
        <v>204</v>
      </c>
      <c r="L1711" t="s">
        <v>325</v>
      </c>
      <c r="M1711" t="s">
        <v>340</v>
      </c>
      <c r="N1711" t="s">
        <v>462</v>
      </c>
      <c r="O1711" t="s">
        <v>339</v>
      </c>
      <c r="P1711" t="s">
        <v>1690</v>
      </c>
      <c r="Q1711" t="s">
        <v>413</v>
      </c>
      <c r="R1711" t="s">
        <v>407</v>
      </c>
      <c r="S1711" t="s">
        <v>1212</v>
      </c>
      <c r="T1711" s="132">
        <v>3362</v>
      </c>
      <c r="U1711" t="s">
        <v>2998</v>
      </c>
      <c r="V1711" s="133">
        <v>5.2499999999999998E-2</v>
      </c>
      <c r="W1711" s="133">
        <v>4.8406945585012101E-2</v>
      </c>
      <c r="X1711" s="15" t="s">
        <v>412</v>
      </c>
      <c r="Y1711" s="15" t="s">
        <v>339</v>
      </c>
      <c r="Z1711" s="144">
        <v>317000</v>
      </c>
      <c r="AB1711" t="s">
        <v>2999</v>
      </c>
      <c r="AD1711" s="144">
        <v>319.4409</v>
      </c>
      <c r="AG1711" s="15" t="s">
        <v>15</v>
      </c>
      <c r="AH1711" s="133">
        <v>1.237850903396866E-3</v>
      </c>
      <c r="AI1711" s="133">
        <v>1.6533877482563589E-2</v>
      </c>
      <c r="AJ1711" s="133">
        <v>1.8795943515546281E-3</v>
      </c>
    </row>
    <row r="1712" spans="1:36">
      <c r="A1712" t="s">
        <v>1213</v>
      </c>
      <c r="B1712">
        <v>9630</v>
      </c>
      <c r="C1712" t="s">
        <v>1979</v>
      </c>
      <c r="D1712" t="s">
        <v>1980</v>
      </c>
      <c r="E1712" t="s">
        <v>309</v>
      </c>
      <c r="F1712" t="s">
        <v>2030</v>
      </c>
      <c r="G1712" t="s">
        <v>2031</v>
      </c>
      <c r="H1712" t="s">
        <v>312</v>
      </c>
      <c r="I1712" t="s">
        <v>951</v>
      </c>
      <c r="J1712" t="s">
        <v>204</v>
      </c>
      <c r="K1712" t="s">
        <v>204</v>
      </c>
      <c r="L1712" t="s">
        <v>325</v>
      </c>
      <c r="M1712" t="s">
        <v>340</v>
      </c>
      <c r="N1712" t="s">
        <v>465</v>
      </c>
      <c r="O1712" t="s">
        <v>339</v>
      </c>
      <c r="P1712" t="s">
        <v>1760</v>
      </c>
      <c r="Q1712" t="s">
        <v>415</v>
      </c>
      <c r="R1712" t="s">
        <v>407</v>
      </c>
      <c r="S1712" t="s">
        <v>1212</v>
      </c>
      <c r="T1712" s="132">
        <v>3071.8</v>
      </c>
      <c r="U1712" t="s">
        <v>2032</v>
      </c>
      <c r="V1712" s="133">
        <v>2.3E-2</v>
      </c>
      <c r="W1712" s="133">
        <v>4.7974216257333398E-2</v>
      </c>
      <c r="X1712" s="15" t="s">
        <v>412</v>
      </c>
      <c r="Y1712" s="15" t="s">
        <v>339</v>
      </c>
      <c r="Z1712" s="144">
        <v>342900</v>
      </c>
      <c r="AB1712" t="s">
        <v>2033</v>
      </c>
      <c r="AD1712" s="144">
        <v>315.33080000000001</v>
      </c>
      <c r="AG1712" s="15" t="s">
        <v>15</v>
      </c>
      <c r="AH1712" s="133">
        <v>4.4895952510603794E-4</v>
      </c>
      <c r="AI1712" s="133">
        <v>1.6321143640901221E-2</v>
      </c>
      <c r="AJ1712" s="133">
        <v>1.8554104704538528E-3</v>
      </c>
    </row>
    <row r="1713" spans="1:36">
      <c r="A1713" t="s">
        <v>1213</v>
      </c>
      <c r="B1713">
        <v>9630</v>
      </c>
      <c r="C1713" t="s">
        <v>2410</v>
      </c>
      <c r="D1713" t="s">
        <v>2411</v>
      </c>
      <c r="E1713" t="s">
        <v>309</v>
      </c>
      <c r="F1713" t="s">
        <v>2412</v>
      </c>
      <c r="G1713" t="s">
        <v>2413</v>
      </c>
      <c r="H1713" t="s">
        <v>312</v>
      </c>
      <c r="I1713" t="s">
        <v>951</v>
      </c>
      <c r="J1713" t="s">
        <v>204</v>
      </c>
      <c r="K1713" t="s">
        <v>204</v>
      </c>
      <c r="L1713" t="s">
        <v>325</v>
      </c>
      <c r="M1713" t="s">
        <v>340</v>
      </c>
      <c r="N1713" t="s">
        <v>440</v>
      </c>
      <c r="O1713" t="s">
        <v>339</v>
      </c>
      <c r="P1713" t="s">
        <v>1760</v>
      </c>
      <c r="Q1713" t="s">
        <v>415</v>
      </c>
      <c r="R1713" t="s">
        <v>407</v>
      </c>
      <c r="S1713" t="s">
        <v>1212</v>
      </c>
      <c r="T1713" s="132">
        <v>1912.4</v>
      </c>
      <c r="U1713" t="s">
        <v>1390</v>
      </c>
      <c r="V1713" s="133">
        <v>3.2899999999999999E-2</v>
      </c>
      <c r="W1713" s="133">
        <v>5.1548822764157898E-2</v>
      </c>
      <c r="X1713" s="15" t="s">
        <v>412</v>
      </c>
      <c r="Y1713" s="15" t="s">
        <v>339</v>
      </c>
      <c r="Z1713" s="144">
        <v>310448.34000000003</v>
      </c>
      <c r="AB1713" t="s">
        <v>2414</v>
      </c>
      <c r="AD1713" s="144">
        <v>300.07940000000002</v>
      </c>
      <c r="AG1713" s="15" t="s">
        <v>15</v>
      </c>
      <c r="AH1713" s="133">
        <v>6.3714097134912886E-4</v>
      </c>
      <c r="AI1713" s="133">
        <v>1.5531749486810211E-2</v>
      </c>
      <c r="AJ1713" s="133">
        <v>1.76567103729642E-3</v>
      </c>
    </row>
    <row r="1714" spans="1:36">
      <c r="A1714" t="s">
        <v>1213</v>
      </c>
      <c r="B1714">
        <v>9630</v>
      </c>
      <c r="C1714" t="s">
        <v>1874</v>
      </c>
      <c r="D1714" t="s">
        <v>1875</v>
      </c>
      <c r="E1714" t="s">
        <v>309</v>
      </c>
      <c r="F1714" t="s">
        <v>2441</v>
      </c>
      <c r="G1714" t="s">
        <v>2442</v>
      </c>
      <c r="H1714" t="s">
        <v>312</v>
      </c>
      <c r="I1714" t="s">
        <v>951</v>
      </c>
      <c r="J1714" t="s">
        <v>204</v>
      </c>
      <c r="K1714" t="s">
        <v>204</v>
      </c>
      <c r="L1714" t="s">
        <v>325</v>
      </c>
      <c r="M1714" t="s">
        <v>340</v>
      </c>
      <c r="N1714" t="s">
        <v>448</v>
      </c>
      <c r="O1714" t="s">
        <v>339</v>
      </c>
      <c r="P1714" t="s">
        <v>1211</v>
      </c>
      <c r="Q1714" t="s">
        <v>413</v>
      </c>
      <c r="R1714" t="s">
        <v>407</v>
      </c>
      <c r="S1714" t="s">
        <v>1212</v>
      </c>
      <c r="T1714" s="132">
        <v>1134.0999999999999</v>
      </c>
      <c r="U1714" t="s">
        <v>2443</v>
      </c>
      <c r="V1714" s="133">
        <v>3.7600000000000001E-2</v>
      </c>
      <c r="W1714" s="133">
        <v>4.3345323752164502E-2</v>
      </c>
      <c r="X1714" s="15" t="s">
        <v>412</v>
      </c>
      <c r="Y1714" s="15" t="s">
        <v>339</v>
      </c>
      <c r="Z1714" s="144">
        <v>274000</v>
      </c>
      <c r="AB1714" t="s">
        <v>2444</v>
      </c>
      <c r="AD1714" s="144">
        <v>275.80840000000001</v>
      </c>
      <c r="AG1714" s="15" t="s">
        <v>15</v>
      </c>
      <c r="AH1714" s="133">
        <v>2.2722240512427987E-4</v>
      </c>
      <c r="AI1714" s="133">
        <v>1.4275511665105788E-2</v>
      </c>
      <c r="AJ1714" s="133">
        <v>1.6228601620873204E-3</v>
      </c>
    </row>
    <row r="1715" spans="1:36">
      <c r="A1715" t="s">
        <v>1213</v>
      </c>
      <c r="B1715">
        <v>9630</v>
      </c>
      <c r="C1715" t="s">
        <v>1709</v>
      </c>
      <c r="D1715" t="s">
        <v>1710</v>
      </c>
      <c r="E1715" t="s">
        <v>309</v>
      </c>
      <c r="F1715" t="s">
        <v>1711</v>
      </c>
      <c r="G1715" t="s">
        <v>1712</v>
      </c>
      <c r="H1715" t="s">
        <v>312</v>
      </c>
      <c r="I1715" t="s">
        <v>951</v>
      </c>
      <c r="J1715" t="s">
        <v>204</v>
      </c>
      <c r="K1715" t="s">
        <v>204</v>
      </c>
      <c r="L1715" t="s">
        <v>325</v>
      </c>
      <c r="M1715" t="s">
        <v>340</v>
      </c>
      <c r="N1715" t="s">
        <v>447</v>
      </c>
      <c r="O1715" t="s">
        <v>339</v>
      </c>
      <c r="P1715" t="s">
        <v>1713</v>
      </c>
      <c r="Q1715" t="s">
        <v>415</v>
      </c>
      <c r="R1715" t="s">
        <v>407</v>
      </c>
      <c r="S1715" t="s">
        <v>1212</v>
      </c>
      <c r="T1715" s="132">
        <v>2395.5</v>
      </c>
      <c r="U1715" t="s">
        <v>1682</v>
      </c>
      <c r="V1715" s="133">
        <v>5.5500000000000001E-2</v>
      </c>
      <c r="W1715" s="133">
        <v>5.9922790905236903E-2</v>
      </c>
      <c r="X1715" s="15" t="s">
        <v>412</v>
      </c>
      <c r="Y1715" s="15" t="s">
        <v>339</v>
      </c>
      <c r="Z1715" s="144">
        <v>270000</v>
      </c>
      <c r="AB1715" t="s">
        <v>1714</v>
      </c>
      <c r="AD1715" s="144">
        <v>270.89100000000002</v>
      </c>
      <c r="AG1715" s="15" t="s">
        <v>15</v>
      </c>
      <c r="AH1715" s="133">
        <v>1.6875E-3</v>
      </c>
      <c r="AI1715" s="133">
        <v>1.4020992944639002E-2</v>
      </c>
      <c r="AJ1715" s="133">
        <v>1.5939261174351337E-3</v>
      </c>
    </row>
    <row r="1716" spans="1:36">
      <c r="A1716" t="s">
        <v>1213</v>
      </c>
      <c r="B1716">
        <v>9630</v>
      </c>
      <c r="C1716" t="s">
        <v>2195</v>
      </c>
      <c r="D1716" t="s">
        <v>2196</v>
      </c>
      <c r="E1716" t="s">
        <v>309</v>
      </c>
      <c r="F1716" t="s">
        <v>2399</v>
      </c>
      <c r="G1716" t="s">
        <v>2400</v>
      </c>
      <c r="H1716" t="s">
        <v>312</v>
      </c>
      <c r="I1716" t="s">
        <v>951</v>
      </c>
      <c r="J1716" t="s">
        <v>204</v>
      </c>
      <c r="K1716" t="s">
        <v>204</v>
      </c>
      <c r="L1716" t="s">
        <v>325</v>
      </c>
      <c r="M1716" t="s">
        <v>340</v>
      </c>
      <c r="N1716" t="s">
        <v>464</v>
      </c>
      <c r="O1716" t="s">
        <v>339</v>
      </c>
      <c r="P1716" t="s">
        <v>1650</v>
      </c>
      <c r="Q1716" t="s">
        <v>413</v>
      </c>
      <c r="R1716" t="s">
        <v>407</v>
      </c>
      <c r="S1716" t="s">
        <v>1212</v>
      </c>
      <c r="T1716" s="132">
        <v>5780.9</v>
      </c>
      <c r="U1716" t="s">
        <v>2199</v>
      </c>
      <c r="V1716" s="133">
        <v>2.4400000000000002E-2</v>
      </c>
      <c r="W1716" s="133">
        <v>5.03450484526154E-2</v>
      </c>
      <c r="X1716" s="15" t="s">
        <v>412</v>
      </c>
      <c r="Y1716" s="15" t="s">
        <v>339</v>
      </c>
      <c r="Z1716" s="144">
        <v>294744</v>
      </c>
      <c r="AB1716" t="s">
        <v>2401</v>
      </c>
      <c r="AD1716" s="144">
        <v>252.2124</v>
      </c>
      <c r="AG1716" s="15" t="s">
        <v>15</v>
      </c>
      <c r="AH1716" s="133">
        <v>2.4252018779960801E-4</v>
      </c>
      <c r="AI1716" s="133">
        <v>1.3054211033037161E-2</v>
      </c>
      <c r="AJ1716" s="133">
        <v>1.4840209955332474E-3</v>
      </c>
    </row>
    <row r="1717" spans="1:36">
      <c r="A1717" t="s">
        <v>1213</v>
      </c>
      <c r="B1717">
        <v>9630</v>
      </c>
      <c r="C1717" t="s">
        <v>3141</v>
      </c>
      <c r="D1717" t="s">
        <v>3142</v>
      </c>
      <c r="E1717" t="s">
        <v>309</v>
      </c>
      <c r="F1717" t="s">
        <v>3143</v>
      </c>
      <c r="G1717" t="s">
        <v>3144</v>
      </c>
      <c r="H1717" t="s">
        <v>312</v>
      </c>
      <c r="I1717" t="s">
        <v>951</v>
      </c>
      <c r="J1717" t="s">
        <v>204</v>
      </c>
      <c r="K1717" t="s">
        <v>204</v>
      </c>
      <c r="L1717" t="s">
        <v>325</v>
      </c>
      <c r="M1717" t="s">
        <v>340</v>
      </c>
      <c r="N1717" t="s">
        <v>447</v>
      </c>
      <c r="O1717" t="s">
        <v>339</v>
      </c>
      <c r="P1717" t="s">
        <v>1676</v>
      </c>
      <c r="Q1717" t="s">
        <v>415</v>
      </c>
      <c r="R1717" t="s">
        <v>407</v>
      </c>
      <c r="S1717" t="s">
        <v>1212</v>
      </c>
      <c r="T1717" s="132">
        <v>2694</v>
      </c>
      <c r="U1717" t="s">
        <v>1682</v>
      </c>
      <c r="V1717" s="133">
        <v>4.53E-2</v>
      </c>
      <c r="W1717" s="133">
        <v>5.6513408323525999E-2</v>
      </c>
      <c r="X1717" s="15" t="s">
        <v>412</v>
      </c>
      <c r="Y1717" s="15" t="s">
        <v>339</v>
      </c>
      <c r="Z1717" s="144">
        <v>256192</v>
      </c>
      <c r="AB1717" t="s">
        <v>2464</v>
      </c>
      <c r="AD1717" s="144">
        <v>252.01609999999999</v>
      </c>
      <c r="AG1717" s="15" t="s">
        <v>15</v>
      </c>
      <c r="AH1717" s="133">
        <v>3.6598857142857143E-4</v>
      </c>
      <c r="AI1717" s="133">
        <v>1.3044050780703077E-2</v>
      </c>
      <c r="AJ1717" s="133">
        <v>1.4828659638162374E-3</v>
      </c>
    </row>
    <row r="1718" spans="1:36">
      <c r="A1718" t="s">
        <v>1213</v>
      </c>
      <c r="B1718">
        <v>9630</v>
      </c>
      <c r="C1718" t="s">
        <v>2312</v>
      </c>
      <c r="D1718" t="s">
        <v>2313</v>
      </c>
      <c r="E1718" t="s">
        <v>309</v>
      </c>
      <c r="F1718" t="s">
        <v>2314</v>
      </c>
      <c r="G1718" t="s">
        <v>2315</v>
      </c>
      <c r="H1718" t="s">
        <v>312</v>
      </c>
      <c r="I1718" t="s">
        <v>951</v>
      </c>
      <c r="J1718" t="s">
        <v>204</v>
      </c>
      <c r="K1718" t="s">
        <v>204</v>
      </c>
      <c r="L1718" t="s">
        <v>325</v>
      </c>
      <c r="M1718" t="s">
        <v>340</v>
      </c>
      <c r="N1718" t="s">
        <v>464</v>
      </c>
      <c r="O1718" t="s">
        <v>339</v>
      </c>
      <c r="P1718" t="s">
        <v>1690</v>
      </c>
      <c r="Q1718" t="s">
        <v>413</v>
      </c>
      <c r="R1718" t="s">
        <v>407</v>
      </c>
      <c r="S1718" t="s">
        <v>1212</v>
      </c>
      <c r="T1718" s="132">
        <v>7096.3</v>
      </c>
      <c r="U1718" t="s">
        <v>2316</v>
      </c>
      <c r="V1718" s="133">
        <v>4.9399999999999999E-2</v>
      </c>
      <c r="W1718" s="133">
        <v>5.4465156172513601E-2</v>
      </c>
      <c r="X1718" s="15" t="s">
        <v>412</v>
      </c>
      <c r="Y1718" s="15" t="s">
        <v>339</v>
      </c>
      <c r="Z1718" s="144">
        <v>266000</v>
      </c>
      <c r="AB1718" t="s">
        <v>2317</v>
      </c>
      <c r="AD1718" s="144">
        <v>245.78399999999999</v>
      </c>
      <c r="AG1718" s="15" t="s">
        <v>15</v>
      </c>
      <c r="AH1718" s="133">
        <v>2.9634548089852841E-4</v>
      </c>
      <c r="AI1718" s="133">
        <v>1.2721484766585646E-2</v>
      </c>
      <c r="AJ1718" s="133">
        <v>1.4461962075066239E-3</v>
      </c>
    </row>
    <row r="1719" spans="1:36">
      <c r="A1719" t="s">
        <v>1213</v>
      </c>
      <c r="B1719">
        <v>9630</v>
      </c>
      <c r="C1719" t="s">
        <v>1794</v>
      </c>
      <c r="D1719" t="s">
        <v>1795</v>
      </c>
      <c r="E1719" t="s">
        <v>309</v>
      </c>
      <c r="F1719" t="s">
        <v>3110</v>
      </c>
      <c r="G1719" t="s">
        <v>3111</v>
      </c>
      <c r="H1719" t="s">
        <v>312</v>
      </c>
      <c r="I1719" t="s">
        <v>951</v>
      </c>
      <c r="J1719" t="s">
        <v>204</v>
      </c>
      <c r="K1719" t="s">
        <v>204</v>
      </c>
      <c r="L1719" t="s">
        <v>325</v>
      </c>
      <c r="M1719" t="s">
        <v>340</v>
      </c>
      <c r="N1719" t="s">
        <v>441</v>
      </c>
      <c r="O1719" t="s">
        <v>339</v>
      </c>
      <c r="Q1719" t="s">
        <v>410</v>
      </c>
      <c r="R1719" t="s">
        <v>410</v>
      </c>
      <c r="S1719" t="s">
        <v>1212</v>
      </c>
      <c r="T1719" s="132">
        <v>3171.2</v>
      </c>
      <c r="U1719" t="s">
        <v>1893</v>
      </c>
      <c r="V1719" s="133">
        <v>6.0499999999999998E-2</v>
      </c>
      <c r="W1719" s="133">
        <v>5.3691488586663901E-2</v>
      </c>
      <c r="X1719" s="15" t="s">
        <v>412</v>
      </c>
      <c r="Y1719" s="15" t="s">
        <v>339</v>
      </c>
      <c r="Z1719" s="144">
        <v>222000</v>
      </c>
      <c r="AB1719" t="s">
        <v>3112</v>
      </c>
      <c r="AD1719" s="144">
        <v>223.13220000000001</v>
      </c>
      <c r="AG1719" s="15" t="s">
        <v>15</v>
      </c>
      <c r="AH1719" s="133">
        <v>1.0090909090909091E-3</v>
      </c>
      <c r="AI1719" s="133">
        <v>1.1549054792967573E-2</v>
      </c>
      <c r="AJ1719" s="133">
        <v>1.31291272585933E-3</v>
      </c>
    </row>
    <row r="1720" spans="1:36">
      <c r="A1720" t="s">
        <v>1213</v>
      </c>
      <c r="B1720">
        <v>9630</v>
      </c>
      <c r="C1720" t="s">
        <v>1756</v>
      </c>
      <c r="D1720" t="s">
        <v>1757</v>
      </c>
      <c r="E1720" t="s">
        <v>309</v>
      </c>
      <c r="F1720" t="s">
        <v>2042</v>
      </c>
      <c r="G1720" t="s">
        <v>2043</v>
      </c>
      <c r="H1720" t="s">
        <v>312</v>
      </c>
      <c r="I1720" t="s">
        <v>951</v>
      </c>
      <c r="J1720" t="s">
        <v>204</v>
      </c>
      <c r="K1720" t="s">
        <v>204</v>
      </c>
      <c r="L1720" t="s">
        <v>325</v>
      </c>
      <c r="M1720" t="s">
        <v>340</v>
      </c>
      <c r="N1720" t="s">
        <v>441</v>
      </c>
      <c r="O1720" t="s">
        <v>339</v>
      </c>
      <c r="P1720" t="s">
        <v>1760</v>
      </c>
      <c r="Q1720" t="s">
        <v>415</v>
      </c>
      <c r="R1720" t="s">
        <v>407</v>
      </c>
      <c r="S1720" t="s">
        <v>1212</v>
      </c>
      <c r="T1720" s="132">
        <v>4265.1000000000004</v>
      </c>
      <c r="U1720" t="s">
        <v>2044</v>
      </c>
      <c r="V1720" s="133">
        <v>1.4999999999999999E-2</v>
      </c>
      <c r="W1720" s="133">
        <v>5.1131829048394799E-2</v>
      </c>
      <c r="X1720" s="15" t="s">
        <v>412</v>
      </c>
      <c r="Y1720" s="15" t="s">
        <v>339</v>
      </c>
      <c r="Z1720" s="144">
        <v>191000</v>
      </c>
      <c r="AB1720" t="s">
        <v>2045</v>
      </c>
      <c r="AD1720" s="144">
        <v>162.8657</v>
      </c>
      <c r="AG1720" s="15" t="s">
        <v>15</v>
      </c>
      <c r="AH1720" s="133">
        <v>4.9485711324714356E-4</v>
      </c>
      <c r="AI1720" s="133">
        <v>8.4297331052847532E-3</v>
      </c>
      <c r="AJ1720" s="133">
        <v>9.5830386710653087E-4</v>
      </c>
    </row>
    <row r="1721" spans="1:36">
      <c r="A1721" t="s">
        <v>1213</v>
      </c>
      <c r="B1721">
        <v>9630</v>
      </c>
      <c r="C1721" t="s">
        <v>2540</v>
      </c>
      <c r="D1721" t="s">
        <v>2541</v>
      </c>
      <c r="E1721" t="s">
        <v>309</v>
      </c>
      <c r="F1721" t="s">
        <v>2542</v>
      </c>
      <c r="G1721" t="s">
        <v>2543</v>
      </c>
      <c r="H1721" t="s">
        <v>312</v>
      </c>
      <c r="I1721" t="s">
        <v>951</v>
      </c>
      <c r="J1721" t="s">
        <v>204</v>
      </c>
      <c r="K1721" t="s">
        <v>204</v>
      </c>
      <c r="L1721" t="s">
        <v>325</v>
      </c>
      <c r="M1721" t="s">
        <v>340</v>
      </c>
      <c r="N1721" t="s">
        <v>440</v>
      </c>
      <c r="O1721" t="s">
        <v>339</v>
      </c>
      <c r="P1721" t="s">
        <v>1686</v>
      </c>
      <c r="Q1721" t="s">
        <v>413</v>
      </c>
      <c r="R1721" t="s">
        <v>407</v>
      </c>
      <c r="S1721" t="s">
        <v>1212</v>
      </c>
      <c r="T1721" s="132">
        <v>3618.8</v>
      </c>
      <c r="U1721" t="s">
        <v>2544</v>
      </c>
      <c r="V1721" s="133">
        <v>2.5000000000000001E-2</v>
      </c>
      <c r="W1721" s="133">
        <v>4.6062339409589398E-2</v>
      </c>
      <c r="X1721" s="15" t="s">
        <v>412</v>
      </c>
      <c r="Y1721" s="15" t="s">
        <v>339</v>
      </c>
      <c r="Z1721" s="144">
        <v>168561.35</v>
      </c>
      <c r="AB1721" t="s">
        <v>2545</v>
      </c>
      <c r="AD1721" s="144">
        <v>152.31200000000001</v>
      </c>
      <c r="AG1721" s="15" t="s">
        <v>15</v>
      </c>
      <c r="AH1721" s="133">
        <v>2.0855651429827439E-4</v>
      </c>
      <c r="AI1721" s="133">
        <v>7.8834862634190716E-3</v>
      </c>
      <c r="AJ1721" s="133">
        <v>8.9620576098423381E-4</v>
      </c>
    </row>
    <row r="1722" spans="1:36">
      <c r="A1722" t="s">
        <v>1213</v>
      </c>
      <c r="B1722">
        <v>9630</v>
      </c>
      <c r="C1722" t="s">
        <v>2360</v>
      </c>
      <c r="D1722" t="s">
        <v>2361</v>
      </c>
      <c r="E1722" t="s">
        <v>309</v>
      </c>
      <c r="F1722" t="s">
        <v>2478</v>
      </c>
      <c r="G1722" t="s">
        <v>2479</v>
      </c>
      <c r="H1722" t="s">
        <v>312</v>
      </c>
      <c r="I1722" t="s">
        <v>951</v>
      </c>
      <c r="J1722" t="s">
        <v>204</v>
      </c>
      <c r="K1722" t="s">
        <v>204</v>
      </c>
      <c r="L1722" t="s">
        <v>325</v>
      </c>
      <c r="M1722" t="s">
        <v>340</v>
      </c>
      <c r="N1722" t="s">
        <v>445</v>
      </c>
      <c r="O1722" t="s">
        <v>339</v>
      </c>
      <c r="P1722" t="s">
        <v>1690</v>
      </c>
      <c r="Q1722" t="s">
        <v>413</v>
      </c>
      <c r="R1722" t="s">
        <v>407</v>
      </c>
      <c r="S1722" t="s">
        <v>1212</v>
      </c>
      <c r="T1722" s="132">
        <v>334.2</v>
      </c>
      <c r="U1722" t="s">
        <v>2480</v>
      </c>
      <c r="V1722" s="133">
        <v>3.9199999999999999E-2</v>
      </c>
      <c r="W1722" s="133">
        <v>4.9345837095975502E-2</v>
      </c>
      <c r="X1722" s="15" t="s">
        <v>412</v>
      </c>
      <c r="Y1722" s="15" t="s">
        <v>339</v>
      </c>
      <c r="Z1722" s="144">
        <v>149705</v>
      </c>
      <c r="AB1722" t="s">
        <v>2481</v>
      </c>
      <c r="AD1722" s="144">
        <v>150.1541</v>
      </c>
      <c r="AG1722" s="15" t="s">
        <v>15</v>
      </c>
      <c r="AH1722" s="133">
        <v>3.2829479350992126E-4</v>
      </c>
      <c r="AI1722" s="133">
        <v>7.7717959500633801E-3</v>
      </c>
      <c r="AJ1722" s="133">
        <v>8.8350864971507652E-4</v>
      </c>
    </row>
    <row r="1723" spans="1:36">
      <c r="A1723" t="s">
        <v>1213</v>
      </c>
      <c r="B1723">
        <v>9630</v>
      </c>
      <c r="C1723" t="s">
        <v>2318</v>
      </c>
      <c r="D1723" t="s">
        <v>2319</v>
      </c>
      <c r="E1723" t="s">
        <v>309</v>
      </c>
      <c r="F1723" t="s">
        <v>3008</v>
      </c>
      <c r="G1723" t="s">
        <v>3009</v>
      </c>
      <c r="H1723" t="s">
        <v>312</v>
      </c>
      <c r="I1723" t="s">
        <v>951</v>
      </c>
      <c r="J1723" t="s">
        <v>204</v>
      </c>
      <c r="K1723" t="s">
        <v>204</v>
      </c>
      <c r="L1723" t="s">
        <v>325</v>
      </c>
      <c r="M1723" t="s">
        <v>340</v>
      </c>
      <c r="N1723" t="s">
        <v>459</v>
      </c>
      <c r="O1723" t="s">
        <v>339</v>
      </c>
      <c r="P1723" t="s">
        <v>1957</v>
      </c>
      <c r="Q1723" t="s">
        <v>413</v>
      </c>
      <c r="R1723" t="s">
        <v>407</v>
      </c>
      <c r="S1723" t="s">
        <v>1212</v>
      </c>
      <c r="T1723" s="132">
        <v>1675.1</v>
      </c>
      <c r="U1723" t="s">
        <v>1651</v>
      </c>
      <c r="V1723" s="133">
        <v>2.6100000000000002E-2</v>
      </c>
      <c r="W1723" s="133">
        <v>4.3403020995855003E-2</v>
      </c>
      <c r="X1723" s="15" t="s">
        <v>412</v>
      </c>
      <c r="Y1723" s="15" t="s">
        <v>339</v>
      </c>
      <c r="Z1723" s="144">
        <v>148815.12</v>
      </c>
      <c r="AB1723" t="s">
        <v>3010</v>
      </c>
      <c r="AD1723" s="144">
        <v>145.6602</v>
      </c>
      <c r="AG1723" s="15" t="s">
        <v>15</v>
      </c>
      <c r="AH1723" s="133">
        <v>3.0843176723394658E-4</v>
      </c>
      <c r="AI1723" s="133">
        <v>7.5391970811680932E-3</v>
      </c>
      <c r="AJ1723" s="133">
        <v>8.5706648449311736E-4</v>
      </c>
    </row>
    <row r="1724" spans="1:36">
      <c r="A1724" t="s">
        <v>1213</v>
      </c>
      <c r="B1724">
        <v>9630</v>
      </c>
      <c r="C1724" t="s">
        <v>2991</v>
      </c>
      <c r="D1724" t="s">
        <v>2992</v>
      </c>
      <c r="E1724" t="s">
        <v>309</v>
      </c>
      <c r="F1724" t="s">
        <v>3102</v>
      </c>
      <c r="G1724" t="s">
        <v>3103</v>
      </c>
      <c r="H1724" t="s">
        <v>312</v>
      </c>
      <c r="I1724" t="s">
        <v>951</v>
      </c>
      <c r="J1724" t="s">
        <v>204</v>
      </c>
      <c r="K1724" t="s">
        <v>204</v>
      </c>
      <c r="L1724" t="s">
        <v>325</v>
      </c>
      <c r="M1724" t="s">
        <v>340</v>
      </c>
      <c r="N1724" t="s">
        <v>440</v>
      </c>
      <c r="O1724" t="s">
        <v>339</v>
      </c>
      <c r="P1724" t="s">
        <v>1622</v>
      </c>
      <c r="Q1724" t="s">
        <v>413</v>
      </c>
      <c r="R1724" t="s">
        <v>407</v>
      </c>
      <c r="S1724" t="s">
        <v>1212</v>
      </c>
      <c r="T1724" s="132">
        <v>2727.5</v>
      </c>
      <c r="U1724" t="s">
        <v>3104</v>
      </c>
      <c r="V1724" s="133">
        <v>2.7E-2</v>
      </c>
      <c r="W1724" s="133">
        <v>5.2713258045911399E-2</v>
      </c>
      <c r="X1724" s="15" t="s">
        <v>412</v>
      </c>
      <c r="Y1724" s="15" t="s">
        <v>339</v>
      </c>
      <c r="Z1724" s="144">
        <v>151462.39999999999</v>
      </c>
      <c r="AB1724" t="s">
        <v>3105</v>
      </c>
      <c r="AD1724" s="144">
        <v>141.54160000000002</v>
      </c>
      <c r="AG1724" s="15" t="s">
        <v>15</v>
      </c>
      <c r="AH1724" s="133">
        <v>2.1522945884782179E-4</v>
      </c>
      <c r="AI1724" s="133">
        <v>7.3260232897103114E-3</v>
      </c>
      <c r="AJ1724" s="133">
        <v>8.3283258928335284E-4</v>
      </c>
    </row>
    <row r="1725" spans="1:36">
      <c r="A1725" t="s">
        <v>1213</v>
      </c>
      <c r="B1725">
        <v>9630</v>
      </c>
      <c r="C1725" t="s">
        <v>3113</v>
      </c>
      <c r="D1725" t="s">
        <v>3114</v>
      </c>
      <c r="E1725" t="s">
        <v>309</v>
      </c>
      <c r="F1725" t="s">
        <v>3145</v>
      </c>
      <c r="G1725" t="s">
        <v>3146</v>
      </c>
      <c r="H1725" t="s">
        <v>312</v>
      </c>
      <c r="I1725" t="s">
        <v>951</v>
      </c>
      <c r="J1725" t="s">
        <v>204</v>
      </c>
      <c r="K1725" t="s">
        <v>204</v>
      </c>
      <c r="L1725" t="s">
        <v>325</v>
      </c>
      <c r="M1725" t="s">
        <v>340</v>
      </c>
      <c r="N1725" t="s">
        <v>447</v>
      </c>
      <c r="O1725" t="s">
        <v>339</v>
      </c>
      <c r="P1725" t="s">
        <v>1856</v>
      </c>
      <c r="Q1725" t="s">
        <v>415</v>
      </c>
      <c r="R1725" t="s">
        <v>407</v>
      </c>
      <c r="S1725" t="s">
        <v>1212</v>
      </c>
      <c r="T1725" s="132">
        <v>2556.1999999999998</v>
      </c>
      <c r="U1725" t="s">
        <v>1682</v>
      </c>
      <c r="V1725" s="133">
        <v>2.58E-2</v>
      </c>
      <c r="W1725" s="133">
        <v>5.2117927395104999E-2</v>
      </c>
      <c r="X1725" s="15" t="s">
        <v>412</v>
      </c>
      <c r="Y1725" s="15" t="s">
        <v>339</v>
      </c>
      <c r="Z1725" s="144">
        <v>131588.26999999999</v>
      </c>
      <c r="AB1725" t="s">
        <v>3147</v>
      </c>
      <c r="AD1725" s="144">
        <v>123.99560000000001</v>
      </c>
      <c r="AG1725" s="15" t="s">
        <v>15</v>
      </c>
      <c r="AH1725" s="133">
        <v>4.9098900937678206E-4</v>
      </c>
      <c r="AI1725" s="133">
        <v>6.4178633943773695E-3</v>
      </c>
      <c r="AJ1725" s="133">
        <v>7.2959170030395938E-4</v>
      </c>
    </row>
    <row r="1726" spans="1:36">
      <c r="A1726" t="s">
        <v>1213</v>
      </c>
      <c r="B1726">
        <v>9630</v>
      </c>
      <c r="C1726" t="s">
        <v>2234</v>
      </c>
      <c r="D1726" t="s">
        <v>2235</v>
      </c>
      <c r="E1726" t="s">
        <v>309</v>
      </c>
      <c r="F1726" t="s">
        <v>3106</v>
      </c>
      <c r="G1726" t="s">
        <v>3107</v>
      </c>
      <c r="H1726" t="s">
        <v>312</v>
      </c>
      <c r="I1726" t="s">
        <v>951</v>
      </c>
      <c r="J1726" t="s">
        <v>204</v>
      </c>
      <c r="K1726" t="s">
        <v>204</v>
      </c>
      <c r="L1726" t="s">
        <v>325</v>
      </c>
      <c r="M1726" t="s">
        <v>340</v>
      </c>
      <c r="N1726" t="s">
        <v>441</v>
      </c>
      <c r="O1726" t="s">
        <v>339</v>
      </c>
      <c r="P1726" t="s">
        <v>1662</v>
      </c>
      <c r="Q1726" t="s">
        <v>413</v>
      </c>
      <c r="R1726" t="s">
        <v>407</v>
      </c>
      <c r="S1726" t="s">
        <v>1212</v>
      </c>
      <c r="T1726" s="132">
        <v>3145.1</v>
      </c>
      <c r="U1726" t="s">
        <v>3108</v>
      </c>
      <c r="V1726" s="133">
        <v>2.0500000000000001E-2</v>
      </c>
      <c r="W1726" s="133">
        <v>4.5036902033090201E-2</v>
      </c>
      <c r="X1726" s="15" t="s">
        <v>412</v>
      </c>
      <c r="Y1726" s="15" t="s">
        <v>339</v>
      </c>
      <c r="Z1726" s="144">
        <v>121494.45</v>
      </c>
      <c r="AB1726" t="s">
        <v>3109</v>
      </c>
      <c r="AD1726" s="144">
        <v>111.2282</v>
      </c>
      <c r="AG1726" s="15" t="s">
        <v>15</v>
      </c>
      <c r="AH1726" s="133">
        <v>2.5091510336869267E-4</v>
      </c>
      <c r="AI1726" s="133">
        <v>5.7570380981461023E-3</v>
      </c>
      <c r="AJ1726" s="133">
        <v>6.5446815499702288E-4</v>
      </c>
    </row>
    <row r="1727" spans="1:36">
      <c r="A1727" t="s">
        <v>1213</v>
      </c>
      <c r="B1727">
        <v>9630</v>
      </c>
      <c r="C1727" t="s">
        <v>3118</v>
      </c>
      <c r="D1727" t="s">
        <v>3119</v>
      </c>
      <c r="E1727" t="s">
        <v>309</v>
      </c>
      <c r="F1727" t="s">
        <v>3148</v>
      </c>
      <c r="G1727" t="s">
        <v>3149</v>
      </c>
      <c r="H1727" t="s">
        <v>312</v>
      </c>
      <c r="I1727" t="s">
        <v>951</v>
      </c>
      <c r="J1727" t="s">
        <v>204</v>
      </c>
      <c r="K1727" t="s">
        <v>204</v>
      </c>
      <c r="L1727" t="s">
        <v>325</v>
      </c>
      <c r="M1727" t="s">
        <v>340</v>
      </c>
      <c r="N1727" t="s">
        <v>447</v>
      </c>
      <c r="O1727" t="s">
        <v>339</v>
      </c>
      <c r="P1727" t="s">
        <v>1662</v>
      </c>
      <c r="Q1727" t="s">
        <v>413</v>
      </c>
      <c r="R1727" t="s">
        <v>407</v>
      </c>
      <c r="S1727" t="s">
        <v>1212</v>
      </c>
      <c r="T1727" s="132">
        <v>337</v>
      </c>
      <c r="U1727" t="s">
        <v>3150</v>
      </c>
      <c r="V1727" s="133">
        <v>3.4200000000000001E-2</v>
      </c>
      <c r="W1727" s="133">
        <v>5.4128151817321397E-2</v>
      </c>
      <c r="X1727" s="15" t="s">
        <v>412</v>
      </c>
      <c r="Y1727" s="15" t="s">
        <v>339</v>
      </c>
      <c r="Z1727" s="144">
        <v>104400</v>
      </c>
      <c r="AB1727" t="s">
        <v>1867</v>
      </c>
      <c r="AD1727" s="144">
        <v>104.306</v>
      </c>
      <c r="AG1727" s="15" t="s">
        <v>15</v>
      </c>
      <c r="AH1727" s="133">
        <v>4.6805271241926762E-4</v>
      </c>
      <c r="AI1727" s="133">
        <v>5.3987533365210203E-3</v>
      </c>
      <c r="AJ1727" s="133">
        <v>6.1373784143876702E-4</v>
      </c>
    </row>
    <row r="1728" spans="1:36">
      <c r="A1728" t="s">
        <v>1213</v>
      </c>
      <c r="B1728">
        <v>9630</v>
      </c>
      <c r="C1728" t="s">
        <v>2312</v>
      </c>
      <c r="D1728" t="s">
        <v>2313</v>
      </c>
      <c r="E1728" t="s">
        <v>309</v>
      </c>
      <c r="F1728" t="s">
        <v>3025</v>
      </c>
      <c r="G1728" t="s">
        <v>3026</v>
      </c>
      <c r="H1728" t="s">
        <v>312</v>
      </c>
      <c r="I1728" t="s">
        <v>951</v>
      </c>
      <c r="J1728" t="s">
        <v>204</v>
      </c>
      <c r="K1728" t="s">
        <v>204</v>
      </c>
      <c r="L1728" t="s">
        <v>325</v>
      </c>
      <c r="M1728" t="s">
        <v>340</v>
      </c>
      <c r="N1728" t="s">
        <v>464</v>
      </c>
      <c r="O1728" t="s">
        <v>339</v>
      </c>
      <c r="P1728" t="s">
        <v>1690</v>
      </c>
      <c r="Q1728" t="s">
        <v>413</v>
      </c>
      <c r="R1728" t="s">
        <v>407</v>
      </c>
      <c r="S1728" t="s">
        <v>1212</v>
      </c>
      <c r="T1728" s="132">
        <v>1791.6</v>
      </c>
      <c r="U1728" t="s">
        <v>3027</v>
      </c>
      <c r="V1728" s="133">
        <v>6.7400000000000002E-2</v>
      </c>
      <c r="W1728" s="133">
        <v>5.7607033351659398E-2</v>
      </c>
      <c r="X1728" s="15" t="s">
        <v>412</v>
      </c>
      <c r="Y1728" s="15" t="s">
        <v>339</v>
      </c>
      <c r="Z1728" s="144">
        <v>82237.5</v>
      </c>
      <c r="AB1728" t="s">
        <v>3028</v>
      </c>
      <c r="AD1728" s="144">
        <v>84.326300000000003</v>
      </c>
      <c r="AG1728" s="15" t="s">
        <v>15</v>
      </c>
      <c r="AH1728" s="133">
        <v>7.8355966762206399E-5</v>
      </c>
      <c r="AI1728" s="133">
        <v>4.3646280509411972E-3</v>
      </c>
      <c r="AJ1728" s="133">
        <v>4.9617703045383682E-4</v>
      </c>
    </row>
    <row r="1729" spans="1:36">
      <c r="A1729" t="s">
        <v>1213</v>
      </c>
      <c r="B1729">
        <v>9630</v>
      </c>
      <c r="C1729" t="s">
        <v>3113</v>
      </c>
      <c r="D1729" t="s">
        <v>3114</v>
      </c>
      <c r="E1729" t="s">
        <v>309</v>
      </c>
      <c r="F1729" t="s">
        <v>3115</v>
      </c>
      <c r="G1729" t="s">
        <v>3116</v>
      </c>
      <c r="H1729" t="s">
        <v>312</v>
      </c>
      <c r="I1729" t="s">
        <v>951</v>
      </c>
      <c r="J1729" t="s">
        <v>204</v>
      </c>
      <c r="K1729" t="s">
        <v>204</v>
      </c>
      <c r="L1729" t="s">
        <v>325</v>
      </c>
      <c r="M1729" t="s">
        <v>340</v>
      </c>
      <c r="N1729" t="s">
        <v>447</v>
      </c>
      <c r="O1729" t="s">
        <v>339</v>
      </c>
      <c r="P1729" t="s">
        <v>1856</v>
      </c>
      <c r="Q1729" t="s">
        <v>415</v>
      </c>
      <c r="R1729" t="s">
        <v>407</v>
      </c>
      <c r="S1729" t="s">
        <v>1212</v>
      </c>
      <c r="T1729" s="132">
        <v>775.9</v>
      </c>
      <c r="U1729" t="s">
        <v>1807</v>
      </c>
      <c r="V1729" s="133">
        <v>4.1700000000000001E-2</v>
      </c>
      <c r="W1729" s="133">
        <v>5.2252991397380502E-2</v>
      </c>
      <c r="X1729" s="15" t="s">
        <v>412</v>
      </c>
      <c r="Y1729" s="15" t="s">
        <v>339</v>
      </c>
      <c r="Z1729" s="144">
        <v>83721</v>
      </c>
      <c r="AB1729" t="s">
        <v>3117</v>
      </c>
      <c r="AD1729" s="144">
        <v>83.947000000000003</v>
      </c>
      <c r="AG1729" s="15" t="s">
        <v>15</v>
      </c>
      <c r="AH1729" s="133">
        <v>4.376678416782155E-4</v>
      </c>
      <c r="AI1729" s="133">
        <v>4.3449959383058514E-3</v>
      </c>
      <c r="AJ1729" s="133">
        <v>4.9394522439035317E-4</v>
      </c>
    </row>
    <row r="1730" spans="1:36">
      <c r="A1730" t="s">
        <v>1213</v>
      </c>
      <c r="B1730">
        <v>9630</v>
      </c>
      <c r="C1730" t="s">
        <v>1709</v>
      </c>
      <c r="D1730" t="s">
        <v>1710</v>
      </c>
      <c r="E1730" t="s">
        <v>309</v>
      </c>
      <c r="F1730" t="s">
        <v>3188</v>
      </c>
      <c r="G1730" t="s">
        <v>3189</v>
      </c>
      <c r="H1730" t="s">
        <v>312</v>
      </c>
      <c r="I1730" t="s">
        <v>951</v>
      </c>
      <c r="J1730" t="s">
        <v>204</v>
      </c>
      <c r="K1730" t="s">
        <v>204</v>
      </c>
      <c r="L1730" t="s">
        <v>325</v>
      </c>
      <c r="M1730" t="s">
        <v>340</v>
      </c>
      <c r="N1730" t="s">
        <v>447</v>
      </c>
      <c r="O1730" t="s">
        <v>339</v>
      </c>
      <c r="P1730" t="s">
        <v>1713</v>
      </c>
      <c r="Q1730" t="s">
        <v>415</v>
      </c>
      <c r="R1730" t="s">
        <v>407</v>
      </c>
      <c r="S1730" t="s">
        <v>1212</v>
      </c>
      <c r="T1730" s="132">
        <v>729.6</v>
      </c>
      <c r="U1730" t="s">
        <v>1807</v>
      </c>
      <c r="V1730" s="133">
        <v>4.3999999999999997E-2</v>
      </c>
      <c r="W1730" s="133">
        <v>6.0546970177888501E-2</v>
      </c>
      <c r="X1730" s="15" t="s">
        <v>412</v>
      </c>
      <c r="Y1730" s="15" t="s">
        <v>339</v>
      </c>
      <c r="Z1730" s="144">
        <v>76953</v>
      </c>
      <c r="AB1730" t="s">
        <v>3190</v>
      </c>
      <c r="AD1730" s="144">
        <v>76.922200000000004</v>
      </c>
      <c r="AG1730" s="15" t="s">
        <v>15</v>
      </c>
      <c r="AH1730" s="133">
        <v>5.8297727272727277E-4</v>
      </c>
      <c r="AI1730" s="133">
        <v>3.9814007238561273E-3</v>
      </c>
      <c r="AJ1730" s="133">
        <v>4.5261121111653339E-4</v>
      </c>
    </row>
    <row r="1731" spans="1:36">
      <c r="A1731" t="s">
        <v>1213</v>
      </c>
      <c r="B1731">
        <v>9630</v>
      </c>
      <c r="C1731" t="s">
        <v>3151</v>
      </c>
      <c r="D1731" t="s">
        <v>3152</v>
      </c>
      <c r="E1731" t="s">
        <v>309</v>
      </c>
      <c r="F1731" t="s">
        <v>3153</v>
      </c>
      <c r="G1731" t="s">
        <v>3154</v>
      </c>
      <c r="H1731" t="s">
        <v>312</v>
      </c>
      <c r="I1731" t="s">
        <v>951</v>
      </c>
      <c r="J1731" t="s">
        <v>204</v>
      </c>
      <c r="K1731" t="s">
        <v>204</v>
      </c>
      <c r="L1731" t="s">
        <v>325</v>
      </c>
      <c r="M1731" t="s">
        <v>340</v>
      </c>
      <c r="N1731" t="s">
        <v>447</v>
      </c>
      <c r="O1731" t="s">
        <v>339</v>
      </c>
      <c r="P1731" t="s">
        <v>1760</v>
      </c>
      <c r="Q1731" t="s">
        <v>415</v>
      </c>
      <c r="R1731" t="s">
        <v>407</v>
      </c>
      <c r="S1731" t="s">
        <v>1212</v>
      </c>
      <c r="T1731" s="132">
        <v>2123.8000000000002</v>
      </c>
      <c r="U1731" t="s">
        <v>1366</v>
      </c>
      <c r="V1731" s="133">
        <v>2.4E-2</v>
      </c>
      <c r="W1731" s="133">
        <v>5.6067565985917701E-2</v>
      </c>
      <c r="X1731" s="15" t="s">
        <v>412</v>
      </c>
      <c r="Y1731" s="15" t="s">
        <v>339</v>
      </c>
      <c r="Z1731" s="144">
        <v>74139.039999999994</v>
      </c>
      <c r="AB1731" t="s">
        <v>3155</v>
      </c>
      <c r="AD1731" s="144">
        <v>70.269000000000005</v>
      </c>
      <c r="AG1731" s="15" t="s">
        <v>15</v>
      </c>
      <c r="AH1731" s="133">
        <v>2.9095090926672203E-4</v>
      </c>
      <c r="AI1731" s="133">
        <v>3.637039079285905E-3</v>
      </c>
      <c r="AJ1731" s="133">
        <v>4.1346369700746578E-4</v>
      </c>
    </row>
    <row r="1732" spans="1:36">
      <c r="A1732" t="s">
        <v>1213</v>
      </c>
      <c r="B1732">
        <v>9630</v>
      </c>
      <c r="C1732" t="s">
        <v>2402</v>
      </c>
      <c r="D1732" t="s">
        <v>2403</v>
      </c>
      <c r="E1732" t="s">
        <v>309</v>
      </c>
      <c r="F1732" t="s">
        <v>2404</v>
      </c>
      <c r="G1732" t="s">
        <v>2405</v>
      </c>
      <c r="H1732" t="s">
        <v>312</v>
      </c>
      <c r="I1732" t="s">
        <v>951</v>
      </c>
      <c r="J1732" t="s">
        <v>204</v>
      </c>
      <c r="K1732" t="s">
        <v>204</v>
      </c>
      <c r="L1732" t="s">
        <v>325</v>
      </c>
      <c r="M1732" t="s">
        <v>340</v>
      </c>
      <c r="N1732" t="s">
        <v>451</v>
      </c>
      <c r="O1732" t="s">
        <v>339</v>
      </c>
      <c r="P1732" t="s">
        <v>1622</v>
      </c>
      <c r="Q1732" t="s">
        <v>413</v>
      </c>
      <c r="R1732" t="s">
        <v>407</v>
      </c>
      <c r="S1732" t="s">
        <v>1212</v>
      </c>
      <c r="T1732" s="132">
        <v>1574.8</v>
      </c>
      <c r="U1732" t="s">
        <v>1726</v>
      </c>
      <c r="V1732" s="133">
        <v>3.9E-2</v>
      </c>
      <c r="W1732" s="133">
        <v>4.9067841285466797E-2</v>
      </c>
      <c r="X1732" s="15" t="s">
        <v>412</v>
      </c>
      <c r="Y1732" s="15" t="s">
        <v>339</v>
      </c>
      <c r="Z1732" s="144">
        <v>52120.800000000003</v>
      </c>
      <c r="AB1732" t="s">
        <v>2406</v>
      </c>
      <c r="AD1732" s="144">
        <v>51.3598</v>
      </c>
      <c r="AG1732" s="15" t="s">
        <v>15</v>
      </c>
      <c r="AH1732" s="133">
        <v>6.7811922901681244E-5</v>
      </c>
      <c r="AI1732" s="133">
        <v>2.6583215885284863E-3</v>
      </c>
      <c r="AJ1732" s="133">
        <v>3.0220172174876605E-4</v>
      </c>
    </row>
    <row r="1733" spans="1:36">
      <c r="A1733" t="s">
        <v>1213</v>
      </c>
      <c r="B1733">
        <v>9630</v>
      </c>
      <c r="C1733" t="s">
        <v>2493</v>
      </c>
      <c r="D1733" t="s">
        <v>2494</v>
      </c>
      <c r="E1733" t="s">
        <v>309</v>
      </c>
      <c r="F1733" t="s">
        <v>2495</v>
      </c>
      <c r="G1733" t="s">
        <v>2496</v>
      </c>
      <c r="H1733" t="s">
        <v>312</v>
      </c>
      <c r="I1733" t="s">
        <v>951</v>
      </c>
      <c r="J1733" t="s">
        <v>204</v>
      </c>
      <c r="K1733" t="s">
        <v>204</v>
      </c>
      <c r="L1733" t="s">
        <v>325</v>
      </c>
      <c r="M1733" t="s">
        <v>340</v>
      </c>
      <c r="N1733" t="s">
        <v>464</v>
      </c>
      <c r="O1733" t="s">
        <v>339</v>
      </c>
      <c r="P1733" t="s">
        <v>1211</v>
      </c>
      <c r="Q1733" t="s">
        <v>413</v>
      </c>
      <c r="R1733" t="s">
        <v>407</v>
      </c>
      <c r="S1733" t="s">
        <v>1212</v>
      </c>
      <c r="T1733" s="132">
        <v>749.4</v>
      </c>
      <c r="U1733" t="s">
        <v>2497</v>
      </c>
      <c r="V1733" s="133">
        <v>1.6299999999999999E-2</v>
      </c>
      <c r="W1733" s="133">
        <v>4.3673149000405899E-2</v>
      </c>
      <c r="X1733" s="15" t="s">
        <v>412</v>
      </c>
      <c r="Y1733" s="15" t="s">
        <v>339</v>
      </c>
      <c r="Z1733" s="144">
        <v>48157.25</v>
      </c>
      <c r="AB1733" t="s">
        <v>2498</v>
      </c>
      <c r="AD1733" s="144">
        <v>47.386699999999998</v>
      </c>
      <c r="AG1733" s="15" t="s">
        <v>15</v>
      </c>
      <c r="AH1733" s="133">
        <v>4.6236193937153688E-4</v>
      </c>
      <c r="AI1733" s="133">
        <v>2.452678702392198E-3</v>
      </c>
      <c r="AJ1733" s="133">
        <v>2.7882395040464039E-4</v>
      </c>
    </row>
    <row r="1734" spans="1:36">
      <c r="A1734" t="s">
        <v>1213</v>
      </c>
      <c r="B1734">
        <v>9630</v>
      </c>
      <c r="C1734" t="s">
        <v>2388</v>
      </c>
      <c r="D1734" t="s">
        <v>2389</v>
      </c>
      <c r="E1734" t="s">
        <v>309</v>
      </c>
      <c r="F1734" t="s">
        <v>2390</v>
      </c>
      <c r="G1734" t="s">
        <v>2391</v>
      </c>
      <c r="H1734" t="s">
        <v>312</v>
      </c>
      <c r="I1734" t="s">
        <v>951</v>
      </c>
      <c r="J1734" t="s">
        <v>204</v>
      </c>
      <c r="K1734" t="s">
        <v>204</v>
      </c>
      <c r="L1734" t="s">
        <v>325</v>
      </c>
      <c r="M1734" t="s">
        <v>340</v>
      </c>
      <c r="N1734" t="s">
        <v>446</v>
      </c>
      <c r="O1734" t="s">
        <v>339</v>
      </c>
      <c r="P1734" t="s">
        <v>1650</v>
      </c>
      <c r="Q1734" t="s">
        <v>413</v>
      </c>
      <c r="R1734" t="s">
        <v>407</v>
      </c>
      <c r="S1734" t="s">
        <v>1212</v>
      </c>
      <c r="T1734" s="132">
        <v>2600.5</v>
      </c>
      <c r="U1734" t="s">
        <v>1927</v>
      </c>
      <c r="V1734" s="133">
        <v>1.0800000000000001E-2</v>
      </c>
      <c r="W1734" s="133">
        <v>4.3720355836152698E-2</v>
      </c>
      <c r="X1734" s="15" t="s">
        <v>412</v>
      </c>
      <c r="Y1734" s="15" t="s">
        <v>339</v>
      </c>
      <c r="Z1734" s="144">
        <v>46845.43</v>
      </c>
      <c r="AB1734" t="s">
        <v>2392</v>
      </c>
      <c r="AD1734" s="144">
        <v>43.116500000000002</v>
      </c>
      <c r="AG1734" s="15" t="s">
        <v>15</v>
      </c>
      <c r="AH1734" s="133">
        <v>4.1640382185208551E-5</v>
      </c>
      <c r="AI1734" s="133">
        <v>2.2316582769362123E-3</v>
      </c>
      <c r="AJ1734" s="133">
        <v>2.5369803885102104E-4</v>
      </c>
    </row>
    <row r="1735" spans="1:36">
      <c r="A1735" t="s">
        <v>1213</v>
      </c>
      <c r="B1735">
        <v>9630</v>
      </c>
      <c r="C1735" t="s">
        <v>3163</v>
      </c>
      <c r="D1735" t="s">
        <v>3164</v>
      </c>
      <c r="E1735" t="s">
        <v>309</v>
      </c>
      <c r="F1735" t="s">
        <v>3165</v>
      </c>
      <c r="G1735" t="s">
        <v>3166</v>
      </c>
      <c r="H1735" t="s">
        <v>312</v>
      </c>
      <c r="I1735" t="s">
        <v>951</v>
      </c>
      <c r="J1735" t="s">
        <v>204</v>
      </c>
      <c r="K1735" t="s">
        <v>204</v>
      </c>
      <c r="L1735" t="s">
        <v>325</v>
      </c>
      <c r="M1735" t="s">
        <v>340</v>
      </c>
      <c r="N1735" t="s">
        <v>463</v>
      </c>
      <c r="O1735" t="s">
        <v>339</v>
      </c>
      <c r="P1735" t="s">
        <v>1622</v>
      </c>
      <c r="Q1735" t="s">
        <v>413</v>
      </c>
      <c r="R1735" t="s">
        <v>407</v>
      </c>
      <c r="S1735" t="s">
        <v>1212</v>
      </c>
      <c r="T1735" s="132">
        <v>6111.5</v>
      </c>
      <c r="U1735" t="s">
        <v>3167</v>
      </c>
      <c r="V1735" s="133">
        <v>2.3400000000000001E-2</v>
      </c>
      <c r="W1735" s="133">
        <v>4.9610719896554599E-2</v>
      </c>
      <c r="X1735" s="15" t="s">
        <v>412</v>
      </c>
      <c r="Y1735" s="15" t="s">
        <v>339</v>
      </c>
      <c r="Z1735" s="144">
        <v>30333.62</v>
      </c>
      <c r="AB1735" t="s">
        <v>3168</v>
      </c>
      <c r="AD1735" s="144">
        <v>25.404400000000003</v>
      </c>
      <c r="AG1735" s="15" t="s">
        <v>15</v>
      </c>
      <c r="AH1735" s="133">
        <v>3.076952153455992E-5</v>
      </c>
      <c r="AI1735" s="133">
        <v>1.3149012450128911E-3</v>
      </c>
      <c r="AJ1735" s="133">
        <v>1.494798153418501E-4</v>
      </c>
    </row>
    <row r="1736" spans="1:36">
      <c r="A1736" t="s">
        <v>1213</v>
      </c>
      <c r="B1736">
        <v>9630</v>
      </c>
      <c r="C1736" t="s">
        <v>3074</v>
      </c>
      <c r="D1736" t="s">
        <v>3075</v>
      </c>
      <c r="E1736" t="s">
        <v>309</v>
      </c>
      <c r="F1736" t="s">
        <v>3160</v>
      </c>
      <c r="G1736" t="s">
        <v>3161</v>
      </c>
      <c r="H1736" t="s">
        <v>312</v>
      </c>
      <c r="I1736" t="s">
        <v>951</v>
      </c>
      <c r="J1736" t="s">
        <v>204</v>
      </c>
      <c r="K1736" t="s">
        <v>204</v>
      </c>
      <c r="L1736" t="s">
        <v>325</v>
      </c>
      <c r="M1736" t="s">
        <v>340</v>
      </c>
      <c r="N1736" t="s">
        <v>447</v>
      </c>
      <c r="O1736" t="s">
        <v>339</v>
      </c>
      <c r="P1736" t="s">
        <v>1760</v>
      </c>
      <c r="Q1736" t="s">
        <v>415</v>
      </c>
      <c r="R1736" t="s">
        <v>407</v>
      </c>
      <c r="S1736" t="s">
        <v>1212</v>
      </c>
      <c r="T1736" s="132">
        <v>1848.2</v>
      </c>
      <c r="U1736" t="s">
        <v>1663</v>
      </c>
      <c r="V1736" s="133">
        <v>2.9499999999999998E-2</v>
      </c>
      <c r="W1736" s="133">
        <v>5.2297575631141298E-2</v>
      </c>
      <c r="X1736" s="15" t="s">
        <v>412</v>
      </c>
      <c r="Y1736" s="15" t="s">
        <v>339</v>
      </c>
      <c r="Z1736" s="144">
        <v>23454.04</v>
      </c>
      <c r="AB1736" t="s">
        <v>3162</v>
      </c>
      <c r="AD1736" s="144">
        <v>22.691800000000001</v>
      </c>
      <c r="AG1736" s="15" t="s">
        <v>15</v>
      </c>
      <c r="AH1736" s="133">
        <v>7.5779635302968836E-5</v>
      </c>
      <c r="AI1736" s="133">
        <v>1.174500325596492E-3</v>
      </c>
      <c r="AJ1736" s="133">
        <v>1.3351884216018461E-4</v>
      </c>
    </row>
    <row r="1737" spans="1:36">
      <c r="A1737" t="s">
        <v>1213</v>
      </c>
      <c r="B1737">
        <v>9630</v>
      </c>
      <c r="C1737" t="s">
        <v>3046</v>
      </c>
      <c r="D1737" t="s">
        <v>3047</v>
      </c>
      <c r="E1737" t="s">
        <v>309</v>
      </c>
      <c r="F1737" t="s">
        <v>3123</v>
      </c>
      <c r="G1737" t="s">
        <v>3124</v>
      </c>
      <c r="H1737" t="s">
        <v>312</v>
      </c>
      <c r="I1737" t="s">
        <v>951</v>
      </c>
      <c r="J1737" t="s">
        <v>204</v>
      </c>
      <c r="K1737" t="s">
        <v>204</v>
      </c>
      <c r="L1737" t="s">
        <v>325</v>
      </c>
      <c r="M1737" t="s">
        <v>340</v>
      </c>
      <c r="N1737" t="s">
        <v>447</v>
      </c>
      <c r="O1737" t="s">
        <v>339</v>
      </c>
      <c r="P1737" t="s">
        <v>1662</v>
      </c>
      <c r="Q1737" t="s">
        <v>413</v>
      </c>
      <c r="R1737" t="s">
        <v>407</v>
      </c>
      <c r="S1737" t="s">
        <v>1212</v>
      </c>
      <c r="T1737" s="132">
        <v>592.4</v>
      </c>
      <c r="U1737" t="s">
        <v>3125</v>
      </c>
      <c r="V1737" s="133">
        <v>4.2000000000000003E-2</v>
      </c>
      <c r="W1737" s="133">
        <v>5.1002010250091198E-2</v>
      </c>
      <c r="X1737" s="15" t="s">
        <v>412</v>
      </c>
      <c r="Y1737" s="15" t="s">
        <v>339</v>
      </c>
      <c r="Z1737" s="144">
        <v>8566</v>
      </c>
      <c r="AB1737" t="s">
        <v>3126</v>
      </c>
      <c r="AD1737" s="144">
        <v>8.6585000000000001</v>
      </c>
      <c r="AG1737" s="15" t="s">
        <v>15</v>
      </c>
      <c r="AH1737" s="133">
        <v>3.5482556135839451E-5</v>
      </c>
      <c r="AI1737" s="133">
        <v>4.4815356512825009E-4</v>
      </c>
      <c r="AJ1737" s="133">
        <v>5.09467250215478E-5</v>
      </c>
    </row>
    <row r="1738" spans="1:36">
      <c r="A1738" t="s">
        <v>1213</v>
      </c>
      <c r="B1738">
        <v>9630</v>
      </c>
      <c r="C1738" t="s">
        <v>2565</v>
      </c>
      <c r="D1738" t="s">
        <v>2566</v>
      </c>
      <c r="E1738" t="s">
        <v>309</v>
      </c>
      <c r="F1738" t="s">
        <v>3127</v>
      </c>
      <c r="G1738" t="s">
        <v>3128</v>
      </c>
      <c r="H1738" t="s">
        <v>312</v>
      </c>
      <c r="I1738" t="s">
        <v>951</v>
      </c>
      <c r="J1738" t="s">
        <v>204</v>
      </c>
      <c r="K1738" t="s">
        <v>204</v>
      </c>
      <c r="L1738" t="s">
        <v>325</v>
      </c>
      <c r="M1738" t="s">
        <v>340</v>
      </c>
      <c r="N1738" t="s">
        <v>484</v>
      </c>
      <c r="O1738" t="s">
        <v>339</v>
      </c>
      <c r="P1738" t="s">
        <v>1622</v>
      </c>
      <c r="Q1738" t="s">
        <v>413</v>
      </c>
      <c r="R1738" t="s">
        <v>407</v>
      </c>
      <c r="S1738" t="s">
        <v>1212</v>
      </c>
      <c r="T1738" s="132">
        <v>235.6</v>
      </c>
      <c r="U1738" t="s">
        <v>3129</v>
      </c>
      <c r="V1738" s="133">
        <v>2.1600000000000001E-2</v>
      </c>
      <c r="W1738" s="133">
        <v>5.4233055896758697E-2</v>
      </c>
      <c r="X1738" s="15" t="s">
        <v>412</v>
      </c>
      <c r="Y1738" s="15" t="s">
        <v>339</v>
      </c>
      <c r="Z1738" s="144">
        <v>4985.09</v>
      </c>
      <c r="AB1738" t="s">
        <v>3130</v>
      </c>
      <c r="AD1738" s="144">
        <v>4.9766000000000004</v>
      </c>
      <c r="AG1738" s="15" t="s">
        <v>15</v>
      </c>
      <c r="AH1738" s="133">
        <v>3.8975991207237679E-5</v>
      </c>
      <c r="AI1738" s="133">
        <v>2.5758284139484319E-4</v>
      </c>
      <c r="AJ1738" s="133">
        <v>2.9282378211264629E-5</v>
      </c>
    </row>
    <row r="1739" spans="1:36">
      <c r="A1739" t="s">
        <v>1213</v>
      </c>
      <c r="B1739">
        <v>9630</v>
      </c>
      <c r="C1739" t="s">
        <v>2424</v>
      </c>
      <c r="D1739" t="s">
        <v>2425</v>
      </c>
      <c r="E1739" t="s">
        <v>309</v>
      </c>
      <c r="F1739" t="s">
        <v>2517</v>
      </c>
      <c r="G1739" t="s">
        <v>2518</v>
      </c>
      <c r="H1739" t="s">
        <v>312</v>
      </c>
      <c r="I1739" t="s">
        <v>951</v>
      </c>
      <c r="J1739" t="s">
        <v>204</v>
      </c>
      <c r="K1739" t="s">
        <v>204</v>
      </c>
      <c r="L1739" t="s">
        <v>325</v>
      </c>
      <c r="M1739" t="s">
        <v>340</v>
      </c>
      <c r="N1739" t="s">
        <v>462</v>
      </c>
      <c r="O1739" t="s">
        <v>339</v>
      </c>
      <c r="P1739" t="s">
        <v>1690</v>
      </c>
      <c r="Q1739" t="s">
        <v>413</v>
      </c>
      <c r="R1739" t="s">
        <v>407</v>
      </c>
      <c r="S1739" t="s">
        <v>1212</v>
      </c>
      <c r="T1739" s="132">
        <v>1398.5</v>
      </c>
      <c r="U1739" t="s">
        <v>1761</v>
      </c>
      <c r="V1739" s="133">
        <v>2.75E-2</v>
      </c>
      <c r="W1739" s="133">
        <v>3.9693350486755E-2</v>
      </c>
      <c r="X1739" s="15" t="s">
        <v>412</v>
      </c>
      <c r="Y1739" s="15" t="s">
        <v>339</v>
      </c>
      <c r="Z1739" s="144">
        <v>3513.85</v>
      </c>
      <c r="AB1739" t="s">
        <v>2519</v>
      </c>
      <c r="AD1739" s="144">
        <v>3.4260000000000002</v>
      </c>
      <c r="AG1739" s="15" t="s">
        <v>15</v>
      </c>
      <c r="AH1739" s="133">
        <v>1.5604135267036743E-5</v>
      </c>
      <c r="AI1739" s="133">
        <v>1.7732564695147946E-4</v>
      </c>
      <c r="AJ1739" s="133">
        <v>2.0158627929066554E-5</v>
      </c>
    </row>
    <row r="1740" spans="1:36">
      <c r="A1740" t="s">
        <v>1213</v>
      </c>
      <c r="B1740">
        <v>9630</v>
      </c>
      <c r="C1740" t="s">
        <v>2163</v>
      </c>
      <c r="D1740" t="s">
        <v>2164</v>
      </c>
      <c r="E1740" t="s">
        <v>309</v>
      </c>
      <c r="F1740" t="s">
        <v>2458</v>
      </c>
      <c r="G1740" t="s">
        <v>2459</v>
      </c>
      <c r="H1740" t="s">
        <v>312</v>
      </c>
      <c r="I1740" t="s">
        <v>951</v>
      </c>
      <c r="J1740" t="s">
        <v>204</v>
      </c>
      <c r="K1740" t="s">
        <v>204</v>
      </c>
      <c r="L1740" t="s">
        <v>325</v>
      </c>
      <c r="M1740" t="s">
        <v>340</v>
      </c>
      <c r="N1740" t="s">
        <v>484</v>
      </c>
      <c r="O1740" t="s">
        <v>339</v>
      </c>
      <c r="P1740" t="s">
        <v>1690</v>
      </c>
      <c r="Q1740" t="s">
        <v>413</v>
      </c>
      <c r="R1740" t="s">
        <v>407</v>
      </c>
      <c r="S1740" t="s">
        <v>1212</v>
      </c>
      <c r="T1740" s="132">
        <v>1138.2</v>
      </c>
      <c r="U1740" t="s">
        <v>2460</v>
      </c>
      <c r="V1740" s="133">
        <v>3.6499999999999998E-2</v>
      </c>
      <c r="W1740" s="133">
        <v>4.5956124029159197E-2</v>
      </c>
      <c r="X1740" s="15" t="s">
        <v>412</v>
      </c>
      <c r="Y1740" s="15" t="s">
        <v>339</v>
      </c>
      <c r="Z1740" s="144">
        <v>1382.26</v>
      </c>
      <c r="AB1740" t="s">
        <v>2461</v>
      </c>
      <c r="AD1740" s="144">
        <v>1.3837999999999999</v>
      </c>
      <c r="AG1740" s="15" t="s">
        <v>15</v>
      </c>
      <c r="AH1740" s="133">
        <v>1.2979199884281118E-6</v>
      </c>
      <c r="AI1740" s="133">
        <v>7.1623826693361717E-5</v>
      </c>
      <c r="AJ1740" s="133">
        <v>8.1422969434449197E-6</v>
      </c>
    </row>
    <row r="1741" spans="1:36">
      <c r="A1741" t="s">
        <v>1213</v>
      </c>
      <c r="B1741">
        <v>9630</v>
      </c>
      <c r="C1741" t="s">
        <v>2474</v>
      </c>
      <c r="D1741" t="s">
        <v>2475</v>
      </c>
      <c r="E1741" t="s">
        <v>309</v>
      </c>
      <c r="F1741" t="s">
        <v>2476</v>
      </c>
      <c r="G1741" t="s">
        <v>2477</v>
      </c>
      <c r="H1741" t="s">
        <v>312</v>
      </c>
      <c r="I1741" t="s">
        <v>951</v>
      </c>
      <c r="J1741" t="s">
        <v>204</v>
      </c>
      <c r="K1741" t="s">
        <v>204</v>
      </c>
      <c r="L1741" t="s">
        <v>325</v>
      </c>
      <c r="M1741" t="s">
        <v>340</v>
      </c>
      <c r="N1741" t="s">
        <v>478</v>
      </c>
      <c r="O1741" t="s">
        <v>339</v>
      </c>
      <c r="P1741" t="s">
        <v>1964</v>
      </c>
      <c r="Q1741" t="s">
        <v>415</v>
      </c>
      <c r="R1741" t="s">
        <v>407</v>
      </c>
      <c r="S1741" t="s">
        <v>1212</v>
      </c>
      <c r="T1741" s="132">
        <v>167.1</v>
      </c>
      <c r="U1741" t="s">
        <v>1526</v>
      </c>
      <c r="V1741" s="133">
        <v>1.49E-2</v>
      </c>
      <c r="W1741" s="133">
        <v>4.9218640899657801E-2</v>
      </c>
      <c r="X1741" s="15" t="s">
        <v>412</v>
      </c>
      <c r="Y1741" s="15" t="s">
        <v>339</v>
      </c>
      <c r="Z1741" s="144">
        <v>483.61</v>
      </c>
      <c r="AB1741" t="s">
        <v>2293</v>
      </c>
      <c r="AD1741" s="144">
        <v>0.48330000000000001</v>
      </c>
      <c r="AG1741" s="15" t="s">
        <v>15</v>
      </c>
      <c r="AH1741" s="133">
        <v>4.0338351361628927E-6</v>
      </c>
      <c r="AI1741" s="133">
        <v>2.5015027779232345E-5</v>
      </c>
      <c r="AJ1741" s="133">
        <v>2.8437433969987931E-6</v>
      </c>
    </row>
    <row r="1742" spans="1:36">
      <c r="A1742" t="s">
        <v>1213</v>
      </c>
      <c r="B1742">
        <v>9630</v>
      </c>
      <c r="C1742" t="s">
        <v>1874</v>
      </c>
      <c r="D1742" t="s">
        <v>1875</v>
      </c>
      <c r="E1742" t="s">
        <v>309</v>
      </c>
      <c r="F1742" t="s">
        <v>3034</v>
      </c>
      <c r="G1742" t="s">
        <v>3035</v>
      </c>
      <c r="H1742" t="s">
        <v>321</v>
      </c>
      <c r="I1742" t="s">
        <v>754</v>
      </c>
      <c r="J1742" t="s">
        <v>204</v>
      </c>
      <c r="K1742" t="s">
        <v>204</v>
      </c>
      <c r="L1742" t="s">
        <v>325</v>
      </c>
      <c r="M1742" t="s">
        <v>340</v>
      </c>
      <c r="N1742" t="s">
        <v>448</v>
      </c>
      <c r="O1742" t="s">
        <v>339</v>
      </c>
      <c r="P1742" t="s">
        <v>1650</v>
      </c>
      <c r="Q1742" t="s">
        <v>413</v>
      </c>
      <c r="R1742" t="s">
        <v>407</v>
      </c>
      <c r="S1742" t="s">
        <v>1212</v>
      </c>
      <c r="T1742" s="132">
        <v>5195.8999999999996</v>
      </c>
      <c r="U1742" t="s">
        <v>3036</v>
      </c>
      <c r="V1742" s="133">
        <v>3.7100000000000001E-2</v>
      </c>
      <c r="W1742" s="133">
        <v>2.6445276554822601E-2</v>
      </c>
      <c r="X1742" s="3" t="s">
        <v>411</v>
      </c>
      <c r="Y1742" s="3" t="s">
        <v>339</v>
      </c>
      <c r="Z1742" s="144">
        <v>500000</v>
      </c>
      <c r="AB1742" t="s">
        <v>3037</v>
      </c>
      <c r="AD1742" s="144">
        <v>533.4</v>
      </c>
      <c r="AG1742" s="15" t="s">
        <v>15</v>
      </c>
      <c r="AH1742" s="133">
        <v>1.3015749056358194E-3</v>
      </c>
      <c r="AI1742" s="133">
        <v>2.7608143632200564E-2</v>
      </c>
      <c r="AJ1742" s="133">
        <v>3.1385324393940744E-3</v>
      </c>
    </row>
    <row r="1743" spans="1:36">
      <c r="A1743" t="s">
        <v>1213</v>
      </c>
      <c r="B1743">
        <v>9630</v>
      </c>
      <c r="C1743" t="s">
        <v>455</v>
      </c>
      <c r="D1743" t="s">
        <v>2571</v>
      </c>
      <c r="E1743" t="s">
        <v>309</v>
      </c>
      <c r="F1743" t="s">
        <v>2572</v>
      </c>
      <c r="G1743" t="s">
        <v>2573</v>
      </c>
      <c r="H1743" t="s">
        <v>321</v>
      </c>
      <c r="I1743" t="s">
        <v>754</v>
      </c>
      <c r="J1743" t="s">
        <v>204</v>
      </c>
      <c r="K1743" t="s">
        <v>204</v>
      </c>
      <c r="L1743" t="s">
        <v>325</v>
      </c>
      <c r="M1743" t="s">
        <v>340</v>
      </c>
      <c r="N1743" t="s">
        <v>440</v>
      </c>
      <c r="O1743" t="s">
        <v>339</v>
      </c>
      <c r="P1743" t="s">
        <v>2102</v>
      </c>
      <c r="Q1743" t="s">
        <v>415</v>
      </c>
      <c r="R1743" t="s">
        <v>407</v>
      </c>
      <c r="S1743" t="s">
        <v>1212</v>
      </c>
      <c r="T1743" s="132">
        <v>1384.4</v>
      </c>
      <c r="U1743" t="s">
        <v>2574</v>
      </c>
      <c r="V1743" s="133">
        <v>4.4999999999999998E-2</v>
      </c>
      <c r="W1743" s="133">
        <v>1.6350881510972599E-2</v>
      </c>
      <c r="X1743" s="15" t="s">
        <v>412</v>
      </c>
      <c r="Y1743" s="15" t="s">
        <v>339</v>
      </c>
      <c r="Z1743" s="144">
        <v>405285</v>
      </c>
      <c r="AB1743" t="s">
        <v>2575</v>
      </c>
      <c r="AD1743" s="144">
        <v>479.29</v>
      </c>
      <c r="AG1743" s="15" t="s">
        <v>15</v>
      </c>
      <c r="AH1743" s="133">
        <v>1.3712424525606353E-4</v>
      </c>
      <c r="AI1743" s="133">
        <v>2.4807474993395969E-2</v>
      </c>
      <c r="AJ1743" s="133">
        <v>2.8201485055815265E-3</v>
      </c>
    </row>
    <row r="1744" spans="1:36">
      <c r="A1744" t="s">
        <v>1213</v>
      </c>
      <c r="B1744">
        <v>9630</v>
      </c>
      <c r="C1744" t="s">
        <v>2724</v>
      </c>
      <c r="D1744" t="s">
        <v>2725</v>
      </c>
      <c r="E1744" t="s">
        <v>309</v>
      </c>
      <c r="F1744" t="s">
        <v>3038</v>
      </c>
      <c r="G1744" t="s">
        <v>3039</v>
      </c>
      <c r="H1744" t="s">
        <v>321</v>
      </c>
      <c r="I1744" t="s">
        <v>754</v>
      </c>
      <c r="J1744" t="s">
        <v>204</v>
      </c>
      <c r="K1744" t="s">
        <v>204</v>
      </c>
      <c r="L1744" t="s">
        <v>325</v>
      </c>
      <c r="M1744" t="s">
        <v>340</v>
      </c>
      <c r="N1744" t="s">
        <v>447</v>
      </c>
      <c r="O1744" t="s">
        <v>339</v>
      </c>
      <c r="P1744" t="s">
        <v>1662</v>
      </c>
      <c r="Q1744" t="s">
        <v>413</v>
      </c>
      <c r="R1744" t="s">
        <v>407</v>
      </c>
      <c r="S1744" t="s">
        <v>1212</v>
      </c>
      <c r="T1744" s="132">
        <v>992.3</v>
      </c>
      <c r="U1744" t="s">
        <v>1703</v>
      </c>
      <c r="V1744" s="133">
        <v>4.3400000000000001E-2</v>
      </c>
      <c r="W1744" s="133">
        <v>2.3337493201493899E-2</v>
      </c>
      <c r="X1744" s="15" t="s">
        <v>412</v>
      </c>
      <c r="Y1744" s="15" t="s">
        <v>339</v>
      </c>
      <c r="Z1744" s="144">
        <v>77434</v>
      </c>
      <c r="AB1744" t="s">
        <v>2782</v>
      </c>
      <c r="AC1744" s="132">
        <v>90263.5</v>
      </c>
      <c r="AD1744" s="144">
        <v>178.48410000000001</v>
      </c>
      <c r="AG1744" s="15" t="s">
        <v>15</v>
      </c>
      <c r="AH1744" s="133">
        <v>1.7801748242303234E-4</v>
      </c>
      <c r="AI1744" s="133">
        <v>9.2381227387777452E-3</v>
      </c>
      <c r="AJ1744" s="133">
        <v>1.0502027329697338E-3</v>
      </c>
    </row>
    <row r="1745" spans="1:36">
      <c r="A1745" t="s">
        <v>1213</v>
      </c>
      <c r="B1745">
        <v>9630</v>
      </c>
      <c r="C1745" t="s">
        <v>2557</v>
      </c>
      <c r="D1745" t="s">
        <v>2558</v>
      </c>
      <c r="E1745" t="s">
        <v>309</v>
      </c>
      <c r="F1745" t="s">
        <v>2576</v>
      </c>
      <c r="G1745" t="s">
        <v>2577</v>
      </c>
      <c r="H1745" t="s">
        <v>321</v>
      </c>
      <c r="I1745" t="s">
        <v>754</v>
      </c>
      <c r="J1745" t="s">
        <v>204</v>
      </c>
      <c r="K1745" t="s">
        <v>204</v>
      </c>
      <c r="L1745" t="s">
        <v>325</v>
      </c>
      <c r="M1745" t="s">
        <v>340</v>
      </c>
      <c r="N1745" t="s">
        <v>475</v>
      </c>
      <c r="O1745" t="s">
        <v>339</v>
      </c>
      <c r="P1745" t="s">
        <v>1650</v>
      </c>
      <c r="Q1745" t="s">
        <v>413</v>
      </c>
      <c r="R1745" t="s">
        <v>407</v>
      </c>
      <c r="S1745" t="s">
        <v>1212</v>
      </c>
      <c r="T1745" s="132">
        <v>2408.9</v>
      </c>
      <c r="U1745" t="s">
        <v>2578</v>
      </c>
      <c r="V1745" s="133">
        <v>4.2999999999999997E-2</v>
      </c>
      <c r="W1745" s="133">
        <v>1.96081531774994E-2</v>
      </c>
      <c r="X1745" s="15" t="s">
        <v>412</v>
      </c>
      <c r="Y1745" s="15" t="s">
        <v>339</v>
      </c>
      <c r="Z1745" s="144">
        <v>104689.29</v>
      </c>
      <c r="AB1745" t="s">
        <v>2579</v>
      </c>
      <c r="AD1745" s="144">
        <v>125.9622</v>
      </c>
      <c r="AG1745" s="15" t="s">
        <v>15</v>
      </c>
      <c r="AH1745" s="133">
        <v>2.0531013425912796E-4</v>
      </c>
      <c r="AI1745" s="133">
        <v>6.519652249396277E-3</v>
      </c>
      <c r="AJ1745" s="133">
        <v>7.4116319992021805E-4</v>
      </c>
    </row>
    <row r="1746" spans="1:36">
      <c r="A1746" t="s">
        <v>1213</v>
      </c>
      <c r="B1746">
        <v>9630</v>
      </c>
      <c r="C1746" t="s">
        <v>3169</v>
      </c>
      <c r="D1746" t="s">
        <v>3170</v>
      </c>
      <c r="E1746" t="s">
        <v>309</v>
      </c>
      <c r="F1746" t="s">
        <v>3171</v>
      </c>
      <c r="G1746" t="s">
        <v>3172</v>
      </c>
      <c r="H1746" t="s">
        <v>321</v>
      </c>
      <c r="I1746" t="s">
        <v>754</v>
      </c>
      <c r="J1746" t="s">
        <v>204</v>
      </c>
      <c r="K1746" t="s">
        <v>204</v>
      </c>
      <c r="L1746" t="s">
        <v>325</v>
      </c>
      <c r="M1746" t="s">
        <v>340</v>
      </c>
      <c r="N1746" t="s">
        <v>465</v>
      </c>
      <c r="O1746" t="s">
        <v>339</v>
      </c>
      <c r="P1746" t="s">
        <v>1760</v>
      </c>
      <c r="Q1746" t="s">
        <v>415</v>
      </c>
      <c r="R1746" t="s">
        <v>407</v>
      </c>
      <c r="S1746" t="s">
        <v>1212</v>
      </c>
      <c r="T1746" s="132">
        <v>740.4</v>
      </c>
      <c r="U1746" t="s">
        <v>3173</v>
      </c>
      <c r="V1746" s="133">
        <v>4.65E-2</v>
      </c>
      <c r="W1746" s="133">
        <v>2.53805001485344E-2</v>
      </c>
      <c r="X1746" s="15" t="s">
        <v>412</v>
      </c>
      <c r="Y1746" s="15" t="s">
        <v>339</v>
      </c>
      <c r="Z1746" s="144">
        <v>69498.399999999994</v>
      </c>
      <c r="AB1746" t="s">
        <v>3174</v>
      </c>
      <c r="AD1746" s="144">
        <v>80.152500000000003</v>
      </c>
      <c r="AG1746" s="15" t="s">
        <v>15</v>
      </c>
      <c r="AH1746" s="133">
        <v>2.4245138999360891E-4</v>
      </c>
      <c r="AI1746" s="133">
        <v>4.148597173753198E-3</v>
      </c>
      <c r="AJ1746" s="133">
        <v>4.7161833773628342E-4</v>
      </c>
    </row>
    <row r="1747" spans="1:36">
      <c r="A1747" t="s">
        <v>1213</v>
      </c>
      <c r="B1747">
        <v>9630</v>
      </c>
      <c r="C1747" t="s">
        <v>1834</v>
      </c>
      <c r="D1747" t="s">
        <v>1835</v>
      </c>
      <c r="E1747" t="s">
        <v>309</v>
      </c>
      <c r="F1747" t="s">
        <v>1836</v>
      </c>
      <c r="G1747" t="s">
        <v>1837</v>
      </c>
      <c r="H1747" t="s">
        <v>321</v>
      </c>
      <c r="I1747" t="s">
        <v>754</v>
      </c>
      <c r="J1747" t="s">
        <v>204</v>
      </c>
      <c r="K1747" t="s">
        <v>204</v>
      </c>
      <c r="L1747" t="s">
        <v>325</v>
      </c>
      <c r="M1747" t="s">
        <v>340</v>
      </c>
      <c r="N1747" t="s">
        <v>456</v>
      </c>
      <c r="O1747" t="s">
        <v>339</v>
      </c>
      <c r="P1747" t="s">
        <v>1690</v>
      </c>
      <c r="Q1747" t="s">
        <v>413</v>
      </c>
      <c r="R1747" t="s">
        <v>407</v>
      </c>
      <c r="S1747" t="s">
        <v>1212</v>
      </c>
      <c r="T1747" s="132">
        <v>5669.5</v>
      </c>
      <c r="U1747" t="s">
        <v>1838</v>
      </c>
      <c r="V1747" s="133">
        <v>5.1499999999999997E-2</v>
      </c>
      <c r="W1747" s="133">
        <v>2.9789094086885098E-2</v>
      </c>
      <c r="X1747" s="15" t="s">
        <v>412</v>
      </c>
      <c r="Y1747" s="15" t="s">
        <v>339</v>
      </c>
      <c r="Z1747" s="144">
        <v>43815.360000000001</v>
      </c>
      <c r="AB1747" t="s">
        <v>1839</v>
      </c>
      <c r="AD1747" s="144">
        <v>67.593999999999994</v>
      </c>
      <c r="AG1747" s="15" t="s">
        <v>15</v>
      </c>
      <c r="AH1747" s="133">
        <v>1.508800251808308E-5</v>
      </c>
      <c r="AI1747" s="133">
        <v>3.4985842907292179E-3</v>
      </c>
      <c r="AJ1747" s="133">
        <v>3.9772396270791724E-4</v>
      </c>
    </row>
    <row r="1748" spans="1:36">
      <c r="A1748" t="s">
        <v>1213</v>
      </c>
      <c r="B1748">
        <v>9630</v>
      </c>
      <c r="C1748" t="s">
        <v>1846</v>
      </c>
      <c r="D1748" t="s">
        <v>1847</v>
      </c>
      <c r="E1748" t="s">
        <v>309</v>
      </c>
      <c r="F1748" t="s">
        <v>1848</v>
      </c>
      <c r="G1748" t="s">
        <v>1849</v>
      </c>
      <c r="H1748" t="s">
        <v>321</v>
      </c>
      <c r="I1748" t="s">
        <v>754</v>
      </c>
      <c r="J1748" t="s">
        <v>204</v>
      </c>
      <c r="K1748" t="s">
        <v>204</v>
      </c>
      <c r="L1748" t="s">
        <v>325</v>
      </c>
      <c r="M1748" t="s">
        <v>340</v>
      </c>
      <c r="N1748" t="s">
        <v>464</v>
      </c>
      <c r="O1748" t="s">
        <v>339</v>
      </c>
      <c r="P1748" t="s">
        <v>1650</v>
      </c>
      <c r="Q1748" t="s">
        <v>413</v>
      </c>
      <c r="R1748" t="s">
        <v>407</v>
      </c>
      <c r="S1748" t="s">
        <v>1212</v>
      </c>
      <c r="T1748" s="132">
        <v>474</v>
      </c>
      <c r="U1748" t="s">
        <v>1850</v>
      </c>
      <c r="V1748" s="133">
        <v>0.04</v>
      </c>
      <c r="W1748" s="133">
        <v>1.7951980023383801E-2</v>
      </c>
      <c r="X1748" s="15" t="s">
        <v>412</v>
      </c>
      <c r="Y1748" s="15" t="s">
        <v>339</v>
      </c>
      <c r="Z1748" s="144">
        <v>6597.56</v>
      </c>
      <c r="AB1748" t="s">
        <v>1851</v>
      </c>
      <c r="AD1748" s="144">
        <v>7.4381000000000004</v>
      </c>
      <c r="AG1748" s="15" t="s">
        <v>15</v>
      </c>
      <c r="AH1748" s="133">
        <v>8.1040239887246565E-5</v>
      </c>
      <c r="AI1748" s="133">
        <v>3.8498712626672488E-4</v>
      </c>
      <c r="AJ1748" s="133">
        <v>4.3765875773260347E-5</v>
      </c>
    </row>
    <row r="1749" spans="1:36">
      <c r="A1749" t="s">
        <v>1213</v>
      </c>
      <c r="B1749">
        <v>9630</v>
      </c>
      <c r="C1749" t="s">
        <v>1858</v>
      </c>
      <c r="D1749" t="s">
        <v>1859</v>
      </c>
      <c r="E1749" t="s">
        <v>309</v>
      </c>
      <c r="F1749" t="s">
        <v>2733</v>
      </c>
      <c r="G1749" t="s">
        <v>2734</v>
      </c>
      <c r="H1749" t="s">
        <v>312</v>
      </c>
      <c r="I1749" t="s">
        <v>754</v>
      </c>
      <c r="J1749" t="s">
        <v>204</v>
      </c>
      <c r="K1749" t="s">
        <v>204</v>
      </c>
      <c r="L1749" t="s">
        <v>325</v>
      </c>
      <c r="M1749" t="s">
        <v>340</v>
      </c>
      <c r="N1749" t="s">
        <v>448</v>
      </c>
      <c r="O1749" t="s">
        <v>339</v>
      </c>
      <c r="P1749" t="s">
        <v>1211</v>
      </c>
      <c r="Q1749" t="s">
        <v>413</v>
      </c>
      <c r="R1749" t="s">
        <v>407</v>
      </c>
      <c r="S1749" t="s">
        <v>1212</v>
      </c>
      <c r="T1749" s="132">
        <v>3648.6</v>
      </c>
      <c r="U1749" t="s">
        <v>2735</v>
      </c>
      <c r="V1749" s="133">
        <v>1E-3</v>
      </c>
      <c r="W1749" s="133">
        <v>1.7976894742250098E-2</v>
      </c>
      <c r="X1749" s="15" t="s">
        <v>412</v>
      </c>
      <c r="Y1749" s="15" t="s">
        <v>339</v>
      </c>
      <c r="Z1749" s="144">
        <v>544135</v>
      </c>
      <c r="AB1749" t="s">
        <v>2736</v>
      </c>
      <c r="AD1749" s="144">
        <v>558.0104</v>
      </c>
      <c r="AG1749" s="15" t="s">
        <v>15</v>
      </c>
      <c r="AH1749" s="133">
        <v>1.7344302582990545E-4</v>
      </c>
      <c r="AI1749" s="133">
        <v>2.8881948390441864E-2</v>
      </c>
      <c r="AJ1749" s="133">
        <v>3.2833403485550494E-3</v>
      </c>
    </row>
    <row r="1750" spans="1:36">
      <c r="A1750" t="s">
        <v>1213</v>
      </c>
      <c r="B1750">
        <v>9630</v>
      </c>
      <c r="C1750" t="s">
        <v>455</v>
      </c>
      <c r="D1750" t="s">
        <v>2571</v>
      </c>
      <c r="E1750" t="s">
        <v>309</v>
      </c>
      <c r="F1750" t="s">
        <v>2677</v>
      </c>
      <c r="G1750" t="s">
        <v>2678</v>
      </c>
      <c r="H1750" t="s">
        <v>312</v>
      </c>
      <c r="I1750" t="s">
        <v>754</v>
      </c>
      <c r="J1750" t="s">
        <v>204</v>
      </c>
      <c r="K1750" t="s">
        <v>204</v>
      </c>
      <c r="L1750" t="s">
        <v>325</v>
      </c>
      <c r="M1750" t="s">
        <v>340</v>
      </c>
      <c r="N1750" t="s">
        <v>440</v>
      </c>
      <c r="O1750" t="s">
        <v>339</v>
      </c>
      <c r="P1750" t="s">
        <v>2102</v>
      </c>
      <c r="Q1750" t="s">
        <v>415</v>
      </c>
      <c r="R1750" t="s">
        <v>407</v>
      </c>
      <c r="S1750" t="s">
        <v>1212</v>
      </c>
      <c r="T1750" s="132">
        <v>3888.3</v>
      </c>
      <c r="U1750" t="s">
        <v>2679</v>
      </c>
      <c r="V1750" s="133">
        <v>3.85E-2</v>
      </c>
      <c r="W1750" s="133">
        <v>1.97550188887116E-2</v>
      </c>
      <c r="X1750" s="15" t="s">
        <v>412</v>
      </c>
      <c r="Y1750" s="15" t="s">
        <v>339</v>
      </c>
      <c r="Z1750" s="144">
        <v>431764.51</v>
      </c>
      <c r="AB1750" t="s">
        <v>2680</v>
      </c>
      <c r="AC1750" s="132">
        <v>14732.3</v>
      </c>
      <c r="AD1750" s="144">
        <v>534.96540000000005</v>
      </c>
      <c r="AG1750" s="15" t="s">
        <v>15</v>
      </c>
      <c r="AH1750" s="133">
        <v>1.6899724953586774E-4</v>
      </c>
      <c r="AI1750" s="133">
        <v>2.7689166856875946E-2</v>
      </c>
      <c r="AJ1750" s="133">
        <v>3.1477432730660426E-3</v>
      </c>
    </row>
    <row r="1751" spans="1:36">
      <c r="A1751" t="s">
        <v>1213</v>
      </c>
      <c r="B1751">
        <v>9630</v>
      </c>
      <c r="C1751" t="s">
        <v>3169</v>
      </c>
      <c r="D1751" t="s">
        <v>3170</v>
      </c>
      <c r="E1751" t="s">
        <v>309</v>
      </c>
      <c r="F1751" t="s">
        <v>3191</v>
      </c>
      <c r="G1751" t="s">
        <v>3192</v>
      </c>
      <c r="H1751" t="s">
        <v>312</v>
      </c>
      <c r="I1751" t="s">
        <v>754</v>
      </c>
      <c r="J1751" t="s">
        <v>204</v>
      </c>
      <c r="K1751" t="s">
        <v>204</v>
      </c>
      <c r="L1751" t="s">
        <v>325</v>
      </c>
      <c r="M1751" t="s">
        <v>340</v>
      </c>
      <c r="N1751" t="s">
        <v>465</v>
      </c>
      <c r="O1751" t="s">
        <v>339</v>
      </c>
      <c r="P1751" t="s">
        <v>1760</v>
      </c>
      <c r="Q1751" t="s">
        <v>415</v>
      </c>
      <c r="R1751" t="s">
        <v>407</v>
      </c>
      <c r="S1751" t="s">
        <v>1212</v>
      </c>
      <c r="T1751" s="132">
        <v>4547.2</v>
      </c>
      <c r="U1751" t="s">
        <v>3179</v>
      </c>
      <c r="V1751" s="133">
        <v>4.3E-3</v>
      </c>
      <c r="W1751" s="133">
        <v>3.9547796076535802E-2</v>
      </c>
      <c r="X1751" s="15" t="s">
        <v>412</v>
      </c>
      <c r="Y1751" s="15" t="s">
        <v>339</v>
      </c>
      <c r="Z1751" s="144">
        <v>446000</v>
      </c>
      <c r="AB1751" t="s">
        <v>3193</v>
      </c>
      <c r="AD1751" s="144">
        <v>414.73540000000003</v>
      </c>
      <c r="AG1751" s="15" t="s">
        <v>15</v>
      </c>
      <c r="AH1751" s="133">
        <v>7.136E-4</v>
      </c>
      <c r="AI1751" s="133">
        <v>2.1466206397746823E-2</v>
      </c>
      <c r="AJ1751" s="133">
        <v>2.4403084114455894E-3</v>
      </c>
    </row>
    <row r="1752" spans="1:36">
      <c r="A1752" t="s">
        <v>1213</v>
      </c>
      <c r="B1752">
        <v>9630</v>
      </c>
      <c r="C1752" t="s">
        <v>1874</v>
      </c>
      <c r="D1752" t="s">
        <v>1875</v>
      </c>
      <c r="E1752" t="s">
        <v>309</v>
      </c>
      <c r="F1752" t="s">
        <v>2713</v>
      </c>
      <c r="G1752" t="s">
        <v>2714</v>
      </c>
      <c r="H1752" t="s">
        <v>312</v>
      </c>
      <c r="I1752" t="s">
        <v>754</v>
      </c>
      <c r="J1752" t="s">
        <v>204</v>
      </c>
      <c r="K1752" t="s">
        <v>204</v>
      </c>
      <c r="L1752" t="s">
        <v>325</v>
      </c>
      <c r="M1752" t="s">
        <v>340</v>
      </c>
      <c r="N1752" t="s">
        <v>448</v>
      </c>
      <c r="O1752" t="s">
        <v>339</v>
      </c>
      <c r="P1752" t="s">
        <v>1211</v>
      </c>
      <c r="Q1752" t="s">
        <v>413</v>
      </c>
      <c r="R1752" t="s">
        <v>407</v>
      </c>
      <c r="S1752" t="s">
        <v>1212</v>
      </c>
      <c r="T1752" s="132">
        <v>4087.9</v>
      </c>
      <c r="U1752" t="s">
        <v>2715</v>
      </c>
      <c r="V1752" s="133">
        <v>1E-3</v>
      </c>
      <c r="W1752" s="133">
        <v>1.9503249098062201E-2</v>
      </c>
      <c r="X1752" s="15" t="s">
        <v>412</v>
      </c>
      <c r="Y1752" s="15" t="s">
        <v>339</v>
      </c>
      <c r="Z1752" s="144">
        <v>398400</v>
      </c>
      <c r="AB1752" t="s">
        <v>2716</v>
      </c>
      <c r="AD1752" s="144">
        <v>402.50349999999997</v>
      </c>
      <c r="AG1752" s="15" t="s">
        <v>15</v>
      </c>
      <c r="AH1752" s="133">
        <v>2.1523184602116656E-4</v>
      </c>
      <c r="AI1752" s="133">
        <v>2.0833097938626623E-2</v>
      </c>
      <c r="AJ1752" s="133">
        <v>2.3683357550049735E-3</v>
      </c>
    </row>
    <row r="1753" spans="1:36">
      <c r="A1753" t="s">
        <v>1213</v>
      </c>
      <c r="B1753">
        <v>9630</v>
      </c>
      <c r="C1753" t="s">
        <v>2094</v>
      </c>
      <c r="D1753" t="s">
        <v>2095</v>
      </c>
      <c r="E1753" t="s">
        <v>309</v>
      </c>
      <c r="F1753" t="s">
        <v>2096</v>
      </c>
      <c r="G1753" t="s">
        <v>2097</v>
      </c>
      <c r="H1753" t="s">
        <v>312</v>
      </c>
      <c r="I1753" t="s">
        <v>754</v>
      </c>
      <c r="J1753" t="s">
        <v>204</v>
      </c>
      <c r="K1753" t="s">
        <v>204</v>
      </c>
      <c r="L1753" t="s">
        <v>325</v>
      </c>
      <c r="M1753" t="s">
        <v>340</v>
      </c>
      <c r="N1753" t="s">
        <v>448</v>
      </c>
      <c r="O1753" t="s">
        <v>339</v>
      </c>
      <c r="P1753" t="s">
        <v>1211</v>
      </c>
      <c r="Q1753" t="s">
        <v>413</v>
      </c>
      <c r="R1753" t="s">
        <v>407</v>
      </c>
      <c r="S1753" t="s">
        <v>1212</v>
      </c>
      <c r="T1753" s="132">
        <v>4259.6000000000004</v>
      </c>
      <c r="U1753" t="s">
        <v>2098</v>
      </c>
      <c r="V1753" s="133">
        <v>2E-3</v>
      </c>
      <c r="W1753" s="133">
        <v>1.8855466407537099E-2</v>
      </c>
      <c r="X1753" s="15" t="s">
        <v>412</v>
      </c>
      <c r="Y1753" s="15" t="s">
        <v>339</v>
      </c>
      <c r="Z1753" s="144">
        <v>384050.78</v>
      </c>
      <c r="AB1753" t="s">
        <v>2099</v>
      </c>
      <c r="AD1753" s="144">
        <v>388.9282</v>
      </c>
      <c r="AG1753" s="15" t="s">
        <v>15</v>
      </c>
      <c r="AH1753" s="133">
        <v>9.9412041134092161E-5</v>
      </c>
      <c r="AI1753" s="133">
        <v>2.0130456708311265E-2</v>
      </c>
      <c r="AJ1753" s="133">
        <v>2.2884585157389326E-3</v>
      </c>
    </row>
    <row r="1754" spans="1:36">
      <c r="A1754" t="s">
        <v>1213</v>
      </c>
      <c r="B1754">
        <v>9630</v>
      </c>
      <c r="C1754" t="s">
        <v>1953</v>
      </c>
      <c r="D1754" t="s">
        <v>1954</v>
      </c>
      <c r="E1754" t="s">
        <v>309</v>
      </c>
      <c r="F1754" t="s">
        <v>2631</v>
      </c>
      <c r="G1754" t="s">
        <v>2632</v>
      </c>
      <c r="H1754" t="s">
        <v>312</v>
      </c>
      <c r="I1754" t="s">
        <v>754</v>
      </c>
      <c r="J1754" t="s">
        <v>204</v>
      </c>
      <c r="K1754" t="s">
        <v>204</v>
      </c>
      <c r="L1754" t="s">
        <v>325</v>
      </c>
      <c r="M1754" t="s">
        <v>340</v>
      </c>
      <c r="N1754" t="s">
        <v>464</v>
      </c>
      <c r="O1754" t="s">
        <v>339</v>
      </c>
      <c r="P1754" t="s">
        <v>1957</v>
      </c>
      <c r="Q1754" t="s">
        <v>413</v>
      </c>
      <c r="R1754" t="s">
        <v>407</v>
      </c>
      <c r="S1754" t="s">
        <v>1212</v>
      </c>
      <c r="T1754" s="132">
        <v>10903.5</v>
      </c>
      <c r="U1754" t="s">
        <v>2633</v>
      </c>
      <c r="V1754" s="133">
        <v>1.6899999999999998E-2</v>
      </c>
      <c r="W1754" s="133">
        <v>3.0093315917253199E-2</v>
      </c>
      <c r="X1754" s="15" t="s">
        <v>412</v>
      </c>
      <c r="Y1754" s="15" t="s">
        <v>339</v>
      </c>
      <c r="Z1754" s="144">
        <v>410016</v>
      </c>
      <c r="AB1754" t="s">
        <v>2634</v>
      </c>
      <c r="AD1754" s="144">
        <v>386.52209999999997</v>
      </c>
      <c r="AG1754" s="15" t="s">
        <v>15</v>
      </c>
      <c r="AH1754" s="133">
        <v>9.3976566367787002E-5</v>
      </c>
      <c r="AI1754" s="133">
        <v>2.0005919860929488E-2</v>
      </c>
      <c r="AJ1754" s="133">
        <v>2.2743009924872898E-3</v>
      </c>
    </row>
    <row r="1755" spans="1:36">
      <c r="A1755" t="s">
        <v>1213</v>
      </c>
      <c r="B1755">
        <v>9630</v>
      </c>
      <c r="C1755" t="s">
        <v>2074</v>
      </c>
      <c r="D1755" t="s">
        <v>2075</v>
      </c>
      <c r="E1755" t="s">
        <v>309</v>
      </c>
      <c r="F1755" t="s">
        <v>2080</v>
      </c>
      <c r="G1755" t="s">
        <v>2081</v>
      </c>
      <c r="H1755" t="s">
        <v>312</v>
      </c>
      <c r="I1755" t="s">
        <v>754</v>
      </c>
      <c r="J1755" t="s">
        <v>204</v>
      </c>
      <c r="K1755" t="s">
        <v>204</v>
      </c>
      <c r="L1755" t="s">
        <v>325</v>
      </c>
      <c r="M1755" t="s">
        <v>340</v>
      </c>
      <c r="N1755" t="s">
        <v>448</v>
      </c>
      <c r="O1755" t="s">
        <v>339</v>
      </c>
      <c r="P1755" t="s">
        <v>1211</v>
      </c>
      <c r="Q1755" t="s">
        <v>413</v>
      </c>
      <c r="R1755" t="s">
        <v>407</v>
      </c>
      <c r="S1755" t="s">
        <v>1212</v>
      </c>
      <c r="T1755" s="132">
        <v>3436.1</v>
      </c>
      <c r="U1755" t="s">
        <v>2082</v>
      </c>
      <c r="V1755" s="133">
        <v>1E-3</v>
      </c>
      <c r="W1755" s="133">
        <v>1.84594535076615E-2</v>
      </c>
      <c r="X1755" s="15" t="s">
        <v>412</v>
      </c>
      <c r="Y1755" s="15" t="s">
        <v>339</v>
      </c>
      <c r="Z1755" s="144">
        <v>378671.4</v>
      </c>
      <c r="AB1755" t="s">
        <v>2083</v>
      </c>
      <c r="AD1755" s="144">
        <v>384.50290000000001</v>
      </c>
      <c r="AG1755" s="15" t="s">
        <v>15</v>
      </c>
      <c r="AH1755" s="133">
        <v>3.6422988922518913E-4</v>
      </c>
      <c r="AI1755" s="133">
        <v>1.9901408493058964E-2</v>
      </c>
      <c r="AJ1755" s="133">
        <v>2.2624199937965805E-3</v>
      </c>
    </row>
    <row r="1756" spans="1:36">
      <c r="A1756" t="s">
        <v>1213</v>
      </c>
      <c r="B1756">
        <v>9630</v>
      </c>
      <c r="C1756" t="s">
        <v>3061</v>
      </c>
      <c r="D1756" t="s">
        <v>3062</v>
      </c>
      <c r="E1756" t="s">
        <v>309</v>
      </c>
      <c r="F1756" t="s">
        <v>3063</v>
      </c>
      <c r="G1756" t="s">
        <v>3064</v>
      </c>
      <c r="H1756" t="s">
        <v>312</v>
      </c>
      <c r="I1756" t="s">
        <v>754</v>
      </c>
      <c r="J1756" t="s">
        <v>204</v>
      </c>
      <c r="K1756" t="s">
        <v>204</v>
      </c>
      <c r="L1756" t="s">
        <v>325</v>
      </c>
      <c r="M1756" t="s">
        <v>340</v>
      </c>
      <c r="N1756" t="s">
        <v>464</v>
      </c>
      <c r="O1756" t="s">
        <v>339</v>
      </c>
      <c r="P1756" t="s">
        <v>1662</v>
      </c>
      <c r="Q1756" t="s">
        <v>413</v>
      </c>
      <c r="R1756" t="s">
        <v>407</v>
      </c>
      <c r="S1756" t="s">
        <v>1212</v>
      </c>
      <c r="T1756" s="132">
        <v>4758.7</v>
      </c>
      <c r="U1756" t="s">
        <v>3065</v>
      </c>
      <c r="V1756" s="133">
        <v>4.3999999999999997E-2</v>
      </c>
      <c r="W1756" s="133">
        <v>2.6778347007035901E-2</v>
      </c>
      <c r="X1756" s="15" t="s">
        <v>412</v>
      </c>
      <c r="Y1756" s="15" t="s">
        <v>339</v>
      </c>
      <c r="Z1756" s="144">
        <v>361000</v>
      </c>
      <c r="AB1756" t="s">
        <v>3066</v>
      </c>
      <c r="AD1756" s="144">
        <v>383.38200000000001</v>
      </c>
      <c r="AG1756" s="15" t="s">
        <v>15</v>
      </c>
      <c r="AH1756" s="133">
        <v>8.6319237712659757E-4</v>
      </c>
      <c r="AI1756" s="133">
        <v>1.9843392054743753E-2</v>
      </c>
      <c r="AJ1756" s="133">
        <v>2.2558246038241079E-3</v>
      </c>
    </row>
    <row r="1757" spans="1:36">
      <c r="A1757" t="s">
        <v>1213</v>
      </c>
      <c r="B1757">
        <v>9630</v>
      </c>
      <c r="C1757" t="s">
        <v>455</v>
      </c>
      <c r="D1757" t="s">
        <v>2571</v>
      </c>
      <c r="E1757" t="s">
        <v>309</v>
      </c>
      <c r="F1757" t="s">
        <v>2656</v>
      </c>
      <c r="G1757" t="s">
        <v>2657</v>
      </c>
      <c r="H1757" t="s">
        <v>312</v>
      </c>
      <c r="I1757" t="s">
        <v>754</v>
      </c>
      <c r="J1757" t="s">
        <v>204</v>
      </c>
      <c r="K1757" t="s">
        <v>204</v>
      </c>
      <c r="L1757" t="s">
        <v>325</v>
      </c>
      <c r="M1757" t="s">
        <v>340</v>
      </c>
      <c r="N1757" t="s">
        <v>440</v>
      </c>
      <c r="O1757" t="s">
        <v>339</v>
      </c>
      <c r="P1757" t="s">
        <v>2102</v>
      </c>
      <c r="Q1757" t="s">
        <v>415</v>
      </c>
      <c r="R1757" t="s">
        <v>407</v>
      </c>
      <c r="S1757" t="s">
        <v>1212</v>
      </c>
      <c r="T1757" s="132">
        <v>6379.8</v>
      </c>
      <c r="U1757" t="s">
        <v>2658</v>
      </c>
      <c r="V1757" s="133">
        <v>2.3900000000000001E-2</v>
      </c>
      <c r="W1757" s="133">
        <v>3.3191722428795199E-3</v>
      </c>
      <c r="X1757" s="15" t="s">
        <v>412</v>
      </c>
      <c r="Y1757" s="15" t="s">
        <v>339</v>
      </c>
      <c r="Z1757" s="144">
        <v>329000</v>
      </c>
      <c r="AB1757" t="s">
        <v>2659</v>
      </c>
      <c r="AD1757" s="144">
        <v>364.40040000000005</v>
      </c>
      <c r="AG1757" s="15" t="s">
        <v>15</v>
      </c>
      <c r="AH1757" s="133">
        <v>8.4594363598402536E-5</v>
      </c>
      <c r="AI1757" s="133">
        <v>1.88609272269054E-2</v>
      </c>
      <c r="AJ1757" s="133">
        <v>2.1441366260370768E-3</v>
      </c>
    </row>
    <row r="1758" spans="1:36">
      <c r="A1758" t="s">
        <v>1213</v>
      </c>
      <c r="B1758">
        <v>9630</v>
      </c>
      <c r="C1758" t="s">
        <v>3055</v>
      </c>
      <c r="D1758" t="s">
        <v>3056</v>
      </c>
      <c r="E1758" t="s">
        <v>309</v>
      </c>
      <c r="F1758" t="s">
        <v>3057</v>
      </c>
      <c r="G1758" t="s">
        <v>3058</v>
      </c>
      <c r="H1758" t="s">
        <v>312</v>
      </c>
      <c r="I1758" t="s">
        <v>754</v>
      </c>
      <c r="J1758" t="s">
        <v>204</v>
      </c>
      <c r="K1758" t="s">
        <v>204</v>
      </c>
      <c r="L1758" t="s">
        <v>325</v>
      </c>
      <c r="M1758" t="s">
        <v>340</v>
      </c>
      <c r="N1758" t="s">
        <v>464</v>
      </c>
      <c r="O1758" t="s">
        <v>339</v>
      </c>
      <c r="P1758" t="s">
        <v>1856</v>
      </c>
      <c r="Q1758" t="s">
        <v>415</v>
      </c>
      <c r="R1758" t="s">
        <v>407</v>
      </c>
      <c r="S1758" t="s">
        <v>1212</v>
      </c>
      <c r="T1758" s="132">
        <v>6935.2</v>
      </c>
      <c r="U1758" t="s">
        <v>3059</v>
      </c>
      <c r="V1758" s="133">
        <v>3.8999999999999998E-3</v>
      </c>
      <c r="W1758" s="133">
        <v>3.3612847782373098E-2</v>
      </c>
      <c r="X1758" s="15" t="s">
        <v>412</v>
      </c>
      <c r="Y1758" s="15" t="s">
        <v>339</v>
      </c>
      <c r="Z1758" s="144">
        <v>387749.12</v>
      </c>
      <c r="AB1758" t="s">
        <v>3060</v>
      </c>
      <c r="AD1758" s="144">
        <v>342.49879999999996</v>
      </c>
      <c r="AG1758" s="15" t="s">
        <v>15</v>
      </c>
      <c r="AH1758" s="133">
        <v>1.7624959999999999E-3</v>
      </c>
      <c r="AI1758" s="133">
        <v>1.7727326704642547E-2</v>
      </c>
      <c r="AJ1758" s="133">
        <v>2.0152673308090423E-3</v>
      </c>
    </row>
    <row r="1759" spans="1:36">
      <c r="A1759" t="s">
        <v>1213</v>
      </c>
      <c r="B1759">
        <v>9630</v>
      </c>
      <c r="C1759" t="s">
        <v>2139</v>
      </c>
      <c r="D1759" t="s">
        <v>2140</v>
      </c>
      <c r="E1759" t="s">
        <v>309</v>
      </c>
      <c r="F1759" t="s">
        <v>2141</v>
      </c>
      <c r="G1759" t="s">
        <v>2142</v>
      </c>
      <c r="H1759" t="s">
        <v>312</v>
      </c>
      <c r="I1759" t="s">
        <v>754</v>
      </c>
      <c r="J1759" t="s">
        <v>204</v>
      </c>
      <c r="K1759" t="s">
        <v>204</v>
      </c>
      <c r="L1759" t="s">
        <v>325</v>
      </c>
      <c r="M1759" t="s">
        <v>340</v>
      </c>
      <c r="N1759" t="s">
        <v>440</v>
      </c>
      <c r="O1759" t="s">
        <v>339</v>
      </c>
      <c r="P1759" t="s">
        <v>1676</v>
      </c>
      <c r="Q1759" t="s">
        <v>415</v>
      </c>
      <c r="R1759" t="s">
        <v>407</v>
      </c>
      <c r="S1759" t="s">
        <v>1212</v>
      </c>
      <c r="T1759" s="132">
        <v>3965.2</v>
      </c>
      <c r="U1759" t="s">
        <v>2143</v>
      </c>
      <c r="V1759" s="133">
        <v>1.7999999999999999E-2</v>
      </c>
      <c r="W1759" s="133">
        <v>3.0625704120397199E-2</v>
      </c>
      <c r="X1759" s="15" t="s">
        <v>412</v>
      </c>
      <c r="Y1759" s="15" t="s">
        <v>339</v>
      </c>
      <c r="Z1759" s="144">
        <v>312840</v>
      </c>
      <c r="AB1759" t="s">
        <v>2144</v>
      </c>
      <c r="AD1759" s="144">
        <v>332.39249999999998</v>
      </c>
      <c r="AG1759" s="15" t="s">
        <v>15</v>
      </c>
      <c r="AH1759" s="133">
        <v>3.1442619367991187E-4</v>
      </c>
      <c r="AI1759" s="133">
        <v>1.7204236749655467E-2</v>
      </c>
      <c r="AJ1759" s="133">
        <v>1.955801732023425E-3</v>
      </c>
    </row>
    <row r="1760" spans="1:36">
      <c r="A1760" t="s">
        <v>1213</v>
      </c>
      <c r="B1760">
        <v>9630</v>
      </c>
      <c r="C1760" t="s">
        <v>2600</v>
      </c>
      <c r="D1760" t="s">
        <v>2601</v>
      </c>
      <c r="E1760" t="s">
        <v>309</v>
      </c>
      <c r="F1760" t="s">
        <v>2602</v>
      </c>
      <c r="G1760" t="s">
        <v>2603</v>
      </c>
      <c r="H1760" t="s">
        <v>312</v>
      </c>
      <c r="I1760" t="s">
        <v>754</v>
      </c>
      <c r="J1760" t="s">
        <v>204</v>
      </c>
      <c r="K1760" t="s">
        <v>204</v>
      </c>
      <c r="L1760" t="s">
        <v>325</v>
      </c>
      <c r="M1760" t="s">
        <v>340</v>
      </c>
      <c r="N1760" t="s">
        <v>465</v>
      </c>
      <c r="O1760" t="s">
        <v>339</v>
      </c>
      <c r="P1760" t="s">
        <v>1650</v>
      </c>
      <c r="Q1760" t="s">
        <v>413</v>
      </c>
      <c r="R1760" t="s">
        <v>407</v>
      </c>
      <c r="S1760" t="s">
        <v>1212</v>
      </c>
      <c r="T1760" s="132">
        <v>3419.8</v>
      </c>
      <c r="U1760" t="s">
        <v>2134</v>
      </c>
      <c r="V1760" s="133">
        <v>5.0000000000000001E-3</v>
      </c>
      <c r="W1760" s="133">
        <v>2.5131352959871001E-2</v>
      </c>
      <c r="X1760" s="15" t="s">
        <v>412</v>
      </c>
      <c r="Y1760" s="15" t="s">
        <v>339</v>
      </c>
      <c r="Z1760" s="144">
        <v>309000</v>
      </c>
      <c r="AB1760" t="s">
        <v>2029</v>
      </c>
      <c r="AC1760" s="132">
        <v>842</v>
      </c>
      <c r="AD1760" s="144">
        <v>314.786</v>
      </c>
      <c r="AG1760" s="15" t="s">
        <v>15</v>
      </c>
      <c r="AH1760" s="133">
        <v>4.5109291492154049E-4</v>
      </c>
      <c r="AI1760" s="133">
        <v>1.629294544695517E-2</v>
      </c>
      <c r="AJ1760" s="133">
        <v>1.8522048602682849E-3</v>
      </c>
    </row>
    <row r="1761" spans="1:36">
      <c r="A1761" t="s">
        <v>1213</v>
      </c>
      <c r="B1761">
        <v>9630</v>
      </c>
      <c r="C1761" t="s">
        <v>1895</v>
      </c>
      <c r="D1761" t="s">
        <v>1896</v>
      </c>
      <c r="E1761" t="s">
        <v>309</v>
      </c>
      <c r="F1761" t="s">
        <v>2620</v>
      </c>
      <c r="G1761" t="s">
        <v>2621</v>
      </c>
      <c r="H1761" t="s">
        <v>312</v>
      </c>
      <c r="I1761" t="s">
        <v>754</v>
      </c>
      <c r="J1761" t="s">
        <v>204</v>
      </c>
      <c r="K1761" t="s">
        <v>204</v>
      </c>
      <c r="L1761" t="s">
        <v>325</v>
      </c>
      <c r="M1761" t="s">
        <v>340</v>
      </c>
      <c r="N1761" t="s">
        <v>464</v>
      </c>
      <c r="O1761" t="s">
        <v>339</v>
      </c>
      <c r="P1761" t="s">
        <v>1650</v>
      </c>
      <c r="Q1761" t="s">
        <v>413</v>
      </c>
      <c r="R1761" t="s">
        <v>407</v>
      </c>
      <c r="S1761" t="s">
        <v>1212</v>
      </c>
      <c r="T1761" s="132">
        <v>3832.5</v>
      </c>
      <c r="U1761" t="s">
        <v>2622</v>
      </c>
      <c r="V1761" s="133">
        <v>5.0000000000000001E-3</v>
      </c>
      <c r="W1761" s="133">
        <v>2.6353485485314999E-2</v>
      </c>
      <c r="X1761" s="15" t="s">
        <v>412</v>
      </c>
      <c r="Y1761" s="15" t="s">
        <v>339</v>
      </c>
      <c r="Z1761" s="144">
        <v>305218</v>
      </c>
      <c r="AB1761" t="s">
        <v>2623</v>
      </c>
      <c r="AD1761" s="144">
        <v>314.74079999999998</v>
      </c>
      <c r="AG1761" s="15" t="s">
        <v>15</v>
      </c>
      <c r="AH1761" s="133">
        <v>1.6211589266476386E-4</v>
      </c>
      <c r="AI1761" s="133">
        <v>1.6290605949219557E-2</v>
      </c>
      <c r="AJ1761" s="133">
        <v>1.8519389028887187E-3</v>
      </c>
    </row>
    <row r="1762" spans="1:36">
      <c r="A1762" t="s">
        <v>1213</v>
      </c>
      <c r="B1762">
        <v>9630</v>
      </c>
      <c r="C1762" t="s">
        <v>2157</v>
      </c>
      <c r="D1762" t="s">
        <v>2158</v>
      </c>
      <c r="E1762" t="s">
        <v>309</v>
      </c>
      <c r="F1762" t="s">
        <v>3043</v>
      </c>
      <c r="G1762" t="s">
        <v>3044</v>
      </c>
      <c r="H1762" t="s">
        <v>312</v>
      </c>
      <c r="I1762" t="s">
        <v>754</v>
      </c>
      <c r="J1762" t="s">
        <v>204</v>
      </c>
      <c r="K1762" t="s">
        <v>204</v>
      </c>
      <c r="L1762" t="s">
        <v>325</v>
      </c>
      <c r="M1762" t="s">
        <v>340</v>
      </c>
      <c r="N1762" t="s">
        <v>448</v>
      </c>
      <c r="O1762" t="s">
        <v>339</v>
      </c>
      <c r="P1762" t="s">
        <v>1690</v>
      </c>
      <c r="Q1762" t="s">
        <v>413</v>
      </c>
      <c r="R1762" t="s">
        <v>407</v>
      </c>
      <c r="S1762" t="s">
        <v>1212</v>
      </c>
      <c r="T1762" s="132">
        <v>3936.7</v>
      </c>
      <c r="U1762" t="s">
        <v>2244</v>
      </c>
      <c r="V1762" s="133">
        <v>1.09E-2</v>
      </c>
      <c r="W1762" s="133">
        <v>2.3012290555238402E-2</v>
      </c>
      <c r="X1762" s="3" t="s">
        <v>411</v>
      </c>
      <c r="Y1762" s="3" t="s">
        <v>339</v>
      </c>
      <c r="Z1762" s="144">
        <v>301791</v>
      </c>
      <c r="AB1762" t="s">
        <v>3045</v>
      </c>
      <c r="AD1762" s="144">
        <v>310.54290000000003</v>
      </c>
      <c r="AG1762" s="15" t="s">
        <v>15</v>
      </c>
      <c r="AH1762" s="133">
        <v>3.323872459937221E-4</v>
      </c>
      <c r="AI1762" s="133">
        <v>1.6073327684964563E-2</v>
      </c>
      <c r="AJ1762" s="133">
        <v>1.827238405462149E-3</v>
      </c>
    </row>
    <row r="1763" spans="1:36">
      <c r="A1763" t="s">
        <v>1213</v>
      </c>
      <c r="B1763">
        <v>9630</v>
      </c>
      <c r="C1763" t="s">
        <v>1874</v>
      </c>
      <c r="D1763" t="s">
        <v>1875</v>
      </c>
      <c r="E1763" t="s">
        <v>309</v>
      </c>
      <c r="F1763" t="s">
        <v>1906</v>
      </c>
      <c r="G1763" t="s">
        <v>1907</v>
      </c>
      <c r="H1763" t="s">
        <v>312</v>
      </c>
      <c r="I1763" t="s">
        <v>754</v>
      </c>
      <c r="J1763" t="s">
        <v>204</v>
      </c>
      <c r="K1763" t="s">
        <v>204</v>
      </c>
      <c r="L1763" t="s">
        <v>325</v>
      </c>
      <c r="M1763" t="s">
        <v>340</v>
      </c>
      <c r="N1763" t="s">
        <v>448</v>
      </c>
      <c r="O1763" t="s">
        <v>339</v>
      </c>
      <c r="P1763" t="s">
        <v>1650</v>
      </c>
      <c r="Q1763" t="s">
        <v>413</v>
      </c>
      <c r="R1763" t="s">
        <v>407</v>
      </c>
      <c r="S1763" t="s">
        <v>1212</v>
      </c>
      <c r="T1763" s="132">
        <v>2054.4</v>
      </c>
      <c r="U1763" t="s">
        <v>1908</v>
      </c>
      <c r="V1763" s="133">
        <v>2.5899999999999999E-2</v>
      </c>
      <c r="W1763" s="133">
        <v>2.07778336632248E-2</v>
      </c>
      <c r="X1763" s="3" t="s">
        <v>411</v>
      </c>
      <c r="Y1763" s="3" t="s">
        <v>339</v>
      </c>
      <c r="Z1763" s="144">
        <v>268670</v>
      </c>
      <c r="AB1763" t="s">
        <v>1909</v>
      </c>
      <c r="AD1763" s="144">
        <v>309.48099999999999</v>
      </c>
      <c r="AG1763" s="15" t="s">
        <v>15</v>
      </c>
      <c r="AH1763" s="133">
        <v>2.5438621407943945E-4</v>
      </c>
      <c r="AI1763" s="133">
        <v>1.6018365015817517E-2</v>
      </c>
      <c r="AJ1763" s="133">
        <v>1.8209901722461897E-3</v>
      </c>
    </row>
    <row r="1764" spans="1:36">
      <c r="A1764" t="s">
        <v>1213</v>
      </c>
      <c r="B1764">
        <v>9630</v>
      </c>
      <c r="C1764" t="s">
        <v>3194</v>
      </c>
      <c r="D1764" t="s">
        <v>3195</v>
      </c>
      <c r="E1764" t="s">
        <v>309</v>
      </c>
      <c r="F1764" t="s">
        <v>3196</v>
      </c>
      <c r="G1764" t="s">
        <v>3197</v>
      </c>
      <c r="H1764" t="s">
        <v>312</v>
      </c>
      <c r="I1764" t="s">
        <v>754</v>
      </c>
      <c r="J1764" t="s">
        <v>204</v>
      </c>
      <c r="K1764" t="s">
        <v>204</v>
      </c>
      <c r="L1764" t="s">
        <v>325</v>
      </c>
      <c r="M1764" t="s">
        <v>340</v>
      </c>
      <c r="N1764" t="s">
        <v>465</v>
      </c>
      <c r="O1764" t="s">
        <v>339</v>
      </c>
      <c r="P1764" t="s">
        <v>1686</v>
      </c>
      <c r="Q1764" t="s">
        <v>413</v>
      </c>
      <c r="R1764" t="s">
        <v>407</v>
      </c>
      <c r="S1764" t="s">
        <v>1212</v>
      </c>
      <c r="T1764" s="132">
        <v>4432.8</v>
      </c>
      <c r="U1764" t="s">
        <v>3198</v>
      </c>
      <c r="V1764" s="133">
        <v>9.9000000000000008E-3</v>
      </c>
      <c r="W1764" s="133">
        <v>4.1155451093911798E-2</v>
      </c>
      <c r="X1764" s="15" t="s">
        <v>412</v>
      </c>
      <c r="Y1764" s="15" t="s">
        <v>339</v>
      </c>
      <c r="Z1764" s="144">
        <v>310650</v>
      </c>
      <c r="AB1764" t="s">
        <v>3199</v>
      </c>
      <c r="AD1764" s="144">
        <v>297.2921</v>
      </c>
      <c r="AG1764" s="15" t="s">
        <v>15</v>
      </c>
      <c r="AH1764" s="133">
        <v>1.09E-3</v>
      </c>
      <c r="AI1764" s="133">
        <v>1.5387482185074117E-2</v>
      </c>
      <c r="AJ1764" s="133">
        <v>1.7492705283569314E-3</v>
      </c>
    </row>
    <row r="1765" spans="1:36">
      <c r="A1765" t="s">
        <v>1213</v>
      </c>
      <c r="B1765">
        <v>9630</v>
      </c>
      <c r="C1765" t="s">
        <v>2094</v>
      </c>
      <c r="D1765" t="s">
        <v>2095</v>
      </c>
      <c r="E1765" t="s">
        <v>309</v>
      </c>
      <c r="F1765" t="s">
        <v>2249</v>
      </c>
      <c r="G1765" t="s">
        <v>2250</v>
      </c>
      <c r="H1765" t="s">
        <v>312</v>
      </c>
      <c r="I1765" t="s">
        <v>754</v>
      </c>
      <c r="J1765" t="s">
        <v>204</v>
      </c>
      <c r="K1765" t="s">
        <v>204</v>
      </c>
      <c r="L1765" t="s">
        <v>325</v>
      </c>
      <c r="M1765" t="s">
        <v>340</v>
      </c>
      <c r="N1765" t="s">
        <v>448</v>
      </c>
      <c r="O1765" t="s">
        <v>339</v>
      </c>
      <c r="P1765" t="s">
        <v>1690</v>
      </c>
      <c r="Q1765" t="s">
        <v>413</v>
      </c>
      <c r="R1765" t="s">
        <v>407</v>
      </c>
      <c r="S1765" t="s">
        <v>1212</v>
      </c>
      <c r="T1765" s="132">
        <v>1566.4</v>
      </c>
      <c r="U1765" t="s">
        <v>2251</v>
      </c>
      <c r="V1765" s="133">
        <v>1.46E-2</v>
      </c>
      <c r="W1765" s="133">
        <v>1.9099368392228699E-2</v>
      </c>
      <c r="X1765" s="3" t="s">
        <v>411</v>
      </c>
      <c r="Y1765" s="3" t="s">
        <v>339</v>
      </c>
      <c r="Z1765" s="144">
        <v>260343</v>
      </c>
      <c r="AB1765" t="s">
        <v>2252</v>
      </c>
      <c r="AD1765" s="144">
        <v>288.90259999999995</v>
      </c>
      <c r="AG1765" s="15" t="s">
        <v>15</v>
      </c>
      <c r="AH1765" s="133">
        <v>1.9550407389329027E-4</v>
      </c>
      <c r="AI1765" s="133">
        <v>1.4953251737000723E-2</v>
      </c>
      <c r="AJ1765" s="133">
        <v>1.6999066027845715E-3</v>
      </c>
    </row>
    <row r="1766" spans="1:36">
      <c r="A1766" t="s">
        <v>1213</v>
      </c>
      <c r="B1766">
        <v>9630</v>
      </c>
      <c r="C1766" t="s">
        <v>2669</v>
      </c>
      <c r="D1766" t="s">
        <v>2670</v>
      </c>
      <c r="E1766" t="s">
        <v>309</v>
      </c>
      <c r="F1766" t="s">
        <v>2717</v>
      </c>
      <c r="G1766" t="s">
        <v>2718</v>
      </c>
      <c r="H1766" t="s">
        <v>312</v>
      </c>
      <c r="I1766" t="s">
        <v>754</v>
      </c>
      <c r="J1766" t="s">
        <v>204</v>
      </c>
      <c r="K1766" t="s">
        <v>204</v>
      </c>
      <c r="L1766" t="s">
        <v>325</v>
      </c>
      <c r="M1766" t="s">
        <v>340</v>
      </c>
      <c r="N1766" t="s">
        <v>477</v>
      </c>
      <c r="O1766" t="s">
        <v>339</v>
      </c>
      <c r="P1766" t="s">
        <v>1211</v>
      </c>
      <c r="Q1766" t="s">
        <v>413</v>
      </c>
      <c r="R1766" t="s">
        <v>407</v>
      </c>
      <c r="S1766" t="s">
        <v>1212</v>
      </c>
      <c r="T1766" s="132">
        <v>12327</v>
      </c>
      <c r="U1766" t="s">
        <v>2719</v>
      </c>
      <c r="V1766" s="133">
        <v>2.07E-2</v>
      </c>
      <c r="W1766" s="133">
        <v>2.55090076458451E-2</v>
      </c>
      <c r="X1766" s="15" t="s">
        <v>412</v>
      </c>
      <c r="Y1766" s="15" t="s">
        <v>339</v>
      </c>
      <c r="Z1766" s="144">
        <v>262527.71999999997</v>
      </c>
      <c r="AB1766" t="s">
        <v>2720</v>
      </c>
      <c r="AD1766" s="144">
        <v>266.67570000000001</v>
      </c>
      <c r="AG1766" s="15" t="s">
        <v>15</v>
      </c>
      <c r="AH1766" s="133">
        <v>5.7654326422598777E-5</v>
      </c>
      <c r="AI1766" s="133">
        <v>1.3802814077273394E-2</v>
      </c>
      <c r="AJ1766" s="133">
        <v>1.5691232381854563E-3</v>
      </c>
    </row>
    <row r="1767" spans="1:36">
      <c r="A1767" t="s">
        <v>1213</v>
      </c>
      <c r="B1767">
        <v>9630</v>
      </c>
      <c r="C1767" t="s">
        <v>1858</v>
      </c>
      <c r="D1767" t="s">
        <v>1859</v>
      </c>
      <c r="E1767" t="s">
        <v>309</v>
      </c>
      <c r="F1767" t="s">
        <v>2635</v>
      </c>
      <c r="G1767" t="s">
        <v>2636</v>
      </c>
      <c r="H1767" t="s">
        <v>312</v>
      </c>
      <c r="I1767" t="s">
        <v>754</v>
      </c>
      <c r="J1767" t="s">
        <v>204</v>
      </c>
      <c r="K1767" t="s">
        <v>204</v>
      </c>
      <c r="L1767" t="s">
        <v>325</v>
      </c>
      <c r="M1767" t="s">
        <v>340</v>
      </c>
      <c r="N1767" t="s">
        <v>448</v>
      </c>
      <c r="O1767" t="s">
        <v>339</v>
      </c>
      <c r="P1767" t="s">
        <v>1211</v>
      </c>
      <c r="Q1767" t="s">
        <v>413</v>
      </c>
      <c r="R1767" t="s">
        <v>407</v>
      </c>
      <c r="S1767" t="s">
        <v>1212</v>
      </c>
      <c r="T1767" s="132">
        <v>1231.5</v>
      </c>
      <c r="U1767" t="s">
        <v>1802</v>
      </c>
      <c r="V1767" s="133">
        <v>8.3000000000000001E-3</v>
      </c>
      <c r="W1767" s="133">
        <v>1.3911861664056399E-2</v>
      </c>
      <c r="X1767" s="15" t="s">
        <v>412</v>
      </c>
      <c r="Y1767" s="15" t="s">
        <v>339</v>
      </c>
      <c r="Z1767" s="144">
        <v>235970</v>
      </c>
      <c r="AB1767" t="s">
        <v>2637</v>
      </c>
      <c r="AD1767" s="144">
        <v>263.48409999999996</v>
      </c>
      <c r="AG1767" s="15" t="s">
        <v>15</v>
      </c>
      <c r="AH1767" s="133">
        <v>7.7573329265694812E-5</v>
      </c>
      <c r="AI1767" s="133">
        <v>1.363762069291544E-2</v>
      </c>
      <c r="AJ1767" s="133">
        <v>1.5503438228619275E-3</v>
      </c>
    </row>
    <row r="1768" spans="1:36">
      <c r="A1768" t="s">
        <v>1213</v>
      </c>
      <c r="B1768">
        <v>9630</v>
      </c>
      <c r="C1768" t="s">
        <v>2724</v>
      </c>
      <c r="D1768" t="s">
        <v>2725</v>
      </c>
      <c r="E1768" t="s">
        <v>309</v>
      </c>
      <c r="F1768" t="s">
        <v>2726</v>
      </c>
      <c r="G1768" t="s">
        <v>2727</v>
      </c>
      <c r="H1768" t="s">
        <v>312</v>
      </c>
      <c r="I1768" t="s">
        <v>754</v>
      </c>
      <c r="J1768" t="s">
        <v>204</v>
      </c>
      <c r="K1768" t="s">
        <v>204</v>
      </c>
      <c r="L1768" t="s">
        <v>325</v>
      </c>
      <c r="M1768" t="s">
        <v>340</v>
      </c>
      <c r="N1768" t="s">
        <v>447</v>
      </c>
      <c r="O1768" t="s">
        <v>339</v>
      </c>
      <c r="P1768" t="s">
        <v>1662</v>
      </c>
      <c r="Q1768" t="s">
        <v>413</v>
      </c>
      <c r="R1768" t="s">
        <v>407</v>
      </c>
      <c r="S1768" t="s">
        <v>1212</v>
      </c>
      <c r="T1768" s="132">
        <v>3193.7</v>
      </c>
      <c r="U1768" t="s">
        <v>2728</v>
      </c>
      <c r="V1768" s="133">
        <v>3.9E-2</v>
      </c>
      <c r="W1768" s="133">
        <v>2.5697834988832099E-2</v>
      </c>
      <c r="X1768" s="15" t="s">
        <v>412</v>
      </c>
      <c r="Y1768" s="15" t="s">
        <v>339</v>
      </c>
      <c r="Z1768" s="144">
        <v>220511.03</v>
      </c>
      <c r="AB1768" t="s">
        <v>2729</v>
      </c>
      <c r="AD1768" s="144">
        <v>254.40360000000001</v>
      </c>
      <c r="AG1768" s="15" t="s">
        <v>15</v>
      </c>
      <c r="AH1768" s="133">
        <v>1.4977016181086315E-4</v>
      </c>
      <c r="AI1768" s="133">
        <v>1.3167624914414885E-2</v>
      </c>
      <c r="AJ1768" s="133">
        <v>1.496914044429386E-3</v>
      </c>
    </row>
    <row r="1769" spans="1:36">
      <c r="A1769" t="s">
        <v>1213</v>
      </c>
      <c r="B1769">
        <v>9630</v>
      </c>
      <c r="C1769" t="s">
        <v>1874</v>
      </c>
      <c r="D1769" t="s">
        <v>1875</v>
      </c>
      <c r="E1769" t="s">
        <v>309</v>
      </c>
      <c r="F1769" t="s">
        <v>2145</v>
      </c>
      <c r="G1769" t="s">
        <v>2146</v>
      </c>
      <c r="H1769" t="s">
        <v>312</v>
      </c>
      <c r="I1769" t="s">
        <v>754</v>
      </c>
      <c r="J1769" t="s">
        <v>204</v>
      </c>
      <c r="K1769" t="s">
        <v>204</v>
      </c>
      <c r="L1769" t="s">
        <v>325</v>
      </c>
      <c r="M1769" t="s">
        <v>340</v>
      </c>
      <c r="N1769" t="s">
        <v>448</v>
      </c>
      <c r="O1769" t="s">
        <v>339</v>
      </c>
      <c r="P1769" t="s">
        <v>1211</v>
      </c>
      <c r="Q1769" t="s">
        <v>413</v>
      </c>
      <c r="R1769" t="s">
        <v>407</v>
      </c>
      <c r="S1769" t="s">
        <v>1212</v>
      </c>
      <c r="T1769" s="132">
        <v>4498.1000000000004</v>
      </c>
      <c r="U1769" t="s">
        <v>2147</v>
      </c>
      <c r="V1769" s="133">
        <v>1.3899999999999999E-2</v>
      </c>
      <c r="W1769" s="133">
        <v>1.64846342122551E-2</v>
      </c>
      <c r="X1769" s="15" t="s">
        <v>412</v>
      </c>
      <c r="Y1769" s="15" t="s">
        <v>339</v>
      </c>
      <c r="Z1769" s="144">
        <v>246600</v>
      </c>
      <c r="AB1769" t="s">
        <v>1720</v>
      </c>
      <c r="AD1769" s="144">
        <v>250.29900000000001</v>
      </c>
      <c r="AG1769" s="15" t="s">
        <v>15</v>
      </c>
      <c r="AH1769" s="133">
        <v>1.37E-4</v>
      </c>
      <c r="AI1769" s="133">
        <v>1.2955175746149549E-2</v>
      </c>
      <c r="AJ1769" s="133">
        <v>1.4727625253991329E-3</v>
      </c>
    </row>
    <row r="1770" spans="1:36">
      <c r="A1770" t="s">
        <v>1213</v>
      </c>
      <c r="B1770">
        <v>9630</v>
      </c>
      <c r="C1770" t="s">
        <v>1923</v>
      </c>
      <c r="D1770" t="s">
        <v>1924</v>
      </c>
      <c r="E1770" t="s">
        <v>309</v>
      </c>
      <c r="F1770" t="s">
        <v>1925</v>
      </c>
      <c r="G1770" t="s">
        <v>1926</v>
      </c>
      <c r="H1770" t="s">
        <v>312</v>
      </c>
      <c r="I1770" t="s">
        <v>754</v>
      </c>
      <c r="J1770" t="s">
        <v>204</v>
      </c>
      <c r="K1770" t="s">
        <v>204</v>
      </c>
      <c r="L1770" t="s">
        <v>325</v>
      </c>
      <c r="M1770" t="s">
        <v>340</v>
      </c>
      <c r="N1770" t="s">
        <v>464</v>
      </c>
      <c r="O1770" t="s">
        <v>339</v>
      </c>
      <c r="P1770" t="s">
        <v>1662</v>
      </c>
      <c r="Q1770" t="s">
        <v>413</v>
      </c>
      <c r="R1770" t="s">
        <v>407</v>
      </c>
      <c r="S1770" t="s">
        <v>1212</v>
      </c>
      <c r="T1770" s="132">
        <v>4411.2</v>
      </c>
      <c r="U1770" t="s">
        <v>1927</v>
      </c>
      <c r="V1770" s="133">
        <v>3.6200000000000003E-2</v>
      </c>
      <c r="W1770" s="133">
        <v>3.3489585489034301E-2</v>
      </c>
      <c r="X1770" s="15" t="s">
        <v>412</v>
      </c>
      <c r="Y1770" s="15" t="s">
        <v>339</v>
      </c>
      <c r="Z1770" s="144">
        <v>235710</v>
      </c>
      <c r="AB1770" t="s">
        <v>1928</v>
      </c>
      <c r="AD1770" s="144">
        <v>245.09129999999999</v>
      </c>
      <c r="AG1770" s="15" t="s">
        <v>15</v>
      </c>
      <c r="AH1770" s="133">
        <v>1.3468098079054443E-4</v>
      </c>
      <c r="AI1770" s="133">
        <v>1.2685631446199396E-2</v>
      </c>
      <c r="AJ1770" s="133">
        <v>1.4421203518246437E-3</v>
      </c>
    </row>
    <row r="1771" spans="1:36">
      <c r="A1771" t="s">
        <v>1213</v>
      </c>
      <c r="B1771">
        <v>9630</v>
      </c>
      <c r="C1771" t="s">
        <v>2119</v>
      </c>
      <c r="D1771" t="s">
        <v>2120</v>
      </c>
      <c r="E1771" t="s">
        <v>309</v>
      </c>
      <c r="F1771" t="s">
        <v>3051</v>
      </c>
      <c r="G1771" t="s">
        <v>3052</v>
      </c>
      <c r="H1771" t="s">
        <v>312</v>
      </c>
      <c r="I1771" t="s">
        <v>754</v>
      </c>
      <c r="J1771" t="s">
        <v>204</v>
      </c>
      <c r="K1771" t="s">
        <v>204</v>
      </c>
      <c r="L1771" t="s">
        <v>325</v>
      </c>
      <c r="M1771" t="s">
        <v>340</v>
      </c>
      <c r="N1771" t="s">
        <v>464</v>
      </c>
      <c r="O1771" t="s">
        <v>339</v>
      </c>
      <c r="P1771" t="s">
        <v>1690</v>
      </c>
      <c r="Q1771" t="s">
        <v>413</v>
      </c>
      <c r="R1771" t="s">
        <v>407</v>
      </c>
      <c r="S1771" t="s">
        <v>1212</v>
      </c>
      <c r="T1771" s="132">
        <v>5421.7</v>
      </c>
      <c r="U1771" t="s">
        <v>3053</v>
      </c>
      <c r="V1771" s="133">
        <v>1.8700000000000001E-2</v>
      </c>
      <c r="W1771" s="133">
        <v>2.9209499047994299E-2</v>
      </c>
      <c r="X1771" s="15" t="s">
        <v>412</v>
      </c>
      <c r="Y1771" s="15" t="s">
        <v>339</v>
      </c>
      <c r="Z1771" s="144">
        <v>241580</v>
      </c>
      <c r="AB1771" t="s">
        <v>3054</v>
      </c>
      <c r="AD1771" s="144">
        <v>244.8655</v>
      </c>
      <c r="AG1771" s="15" t="s">
        <v>15</v>
      </c>
      <c r="AH1771" s="133">
        <v>4.3205258601124684E-4</v>
      </c>
      <c r="AI1771" s="133">
        <v>1.2673944309281229E-2</v>
      </c>
      <c r="AJ1771" s="133">
        <v>1.4407917417293772E-3</v>
      </c>
    </row>
    <row r="1772" spans="1:36">
      <c r="A1772" t="s">
        <v>1213</v>
      </c>
      <c r="B1772">
        <v>9630</v>
      </c>
      <c r="C1772" t="s">
        <v>2125</v>
      </c>
      <c r="D1772" t="s">
        <v>2126</v>
      </c>
      <c r="E1772" t="s">
        <v>309</v>
      </c>
      <c r="F1772" t="s">
        <v>2811</v>
      </c>
      <c r="G1772" t="s">
        <v>2812</v>
      </c>
      <c r="H1772" t="s">
        <v>312</v>
      </c>
      <c r="I1772" t="s">
        <v>754</v>
      </c>
      <c r="J1772" t="s">
        <v>204</v>
      </c>
      <c r="K1772" t="s">
        <v>204</v>
      </c>
      <c r="L1772" t="s">
        <v>325</v>
      </c>
      <c r="M1772" t="s">
        <v>340</v>
      </c>
      <c r="N1772" t="s">
        <v>464</v>
      </c>
      <c r="O1772" t="s">
        <v>339</v>
      </c>
      <c r="P1772" t="s">
        <v>1650</v>
      </c>
      <c r="Q1772" t="s">
        <v>413</v>
      </c>
      <c r="R1772" t="s">
        <v>407</v>
      </c>
      <c r="S1772" t="s">
        <v>1212</v>
      </c>
      <c r="T1772" s="132">
        <v>5661.2</v>
      </c>
      <c r="U1772" t="s">
        <v>2809</v>
      </c>
      <c r="V1772" s="133">
        <v>2.5000000000000001E-3</v>
      </c>
      <c r="W1772" s="133">
        <v>2.6744253181218799E-2</v>
      </c>
      <c r="X1772" s="15" t="s">
        <v>412</v>
      </c>
      <c r="Y1772" s="15" t="s">
        <v>339</v>
      </c>
      <c r="Z1772" s="144">
        <v>233100</v>
      </c>
      <c r="AB1772" t="s">
        <v>2813</v>
      </c>
      <c r="AD1772" s="144">
        <v>222.98349999999999</v>
      </c>
      <c r="AG1772" s="15" t="s">
        <v>15</v>
      </c>
      <c r="AH1772" s="133">
        <v>1.8362893672996448E-4</v>
      </c>
      <c r="AI1772" s="133">
        <v>1.1541358259487804E-2</v>
      </c>
      <c r="AJ1772" s="133">
        <v>1.3120377731526596E-3</v>
      </c>
    </row>
    <row r="1773" spans="1:36">
      <c r="A1773" t="s">
        <v>1213</v>
      </c>
      <c r="B1773">
        <v>9630</v>
      </c>
      <c r="C1773" t="s">
        <v>1618</v>
      </c>
      <c r="D1773" t="s">
        <v>1619</v>
      </c>
      <c r="E1773" t="s">
        <v>309</v>
      </c>
      <c r="F1773" t="s">
        <v>3525</v>
      </c>
      <c r="G1773" t="s">
        <v>3526</v>
      </c>
      <c r="H1773" t="s">
        <v>312</v>
      </c>
      <c r="I1773" t="s">
        <v>754</v>
      </c>
      <c r="J1773" t="s">
        <v>204</v>
      </c>
      <c r="K1773" t="s">
        <v>204</v>
      </c>
      <c r="L1773" t="s">
        <v>325</v>
      </c>
      <c r="M1773" t="s">
        <v>340</v>
      </c>
      <c r="N1773" t="s">
        <v>464</v>
      </c>
      <c r="O1773" t="s">
        <v>339</v>
      </c>
      <c r="P1773" t="s">
        <v>1622</v>
      </c>
      <c r="Q1773" t="s">
        <v>413</v>
      </c>
      <c r="R1773" t="s">
        <v>407</v>
      </c>
      <c r="S1773" t="s">
        <v>1212</v>
      </c>
      <c r="T1773" s="132">
        <v>6014.7</v>
      </c>
      <c r="U1773" t="s">
        <v>2364</v>
      </c>
      <c r="V1773" s="133">
        <v>5.0000000000000001E-3</v>
      </c>
      <c r="W1773" s="133">
        <v>3.2836557594537401E-2</v>
      </c>
      <c r="X1773" s="15" t="s">
        <v>412</v>
      </c>
      <c r="Y1773" s="15" t="s">
        <v>339</v>
      </c>
      <c r="Z1773" s="144">
        <v>238000</v>
      </c>
      <c r="AB1773" t="s">
        <v>3527</v>
      </c>
      <c r="AD1773" s="144">
        <v>221.55420000000001</v>
      </c>
      <c r="AG1773" s="15" t="s">
        <v>15</v>
      </c>
      <c r="AH1773" s="133">
        <v>1.3967627968120943E-3</v>
      </c>
      <c r="AI1773" s="133">
        <v>1.1467379407418992E-2</v>
      </c>
      <c r="AJ1773" s="133">
        <v>1.3036277536258019E-3</v>
      </c>
    </row>
    <row r="1774" spans="1:36">
      <c r="A1774" t="s">
        <v>1213</v>
      </c>
      <c r="B1774">
        <v>9630</v>
      </c>
      <c r="C1774" t="s">
        <v>1953</v>
      </c>
      <c r="D1774" t="s">
        <v>1954</v>
      </c>
      <c r="E1774" t="s">
        <v>309</v>
      </c>
      <c r="F1774" t="s">
        <v>1955</v>
      </c>
      <c r="G1774" t="s">
        <v>1956</v>
      </c>
      <c r="H1774" t="s">
        <v>312</v>
      </c>
      <c r="I1774" t="s">
        <v>754</v>
      </c>
      <c r="J1774" t="s">
        <v>204</v>
      </c>
      <c r="K1774" t="s">
        <v>204</v>
      </c>
      <c r="L1774" t="s">
        <v>325</v>
      </c>
      <c r="M1774" t="s">
        <v>340</v>
      </c>
      <c r="N1774" t="s">
        <v>464</v>
      </c>
      <c r="O1774" t="s">
        <v>339</v>
      </c>
      <c r="P1774" t="s">
        <v>1957</v>
      </c>
      <c r="Q1774" t="s">
        <v>413</v>
      </c>
      <c r="R1774" t="s">
        <v>407</v>
      </c>
      <c r="S1774" t="s">
        <v>1212</v>
      </c>
      <c r="T1774" s="132">
        <v>7274.6</v>
      </c>
      <c r="U1774" t="s">
        <v>1958</v>
      </c>
      <c r="V1774" s="133">
        <v>8.9999999999999993E-3</v>
      </c>
      <c r="W1774" s="133">
        <v>2.8603677989244101E-2</v>
      </c>
      <c r="X1774" s="15" t="s">
        <v>412</v>
      </c>
      <c r="Y1774" s="15" t="s">
        <v>339</v>
      </c>
      <c r="Z1774" s="144">
        <v>227565</v>
      </c>
      <c r="AB1774" t="s">
        <v>1959</v>
      </c>
      <c r="AD1774" s="144">
        <v>217.02870000000001</v>
      </c>
      <c r="AG1774" s="15" t="s">
        <v>15</v>
      </c>
      <c r="AH1774" s="133">
        <v>8.8316039976528231E-5</v>
      </c>
      <c r="AI1774" s="133">
        <v>1.1233144960460757E-2</v>
      </c>
      <c r="AJ1774" s="133">
        <v>1.2769996535986594E-3</v>
      </c>
    </row>
    <row r="1775" spans="1:36">
      <c r="A1775" t="s">
        <v>1213</v>
      </c>
      <c r="B1775">
        <v>9630</v>
      </c>
      <c r="C1775" t="s">
        <v>1973</v>
      </c>
      <c r="D1775" t="s">
        <v>1974</v>
      </c>
      <c r="E1775" t="s">
        <v>309</v>
      </c>
      <c r="F1775" t="s">
        <v>1975</v>
      </c>
      <c r="G1775" t="s">
        <v>1976</v>
      </c>
      <c r="H1775" t="s">
        <v>312</v>
      </c>
      <c r="I1775" t="s">
        <v>754</v>
      </c>
      <c r="J1775" t="s">
        <v>204</v>
      </c>
      <c r="K1775" t="s">
        <v>204</v>
      </c>
      <c r="L1775" t="s">
        <v>325</v>
      </c>
      <c r="M1775" t="s">
        <v>340</v>
      </c>
      <c r="N1775" t="s">
        <v>464</v>
      </c>
      <c r="O1775" t="s">
        <v>339</v>
      </c>
      <c r="P1775" t="s">
        <v>1650</v>
      </c>
      <c r="Q1775" t="s">
        <v>413</v>
      </c>
      <c r="R1775" t="s">
        <v>407</v>
      </c>
      <c r="S1775" t="s">
        <v>1212</v>
      </c>
      <c r="T1775" s="132">
        <v>5496.1</v>
      </c>
      <c r="U1775" t="s">
        <v>1977</v>
      </c>
      <c r="V1775" s="133">
        <v>6.4999999999999997E-3</v>
      </c>
      <c r="W1775" s="133">
        <v>2.6497728594541199E-2</v>
      </c>
      <c r="X1775" s="15" t="s">
        <v>412</v>
      </c>
      <c r="Y1775" s="15" t="s">
        <v>339</v>
      </c>
      <c r="Z1775" s="144">
        <v>215593.9</v>
      </c>
      <c r="AB1775" t="s">
        <v>1978</v>
      </c>
      <c r="AD1775" s="144">
        <v>213.5026</v>
      </c>
      <c r="AG1775" s="15" t="s">
        <v>15</v>
      </c>
      <c r="AH1775" s="133">
        <v>8.8550819966499116E-5</v>
      </c>
      <c r="AI1775" s="133">
        <v>1.1050638257683286E-2</v>
      </c>
      <c r="AJ1775" s="133">
        <v>1.2562520359860844E-3</v>
      </c>
    </row>
    <row r="1776" spans="1:36">
      <c r="A1776" t="s">
        <v>1213</v>
      </c>
      <c r="B1776">
        <v>9630</v>
      </c>
      <c r="C1776" t="s">
        <v>2724</v>
      </c>
      <c r="D1776" t="s">
        <v>2725</v>
      </c>
      <c r="E1776" t="s">
        <v>309</v>
      </c>
      <c r="F1776" t="s">
        <v>3177</v>
      </c>
      <c r="G1776" t="s">
        <v>3178</v>
      </c>
      <c r="H1776" t="s">
        <v>312</v>
      </c>
      <c r="I1776" t="s">
        <v>754</v>
      </c>
      <c r="J1776" t="s">
        <v>204</v>
      </c>
      <c r="K1776" t="s">
        <v>204</v>
      </c>
      <c r="L1776" t="s">
        <v>325</v>
      </c>
      <c r="M1776" t="s">
        <v>340</v>
      </c>
      <c r="N1776" t="s">
        <v>447</v>
      </c>
      <c r="O1776" t="s">
        <v>339</v>
      </c>
      <c r="P1776" t="s">
        <v>1662</v>
      </c>
      <c r="Q1776" t="s">
        <v>413</v>
      </c>
      <c r="R1776" t="s">
        <v>407</v>
      </c>
      <c r="S1776" t="s">
        <v>1212</v>
      </c>
      <c r="T1776" s="132">
        <v>4570.1000000000004</v>
      </c>
      <c r="U1776" t="s">
        <v>3179</v>
      </c>
      <c r="V1776" s="133">
        <v>3.2500000000000001E-2</v>
      </c>
      <c r="W1776" s="133">
        <v>3.6072848445176699E-2</v>
      </c>
      <c r="X1776" s="15" t="s">
        <v>412</v>
      </c>
      <c r="Y1776" s="15" t="s">
        <v>339</v>
      </c>
      <c r="Z1776" s="144">
        <v>191042.56</v>
      </c>
      <c r="AB1776" t="s">
        <v>3180</v>
      </c>
      <c r="AD1776" s="144">
        <v>209.22979999999998</v>
      </c>
      <c r="AG1776" s="15" t="s">
        <v>15</v>
      </c>
      <c r="AH1776" s="133">
        <v>5.1849934123185642E-4</v>
      </c>
      <c r="AI1776" s="133">
        <v>1.0829483259348701E-2</v>
      </c>
      <c r="AJ1776" s="133">
        <v>1.2311108259991271E-3</v>
      </c>
    </row>
    <row r="1777" spans="1:36">
      <c r="A1777" t="s">
        <v>1213</v>
      </c>
      <c r="B1777">
        <v>9630</v>
      </c>
      <c r="C1777" t="s">
        <v>1895</v>
      </c>
      <c r="D1777" t="s">
        <v>1896</v>
      </c>
      <c r="E1777" t="s">
        <v>309</v>
      </c>
      <c r="F1777" t="s">
        <v>3083</v>
      </c>
      <c r="G1777" t="s">
        <v>3084</v>
      </c>
      <c r="H1777" t="s">
        <v>312</v>
      </c>
      <c r="I1777" t="s">
        <v>754</v>
      </c>
      <c r="J1777" t="s">
        <v>204</v>
      </c>
      <c r="K1777" t="s">
        <v>204</v>
      </c>
      <c r="L1777" t="s">
        <v>325</v>
      </c>
      <c r="M1777" t="s">
        <v>340</v>
      </c>
      <c r="N1777" t="s">
        <v>464</v>
      </c>
      <c r="O1777" t="s">
        <v>339</v>
      </c>
      <c r="P1777" t="s">
        <v>1650</v>
      </c>
      <c r="Q1777" t="s">
        <v>413</v>
      </c>
      <c r="R1777" t="s">
        <v>407</v>
      </c>
      <c r="S1777" t="s">
        <v>1212</v>
      </c>
      <c r="T1777" s="132">
        <v>5656.1</v>
      </c>
      <c r="U1777" t="s">
        <v>3085</v>
      </c>
      <c r="V1777" s="133">
        <v>5.8999999999999999E-3</v>
      </c>
      <c r="W1777" s="133">
        <v>2.8582697173356701E-2</v>
      </c>
      <c r="X1777" s="15" t="s">
        <v>412</v>
      </c>
      <c r="Y1777" s="15" t="s">
        <v>339</v>
      </c>
      <c r="Z1777" s="144">
        <v>218149</v>
      </c>
      <c r="AB1777" t="s">
        <v>3086</v>
      </c>
      <c r="AD1777" s="144">
        <v>208.26689999999999</v>
      </c>
      <c r="AG1777" s="15" t="s">
        <v>15</v>
      </c>
      <c r="AH1777" s="133">
        <v>1.5576274829152867E-4</v>
      </c>
      <c r="AI1777" s="133">
        <v>1.077964471134824E-2</v>
      </c>
      <c r="AJ1777" s="133">
        <v>1.2254451100525718E-3</v>
      </c>
    </row>
    <row r="1778" spans="1:36">
      <c r="A1778" t="s">
        <v>1213</v>
      </c>
      <c r="B1778">
        <v>9630</v>
      </c>
      <c r="C1778" t="s">
        <v>2772</v>
      </c>
      <c r="D1778" t="s">
        <v>2773</v>
      </c>
      <c r="E1778" t="s">
        <v>309</v>
      </c>
      <c r="F1778" t="s">
        <v>2774</v>
      </c>
      <c r="G1778" t="s">
        <v>2775</v>
      </c>
      <c r="H1778" t="s">
        <v>312</v>
      </c>
      <c r="I1778" t="s">
        <v>754</v>
      </c>
      <c r="J1778" t="s">
        <v>204</v>
      </c>
      <c r="K1778" t="s">
        <v>204</v>
      </c>
      <c r="L1778" t="s">
        <v>325</v>
      </c>
      <c r="M1778" t="s">
        <v>340</v>
      </c>
      <c r="N1778" t="s">
        <v>477</v>
      </c>
      <c r="O1778" t="s">
        <v>339</v>
      </c>
      <c r="P1778" t="s">
        <v>2102</v>
      </c>
      <c r="Q1778" t="s">
        <v>415</v>
      </c>
      <c r="R1778" t="s">
        <v>407</v>
      </c>
      <c r="S1778" t="s">
        <v>1212</v>
      </c>
      <c r="T1778" s="132">
        <v>5890.5</v>
      </c>
      <c r="U1778" t="s">
        <v>2622</v>
      </c>
      <c r="V1778" s="133">
        <v>2.6499999999999999E-2</v>
      </c>
      <c r="W1778" s="133">
        <v>2.2419582506417901E-2</v>
      </c>
      <c r="X1778" s="15" t="s">
        <v>412</v>
      </c>
      <c r="Y1778" s="15" t="s">
        <v>339</v>
      </c>
      <c r="Z1778" s="144">
        <v>166558.79999999999</v>
      </c>
      <c r="AB1778" t="s">
        <v>2776</v>
      </c>
      <c r="AD1778" s="144">
        <v>193.04160000000002</v>
      </c>
      <c r="AG1778" s="15" t="s">
        <v>15</v>
      </c>
      <c r="AH1778" s="133">
        <v>1.1232848129651287E-4</v>
      </c>
      <c r="AI1778" s="133">
        <v>9.9916014619231518E-3</v>
      </c>
      <c r="AJ1778" s="133">
        <v>1.1358592496297998E-3</v>
      </c>
    </row>
    <row r="1779" spans="1:36">
      <c r="A1779" t="s">
        <v>1213</v>
      </c>
      <c r="B1779">
        <v>9630</v>
      </c>
      <c r="C1779" t="s">
        <v>2751</v>
      </c>
      <c r="D1779" t="s">
        <v>2752</v>
      </c>
      <c r="E1779" t="s">
        <v>309</v>
      </c>
      <c r="F1779" t="s">
        <v>2825</v>
      </c>
      <c r="G1779" t="s">
        <v>2826</v>
      </c>
      <c r="H1779" t="s">
        <v>312</v>
      </c>
      <c r="I1779" t="s">
        <v>754</v>
      </c>
      <c r="J1779" t="s">
        <v>204</v>
      </c>
      <c r="K1779" t="s">
        <v>204</v>
      </c>
      <c r="L1779" t="s">
        <v>325</v>
      </c>
      <c r="M1779" t="s">
        <v>340</v>
      </c>
      <c r="N1779" t="s">
        <v>464</v>
      </c>
      <c r="O1779" t="s">
        <v>339</v>
      </c>
      <c r="P1779" t="s">
        <v>1690</v>
      </c>
      <c r="Q1779" t="s">
        <v>413</v>
      </c>
      <c r="R1779" t="s">
        <v>407</v>
      </c>
      <c r="S1779" t="s">
        <v>1212</v>
      </c>
      <c r="T1779" s="132">
        <v>1713.2</v>
      </c>
      <c r="U1779" t="s">
        <v>2378</v>
      </c>
      <c r="V1779" s="133">
        <v>2.1499999999999998E-2</v>
      </c>
      <c r="W1779" s="133">
        <v>1.8094911831616999E-2</v>
      </c>
      <c r="X1779" s="15" t="s">
        <v>412</v>
      </c>
      <c r="Y1779" s="15" t="s">
        <v>339</v>
      </c>
      <c r="Z1779" s="144">
        <v>168765.1</v>
      </c>
      <c r="AB1779" t="s">
        <v>2827</v>
      </c>
      <c r="AD1779" s="144">
        <v>191.5821</v>
      </c>
      <c r="AG1779" s="15" t="s">
        <v>15</v>
      </c>
      <c r="AH1779" s="133">
        <v>8.6047605587153664E-5</v>
      </c>
      <c r="AI1779" s="133">
        <v>9.916059494110634E-3</v>
      </c>
      <c r="AJ1779" s="133">
        <v>1.1272715329157096E-3</v>
      </c>
    </row>
    <row r="1780" spans="1:36">
      <c r="A1780" t="s">
        <v>1213</v>
      </c>
      <c r="B1780">
        <v>9630</v>
      </c>
      <c r="C1780" t="s">
        <v>2178</v>
      </c>
      <c r="D1780" t="s">
        <v>2179</v>
      </c>
      <c r="E1780" t="s">
        <v>309</v>
      </c>
      <c r="F1780" t="s">
        <v>3175</v>
      </c>
      <c r="G1780" t="s">
        <v>3176</v>
      </c>
      <c r="H1780" t="s">
        <v>312</v>
      </c>
      <c r="I1780" t="s">
        <v>754</v>
      </c>
      <c r="J1780" t="s">
        <v>204</v>
      </c>
      <c r="K1780" t="s">
        <v>204</v>
      </c>
      <c r="L1780" t="s">
        <v>325</v>
      </c>
      <c r="M1780" t="s">
        <v>340</v>
      </c>
      <c r="N1780" t="s">
        <v>464</v>
      </c>
      <c r="O1780" t="s">
        <v>339</v>
      </c>
      <c r="P1780" t="s">
        <v>1686</v>
      </c>
      <c r="Q1780" t="s">
        <v>413</v>
      </c>
      <c r="R1780" t="s">
        <v>407</v>
      </c>
      <c r="S1780" t="s">
        <v>1212</v>
      </c>
      <c r="T1780" s="132">
        <v>2479.6999999999998</v>
      </c>
      <c r="U1780" t="s">
        <v>1687</v>
      </c>
      <c r="V1780" s="133">
        <v>3.3000000000000002E-2</v>
      </c>
      <c r="W1780" s="133">
        <v>3.3266664320230198E-2</v>
      </c>
      <c r="X1780" s="15" t="s">
        <v>412</v>
      </c>
      <c r="Y1780" s="15" t="s">
        <v>339</v>
      </c>
      <c r="Z1780" s="144">
        <v>168150</v>
      </c>
      <c r="AB1780" t="s">
        <v>2850</v>
      </c>
      <c r="AD1780" s="144">
        <v>189.01739999999998</v>
      </c>
      <c r="AG1780" s="15" t="s">
        <v>15</v>
      </c>
      <c r="AH1780" s="133">
        <v>2.8033209058052501E-4</v>
      </c>
      <c r="AI1780" s="133">
        <v>9.7833137011344336E-3</v>
      </c>
      <c r="AJ1780" s="133">
        <v>1.1121808052304565E-3</v>
      </c>
    </row>
    <row r="1781" spans="1:36">
      <c r="A1781" t="s">
        <v>1213</v>
      </c>
      <c r="B1781">
        <v>9630</v>
      </c>
      <c r="C1781" t="s">
        <v>2119</v>
      </c>
      <c r="D1781" t="s">
        <v>2120</v>
      </c>
      <c r="E1781" t="s">
        <v>309</v>
      </c>
      <c r="F1781" t="s">
        <v>2704</v>
      </c>
      <c r="G1781" t="s">
        <v>2705</v>
      </c>
      <c r="H1781" t="s">
        <v>312</v>
      </c>
      <c r="I1781" t="s">
        <v>754</v>
      </c>
      <c r="J1781" t="s">
        <v>204</v>
      </c>
      <c r="K1781" t="s">
        <v>204</v>
      </c>
      <c r="L1781" t="s">
        <v>325</v>
      </c>
      <c r="M1781" t="s">
        <v>340</v>
      </c>
      <c r="N1781" t="s">
        <v>464</v>
      </c>
      <c r="O1781" t="s">
        <v>339</v>
      </c>
      <c r="P1781" t="s">
        <v>1725</v>
      </c>
      <c r="Q1781" t="s">
        <v>415</v>
      </c>
      <c r="R1781" t="s">
        <v>407</v>
      </c>
      <c r="S1781" t="s">
        <v>1212</v>
      </c>
      <c r="T1781" s="132">
        <v>4737</v>
      </c>
      <c r="U1781" t="s">
        <v>1983</v>
      </c>
      <c r="V1781" s="133">
        <v>1.3299999999999999E-2</v>
      </c>
      <c r="W1781" s="133">
        <v>2.9004936093091599E-2</v>
      </c>
      <c r="X1781" s="15" t="s">
        <v>412</v>
      </c>
      <c r="Y1781" s="15" t="s">
        <v>339</v>
      </c>
      <c r="Z1781" s="144">
        <v>174800</v>
      </c>
      <c r="AB1781" t="s">
        <v>2706</v>
      </c>
      <c r="AD1781" s="144">
        <v>180.63829999999999</v>
      </c>
      <c r="AG1781" s="15" t="s">
        <v>15</v>
      </c>
      <c r="AH1781" s="133">
        <v>1.472E-4</v>
      </c>
      <c r="AI1781" s="133">
        <v>9.3496215445754306E-3</v>
      </c>
      <c r="AJ1781" s="133">
        <v>1.0628780733914485E-3</v>
      </c>
    </row>
    <row r="1782" spans="1:36">
      <c r="A1782" t="s">
        <v>1213</v>
      </c>
      <c r="B1782">
        <v>9630</v>
      </c>
      <c r="C1782" t="s">
        <v>2074</v>
      </c>
      <c r="D1782" t="s">
        <v>2075</v>
      </c>
      <c r="E1782" t="s">
        <v>309</v>
      </c>
      <c r="F1782" t="s">
        <v>2642</v>
      </c>
      <c r="G1782" t="s">
        <v>2643</v>
      </c>
      <c r="H1782" t="s">
        <v>312</v>
      </c>
      <c r="I1782" t="s">
        <v>754</v>
      </c>
      <c r="J1782" t="s">
        <v>204</v>
      </c>
      <c r="K1782" t="s">
        <v>204</v>
      </c>
      <c r="L1782" t="s">
        <v>325</v>
      </c>
      <c r="M1782" t="s">
        <v>340</v>
      </c>
      <c r="N1782" t="s">
        <v>448</v>
      </c>
      <c r="O1782" t="s">
        <v>339</v>
      </c>
      <c r="P1782" t="s">
        <v>1211</v>
      </c>
      <c r="Q1782" t="s">
        <v>413</v>
      </c>
      <c r="R1782" t="s">
        <v>407</v>
      </c>
      <c r="S1782" t="s">
        <v>1212</v>
      </c>
      <c r="T1782" s="132">
        <v>2218.5</v>
      </c>
      <c r="U1782" t="s">
        <v>2644</v>
      </c>
      <c r="V1782" s="133">
        <v>3.8E-3</v>
      </c>
      <c r="W1782" s="133">
        <v>1.7127171698808299E-2</v>
      </c>
      <c r="X1782" s="15" t="s">
        <v>412</v>
      </c>
      <c r="Y1782" s="15" t="s">
        <v>339</v>
      </c>
      <c r="Z1782" s="144">
        <v>164357</v>
      </c>
      <c r="AB1782" t="s">
        <v>2607</v>
      </c>
      <c r="AD1782" s="144">
        <v>176.2236</v>
      </c>
      <c r="AG1782" s="15" t="s">
        <v>15</v>
      </c>
      <c r="AH1782" s="133">
        <v>5.4785666666666666E-5</v>
      </c>
      <c r="AI1782" s="133">
        <v>9.1211219725974117E-3</v>
      </c>
      <c r="AJ1782" s="133">
        <v>1.0369019219850124E-3</v>
      </c>
    </row>
    <row r="1783" spans="1:36">
      <c r="A1783" t="s">
        <v>1213</v>
      </c>
      <c r="B1783">
        <v>9630</v>
      </c>
      <c r="C1783" t="s">
        <v>1953</v>
      </c>
      <c r="D1783" t="s">
        <v>1954</v>
      </c>
      <c r="E1783" t="s">
        <v>309</v>
      </c>
      <c r="F1783" t="s">
        <v>2681</v>
      </c>
      <c r="G1783" t="s">
        <v>2682</v>
      </c>
      <c r="H1783" t="s">
        <v>312</v>
      </c>
      <c r="I1783" t="s">
        <v>754</v>
      </c>
      <c r="J1783" t="s">
        <v>204</v>
      </c>
      <c r="K1783" t="s">
        <v>204</v>
      </c>
      <c r="L1783" t="s">
        <v>325</v>
      </c>
      <c r="M1783" t="s">
        <v>340</v>
      </c>
      <c r="N1783" t="s">
        <v>464</v>
      </c>
      <c r="O1783" t="s">
        <v>339</v>
      </c>
      <c r="P1783" t="s">
        <v>2102</v>
      </c>
      <c r="Q1783" t="s">
        <v>415</v>
      </c>
      <c r="R1783" t="s">
        <v>407</v>
      </c>
      <c r="S1783" t="s">
        <v>1212</v>
      </c>
      <c r="T1783" s="132">
        <v>3141.9</v>
      </c>
      <c r="U1783" t="s">
        <v>2683</v>
      </c>
      <c r="V1783" s="133">
        <v>1.34E-2</v>
      </c>
      <c r="W1783" s="133">
        <v>2.28995186698433E-2</v>
      </c>
      <c r="X1783" s="15" t="s">
        <v>412</v>
      </c>
      <c r="Y1783" s="15" t="s">
        <v>339</v>
      </c>
      <c r="Z1783" s="144">
        <v>156728</v>
      </c>
      <c r="AB1783" t="s">
        <v>2684</v>
      </c>
      <c r="AD1783" s="144">
        <v>172.80829999999997</v>
      </c>
      <c r="AG1783" s="15" t="s">
        <v>15</v>
      </c>
      <c r="AH1783" s="133">
        <v>5.457951901013931E-5</v>
      </c>
      <c r="AI1783" s="133">
        <v>8.9443501448001582E-3</v>
      </c>
      <c r="AJ1783" s="133">
        <v>1.0168062529931439E-3</v>
      </c>
    </row>
    <row r="1784" spans="1:36">
      <c r="A1784" t="s">
        <v>1213</v>
      </c>
      <c r="B1784">
        <v>9630</v>
      </c>
      <c r="C1784" t="s">
        <v>3046</v>
      </c>
      <c r="D1784" t="s">
        <v>3047</v>
      </c>
      <c r="E1784" t="s">
        <v>309</v>
      </c>
      <c r="F1784" t="s">
        <v>3067</v>
      </c>
      <c r="G1784" t="s">
        <v>3068</v>
      </c>
      <c r="H1784" t="s">
        <v>312</v>
      </c>
      <c r="I1784" t="s">
        <v>754</v>
      </c>
      <c r="J1784" t="s">
        <v>204</v>
      </c>
      <c r="K1784" t="s">
        <v>204</v>
      </c>
      <c r="L1784" t="s">
        <v>325</v>
      </c>
      <c r="M1784" t="s">
        <v>340</v>
      </c>
      <c r="N1784" t="s">
        <v>447</v>
      </c>
      <c r="O1784" t="s">
        <v>339</v>
      </c>
      <c r="P1784" t="s">
        <v>1662</v>
      </c>
      <c r="Q1784" t="s">
        <v>413</v>
      </c>
      <c r="R1784" t="s">
        <v>407</v>
      </c>
      <c r="S1784" t="s">
        <v>1212</v>
      </c>
      <c r="T1784" s="132">
        <v>3760.2</v>
      </c>
      <c r="U1784" t="s">
        <v>2108</v>
      </c>
      <c r="V1784" s="133">
        <v>7.4999999999999997E-3</v>
      </c>
      <c r="W1784" s="133">
        <v>2.9928091992139499E-2</v>
      </c>
      <c r="X1784" s="15" t="s">
        <v>412</v>
      </c>
      <c r="Y1784" s="15" t="s">
        <v>339</v>
      </c>
      <c r="Z1784" s="144">
        <v>166000</v>
      </c>
      <c r="AB1784" t="s">
        <v>3069</v>
      </c>
      <c r="AD1784" s="144">
        <v>166.79679999999999</v>
      </c>
      <c r="AG1784" s="15" t="s">
        <v>15</v>
      </c>
      <c r="AH1784" s="133">
        <v>1.0786512181286181E-4</v>
      </c>
      <c r="AI1784" s="133">
        <v>8.6332021218437031E-3</v>
      </c>
      <c r="AJ1784" s="133">
        <v>9.8143450991212142E-4</v>
      </c>
    </row>
    <row r="1785" spans="1:36">
      <c r="A1785" t="s">
        <v>1213</v>
      </c>
      <c r="B1785">
        <v>9630</v>
      </c>
      <c r="C1785" t="s">
        <v>2493</v>
      </c>
      <c r="D1785" t="s">
        <v>2494</v>
      </c>
      <c r="E1785" t="s">
        <v>309</v>
      </c>
      <c r="F1785" t="s">
        <v>2794</v>
      </c>
      <c r="G1785" t="s">
        <v>2795</v>
      </c>
      <c r="H1785" t="s">
        <v>312</v>
      </c>
      <c r="I1785" t="s">
        <v>754</v>
      </c>
      <c r="J1785" t="s">
        <v>204</v>
      </c>
      <c r="K1785" t="s">
        <v>204</v>
      </c>
      <c r="L1785" t="s">
        <v>325</v>
      </c>
      <c r="M1785" t="s">
        <v>340</v>
      </c>
      <c r="N1785" t="s">
        <v>464</v>
      </c>
      <c r="O1785" t="s">
        <v>339</v>
      </c>
      <c r="P1785" t="s">
        <v>1211</v>
      </c>
      <c r="Q1785" t="s">
        <v>413</v>
      </c>
      <c r="R1785" t="s">
        <v>407</v>
      </c>
      <c r="S1785" t="s">
        <v>1212</v>
      </c>
      <c r="T1785" s="132">
        <v>1956.1</v>
      </c>
      <c r="U1785" t="s">
        <v>1663</v>
      </c>
      <c r="V1785" s="133">
        <v>8.3000000000000001E-3</v>
      </c>
      <c r="W1785" s="133">
        <v>1.7158642922639501E-2</v>
      </c>
      <c r="X1785" s="15" t="s">
        <v>412</v>
      </c>
      <c r="Y1785" s="15" t="s">
        <v>339</v>
      </c>
      <c r="Z1785" s="144">
        <v>138672.29999999999</v>
      </c>
      <c r="AB1785" t="s">
        <v>2796</v>
      </c>
      <c r="AD1785" s="144">
        <v>153.9956</v>
      </c>
      <c r="AG1785" s="15" t="s">
        <v>15</v>
      </c>
      <c r="AH1785" s="133">
        <v>1.1684042664219148E-4</v>
      </c>
      <c r="AI1785" s="133">
        <v>7.9706273781906742E-3</v>
      </c>
      <c r="AJ1785" s="133">
        <v>9.0611208497179256E-4</v>
      </c>
    </row>
    <row r="1786" spans="1:36">
      <c r="A1786" t="s">
        <v>1213</v>
      </c>
      <c r="B1786">
        <v>9630</v>
      </c>
      <c r="C1786" t="s">
        <v>3046</v>
      </c>
      <c r="D1786" t="s">
        <v>3047</v>
      </c>
      <c r="E1786" t="s">
        <v>309</v>
      </c>
      <c r="F1786" t="s">
        <v>3048</v>
      </c>
      <c r="G1786" t="s">
        <v>3049</v>
      </c>
      <c r="H1786" t="s">
        <v>312</v>
      </c>
      <c r="I1786" t="s">
        <v>754</v>
      </c>
      <c r="J1786" t="s">
        <v>204</v>
      </c>
      <c r="K1786" t="s">
        <v>204</v>
      </c>
      <c r="L1786" t="s">
        <v>325</v>
      </c>
      <c r="M1786" t="s">
        <v>340</v>
      </c>
      <c r="N1786" t="s">
        <v>447</v>
      </c>
      <c r="O1786" t="s">
        <v>339</v>
      </c>
      <c r="P1786" t="s">
        <v>1662</v>
      </c>
      <c r="Q1786" t="s">
        <v>413</v>
      </c>
      <c r="R1786" t="s">
        <v>407</v>
      </c>
      <c r="S1786" t="s">
        <v>1212</v>
      </c>
      <c r="T1786" s="132">
        <v>5910.6</v>
      </c>
      <c r="U1786" t="s">
        <v>1904</v>
      </c>
      <c r="V1786" s="133">
        <v>4.0800000000000003E-2</v>
      </c>
      <c r="W1786" s="133">
        <v>3.2831312390565498E-2</v>
      </c>
      <c r="X1786" s="15" t="s">
        <v>412</v>
      </c>
      <c r="Y1786" s="15" t="s">
        <v>339</v>
      </c>
      <c r="Z1786" s="144">
        <v>137000</v>
      </c>
      <c r="AB1786" t="s">
        <v>3050</v>
      </c>
      <c r="AD1786" s="144">
        <v>144.4528</v>
      </c>
      <c r="AG1786" s="15" t="s">
        <v>15</v>
      </c>
      <c r="AH1786" s="133">
        <v>3.9142857142857143E-4</v>
      </c>
      <c r="AI1786" s="133">
        <v>7.4767035066995533E-3</v>
      </c>
      <c r="AJ1786" s="133">
        <v>8.4996212741151927E-4</v>
      </c>
    </row>
    <row r="1787" spans="1:36">
      <c r="A1787" t="s">
        <v>1213</v>
      </c>
      <c r="B1787">
        <v>9630</v>
      </c>
      <c r="C1787" t="s">
        <v>3074</v>
      </c>
      <c r="D1787" t="s">
        <v>3075</v>
      </c>
      <c r="E1787" t="s">
        <v>309</v>
      </c>
      <c r="F1787" t="s">
        <v>3076</v>
      </c>
      <c r="G1787" t="s">
        <v>3077</v>
      </c>
      <c r="H1787" t="s">
        <v>312</v>
      </c>
      <c r="I1787" t="s">
        <v>754</v>
      </c>
      <c r="J1787" t="s">
        <v>204</v>
      </c>
      <c r="K1787" t="s">
        <v>204</v>
      </c>
      <c r="L1787" t="s">
        <v>325</v>
      </c>
      <c r="M1787" t="s">
        <v>340</v>
      </c>
      <c r="N1787" t="s">
        <v>447</v>
      </c>
      <c r="O1787" t="s">
        <v>339</v>
      </c>
      <c r="P1787" t="s">
        <v>1856</v>
      </c>
      <c r="Q1787" t="s">
        <v>415</v>
      </c>
      <c r="R1787" t="s">
        <v>407</v>
      </c>
      <c r="S1787" t="s">
        <v>1212</v>
      </c>
      <c r="T1787" s="132">
        <v>4349.7</v>
      </c>
      <c r="U1787" t="s">
        <v>1927</v>
      </c>
      <c r="V1787" s="133">
        <v>1E-3</v>
      </c>
      <c r="W1787" s="133">
        <v>2.5349028924703299E-2</v>
      </c>
      <c r="X1787" s="15" t="s">
        <v>412</v>
      </c>
      <c r="Y1787" s="15" t="s">
        <v>339</v>
      </c>
      <c r="Z1787" s="144">
        <v>135369.9</v>
      </c>
      <c r="AB1787" t="s">
        <v>3078</v>
      </c>
      <c r="AD1787" s="144">
        <v>134.77429999999998</v>
      </c>
      <c r="AG1787" s="15" t="s">
        <v>15</v>
      </c>
      <c r="AH1787" s="133">
        <v>7.8323560961892963E-4</v>
      </c>
      <c r="AI1787" s="133">
        <v>6.9757559661216498E-3</v>
      </c>
      <c r="AJ1787" s="133">
        <v>7.9301370931126507E-4</v>
      </c>
    </row>
    <row r="1788" spans="1:36">
      <c r="A1788" t="s">
        <v>1213</v>
      </c>
      <c r="B1788">
        <v>9630</v>
      </c>
      <c r="C1788" t="s">
        <v>1852</v>
      </c>
      <c r="D1788" t="s">
        <v>1853</v>
      </c>
      <c r="E1788" t="s">
        <v>309</v>
      </c>
      <c r="F1788" t="s">
        <v>2797</v>
      </c>
      <c r="G1788" t="s">
        <v>2798</v>
      </c>
      <c r="H1788" t="s">
        <v>312</v>
      </c>
      <c r="I1788" t="s">
        <v>754</v>
      </c>
      <c r="J1788" t="s">
        <v>204</v>
      </c>
      <c r="K1788" t="s">
        <v>204</v>
      </c>
      <c r="L1788" t="s">
        <v>325</v>
      </c>
      <c r="M1788" t="s">
        <v>340</v>
      </c>
      <c r="N1788" t="s">
        <v>443</v>
      </c>
      <c r="O1788" t="s">
        <v>339</v>
      </c>
      <c r="P1788" t="s">
        <v>1856</v>
      </c>
      <c r="Q1788" t="s">
        <v>415</v>
      </c>
      <c r="R1788" t="s">
        <v>407</v>
      </c>
      <c r="S1788" t="s">
        <v>1212</v>
      </c>
      <c r="T1788" s="132">
        <v>1045.5999999999999</v>
      </c>
      <c r="U1788" t="s">
        <v>1793</v>
      </c>
      <c r="V1788" s="133">
        <v>1.8499999999999999E-2</v>
      </c>
      <c r="W1788" s="133">
        <v>2.1798025835752102E-2</v>
      </c>
      <c r="X1788" s="15" t="s">
        <v>412</v>
      </c>
      <c r="Y1788" s="15" t="s">
        <v>339</v>
      </c>
      <c r="Z1788" s="144">
        <v>114176.92</v>
      </c>
      <c r="AB1788" t="s">
        <v>2799</v>
      </c>
      <c r="AD1788" s="144">
        <v>127.72969999999999</v>
      </c>
      <c r="AG1788" s="15" t="s">
        <v>15</v>
      </c>
      <c r="AH1788" s="133">
        <v>2.3814642082429501E-4</v>
      </c>
      <c r="AI1788" s="133">
        <v>6.6111359274426103E-3</v>
      </c>
      <c r="AJ1788" s="133">
        <v>7.5156319258356456E-4</v>
      </c>
    </row>
    <row r="1789" spans="1:36">
      <c r="A1789" t="s">
        <v>1213</v>
      </c>
      <c r="B1789">
        <v>9630</v>
      </c>
      <c r="C1789" t="s">
        <v>2415</v>
      </c>
      <c r="D1789" t="s">
        <v>2416</v>
      </c>
      <c r="E1789" t="s">
        <v>309</v>
      </c>
      <c r="F1789" t="s">
        <v>3079</v>
      </c>
      <c r="G1789" t="s">
        <v>3080</v>
      </c>
      <c r="H1789" t="s">
        <v>312</v>
      </c>
      <c r="I1789" t="s">
        <v>754</v>
      </c>
      <c r="J1789" t="s">
        <v>204</v>
      </c>
      <c r="K1789" t="s">
        <v>204</v>
      </c>
      <c r="L1789" t="s">
        <v>325</v>
      </c>
      <c r="M1789" t="s">
        <v>340</v>
      </c>
      <c r="N1789" t="s">
        <v>440</v>
      </c>
      <c r="O1789" t="s">
        <v>339</v>
      </c>
      <c r="P1789" t="s">
        <v>1622</v>
      </c>
      <c r="Q1789" t="s">
        <v>413</v>
      </c>
      <c r="R1789" t="s">
        <v>407</v>
      </c>
      <c r="S1789" t="s">
        <v>1212</v>
      </c>
      <c r="T1789" s="132">
        <v>3589.7</v>
      </c>
      <c r="U1789" t="s">
        <v>3081</v>
      </c>
      <c r="V1789" s="133">
        <v>1.23E-2</v>
      </c>
      <c r="W1789" s="133">
        <v>2.01667674005028E-2</v>
      </c>
      <c r="X1789" s="15" t="s">
        <v>412</v>
      </c>
      <c r="Y1789" s="15" t="s">
        <v>339</v>
      </c>
      <c r="Z1789" s="144">
        <v>116794.24000000001</v>
      </c>
      <c r="AB1789" t="s">
        <v>3082</v>
      </c>
      <c r="AD1789" s="144">
        <v>126.90860000000001</v>
      </c>
      <c r="AG1789" s="15" t="s">
        <v>15</v>
      </c>
      <c r="AH1789" s="133">
        <v>1.0475844935648151E-4</v>
      </c>
      <c r="AI1789" s="133">
        <v>6.5686367772056411E-3</v>
      </c>
      <c r="AJ1789" s="133">
        <v>7.4673182965520602E-4</v>
      </c>
    </row>
    <row r="1790" spans="1:36">
      <c r="A1790" t="s">
        <v>1213</v>
      </c>
      <c r="B1790">
        <v>9630</v>
      </c>
      <c r="C1790" t="s">
        <v>1973</v>
      </c>
      <c r="D1790" t="s">
        <v>1974</v>
      </c>
      <c r="E1790" t="s">
        <v>309</v>
      </c>
      <c r="F1790" t="s">
        <v>1985</v>
      </c>
      <c r="G1790" t="s">
        <v>1986</v>
      </c>
      <c r="H1790" t="s">
        <v>312</v>
      </c>
      <c r="I1790" t="s">
        <v>754</v>
      </c>
      <c r="J1790" t="s">
        <v>204</v>
      </c>
      <c r="K1790" t="s">
        <v>204</v>
      </c>
      <c r="L1790" t="s">
        <v>325</v>
      </c>
      <c r="M1790" t="s">
        <v>340</v>
      </c>
      <c r="N1790" t="s">
        <v>464</v>
      </c>
      <c r="O1790" t="s">
        <v>339</v>
      </c>
      <c r="P1790" t="s">
        <v>1650</v>
      </c>
      <c r="Q1790" t="s">
        <v>413</v>
      </c>
      <c r="R1790" t="s">
        <v>407</v>
      </c>
      <c r="S1790" t="s">
        <v>1212</v>
      </c>
      <c r="T1790" s="132">
        <v>2697.6</v>
      </c>
      <c r="U1790" t="s">
        <v>1386</v>
      </c>
      <c r="V1790" s="133">
        <v>2.3400000000000001E-2</v>
      </c>
      <c r="W1790" s="133">
        <v>2.2986064535379099E-2</v>
      </c>
      <c r="X1790" s="15" t="s">
        <v>412</v>
      </c>
      <c r="Y1790" s="15" t="s">
        <v>339</v>
      </c>
      <c r="Z1790" s="144">
        <v>86265.89</v>
      </c>
      <c r="AB1790" t="s">
        <v>1987</v>
      </c>
      <c r="AD1790" s="144">
        <v>96.479799999999997</v>
      </c>
      <c r="AG1790" s="15" t="s">
        <v>15</v>
      </c>
      <c r="AH1790" s="133">
        <v>4.0892891106485463E-5</v>
      </c>
      <c r="AI1790" s="133">
        <v>4.9936786201836975E-3</v>
      </c>
      <c r="AJ1790" s="133">
        <v>5.6768838028918719E-4</v>
      </c>
    </row>
    <row r="1791" spans="1:36">
      <c r="A1791" t="s">
        <v>1213</v>
      </c>
      <c r="B1791">
        <v>9630</v>
      </c>
      <c r="C1791" t="s">
        <v>3131</v>
      </c>
      <c r="D1791" t="s">
        <v>3132</v>
      </c>
      <c r="E1791" t="s">
        <v>309</v>
      </c>
      <c r="F1791" t="s">
        <v>3133</v>
      </c>
      <c r="G1791" t="s">
        <v>3134</v>
      </c>
      <c r="H1791" t="s">
        <v>312</v>
      </c>
      <c r="I1791" t="s">
        <v>754</v>
      </c>
      <c r="J1791" t="s">
        <v>204</v>
      </c>
      <c r="K1791" t="s">
        <v>204</v>
      </c>
      <c r="L1791" t="s">
        <v>325</v>
      </c>
      <c r="M1791" t="s">
        <v>340</v>
      </c>
      <c r="N1791" t="s">
        <v>464</v>
      </c>
      <c r="O1791" t="s">
        <v>339</v>
      </c>
      <c r="P1791" t="s">
        <v>1662</v>
      </c>
      <c r="Q1791" t="s">
        <v>413</v>
      </c>
      <c r="R1791" t="s">
        <v>407</v>
      </c>
      <c r="S1791" t="s">
        <v>1212</v>
      </c>
      <c r="T1791" s="132">
        <v>1926.1</v>
      </c>
      <c r="U1791" t="s">
        <v>3135</v>
      </c>
      <c r="V1791" s="133">
        <v>3.0599999999999999E-2</v>
      </c>
      <c r="W1791" s="133">
        <v>2.12577698266503E-2</v>
      </c>
      <c r="X1791" s="15" t="s">
        <v>412</v>
      </c>
      <c r="Y1791" s="15" t="s">
        <v>339</v>
      </c>
      <c r="Z1791" s="144">
        <v>71486.7</v>
      </c>
      <c r="AB1791" t="s">
        <v>3136</v>
      </c>
      <c r="AD1791" s="144">
        <v>82.524199999999993</v>
      </c>
      <c r="AG1791" s="15" t="s">
        <v>15</v>
      </c>
      <c r="AH1791" s="133">
        <v>2.0473234616646746E-4</v>
      </c>
      <c r="AI1791" s="133">
        <v>4.2713535184335316E-3</v>
      </c>
      <c r="AJ1791" s="133">
        <v>4.8557345094684003E-4</v>
      </c>
    </row>
    <row r="1792" spans="1:36">
      <c r="A1792" t="s">
        <v>1213</v>
      </c>
      <c r="B1792">
        <v>9630</v>
      </c>
      <c r="C1792" t="s">
        <v>1874</v>
      </c>
      <c r="D1792" t="s">
        <v>1875</v>
      </c>
      <c r="E1792" t="s">
        <v>309</v>
      </c>
      <c r="F1792" t="s">
        <v>2115</v>
      </c>
      <c r="G1792" t="s">
        <v>2116</v>
      </c>
      <c r="H1792" t="s">
        <v>312</v>
      </c>
      <c r="I1792" t="s">
        <v>754</v>
      </c>
      <c r="J1792" t="s">
        <v>204</v>
      </c>
      <c r="K1792" t="s">
        <v>204</v>
      </c>
      <c r="L1792" t="s">
        <v>325</v>
      </c>
      <c r="M1792" t="s">
        <v>340</v>
      </c>
      <c r="N1792" t="s">
        <v>448</v>
      </c>
      <c r="O1792" t="s">
        <v>339</v>
      </c>
      <c r="P1792" t="s">
        <v>1211</v>
      </c>
      <c r="Q1792" t="s">
        <v>413</v>
      </c>
      <c r="R1792" t="s">
        <v>407</v>
      </c>
      <c r="S1792" t="s">
        <v>1212</v>
      </c>
      <c r="T1792" s="132">
        <v>3534.9</v>
      </c>
      <c r="U1792" t="s">
        <v>2117</v>
      </c>
      <c r="V1792" s="133">
        <v>1.7500000000000002E-2</v>
      </c>
      <c r="W1792" s="133">
        <v>1.8900050641297999E-2</v>
      </c>
      <c r="X1792" s="15" t="s">
        <v>412</v>
      </c>
      <c r="Y1792" s="15" t="s">
        <v>339</v>
      </c>
      <c r="Z1792" s="144">
        <v>73784.399999999994</v>
      </c>
      <c r="AB1792" t="s">
        <v>2118</v>
      </c>
      <c r="AD1792" s="144">
        <v>82.018699999999995</v>
      </c>
      <c r="AG1792" s="15" t="s">
        <v>15</v>
      </c>
      <c r="AH1792" s="133">
        <v>2.7290051121307479E-5</v>
      </c>
      <c r="AI1792" s="133">
        <v>4.2451894453062779E-3</v>
      </c>
      <c r="AJ1792" s="133">
        <v>4.8259908246518708E-4</v>
      </c>
    </row>
    <row r="1793" spans="1:36">
      <c r="A1793" t="s">
        <v>1213</v>
      </c>
      <c r="B1793">
        <v>9630</v>
      </c>
      <c r="C1793" t="s">
        <v>2195</v>
      </c>
      <c r="D1793" t="s">
        <v>2196</v>
      </c>
      <c r="E1793" t="s">
        <v>309</v>
      </c>
      <c r="F1793" t="s">
        <v>2645</v>
      </c>
      <c r="G1793" t="s">
        <v>2646</v>
      </c>
      <c r="H1793" t="s">
        <v>312</v>
      </c>
      <c r="I1793" t="s">
        <v>754</v>
      </c>
      <c r="J1793" t="s">
        <v>204</v>
      </c>
      <c r="K1793" t="s">
        <v>204</v>
      </c>
      <c r="L1793" t="s">
        <v>325</v>
      </c>
      <c r="M1793" t="s">
        <v>340</v>
      </c>
      <c r="N1793" t="s">
        <v>464</v>
      </c>
      <c r="O1793" t="s">
        <v>339</v>
      </c>
      <c r="P1793" t="s">
        <v>1650</v>
      </c>
      <c r="Q1793" t="s">
        <v>413</v>
      </c>
      <c r="R1793" t="s">
        <v>407</v>
      </c>
      <c r="S1793" t="s">
        <v>1212</v>
      </c>
      <c r="T1793" s="132">
        <v>2036.5</v>
      </c>
      <c r="U1793" t="s">
        <v>2647</v>
      </c>
      <c r="V1793" s="133">
        <v>3.2000000000000001E-2</v>
      </c>
      <c r="W1793" s="133">
        <v>2.21415866959092E-2</v>
      </c>
      <c r="X1793" s="15" t="s">
        <v>412</v>
      </c>
      <c r="Y1793" s="15" t="s">
        <v>339</v>
      </c>
      <c r="Z1793" s="144">
        <v>69689.600000000006</v>
      </c>
      <c r="AB1793" t="s">
        <v>2648</v>
      </c>
      <c r="AD1793" s="144">
        <v>81.111699999999999</v>
      </c>
      <c r="AG1793" s="15" t="s">
        <v>15</v>
      </c>
      <c r="AH1793" s="133">
        <v>4.967731302717847E-5</v>
      </c>
      <c r="AI1793" s="133">
        <v>4.1982442141956554E-3</v>
      </c>
      <c r="AJ1793" s="133">
        <v>4.7726228283539627E-4</v>
      </c>
    </row>
    <row r="1794" spans="1:36">
      <c r="A1794" t="s">
        <v>1213</v>
      </c>
      <c r="B1794">
        <v>9630</v>
      </c>
      <c r="C1794" t="s">
        <v>2306</v>
      </c>
      <c r="D1794" t="s">
        <v>2307</v>
      </c>
      <c r="E1794" t="s">
        <v>309</v>
      </c>
      <c r="F1794" t="s">
        <v>3070</v>
      </c>
      <c r="G1794" t="s">
        <v>3071</v>
      </c>
      <c r="H1794" t="s">
        <v>312</v>
      </c>
      <c r="I1794" t="s">
        <v>754</v>
      </c>
      <c r="J1794" t="s">
        <v>204</v>
      </c>
      <c r="K1794" t="s">
        <v>204</v>
      </c>
      <c r="L1794" t="s">
        <v>325</v>
      </c>
      <c r="M1794" t="s">
        <v>340</v>
      </c>
      <c r="N1794" t="s">
        <v>445</v>
      </c>
      <c r="O1794" t="s">
        <v>339</v>
      </c>
      <c r="P1794" t="s">
        <v>1725</v>
      </c>
      <c r="Q1794" t="s">
        <v>415</v>
      </c>
      <c r="R1794" t="s">
        <v>407</v>
      </c>
      <c r="S1794" t="s">
        <v>1212</v>
      </c>
      <c r="T1794" s="132">
        <v>5623.3</v>
      </c>
      <c r="U1794" t="s">
        <v>3072</v>
      </c>
      <c r="V1794" s="133">
        <v>2.3099999999999999E-2</v>
      </c>
      <c r="W1794" s="133">
        <v>2.04945926487442E-2</v>
      </c>
      <c r="X1794" s="15" t="s">
        <v>412</v>
      </c>
      <c r="Y1794" s="15" t="s">
        <v>339</v>
      </c>
      <c r="Z1794" s="144">
        <v>66483</v>
      </c>
      <c r="AB1794" t="s">
        <v>3073</v>
      </c>
      <c r="AD1794" s="144">
        <v>66.343399999999988</v>
      </c>
      <c r="AG1794" s="15" t="s">
        <v>15</v>
      </c>
      <c r="AH1794" s="133">
        <v>2.2160999999999999E-4</v>
      </c>
      <c r="AI1794" s="133">
        <v>3.4338547361239869E-3</v>
      </c>
      <c r="AJ1794" s="133">
        <v>3.9036541627239751E-4</v>
      </c>
    </row>
    <row r="1795" spans="1:36">
      <c r="A1795" t="s">
        <v>1213</v>
      </c>
      <c r="B1795">
        <v>9630</v>
      </c>
      <c r="C1795" t="s">
        <v>2745</v>
      </c>
      <c r="D1795" t="s">
        <v>2746</v>
      </c>
      <c r="E1795" t="s">
        <v>309</v>
      </c>
      <c r="F1795" t="s">
        <v>3137</v>
      </c>
      <c r="G1795" t="s">
        <v>3138</v>
      </c>
      <c r="H1795" t="s">
        <v>312</v>
      </c>
      <c r="I1795" t="s">
        <v>754</v>
      </c>
      <c r="J1795" t="s">
        <v>204</v>
      </c>
      <c r="K1795" t="s">
        <v>204</v>
      </c>
      <c r="L1795" t="s">
        <v>325</v>
      </c>
      <c r="M1795" t="s">
        <v>340</v>
      </c>
      <c r="N1795" t="s">
        <v>464</v>
      </c>
      <c r="O1795" t="s">
        <v>339</v>
      </c>
      <c r="P1795" t="s">
        <v>1725</v>
      </c>
      <c r="Q1795" t="s">
        <v>415</v>
      </c>
      <c r="R1795" t="s">
        <v>407</v>
      </c>
      <c r="S1795" t="s">
        <v>1212</v>
      </c>
      <c r="T1795" s="132">
        <v>3384.9</v>
      </c>
      <c r="U1795" t="s">
        <v>3139</v>
      </c>
      <c r="V1795" s="133">
        <v>1.9599999999999999E-2</v>
      </c>
      <c r="W1795" s="133">
        <v>2.4816640721559199E-2</v>
      </c>
      <c r="X1795" s="15" t="s">
        <v>412</v>
      </c>
      <c r="Y1795" s="15" t="s">
        <v>339</v>
      </c>
      <c r="Z1795" s="144">
        <v>12597</v>
      </c>
      <c r="AB1795" t="s">
        <v>3140</v>
      </c>
      <c r="AD1795" s="144">
        <v>14.0457</v>
      </c>
      <c r="AG1795" s="15" t="s">
        <v>15</v>
      </c>
      <c r="AH1795" s="133">
        <v>1.1000857500118595E-5</v>
      </c>
      <c r="AI1795" s="133">
        <v>7.2698856958155133E-4</v>
      </c>
      <c r="AJ1795" s="133">
        <v>8.2645078897632831E-5</v>
      </c>
    </row>
    <row r="1796" spans="1:36">
      <c r="A1796" t="s">
        <v>1213</v>
      </c>
      <c r="B1796">
        <v>9630</v>
      </c>
      <c r="C1796" t="s">
        <v>2110</v>
      </c>
      <c r="D1796" t="s">
        <v>2111</v>
      </c>
      <c r="E1796" t="s">
        <v>309</v>
      </c>
      <c r="F1796" t="s">
        <v>2183</v>
      </c>
      <c r="G1796" t="s">
        <v>2184</v>
      </c>
      <c r="H1796" t="s">
        <v>312</v>
      </c>
      <c r="I1796" t="s">
        <v>754</v>
      </c>
      <c r="J1796" t="s">
        <v>204</v>
      </c>
      <c r="K1796" t="s">
        <v>204</v>
      </c>
      <c r="L1796" t="s">
        <v>325</v>
      </c>
      <c r="M1796" t="s">
        <v>340</v>
      </c>
      <c r="N1796" t="s">
        <v>464</v>
      </c>
      <c r="O1796" t="s">
        <v>339</v>
      </c>
      <c r="P1796" t="s">
        <v>1964</v>
      </c>
      <c r="Q1796" t="s">
        <v>415</v>
      </c>
      <c r="R1796" t="s">
        <v>407</v>
      </c>
      <c r="S1796" t="s">
        <v>1212</v>
      </c>
      <c r="T1796" s="132">
        <v>3931.4</v>
      </c>
      <c r="U1796" t="s">
        <v>2108</v>
      </c>
      <c r="V1796" s="133">
        <v>2.81E-2</v>
      </c>
      <c r="W1796" s="133">
        <v>2.0520818668603599E-2</v>
      </c>
      <c r="X1796" s="15" t="s">
        <v>412</v>
      </c>
      <c r="Y1796" s="15" t="s">
        <v>339</v>
      </c>
      <c r="Z1796" s="144">
        <v>5438.25</v>
      </c>
      <c r="AB1796" t="s">
        <v>2185</v>
      </c>
      <c r="AD1796" s="144">
        <v>6.2713999999999999</v>
      </c>
      <c r="AG1796" s="15" t="s">
        <v>15</v>
      </c>
      <c r="AH1796" s="133">
        <v>3.9496292898973976E-6</v>
      </c>
      <c r="AI1796" s="133">
        <v>3.2460013493622542E-4</v>
      </c>
      <c r="AJ1796" s="133">
        <v>3.6900998013528308E-5</v>
      </c>
    </row>
    <row r="1797" spans="1:36">
      <c r="A1797" t="s">
        <v>1213</v>
      </c>
      <c r="B1797">
        <v>9630</v>
      </c>
      <c r="C1797" t="s">
        <v>3542</v>
      </c>
      <c r="D1797" t="s">
        <v>3543</v>
      </c>
      <c r="E1797" t="s">
        <v>311</v>
      </c>
      <c r="F1797" t="s">
        <v>3544</v>
      </c>
      <c r="G1797" t="s">
        <v>3545</v>
      </c>
      <c r="H1797" t="s">
        <v>321</v>
      </c>
      <c r="I1797" t="s">
        <v>755</v>
      </c>
      <c r="J1797" t="s">
        <v>204</v>
      </c>
      <c r="K1797" t="s">
        <v>204</v>
      </c>
      <c r="L1797" t="s">
        <v>325</v>
      </c>
      <c r="M1797" t="s">
        <v>340</v>
      </c>
      <c r="N1797" t="s">
        <v>480</v>
      </c>
      <c r="O1797" t="s">
        <v>339</v>
      </c>
      <c r="P1797" t="s">
        <v>1690</v>
      </c>
      <c r="Q1797" t="s">
        <v>413</v>
      </c>
      <c r="R1797" t="s">
        <v>407</v>
      </c>
      <c r="S1797" t="s">
        <v>1212</v>
      </c>
      <c r="T1797" s="132">
        <v>1220</v>
      </c>
      <c r="U1797" t="s">
        <v>3546</v>
      </c>
      <c r="V1797" s="133">
        <v>3.3700000000000001E-2</v>
      </c>
      <c r="W1797" s="133">
        <v>6.5108986332416199E-2</v>
      </c>
      <c r="X1797" s="15" t="s">
        <v>412</v>
      </c>
      <c r="Y1797" s="15" t="s">
        <v>339</v>
      </c>
      <c r="Z1797" s="144">
        <v>60000</v>
      </c>
      <c r="AB1797" t="s">
        <v>2083</v>
      </c>
      <c r="AD1797" s="144">
        <v>60.923999999999999</v>
      </c>
      <c r="AG1797" s="15" t="s">
        <v>15</v>
      </c>
      <c r="AH1797" s="133">
        <v>4.2857142857142855E-4</v>
      </c>
      <c r="AI1797" s="133">
        <v>3.1533530983280599E-3</v>
      </c>
      <c r="AJ1797" s="133">
        <v>3.5847759718343568E-4</v>
      </c>
    </row>
    <row r="1798" spans="1:36">
      <c r="A1798" t="s">
        <v>1213</v>
      </c>
      <c r="B1798">
        <v>9630</v>
      </c>
      <c r="C1798" t="s">
        <v>2854</v>
      </c>
      <c r="D1798" t="s">
        <v>2855</v>
      </c>
      <c r="E1798" t="s">
        <v>309</v>
      </c>
      <c r="F1798" t="s">
        <v>2856</v>
      </c>
      <c r="G1798" t="s">
        <v>2857</v>
      </c>
      <c r="H1798" t="s">
        <v>312</v>
      </c>
      <c r="I1798" t="s">
        <v>755</v>
      </c>
      <c r="J1798" t="s">
        <v>204</v>
      </c>
      <c r="K1798" t="s">
        <v>204</v>
      </c>
      <c r="L1798" t="s">
        <v>325</v>
      </c>
      <c r="M1798" t="s">
        <v>340</v>
      </c>
      <c r="N1798" t="s">
        <v>454</v>
      </c>
      <c r="O1798" t="s">
        <v>339</v>
      </c>
      <c r="P1798" t="s">
        <v>1856</v>
      </c>
      <c r="Q1798" t="s">
        <v>415</v>
      </c>
      <c r="R1798" t="s">
        <v>407</v>
      </c>
      <c r="S1798" t="s">
        <v>1212</v>
      </c>
      <c r="T1798" s="132">
        <v>3407</v>
      </c>
      <c r="U1798" t="s">
        <v>2858</v>
      </c>
      <c r="V1798" s="133">
        <v>4.6899999999999997E-2</v>
      </c>
      <c r="W1798" s="133">
        <v>5.0780400382280003E-2</v>
      </c>
      <c r="X1798" s="15" t="s">
        <v>412</v>
      </c>
      <c r="Y1798" s="15" t="s">
        <v>339</v>
      </c>
      <c r="Z1798" s="144">
        <v>355104.93</v>
      </c>
      <c r="AB1798" t="s">
        <v>2492</v>
      </c>
      <c r="AD1798" s="144">
        <v>348.96159999999998</v>
      </c>
      <c r="AG1798" s="15" t="s">
        <v>15</v>
      </c>
      <c r="AH1798" s="133">
        <v>2.5258564407661891E-4</v>
      </c>
      <c r="AI1798" s="133">
        <v>1.8061833473795502E-2</v>
      </c>
      <c r="AJ1798" s="133">
        <v>2.0532945288767516E-3</v>
      </c>
    </row>
    <row r="1799" spans="1:36">
      <c r="A1799" t="s">
        <v>1213</v>
      </c>
      <c r="B1799">
        <v>9630</v>
      </c>
      <c r="C1799" t="s">
        <v>2499</v>
      </c>
      <c r="D1799" t="s">
        <v>2500</v>
      </c>
      <c r="E1799" t="s">
        <v>309</v>
      </c>
      <c r="F1799" t="s">
        <v>2859</v>
      </c>
      <c r="G1799" t="s">
        <v>2860</v>
      </c>
      <c r="H1799" t="s">
        <v>312</v>
      </c>
      <c r="I1799" t="s">
        <v>755</v>
      </c>
      <c r="J1799" t="s">
        <v>204</v>
      </c>
      <c r="K1799" t="s">
        <v>204</v>
      </c>
      <c r="L1799" t="s">
        <v>325</v>
      </c>
      <c r="M1799" t="s">
        <v>340</v>
      </c>
      <c r="N1799" t="s">
        <v>454</v>
      </c>
      <c r="O1799" t="s">
        <v>339</v>
      </c>
      <c r="P1799" t="s">
        <v>1650</v>
      </c>
      <c r="Q1799" t="s">
        <v>413</v>
      </c>
      <c r="R1799" t="s">
        <v>407</v>
      </c>
      <c r="S1799" t="s">
        <v>1212</v>
      </c>
      <c r="T1799" s="132">
        <v>748.4</v>
      </c>
      <c r="U1799" t="s">
        <v>2861</v>
      </c>
      <c r="V1799" s="133">
        <v>3.49E-2</v>
      </c>
      <c r="W1799" s="133">
        <v>6.3541981645822199E-2</v>
      </c>
      <c r="X1799" s="15" t="s">
        <v>412</v>
      </c>
      <c r="Y1799" s="15" t="s">
        <v>339</v>
      </c>
      <c r="Z1799" s="144">
        <v>329823.42</v>
      </c>
      <c r="AB1799" t="s">
        <v>2862</v>
      </c>
      <c r="AD1799" s="144">
        <v>334.96870000000001</v>
      </c>
      <c r="AG1799" s="15" t="s">
        <v>15</v>
      </c>
      <c r="AH1799" s="133">
        <v>4.9105793765359196E-4</v>
      </c>
      <c r="AI1799" s="133">
        <v>1.7337577768825461E-2</v>
      </c>
      <c r="AJ1799" s="133">
        <v>1.9709601258561344E-3</v>
      </c>
    </row>
    <row r="1800" spans="1:36">
      <c r="A1800" t="s">
        <v>1213</v>
      </c>
      <c r="B1800">
        <v>9630</v>
      </c>
      <c r="C1800" t="s">
        <v>2916</v>
      </c>
      <c r="D1800" t="s">
        <v>2917</v>
      </c>
      <c r="E1800" t="s">
        <v>311</v>
      </c>
      <c r="F1800" t="s">
        <v>2918</v>
      </c>
      <c r="G1800" t="s">
        <v>2919</v>
      </c>
      <c r="H1800" t="s">
        <v>312</v>
      </c>
      <c r="I1800" t="s">
        <v>755</v>
      </c>
      <c r="J1800" t="s">
        <v>204</v>
      </c>
      <c r="K1800" t="s">
        <v>204</v>
      </c>
      <c r="L1800" t="s">
        <v>325</v>
      </c>
      <c r="M1800" t="s">
        <v>340</v>
      </c>
      <c r="N1800" t="s">
        <v>465</v>
      </c>
      <c r="O1800" t="s">
        <v>339</v>
      </c>
      <c r="P1800" t="s">
        <v>1725</v>
      </c>
      <c r="Q1800" t="s">
        <v>415</v>
      </c>
      <c r="R1800" t="s">
        <v>407</v>
      </c>
      <c r="S1800" t="s">
        <v>1212</v>
      </c>
      <c r="T1800" s="132">
        <v>3286.4</v>
      </c>
      <c r="U1800" t="s">
        <v>1971</v>
      </c>
      <c r="V1800" s="133">
        <v>4.2999999999999997E-2</v>
      </c>
      <c r="W1800" s="133">
        <v>8.3628490256070803E-2</v>
      </c>
      <c r="X1800" s="15" t="s">
        <v>412</v>
      </c>
      <c r="Y1800" s="15" t="s">
        <v>339</v>
      </c>
      <c r="Z1800" s="144">
        <v>294977.08</v>
      </c>
      <c r="AB1800" t="s">
        <v>2920</v>
      </c>
      <c r="AD1800" s="144">
        <v>255.9811</v>
      </c>
      <c r="AG1800" s="15" t="s">
        <v>15</v>
      </c>
      <c r="AH1800" s="133">
        <v>2.5792222519024877E-4</v>
      </c>
      <c r="AI1800" s="133">
        <v>1.3249274420563735E-2</v>
      </c>
      <c r="AJ1800" s="133">
        <v>1.5061960746565028E-3</v>
      </c>
    </row>
    <row r="1801" spans="1:36">
      <c r="A1801" t="s">
        <v>1213</v>
      </c>
      <c r="B1801">
        <v>9630</v>
      </c>
      <c r="C1801" t="s">
        <v>2535</v>
      </c>
      <c r="D1801" t="s">
        <v>2536</v>
      </c>
      <c r="E1801" t="s">
        <v>309</v>
      </c>
      <c r="F1801" t="s">
        <v>2866</v>
      </c>
      <c r="G1801" t="s">
        <v>2867</v>
      </c>
      <c r="H1801" t="s">
        <v>312</v>
      </c>
      <c r="I1801" t="s">
        <v>755</v>
      </c>
      <c r="J1801" t="s">
        <v>204</v>
      </c>
      <c r="K1801" t="s">
        <v>204</v>
      </c>
      <c r="L1801" t="s">
        <v>325</v>
      </c>
      <c r="M1801" t="s">
        <v>340</v>
      </c>
      <c r="N1801" t="s">
        <v>451</v>
      </c>
      <c r="O1801" t="s">
        <v>339</v>
      </c>
      <c r="P1801" t="s">
        <v>1622</v>
      </c>
      <c r="Q1801" t="s">
        <v>413</v>
      </c>
      <c r="R1801" t="s">
        <v>407</v>
      </c>
      <c r="S1801" t="s">
        <v>1212</v>
      </c>
      <c r="T1801" s="132">
        <v>1484.4</v>
      </c>
      <c r="U1801" t="s">
        <v>1726</v>
      </c>
      <c r="V1801" s="133">
        <v>5.6000000000000001E-2</v>
      </c>
      <c r="W1801" s="133">
        <v>5.8962918578386002E-2</v>
      </c>
      <c r="X1801" s="15" t="s">
        <v>412</v>
      </c>
      <c r="Y1801" s="15" t="s">
        <v>339</v>
      </c>
      <c r="Z1801" s="144">
        <v>36970.449999999997</v>
      </c>
      <c r="AB1801" t="s">
        <v>2868</v>
      </c>
      <c r="AD1801" s="144">
        <v>38.8596</v>
      </c>
      <c r="AG1801" s="15" t="s">
        <v>15</v>
      </c>
      <c r="AH1801" s="133">
        <v>2.3399322586147478E-4</v>
      </c>
      <c r="AI1801" s="133">
        <v>2.0113262435130503E-3</v>
      </c>
      <c r="AJ1801" s="133">
        <v>2.2865038466793772E-4</v>
      </c>
    </row>
    <row r="1802" spans="1:36">
      <c r="A1802" t="s">
        <v>1213</v>
      </c>
      <c r="B1802">
        <v>9630</v>
      </c>
      <c r="C1802" t="s">
        <v>2991</v>
      </c>
      <c r="D1802" t="s">
        <v>2992</v>
      </c>
      <c r="E1802" t="s">
        <v>309</v>
      </c>
      <c r="F1802" t="s">
        <v>3093</v>
      </c>
      <c r="G1802" t="s">
        <v>3094</v>
      </c>
      <c r="H1802" t="s">
        <v>312</v>
      </c>
      <c r="I1802" t="s">
        <v>755</v>
      </c>
      <c r="J1802" t="s">
        <v>204</v>
      </c>
      <c r="K1802" t="s">
        <v>204</v>
      </c>
      <c r="L1802" t="s">
        <v>325</v>
      </c>
      <c r="M1802" t="s">
        <v>340</v>
      </c>
      <c r="N1802" t="s">
        <v>440</v>
      </c>
      <c r="O1802" t="s">
        <v>339</v>
      </c>
      <c r="P1802" t="s">
        <v>1622</v>
      </c>
      <c r="Q1802" t="s">
        <v>413</v>
      </c>
      <c r="R1802" t="s">
        <v>407</v>
      </c>
      <c r="S1802" t="s">
        <v>1212</v>
      </c>
      <c r="T1802" s="132">
        <v>982.8</v>
      </c>
      <c r="U1802" t="s">
        <v>3095</v>
      </c>
      <c r="V1802" s="133">
        <v>4.7E-2</v>
      </c>
      <c r="W1802" s="133">
        <v>6.5674157060384403E-2</v>
      </c>
      <c r="X1802" s="15" t="s">
        <v>412</v>
      </c>
      <c r="Y1802" s="15" t="s">
        <v>339</v>
      </c>
      <c r="Z1802" s="144">
        <v>25200</v>
      </c>
      <c r="AB1802" t="s">
        <v>3096</v>
      </c>
      <c r="AD1802" s="144">
        <v>24.993400000000001</v>
      </c>
      <c r="AG1802" s="15" t="s">
        <v>15</v>
      </c>
      <c r="AH1802" s="133">
        <v>6.8500188375518036E-5</v>
      </c>
      <c r="AI1802" s="133">
        <v>1.2936283784346489E-3</v>
      </c>
      <c r="AJ1802" s="133">
        <v>1.4706148607190078E-4</v>
      </c>
    </row>
    <row r="1803" spans="1:36">
      <c r="A1803" t="s">
        <v>1213</v>
      </c>
      <c r="B1803">
        <v>9630</v>
      </c>
      <c r="C1803" t="s">
        <v>3097</v>
      </c>
      <c r="D1803" t="s">
        <v>3098</v>
      </c>
      <c r="E1803" t="s">
        <v>80</v>
      </c>
      <c r="F1803" t="s">
        <v>3099</v>
      </c>
      <c r="G1803" t="s">
        <v>3100</v>
      </c>
      <c r="H1803" t="s">
        <v>321</v>
      </c>
      <c r="I1803" t="s">
        <v>755</v>
      </c>
      <c r="J1803" t="s">
        <v>205</v>
      </c>
      <c r="K1803" t="s">
        <v>224</v>
      </c>
      <c r="L1803" t="s">
        <v>325</v>
      </c>
      <c r="M1803" t="s">
        <v>314</v>
      </c>
      <c r="N1803" t="s">
        <v>546</v>
      </c>
      <c r="O1803" t="s">
        <v>339</v>
      </c>
      <c r="P1803" t="s">
        <v>2002</v>
      </c>
      <c r="Q1803" t="s">
        <v>433</v>
      </c>
      <c r="R1803" t="s">
        <v>407</v>
      </c>
      <c r="S1803" t="s">
        <v>1215</v>
      </c>
      <c r="T1803" s="132">
        <v>3399.6</v>
      </c>
      <c r="U1803" t="s">
        <v>1566</v>
      </c>
      <c r="V1803" s="133">
        <v>6.3750000000000001E-2</v>
      </c>
      <c r="W1803" s="133">
        <v>5.6395391234159098E-2</v>
      </c>
      <c r="X1803" s="15" t="s">
        <v>412</v>
      </c>
      <c r="Y1803" s="15" t="s">
        <v>339</v>
      </c>
      <c r="Z1803" s="144">
        <v>111000</v>
      </c>
      <c r="AA1803" t="s">
        <v>1216</v>
      </c>
      <c r="AB1803" t="s">
        <v>3101</v>
      </c>
      <c r="AD1803" s="144">
        <v>425.00290000000001</v>
      </c>
      <c r="AG1803" s="15" t="s">
        <v>15</v>
      </c>
      <c r="AH1803" s="133">
        <v>1.11E-4</v>
      </c>
      <c r="AI1803" s="133">
        <v>2.1997639871206925E-2</v>
      </c>
      <c r="AJ1803" s="133">
        <v>2.5007225130981555E-3</v>
      </c>
    </row>
    <row r="1804" spans="1:36">
      <c r="A1804" t="s">
        <v>1213</v>
      </c>
      <c r="B1804">
        <v>9630</v>
      </c>
      <c r="C1804" t="s">
        <v>3181</v>
      </c>
      <c r="D1804" t="s">
        <v>3182</v>
      </c>
      <c r="E1804" t="s">
        <v>80</v>
      </c>
      <c r="F1804" t="s">
        <v>3183</v>
      </c>
      <c r="G1804" t="s">
        <v>3184</v>
      </c>
      <c r="H1804" t="s">
        <v>321</v>
      </c>
      <c r="I1804" t="s">
        <v>755</v>
      </c>
      <c r="J1804" t="s">
        <v>205</v>
      </c>
      <c r="K1804" t="s">
        <v>245</v>
      </c>
      <c r="L1804" t="s">
        <v>325</v>
      </c>
      <c r="M1804" t="s">
        <v>314</v>
      </c>
      <c r="N1804" t="s">
        <v>491</v>
      </c>
      <c r="O1804" t="s">
        <v>339</v>
      </c>
      <c r="P1804" t="s">
        <v>3185</v>
      </c>
      <c r="Q1804" t="s">
        <v>433</v>
      </c>
      <c r="R1804" t="s">
        <v>407</v>
      </c>
      <c r="S1804" t="s">
        <v>1215</v>
      </c>
      <c r="T1804" s="132">
        <v>4547.1000000000004</v>
      </c>
      <c r="U1804" t="s">
        <v>3186</v>
      </c>
      <c r="V1804" s="133">
        <v>4.1250000000000002E-2</v>
      </c>
      <c r="W1804" s="133">
        <v>6.2214945040940897E-2</v>
      </c>
      <c r="X1804" s="15" t="s">
        <v>412</v>
      </c>
      <c r="Y1804" s="15" t="s">
        <v>339</v>
      </c>
      <c r="Z1804" s="144">
        <v>59000</v>
      </c>
      <c r="AA1804" t="s">
        <v>1216</v>
      </c>
      <c r="AB1804" t="s">
        <v>3187</v>
      </c>
      <c r="AC1804" s="132">
        <v>1216.9000000000001</v>
      </c>
      <c r="AD1804" s="144">
        <v>203.14170000000001</v>
      </c>
      <c r="AG1804" s="15" t="s">
        <v>15</v>
      </c>
      <c r="AH1804" s="133">
        <v>1.18E-4</v>
      </c>
      <c r="AI1804" s="133">
        <v>1.0514370512353577E-2</v>
      </c>
      <c r="AJ1804" s="133">
        <v>1.1952883675359193E-3</v>
      </c>
    </row>
    <row r="1805" spans="1:36">
      <c r="A1805" t="s">
        <v>1213</v>
      </c>
      <c r="B1805">
        <v>9631</v>
      </c>
      <c r="C1805" t="s">
        <v>1923</v>
      </c>
      <c r="D1805" t="s">
        <v>1924</v>
      </c>
      <c r="E1805" t="s">
        <v>309</v>
      </c>
      <c r="F1805" t="s">
        <v>2988</v>
      </c>
      <c r="G1805" t="s">
        <v>2989</v>
      </c>
      <c r="H1805" t="s">
        <v>321</v>
      </c>
      <c r="I1805" t="s">
        <v>951</v>
      </c>
      <c r="J1805" t="s">
        <v>204</v>
      </c>
      <c r="K1805" t="s">
        <v>204</v>
      </c>
      <c r="L1805" t="s">
        <v>325</v>
      </c>
      <c r="M1805" t="s">
        <v>340</v>
      </c>
      <c r="N1805" t="s">
        <v>464</v>
      </c>
      <c r="O1805" t="s">
        <v>339</v>
      </c>
      <c r="P1805" t="s">
        <v>1662</v>
      </c>
      <c r="Q1805" t="s">
        <v>413</v>
      </c>
      <c r="R1805" t="s">
        <v>407</v>
      </c>
      <c r="S1805" t="s">
        <v>1212</v>
      </c>
      <c r="T1805" s="132">
        <v>3207.5</v>
      </c>
      <c r="U1805" t="s">
        <v>1927</v>
      </c>
      <c r="V1805" s="133">
        <v>3.95E-2</v>
      </c>
      <c r="W1805" s="133">
        <v>7.7255567430257396E-2</v>
      </c>
      <c r="X1805" s="15" t="s">
        <v>412</v>
      </c>
      <c r="Y1805" s="15" t="s">
        <v>339</v>
      </c>
      <c r="Z1805" s="144">
        <v>79406.73</v>
      </c>
      <c r="AB1805" t="s">
        <v>2990</v>
      </c>
      <c r="AD1805" s="144">
        <v>71.243700000000004</v>
      </c>
      <c r="AG1805" s="15" t="s">
        <v>15</v>
      </c>
      <c r="AH1805" s="133">
        <v>6.2306508100302795E-5</v>
      </c>
      <c r="AI1805" s="133">
        <v>4.627277057074732E-3</v>
      </c>
      <c r="AJ1805" s="133">
        <v>5.822627537544993E-4</v>
      </c>
    </row>
    <row r="1806" spans="1:36">
      <c r="A1806" t="s">
        <v>1213</v>
      </c>
      <c r="B1806">
        <v>9631</v>
      </c>
      <c r="C1806" t="s">
        <v>3074</v>
      </c>
      <c r="D1806" t="s">
        <v>3075</v>
      </c>
      <c r="E1806" t="s">
        <v>309</v>
      </c>
      <c r="F1806" t="s">
        <v>3210</v>
      </c>
      <c r="G1806" t="s">
        <v>3211</v>
      </c>
      <c r="H1806" t="s">
        <v>321</v>
      </c>
      <c r="I1806" t="s">
        <v>951</v>
      </c>
      <c r="J1806" t="s">
        <v>204</v>
      </c>
      <c r="K1806" t="s">
        <v>204</v>
      </c>
      <c r="L1806" t="s">
        <v>325</v>
      </c>
      <c r="M1806" t="s">
        <v>340</v>
      </c>
      <c r="N1806" t="s">
        <v>447</v>
      </c>
      <c r="O1806" t="s">
        <v>339</v>
      </c>
      <c r="P1806" t="s">
        <v>1760</v>
      </c>
      <c r="Q1806" t="s">
        <v>415</v>
      </c>
      <c r="R1806" t="s">
        <v>407</v>
      </c>
      <c r="S1806" t="s">
        <v>1212</v>
      </c>
      <c r="T1806" s="132">
        <v>732.2</v>
      </c>
      <c r="U1806" t="s">
        <v>1807</v>
      </c>
      <c r="V1806" s="133">
        <v>3.15E-2</v>
      </c>
      <c r="W1806" s="133">
        <v>5.2968961739539799E-2</v>
      </c>
      <c r="X1806" s="15" t="s">
        <v>412</v>
      </c>
      <c r="Y1806" s="15" t="s">
        <v>339</v>
      </c>
      <c r="Z1806" s="144">
        <v>7588.88</v>
      </c>
      <c r="AB1806" t="s">
        <v>3212</v>
      </c>
      <c r="AD1806" s="144">
        <v>7.5350000000000001</v>
      </c>
      <c r="AG1806" s="15" t="s">
        <v>15</v>
      </c>
      <c r="AH1806" s="133">
        <v>6.6518393779340558E-5</v>
      </c>
      <c r="AI1806" s="133">
        <v>4.8939811695712188E-4</v>
      </c>
      <c r="AJ1806" s="133">
        <v>6.1582285164023655E-5</v>
      </c>
    </row>
    <row r="1807" spans="1:36">
      <c r="A1807" t="s">
        <v>1213</v>
      </c>
      <c r="B1807">
        <v>9631</v>
      </c>
      <c r="C1807" t="s">
        <v>1672</v>
      </c>
      <c r="D1807" t="s">
        <v>1673</v>
      </c>
      <c r="E1807" t="s">
        <v>309</v>
      </c>
      <c r="F1807" t="s">
        <v>1674</v>
      </c>
      <c r="G1807" t="s">
        <v>1675</v>
      </c>
      <c r="H1807" t="s">
        <v>312</v>
      </c>
      <c r="I1807" t="s">
        <v>951</v>
      </c>
      <c r="J1807" t="s">
        <v>204</v>
      </c>
      <c r="K1807" t="s">
        <v>204</v>
      </c>
      <c r="L1807" t="s">
        <v>325</v>
      </c>
      <c r="M1807" t="s">
        <v>340</v>
      </c>
      <c r="N1807" t="s">
        <v>440</v>
      </c>
      <c r="O1807" t="s">
        <v>339</v>
      </c>
      <c r="P1807" t="s">
        <v>1676</v>
      </c>
      <c r="Q1807" t="s">
        <v>415</v>
      </c>
      <c r="R1807" t="s">
        <v>407</v>
      </c>
      <c r="S1807" t="s">
        <v>1212</v>
      </c>
      <c r="T1807" s="132">
        <v>3103.3</v>
      </c>
      <c r="U1807" t="s">
        <v>1677</v>
      </c>
      <c r="V1807" s="133">
        <v>7.4999999999999997E-2</v>
      </c>
      <c r="W1807" s="133">
        <v>5.0672873700856803E-2</v>
      </c>
      <c r="X1807" s="15" t="s">
        <v>412</v>
      </c>
      <c r="Y1807" s="15" t="s">
        <v>339</v>
      </c>
      <c r="Z1807" s="144">
        <v>350000</v>
      </c>
      <c r="AB1807" t="s">
        <v>1678</v>
      </c>
      <c r="AD1807" s="144">
        <v>379.01499999999999</v>
      </c>
      <c r="AG1807" s="15" t="s">
        <v>15</v>
      </c>
      <c r="AH1807" s="133">
        <v>4.3750000000000001E-4</v>
      </c>
      <c r="AI1807" s="133">
        <v>2.4617017557863777E-2</v>
      </c>
      <c r="AJ1807" s="133">
        <v>3.0976257214920268E-3</v>
      </c>
    </row>
    <row r="1808" spans="1:36">
      <c r="A1808" t="s">
        <v>1213</v>
      </c>
      <c r="B1808">
        <v>9631</v>
      </c>
      <c r="C1808" t="s">
        <v>1979</v>
      </c>
      <c r="D1808" t="s">
        <v>1980</v>
      </c>
      <c r="E1808" t="s">
        <v>309</v>
      </c>
      <c r="F1808" t="s">
        <v>2030</v>
      </c>
      <c r="G1808" t="s">
        <v>2031</v>
      </c>
      <c r="H1808" t="s">
        <v>312</v>
      </c>
      <c r="I1808" t="s">
        <v>951</v>
      </c>
      <c r="J1808" t="s">
        <v>204</v>
      </c>
      <c r="K1808" t="s">
        <v>204</v>
      </c>
      <c r="L1808" t="s">
        <v>325</v>
      </c>
      <c r="M1808" t="s">
        <v>340</v>
      </c>
      <c r="N1808" t="s">
        <v>465</v>
      </c>
      <c r="O1808" t="s">
        <v>339</v>
      </c>
      <c r="P1808" t="s">
        <v>1760</v>
      </c>
      <c r="Q1808" t="s">
        <v>415</v>
      </c>
      <c r="R1808" t="s">
        <v>407</v>
      </c>
      <c r="S1808" t="s">
        <v>1212</v>
      </c>
      <c r="T1808" s="132">
        <v>3071.8</v>
      </c>
      <c r="U1808" t="s">
        <v>2032</v>
      </c>
      <c r="V1808" s="133">
        <v>2.3E-2</v>
      </c>
      <c r="W1808" s="133">
        <v>4.7974216257333398E-2</v>
      </c>
      <c r="X1808" s="15" t="s">
        <v>412</v>
      </c>
      <c r="Y1808" s="15" t="s">
        <v>339</v>
      </c>
      <c r="Z1808" s="144">
        <v>320400</v>
      </c>
      <c r="AB1808" t="s">
        <v>2033</v>
      </c>
      <c r="AD1808" s="144">
        <v>294.63979999999998</v>
      </c>
      <c r="AG1808" s="15" t="s">
        <v>15</v>
      </c>
      <c r="AH1808" s="133">
        <v>4.195002386817572E-4</v>
      </c>
      <c r="AI1808" s="133">
        <v>1.913684980764738E-2</v>
      </c>
      <c r="AJ1808" s="133">
        <v>2.4080414312237417E-3</v>
      </c>
    </row>
    <row r="1809" spans="1:36">
      <c r="A1809" t="s">
        <v>1213</v>
      </c>
      <c r="B1809">
        <v>9631</v>
      </c>
      <c r="C1809" t="s">
        <v>2424</v>
      </c>
      <c r="D1809" t="s">
        <v>2425</v>
      </c>
      <c r="E1809" t="s">
        <v>309</v>
      </c>
      <c r="F1809" t="s">
        <v>2996</v>
      </c>
      <c r="G1809" t="s">
        <v>2997</v>
      </c>
      <c r="H1809" t="s">
        <v>312</v>
      </c>
      <c r="I1809" t="s">
        <v>951</v>
      </c>
      <c r="J1809" t="s">
        <v>204</v>
      </c>
      <c r="K1809" t="s">
        <v>204</v>
      </c>
      <c r="L1809" t="s">
        <v>325</v>
      </c>
      <c r="M1809" t="s">
        <v>340</v>
      </c>
      <c r="N1809" t="s">
        <v>462</v>
      </c>
      <c r="O1809" t="s">
        <v>339</v>
      </c>
      <c r="P1809" t="s">
        <v>1690</v>
      </c>
      <c r="Q1809" t="s">
        <v>413</v>
      </c>
      <c r="R1809" t="s">
        <v>407</v>
      </c>
      <c r="S1809" t="s">
        <v>1212</v>
      </c>
      <c r="T1809" s="132">
        <v>3362</v>
      </c>
      <c r="U1809" t="s">
        <v>2998</v>
      </c>
      <c r="V1809" s="133">
        <v>5.2499999999999998E-2</v>
      </c>
      <c r="W1809" s="133">
        <v>4.8406945585012101E-2</v>
      </c>
      <c r="X1809" s="15" t="s">
        <v>412</v>
      </c>
      <c r="Y1809" s="15" t="s">
        <v>339</v>
      </c>
      <c r="Z1809" s="144">
        <v>237000</v>
      </c>
      <c r="AB1809" t="s">
        <v>2999</v>
      </c>
      <c r="AD1809" s="144">
        <v>238.82489999999999</v>
      </c>
      <c r="AG1809" s="15" t="s">
        <v>15</v>
      </c>
      <c r="AH1809" s="133">
        <v>9.2545950821784617E-4</v>
      </c>
      <c r="AI1809" s="133">
        <v>1.5511673038151683E-2</v>
      </c>
      <c r="AJ1809" s="133">
        <v>1.9518756597305151E-3</v>
      </c>
    </row>
    <row r="1810" spans="1:36">
      <c r="A1810" t="s">
        <v>1213</v>
      </c>
      <c r="B1810">
        <v>9631</v>
      </c>
      <c r="C1810" t="s">
        <v>2410</v>
      </c>
      <c r="D1810" t="s">
        <v>2411</v>
      </c>
      <c r="E1810" t="s">
        <v>309</v>
      </c>
      <c r="F1810" t="s">
        <v>2412</v>
      </c>
      <c r="G1810" t="s">
        <v>2413</v>
      </c>
      <c r="H1810" t="s">
        <v>312</v>
      </c>
      <c r="I1810" t="s">
        <v>951</v>
      </c>
      <c r="J1810" t="s">
        <v>204</v>
      </c>
      <c r="K1810" t="s">
        <v>204</v>
      </c>
      <c r="L1810" t="s">
        <v>325</v>
      </c>
      <c r="M1810" t="s">
        <v>340</v>
      </c>
      <c r="N1810" t="s">
        <v>440</v>
      </c>
      <c r="O1810" t="s">
        <v>339</v>
      </c>
      <c r="P1810" t="s">
        <v>1760</v>
      </c>
      <c r="Q1810" t="s">
        <v>415</v>
      </c>
      <c r="R1810" t="s">
        <v>407</v>
      </c>
      <c r="S1810" t="s">
        <v>1212</v>
      </c>
      <c r="T1810" s="132">
        <v>1912.4</v>
      </c>
      <c r="U1810" t="s">
        <v>1390</v>
      </c>
      <c r="V1810" s="133">
        <v>3.2899999999999999E-2</v>
      </c>
      <c r="W1810" s="133">
        <v>5.1548822764157898E-2</v>
      </c>
      <c r="X1810" s="15" t="s">
        <v>412</v>
      </c>
      <c r="Y1810" s="15" t="s">
        <v>339</v>
      </c>
      <c r="Z1810" s="144">
        <v>236352.34</v>
      </c>
      <c r="AB1810" t="s">
        <v>2414</v>
      </c>
      <c r="AD1810" s="144">
        <v>228.45820000000001</v>
      </c>
      <c r="AG1810" s="15" t="s">
        <v>15</v>
      </c>
      <c r="AH1810" s="133">
        <v>4.8507187858772108E-4</v>
      </c>
      <c r="AI1810" s="133">
        <v>1.4838356056192907E-2</v>
      </c>
      <c r="AJ1810" s="133">
        <v>1.8671503676787721E-3</v>
      </c>
    </row>
    <row r="1811" spans="1:36">
      <c r="A1811" t="s">
        <v>1213</v>
      </c>
      <c r="B1811">
        <v>9631</v>
      </c>
      <c r="C1811" t="s">
        <v>1874</v>
      </c>
      <c r="D1811" t="s">
        <v>1875</v>
      </c>
      <c r="E1811" t="s">
        <v>309</v>
      </c>
      <c r="F1811" t="s">
        <v>2441</v>
      </c>
      <c r="G1811" t="s">
        <v>2442</v>
      </c>
      <c r="H1811" t="s">
        <v>312</v>
      </c>
      <c r="I1811" t="s">
        <v>951</v>
      </c>
      <c r="J1811" t="s">
        <v>204</v>
      </c>
      <c r="K1811" t="s">
        <v>204</v>
      </c>
      <c r="L1811" t="s">
        <v>325</v>
      </c>
      <c r="M1811" t="s">
        <v>340</v>
      </c>
      <c r="N1811" t="s">
        <v>448</v>
      </c>
      <c r="O1811" t="s">
        <v>339</v>
      </c>
      <c r="P1811" t="s">
        <v>1211</v>
      </c>
      <c r="Q1811" t="s">
        <v>413</v>
      </c>
      <c r="R1811" t="s">
        <v>407</v>
      </c>
      <c r="S1811" t="s">
        <v>1212</v>
      </c>
      <c r="T1811" s="132">
        <v>1134.0999999999999</v>
      </c>
      <c r="U1811" t="s">
        <v>2443</v>
      </c>
      <c r="V1811" s="133">
        <v>3.7600000000000001E-2</v>
      </c>
      <c r="W1811" s="133">
        <v>4.3345323752164502E-2</v>
      </c>
      <c r="X1811" s="15" t="s">
        <v>412</v>
      </c>
      <c r="Y1811" s="15" t="s">
        <v>339</v>
      </c>
      <c r="Z1811" s="144">
        <v>220000</v>
      </c>
      <c r="AB1811" t="s">
        <v>2444</v>
      </c>
      <c r="AD1811" s="144">
        <v>221.452</v>
      </c>
      <c r="AG1811" s="15" t="s">
        <v>15</v>
      </c>
      <c r="AH1811" s="133">
        <v>1.8244134718007872E-4</v>
      </c>
      <c r="AI1811" s="133">
        <v>1.4383303489898946E-2</v>
      </c>
      <c r="AJ1811" s="133">
        <v>1.8098898757987214E-3</v>
      </c>
    </row>
    <row r="1812" spans="1:36">
      <c r="A1812" t="s">
        <v>1213</v>
      </c>
      <c r="B1812">
        <v>9631</v>
      </c>
      <c r="C1812" t="s">
        <v>1709</v>
      </c>
      <c r="D1812" t="s">
        <v>1710</v>
      </c>
      <c r="E1812" t="s">
        <v>309</v>
      </c>
      <c r="F1812" t="s">
        <v>1711</v>
      </c>
      <c r="G1812" t="s">
        <v>1712</v>
      </c>
      <c r="H1812" t="s">
        <v>312</v>
      </c>
      <c r="I1812" t="s">
        <v>951</v>
      </c>
      <c r="J1812" t="s">
        <v>204</v>
      </c>
      <c r="K1812" t="s">
        <v>204</v>
      </c>
      <c r="L1812" t="s">
        <v>325</v>
      </c>
      <c r="M1812" t="s">
        <v>340</v>
      </c>
      <c r="N1812" t="s">
        <v>447</v>
      </c>
      <c r="O1812" t="s">
        <v>339</v>
      </c>
      <c r="P1812" t="s">
        <v>1713</v>
      </c>
      <c r="Q1812" t="s">
        <v>415</v>
      </c>
      <c r="R1812" t="s">
        <v>407</v>
      </c>
      <c r="S1812" t="s">
        <v>1212</v>
      </c>
      <c r="T1812" s="132">
        <v>2395.5</v>
      </c>
      <c r="U1812" t="s">
        <v>1682</v>
      </c>
      <c r="V1812" s="133">
        <v>5.5500000000000001E-2</v>
      </c>
      <c r="W1812" s="133">
        <v>5.9922790905236903E-2</v>
      </c>
      <c r="X1812" s="15" t="s">
        <v>412</v>
      </c>
      <c r="Y1812" s="15" t="s">
        <v>339</v>
      </c>
      <c r="Z1812" s="144">
        <v>207000</v>
      </c>
      <c r="AB1812" t="s">
        <v>1714</v>
      </c>
      <c r="AD1812" s="144">
        <v>207.6831</v>
      </c>
      <c r="AG1812" s="15" t="s">
        <v>15</v>
      </c>
      <c r="AH1812" s="133">
        <v>1.29375E-3</v>
      </c>
      <c r="AI1812" s="133">
        <v>1.3489013678011632E-2</v>
      </c>
      <c r="AJ1812" s="133">
        <v>1.697358976502779E-3</v>
      </c>
    </row>
    <row r="1813" spans="1:36">
      <c r="A1813" t="s">
        <v>1213</v>
      </c>
      <c r="B1813">
        <v>9631</v>
      </c>
      <c r="C1813" t="s">
        <v>2195</v>
      </c>
      <c r="D1813" t="s">
        <v>2196</v>
      </c>
      <c r="E1813" t="s">
        <v>309</v>
      </c>
      <c r="F1813" t="s">
        <v>2399</v>
      </c>
      <c r="G1813" t="s">
        <v>2400</v>
      </c>
      <c r="H1813" t="s">
        <v>312</v>
      </c>
      <c r="I1813" t="s">
        <v>951</v>
      </c>
      <c r="J1813" t="s">
        <v>204</v>
      </c>
      <c r="K1813" t="s">
        <v>204</v>
      </c>
      <c r="L1813" t="s">
        <v>325</v>
      </c>
      <c r="M1813" t="s">
        <v>340</v>
      </c>
      <c r="N1813" t="s">
        <v>464</v>
      </c>
      <c r="O1813" t="s">
        <v>339</v>
      </c>
      <c r="P1813" t="s">
        <v>1650</v>
      </c>
      <c r="Q1813" t="s">
        <v>413</v>
      </c>
      <c r="R1813" t="s">
        <v>407</v>
      </c>
      <c r="S1813" t="s">
        <v>1212</v>
      </c>
      <c r="T1813" s="132">
        <v>5780.9</v>
      </c>
      <c r="U1813" t="s">
        <v>2199</v>
      </c>
      <c r="V1813" s="133">
        <v>2.4400000000000002E-2</v>
      </c>
      <c r="W1813" s="133">
        <v>5.03450484526154E-2</v>
      </c>
      <c r="X1813" s="15" t="s">
        <v>412</v>
      </c>
      <c r="Y1813" s="15" t="s">
        <v>339</v>
      </c>
      <c r="Z1813" s="144">
        <v>238647</v>
      </c>
      <c r="AB1813" t="s">
        <v>2401</v>
      </c>
      <c r="AD1813" s="144">
        <v>204.21020000000001</v>
      </c>
      <c r="AG1813" s="15" t="s">
        <v>15</v>
      </c>
      <c r="AH1813" s="133">
        <v>1.963626579601724E-4</v>
      </c>
      <c r="AI1813" s="133">
        <v>1.3263448884331421E-2</v>
      </c>
      <c r="AJ1813" s="133">
        <v>1.6689755500732984E-3</v>
      </c>
    </row>
    <row r="1814" spans="1:36">
      <c r="A1814" t="s">
        <v>1213</v>
      </c>
      <c r="B1814">
        <v>9631</v>
      </c>
      <c r="C1814" t="s">
        <v>3141</v>
      </c>
      <c r="D1814" t="s">
        <v>3142</v>
      </c>
      <c r="E1814" t="s">
        <v>309</v>
      </c>
      <c r="F1814" t="s">
        <v>3143</v>
      </c>
      <c r="G1814" t="s">
        <v>3144</v>
      </c>
      <c r="H1814" t="s">
        <v>312</v>
      </c>
      <c r="I1814" t="s">
        <v>951</v>
      </c>
      <c r="J1814" t="s">
        <v>204</v>
      </c>
      <c r="K1814" t="s">
        <v>204</v>
      </c>
      <c r="L1814" t="s">
        <v>325</v>
      </c>
      <c r="M1814" t="s">
        <v>340</v>
      </c>
      <c r="N1814" t="s">
        <v>447</v>
      </c>
      <c r="O1814" t="s">
        <v>339</v>
      </c>
      <c r="P1814" t="s">
        <v>1676</v>
      </c>
      <c r="Q1814" t="s">
        <v>415</v>
      </c>
      <c r="R1814" t="s">
        <v>407</v>
      </c>
      <c r="S1814" t="s">
        <v>1212</v>
      </c>
      <c r="T1814" s="132">
        <v>2694</v>
      </c>
      <c r="U1814" t="s">
        <v>1682</v>
      </c>
      <c r="V1814" s="133">
        <v>4.53E-2</v>
      </c>
      <c r="W1814" s="133">
        <v>5.6513408323525999E-2</v>
      </c>
      <c r="X1814" s="15" t="s">
        <v>412</v>
      </c>
      <c r="Y1814" s="15" t="s">
        <v>339</v>
      </c>
      <c r="Z1814" s="144">
        <v>199293</v>
      </c>
      <c r="AB1814" t="s">
        <v>2464</v>
      </c>
      <c r="AD1814" s="144">
        <v>196.0445</v>
      </c>
      <c r="AG1814" s="15" t="s">
        <v>15</v>
      </c>
      <c r="AH1814" s="133">
        <v>2.8470428571428572E-4</v>
      </c>
      <c r="AI1814" s="133">
        <v>1.273308681351035E-2</v>
      </c>
      <c r="AJ1814" s="133">
        <v>1.6022386600980005E-3</v>
      </c>
    </row>
    <row r="1815" spans="1:36">
      <c r="A1815" t="s">
        <v>1213</v>
      </c>
      <c r="B1815">
        <v>9631</v>
      </c>
      <c r="C1815" t="s">
        <v>2312</v>
      </c>
      <c r="D1815" t="s">
        <v>2313</v>
      </c>
      <c r="E1815" t="s">
        <v>309</v>
      </c>
      <c r="F1815" t="s">
        <v>2314</v>
      </c>
      <c r="G1815" t="s">
        <v>2315</v>
      </c>
      <c r="H1815" t="s">
        <v>312</v>
      </c>
      <c r="I1815" t="s">
        <v>951</v>
      </c>
      <c r="J1815" t="s">
        <v>204</v>
      </c>
      <c r="K1815" t="s">
        <v>204</v>
      </c>
      <c r="L1815" t="s">
        <v>325</v>
      </c>
      <c r="M1815" t="s">
        <v>340</v>
      </c>
      <c r="N1815" t="s">
        <v>464</v>
      </c>
      <c r="O1815" t="s">
        <v>339</v>
      </c>
      <c r="P1815" t="s">
        <v>1690</v>
      </c>
      <c r="Q1815" t="s">
        <v>413</v>
      </c>
      <c r="R1815" t="s">
        <v>407</v>
      </c>
      <c r="S1815" t="s">
        <v>1212</v>
      </c>
      <c r="T1815" s="132">
        <v>7096.3</v>
      </c>
      <c r="U1815" t="s">
        <v>2316</v>
      </c>
      <c r="V1815" s="133">
        <v>4.9399999999999999E-2</v>
      </c>
      <c r="W1815" s="133">
        <v>5.4465156172513601E-2</v>
      </c>
      <c r="X1815" s="15" t="s">
        <v>412</v>
      </c>
      <c r="Y1815" s="15" t="s">
        <v>339</v>
      </c>
      <c r="Z1815" s="144">
        <v>208000</v>
      </c>
      <c r="AB1815" t="s">
        <v>2317</v>
      </c>
      <c r="AD1815" s="144">
        <v>192.19200000000001</v>
      </c>
      <c r="AG1815" s="15" t="s">
        <v>15</v>
      </c>
      <c r="AH1815" s="133">
        <v>2.3172879709358612E-4</v>
      </c>
      <c r="AI1815" s="133">
        <v>1.2482867006532604E-2</v>
      </c>
      <c r="AJ1815" s="133">
        <v>1.570752826840615E-3</v>
      </c>
    </row>
    <row r="1816" spans="1:36">
      <c r="A1816" t="s">
        <v>1213</v>
      </c>
      <c r="B1816">
        <v>9631</v>
      </c>
      <c r="C1816" t="s">
        <v>1794</v>
      </c>
      <c r="D1816" t="s">
        <v>1795</v>
      </c>
      <c r="E1816" t="s">
        <v>309</v>
      </c>
      <c r="F1816" t="s">
        <v>3110</v>
      </c>
      <c r="G1816" t="s">
        <v>3111</v>
      </c>
      <c r="H1816" t="s">
        <v>312</v>
      </c>
      <c r="I1816" t="s">
        <v>951</v>
      </c>
      <c r="J1816" t="s">
        <v>204</v>
      </c>
      <c r="K1816" t="s">
        <v>204</v>
      </c>
      <c r="L1816" t="s">
        <v>325</v>
      </c>
      <c r="M1816" t="s">
        <v>340</v>
      </c>
      <c r="N1816" t="s">
        <v>441</v>
      </c>
      <c r="O1816" t="s">
        <v>339</v>
      </c>
      <c r="Q1816" t="s">
        <v>410</v>
      </c>
      <c r="R1816" t="s">
        <v>410</v>
      </c>
      <c r="S1816" t="s">
        <v>1212</v>
      </c>
      <c r="T1816" s="132">
        <v>3171.2</v>
      </c>
      <c r="U1816" t="s">
        <v>1893</v>
      </c>
      <c r="V1816" s="133">
        <v>6.0499999999999998E-2</v>
      </c>
      <c r="W1816" s="133">
        <v>5.3691488586663901E-2</v>
      </c>
      <c r="X1816" s="15" t="s">
        <v>412</v>
      </c>
      <c r="Y1816" s="15" t="s">
        <v>339</v>
      </c>
      <c r="Z1816" s="144">
        <v>183000</v>
      </c>
      <c r="AB1816" t="s">
        <v>3112</v>
      </c>
      <c r="AD1816" s="144">
        <v>183.93329999999997</v>
      </c>
      <c r="AG1816" s="15" t="s">
        <v>15</v>
      </c>
      <c r="AH1816" s="133">
        <v>8.3181818181818183E-4</v>
      </c>
      <c r="AI1816" s="133">
        <v>1.19464645873536E-2</v>
      </c>
      <c r="AJ1816" s="133">
        <v>1.5032558635381433E-3</v>
      </c>
    </row>
    <row r="1817" spans="1:36">
      <c r="A1817" t="s">
        <v>1213</v>
      </c>
      <c r="B1817">
        <v>9631</v>
      </c>
      <c r="C1817" t="s">
        <v>2360</v>
      </c>
      <c r="D1817" t="s">
        <v>2361</v>
      </c>
      <c r="E1817" t="s">
        <v>309</v>
      </c>
      <c r="F1817" t="s">
        <v>2478</v>
      </c>
      <c r="G1817" t="s">
        <v>2479</v>
      </c>
      <c r="H1817" t="s">
        <v>312</v>
      </c>
      <c r="I1817" t="s">
        <v>951</v>
      </c>
      <c r="J1817" t="s">
        <v>204</v>
      </c>
      <c r="K1817" t="s">
        <v>204</v>
      </c>
      <c r="L1817" t="s">
        <v>325</v>
      </c>
      <c r="M1817" t="s">
        <v>340</v>
      </c>
      <c r="N1817" t="s">
        <v>445</v>
      </c>
      <c r="O1817" t="s">
        <v>339</v>
      </c>
      <c r="P1817" t="s">
        <v>1690</v>
      </c>
      <c r="Q1817" t="s">
        <v>413</v>
      </c>
      <c r="R1817" t="s">
        <v>407</v>
      </c>
      <c r="S1817" t="s">
        <v>1212</v>
      </c>
      <c r="T1817" s="132">
        <v>334.2</v>
      </c>
      <c r="U1817" t="s">
        <v>2480</v>
      </c>
      <c r="V1817" s="133">
        <v>3.9199999999999999E-2</v>
      </c>
      <c r="W1817" s="133">
        <v>4.9345837095975502E-2</v>
      </c>
      <c r="X1817" s="15" t="s">
        <v>412</v>
      </c>
      <c r="Y1817" s="15" t="s">
        <v>339</v>
      </c>
      <c r="Z1817" s="144">
        <v>133231</v>
      </c>
      <c r="AB1817" t="s">
        <v>2481</v>
      </c>
      <c r="AD1817" s="144">
        <v>133.63070000000002</v>
      </c>
      <c r="AG1817" s="15" t="s">
        <v>15</v>
      </c>
      <c r="AH1817" s="133">
        <v>2.9216822173020487E-4</v>
      </c>
      <c r="AI1817" s="133">
        <v>8.679311605529141E-3</v>
      </c>
      <c r="AJ1817" s="133">
        <v>1.0921411909844852E-3</v>
      </c>
    </row>
    <row r="1818" spans="1:36">
      <c r="A1818" t="s">
        <v>1213</v>
      </c>
      <c r="B1818">
        <v>9631</v>
      </c>
      <c r="C1818" t="s">
        <v>2991</v>
      </c>
      <c r="D1818" t="s">
        <v>2992</v>
      </c>
      <c r="E1818" t="s">
        <v>309</v>
      </c>
      <c r="F1818" t="s">
        <v>3102</v>
      </c>
      <c r="G1818" t="s">
        <v>3103</v>
      </c>
      <c r="H1818" t="s">
        <v>312</v>
      </c>
      <c r="I1818" t="s">
        <v>951</v>
      </c>
      <c r="J1818" t="s">
        <v>204</v>
      </c>
      <c r="K1818" t="s">
        <v>204</v>
      </c>
      <c r="L1818" t="s">
        <v>325</v>
      </c>
      <c r="M1818" t="s">
        <v>340</v>
      </c>
      <c r="N1818" t="s">
        <v>440</v>
      </c>
      <c r="O1818" t="s">
        <v>339</v>
      </c>
      <c r="P1818" t="s">
        <v>1622</v>
      </c>
      <c r="Q1818" t="s">
        <v>413</v>
      </c>
      <c r="R1818" t="s">
        <v>407</v>
      </c>
      <c r="S1818" t="s">
        <v>1212</v>
      </c>
      <c r="T1818" s="132">
        <v>2727.5</v>
      </c>
      <c r="U1818" t="s">
        <v>3104</v>
      </c>
      <c r="V1818" s="133">
        <v>2.7E-2</v>
      </c>
      <c r="W1818" s="133">
        <v>5.2713258045911399E-2</v>
      </c>
      <c r="X1818" s="15" t="s">
        <v>412</v>
      </c>
      <c r="Y1818" s="15" t="s">
        <v>339</v>
      </c>
      <c r="Z1818" s="144">
        <v>133409.60000000001</v>
      </c>
      <c r="AB1818" t="s">
        <v>3105</v>
      </c>
      <c r="AD1818" s="144">
        <v>124.6713</v>
      </c>
      <c r="AG1818" s="15" t="s">
        <v>15</v>
      </c>
      <c r="AH1818" s="133">
        <v>1.8957626455875758E-4</v>
      </c>
      <c r="AI1818" s="133">
        <v>8.0973987337221547E-3</v>
      </c>
      <c r="AJ1818" s="133">
        <v>1.0189175246674907E-3</v>
      </c>
    </row>
    <row r="1819" spans="1:36">
      <c r="A1819" t="s">
        <v>1213</v>
      </c>
      <c r="B1819">
        <v>9631</v>
      </c>
      <c r="C1819" t="s">
        <v>1756</v>
      </c>
      <c r="D1819" t="s">
        <v>1757</v>
      </c>
      <c r="E1819" t="s">
        <v>309</v>
      </c>
      <c r="F1819" t="s">
        <v>2042</v>
      </c>
      <c r="G1819" t="s">
        <v>2043</v>
      </c>
      <c r="H1819" t="s">
        <v>312</v>
      </c>
      <c r="I1819" t="s">
        <v>951</v>
      </c>
      <c r="J1819" t="s">
        <v>204</v>
      </c>
      <c r="K1819" t="s">
        <v>204</v>
      </c>
      <c r="L1819" t="s">
        <v>325</v>
      </c>
      <c r="M1819" t="s">
        <v>340</v>
      </c>
      <c r="N1819" t="s">
        <v>441</v>
      </c>
      <c r="O1819" t="s">
        <v>339</v>
      </c>
      <c r="P1819" t="s">
        <v>1760</v>
      </c>
      <c r="Q1819" t="s">
        <v>415</v>
      </c>
      <c r="R1819" t="s">
        <v>407</v>
      </c>
      <c r="S1819" t="s">
        <v>1212</v>
      </c>
      <c r="T1819" s="132">
        <v>4265.1000000000004</v>
      </c>
      <c r="U1819" t="s">
        <v>2044</v>
      </c>
      <c r="V1819" s="133">
        <v>1.4999999999999999E-2</v>
      </c>
      <c r="W1819" s="133">
        <v>5.1131829048394799E-2</v>
      </c>
      <c r="X1819" s="15" t="s">
        <v>412</v>
      </c>
      <c r="Y1819" s="15" t="s">
        <v>339</v>
      </c>
      <c r="Z1819" s="144">
        <v>133000</v>
      </c>
      <c r="AB1819" t="s">
        <v>2045</v>
      </c>
      <c r="AD1819" s="144">
        <v>113.40910000000001</v>
      </c>
      <c r="AG1819" s="15" t="s">
        <v>15</v>
      </c>
      <c r="AH1819" s="133">
        <v>3.445863668160738E-4</v>
      </c>
      <c r="AI1819" s="133">
        <v>7.3659190425749092E-3</v>
      </c>
      <c r="AJ1819" s="133">
        <v>9.2687346202989713E-4</v>
      </c>
    </row>
    <row r="1820" spans="1:36">
      <c r="A1820" t="s">
        <v>1213</v>
      </c>
      <c r="B1820">
        <v>9631</v>
      </c>
      <c r="C1820" t="s">
        <v>2318</v>
      </c>
      <c r="D1820" t="s">
        <v>2319</v>
      </c>
      <c r="E1820" t="s">
        <v>309</v>
      </c>
      <c r="F1820" t="s">
        <v>3008</v>
      </c>
      <c r="G1820" t="s">
        <v>3009</v>
      </c>
      <c r="H1820" t="s">
        <v>312</v>
      </c>
      <c r="I1820" t="s">
        <v>951</v>
      </c>
      <c r="J1820" t="s">
        <v>204</v>
      </c>
      <c r="K1820" t="s">
        <v>204</v>
      </c>
      <c r="L1820" t="s">
        <v>325</v>
      </c>
      <c r="M1820" t="s">
        <v>340</v>
      </c>
      <c r="N1820" t="s">
        <v>459</v>
      </c>
      <c r="O1820" t="s">
        <v>339</v>
      </c>
      <c r="P1820" t="s">
        <v>1957</v>
      </c>
      <c r="Q1820" t="s">
        <v>413</v>
      </c>
      <c r="R1820" t="s">
        <v>407</v>
      </c>
      <c r="S1820" t="s">
        <v>1212</v>
      </c>
      <c r="T1820" s="132">
        <v>1675.1</v>
      </c>
      <c r="U1820" t="s">
        <v>1651</v>
      </c>
      <c r="V1820" s="133">
        <v>2.6100000000000002E-2</v>
      </c>
      <c r="W1820" s="133">
        <v>4.3403020995855003E-2</v>
      </c>
      <c r="X1820" s="15" t="s">
        <v>412</v>
      </c>
      <c r="Y1820" s="15" t="s">
        <v>339</v>
      </c>
      <c r="Z1820" s="144">
        <v>112312</v>
      </c>
      <c r="AB1820" t="s">
        <v>3010</v>
      </c>
      <c r="AD1820" s="144">
        <v>109.931</v>
      </c>
      <c r="AG1820" s="15" t="s">
        <v>15</v>
      </c>
      <c r="AH1820" s="133">
        <v>2.327760018039767E-4</v>
      </c>
      <c r="AI1820" s="133">
        <v>7.1400165089865117E-3</v>
      </c>
      <c r="AJ1820" s="133">
        <v>8.9844753687674632E-4</v>
      </c>
    </row>
    <row r="1821" spans="1:36">
      <c r="A1821" t="s">
        <v>1213</v>
      </c>
      <c r="B1821">
        <v>9631</v>
      </c>
      <c r="C1821" t="s">
        <v>2540</v>
      </c>
      <c r="D1821" t="s">
        <v>2541</v>
      </c>
      <c r="E1821" t="s">
        <v>309</v>
      </c>
      <c r="F1821" t="s">
        <v>2542</v>
      </c>
      <c r="G1821" t="s">
        <v>2543</v>
      </c>
      <c r="H1821" t="s">
        <v>312</v>
      </c>
      <c r="I1821" t="s">
        <v>951</v>
      </c>
      <c r="J1821" t="s">
        <v>204</v>
      </c>
      <c r="K1821" t="s">
        <v>204</v>
      </c>
      <c r="L1821" t="s">
        <v>325</v>
      </c>
      <c r="M1821" t="s">
        <v>340</v>
      </c>
      <c r="N1821" t="s">
        <v>440</v>
      </c>
      <c r="O1821" t="s">
        <v>339</v>
      </c>
      <c r="P1821" t="s">
        <v>1686</v>
      </c>
      <c r="Q1821" t="s">
        <v>413</v>
      </c>
      <c r="R1821" t="s">
        <v>407</v>
      </c>
      <c r="S1821" t="s">
        <v>1212</v>
      </c>
      <c r="T1821" s="132">
        <v>3618.8</v>
      </c>
      <c r="U1821" t="s">
        <v>2544</v>
      </c>
      <c r="V1821" s="133">
        <v>2.5000000000000001E-2</v>
      </c>
      <c r="W1821" s="133">
        <v>4.6062339409589398E-2</v>
      </c>
      <c r="X1821" s="15" t="s">
        <v>412</v>
      </c>
      <c r="Y1821" s="15" t="s">
        <v>339</v>
      </c>
      <c r="Z1821" s="144">
        <v>119921.35</v>
      </c>
      <c r="AB1821" t="s">
        <v>2545</v>
      </c>
      <c r="AD1821" s="144">
        <v>108.3609</v>
      </c>
      <c r="AG1821" s="15" t="s">
        <v>15</v>
      </c>
      <c r="AH1821" s="133">
        <v>1.4837552467361804E-4</v>
      </c>
      <c r="AI1821" s="133">
        <v>7.0380385417092226E-3</v>
      </c>
      <c r="AJ1821" s="133">
        <v>8.8561537417786997E-4</v>
      </c>
    </row>
    <row r="1822" spans="1:36">
      <c r="A1822" t="s">
        <v>1213</v>
      </c>
      <c r="B1822">
        <v>9631</v>
      </c>
      <c r="C1822" t="s">
        <v>3113</v>
      </c>
      <c r="D1822" t="s">
        <v>3114</v>
      </c>
      <c r="E1822" t="s">
        <v>309</v>
      </c>
      <c r="F1822" t="s">
        <v>3145</v>
      </c>
      <c r="G1822" t="s">
        <v>3146</v>
      </c>
      <c r="H1822" t="s">
        <v>312</v>
      </c>
      <c r="I1822" t="s">
        <v>951</v>
      </c>
      <c r="J1822" t="s">
        <v>204</v>
      </c>
      <c r="K1822" t="s">
        <v>204</v>
      </c>
      <c r="L1822" t="s">
        <v>325</v>
      </c>
      <c r="M1822" t="s">
        <v>340</v>
      </c>
      <c r="N1822" t="s">
        <v>447</v>
      </c>
      <c r="O1822" t="s">
        <v>339</v>
      </c>
      <c r="P1822" t="s">
        <v>1856</v>
      </c>
      <c r="Q1822" t="s">
        <v>415</v>
      </c>
      <c r="R1822" t="s">
        <v>407</v>
      </c>
      <c r="S1822" t="s">
        <v>1212</v>
      </c>
      <c r="T1822" s="132">
        <v>2556.1999999999998</v>
      </c>
      <c r="U1822" t="s">
        <v>1682</v>
      </c>
      <c r="V1822" s="133">
        <v>2.58E-2</v>
      </c>
      <c r="W1822" s="133">
        <v>5.2117927395104999E-2</v>
      </c>
      <c r="X1822" s="15" t="s">
        <v>412</v>
      </c>
      <c r="Y1822" s="15" t="s">
        <v>339</v>
      </c>
      <c r="Z1822" s="144">
        <v>109421.9</v>
      </c>
      <c r="AB1822" t="s">
        <v>3147</v>
      </c>
      <c r="AD1822" s="144">
        <v>103.1083</v>
      </c>
      <c r="AG1822" s="15" t="s">
        <v>15</v>
      </c>
      <c r="AH1822" s="133">
        <v>4.0828069466317406E-4</v>
      </c>
      <c r="AI1822" s="133">
        <v>6.6968822644525566E-3</v>
      </c>
      <c r="AJ1822" s="133">
        <v>8.4268675957235569E-4</v>
      </c>
    </row>
    <row r="1823" spans="1:36">
      <c r="A1823" t="s">
        <v>1213</v>
      </c>
      <c r="B1823">
        <v>9631</v>
      </c>
      <c r="C1823" t="s">
        <v>2234</v>
      </c>
      <c r="D1823" t="s">
        <v>2235</v>
      </c>
      <c r="E1823" t="s">
        <v>309</v>
      </c>
      <c r="F1823" t="s">
        <v>3106</v>
      </c>
      <c r="G1823" t="s">
        <v>3107</v>
      </c>
      <c r="H1823" t="s">
        <v>312</v>
      </c>
      <c r="I1823" t="s">
        <v>951</v>
      </c>
      <c r="J1823" t="s">
        <v>204</v>
      </c>
      <c r="K1823" t="s">
        <v>204</v>
      </c>
      <c r="L1823" t="s">
        <v>325</v>
      </c>
      <c r="M1823" t="s">
        <v>340</v>
      </c>
      <c r="N1823" t="s">
        <v>441</v>
      </c>
      <c r="O1823" t="s">
        <v>339</v>
      </c>
      <c r="P1823" t="s">
        <v>1662</v>
      </c>
      <c r="Q1823" t="s">
        <v>413</v>
      </c>
      <c r="R1823" t="s">
        <v>407</v>
      </c>
      <c r="S1823" t="s">
        <v>1212</v>
      </c>
      <c r="T1823" s="132">
        <v>3145.1</v>
      </c>
      <c r="U1823" t="s">
        <v>3108</v>
      </c>
      <c r="V1823" s="133">
        <v>2.0500000000000001E-2</v>
      </c>
      <c r="W1823" s="133">
        <v>4.5036902033090201E-2</v>
      </c>
      <c r="X1823" s="15" t="s">
        <v>412</v>
      </c>
      <c r="Y1823" s="15" t="s">
        <v>339</v>
      </c>
      <c r="Z1823" s="144">
        <v>96922.25</v>
      </c>
      <c r="AB1823" t="s">
        <v>3109</v>
      </c>
      <c r="AD1823" s="144">
        <v>88.732300000000009</v>
      </c>
      <c r="AG1823" s="15" t="s">
        <v>15</v>
      </c>
      <c r="AH1823" s="133">
        <v>2.0016763216324919E-4</v>
      </c>
      <c r="AI1823" s="133">
        <v>5.7631613182845967E-3</v>
      </c>
      <c r="AJ1823" s="133">
        <v>7.2519413428794911E-4</v>
      </c>
    </row>
    <row r="1824" spans="1:36">
      <c r="A1824" t="s">
        <v>1213</v>
      </c>
      <c r="B1824">
        <v>9631</v>
      </c>
      <c r="C1824" t="s">
        <v>3118</v>
      </c>
      <c r="D1824" t="s">
        <v>3119</v>
      </c>
      <c r="E1824" t="s">
        <v>309</v>
      </c>
      <c r="F1824" t="s">
        <v>3148</v>
      </c>
      <c r="G1824" t="s">
        <v>3149</v>
      </c>
      <c r="H1824" t="s">
        <v>312</v>
      </c>
      <c r="I1824" t="s">
        <v>951</v>
      </c>
      <c r="J1824" t="s">
        <v>204</v>
      </c>
      <c r="K1824" t="s">
        <v>204</v>
      </c>
      <c r="L1824" t="s">
        <v>325</v>
      </c>
      <c r="M1824" t="s">
        <v>340</v>
      </c>
      <c r="N1824" t="s">
        <v>447</v>
      </c>
      <c r="O1824" t="s">
        <v>339</v>
      </c>
      <c r="P1824" t="s">
        <v>1662</v>
      </c>
      <c r="Q1824" t="s">
        <v>413</v>
      </c>
      <c r="R1824" t="s">
        <v>407</v>
      </c>
      <c r="S1824" t="s">
        <v>1212</v>
      </c>
      <c r="T1824" s="132">
        <v>337</v>
      </c>
      <c r="U1824" t="s">
        <v>3150</v>
      </c>
      <c r="V1824" s="133">
        <v>3.4200000000000001E-2</v>
      </c>
      <c r="W1824" s="133">
        <v>5.4128151817321397E-2</v>
      </c>
      <c r="X1824" s="15" t="s">
        <v>412</v>
      </c>
      <c r="Y1824" s="15" t="s">
        <v>339</v>
      </c>
      <c r="Z1824" s="144">
        <v>85800</v>
      </c>
      <c r="AB1824" t="s">
        <v>1867</v>
      </c>
      <c r="AD1824" s="144">
        <v>85.722800000000007</v>
      </c>
      <c r="AG1824" s="15" t="s">
        <v>15</v>
      </c>
      <c r="AH1824" s="133">
        <v>3.8466401078135216E-4</v>
      </c>
      <c r="AI1824" s="133">
        <v>5.5676943464222925E-3</v>
      </c>
      <c r="AJ1824" s="133">
        <v>7.0059799796397704E-4</v>
      </c>
    </row>
    <row r="1825" spans="1:36">
      <c r="A1825" t="s">
        <v>1213</v>
      </c>
      <c r="B1825">
        <v>9631</v>
      </c>
      <c r="C1825" t="s">
        <v>3113</v>
      </c>
      <c r="D1825" t="s">
        <v>3114</v>
      </c>
      <c r="E1825" t="s">
        <v>309</v>
      </c>
      <c r="F1825" t="s">
        <v>3115</v>
      </c>
      <c r="G1825" t="s">
        <v>3116</v>
      </c>
      <c r="H1825" t="s">
        <v>312</v>
      </c>
      <c r="I1825" t="s">
        <v>951</v>
      </c>
      <c r="J1825" t="s">
        <v>204</v>
      </c>
      <c r="K1825" t="s">
        <v>204</v>
      </c>
      <c r="L1825" t="s">
        <v>325</v>
      </c>
      <c r="M1825" t="s">
        <v>340</v>
      </c>
      <c r="N1825" t="s">
        <v>447</v>
      </c>
      <c r="O1825" t="s">
        <v>339</v>
      </c>
      <c r="P1825" t="s">
        <v>1856</v>
      </c>
      <c r="Q1825" t="s">
        <v>415</v>
      </c>
      <c r="R1825" t="s">
        <v>407</v>
      </c>
      <c r="S1825" t="s">
        <v>1212</v>
      </c>
      <c r="T1825" s="132">
        <v>775.9</v>
      </c>
      <c r="U1825" t="s">
        <v>1807</v>
      </c>
      <c r="V1825" s="133">
        <v>4.1700000000000001E-2</v>
      </c>
      <c r="W1825" s="133">
        <v>5.2252991397380502E-2</v>
      </c>
      <c r="X1825" s="15" t="s">
        <v>412</v>
      </c>
      <c r="Y1825" s="15" t="s">
        <v>339</v>
      </c>
      <c r="Z1825" s="144">
        <v>73961.8</v>
      </c>
      <c r="AB1825" t="s">
        <v>3117</v>
      </c>
      <c r="AD1825" s="144">
        <v>74.161500000000004</v>
      </c>
      <c r="AG1825" s="15" t="s">
        <v>15</v>
      </c>
      <c r="AH1825" s="133">
        <v>3.866497219650487E-4</v>
      </c>
      <c r="AI1825" s="133">
        <v>4.8167881155561513E-3</v>
      </c>
      <c r="AJ1825" s="133">
        <v>6.0610944143221508E-4</v>
      </c>
    </row>
    <row r="1826" spans="1:36">
      <c r="A1826" t="s">
        <v>1213</v>
      </c>
      <c r="B1826">
        <v>9631</v>
      </c>
      <c r="C1826" t="s">
        <v>1709</v>
      </c>
      <c r="D1826" t="s">
        <v>1710</v>
      </c>
      <c r="E1826" t="s">
        <v>309</v>
      </c>
      <c r="F1826" t="s">
        <v>3188</v>
      </c>
      <c r="G1826" t="s">
        <v>3189</v>
      </c>
      <c r="H1826" t="s">
        <v>312</v>
      </c>
      <c r="I1826" t="s">
        <v>951</v>
      </c>
      <c r="J1826" t="s">
        <v>204</v>
      </c>
      <c r="K1826" t="s">
        <v>204</v>
      </c>
      <c r="L1826" t="s">
        <v>325</v>
      </c>
      <c r="M1826" t="s">
        <v>340</v>
      </c>
      <c r="N1826" t="s">
        <v>447</v>
      </c>
      <c r="O1826" t="s">
        <v>339</v>
      </c>
      <c r="P1826" t="s">
        <v>1713</v>
      </c>
      <c r="Q1826" t="s">
        <v>415</v>
      </c>
      <c r="R1826" t="s">
        <v>407</v>
      </c>
      <c r="S1826" t="s">
        <v>1212</v>
      </c>
      <c r="T1826" s="132">
        <v>729.6</v>
      </c>
      <c r="U1826" t="s">
        <v>1807</v>
      </c>
      <c r="V1826" s="133">
        <v>4.3999999999999997E-2</v>
      </c>
      <c r="W1826" s="133">
        <v>6.0546970177888501E-2</v>
      </c>
      <c r="X1826" s="15" t="s">
        <v>412</v>
      </c>
      <c r="Y1826" s="15" t="s">
        <v>339</v>
      </c>
      <c r="Z1826" s="144">
        <v>65692.2</v>
      </c>
      <c r="AB1826" t="s">
        <v>3190</v>
      </c>
      <c r="AD1826" s="144">
        <v>65.665899999999993</v>
      </c>
      <c r="AG1826" s="15" t="s">
        <v>15</v>
      </c>
      <c r="AH1826" s="133">
        <v>4.9766818181818187E-4</v>
      </c>
      <c r="AI1826" s="133">
        <v>4.2649990455600091E-3</v>
      </c>
      <c r="AJ1826" s="133">
        <v>5.3667633435331927E-4</v>
      </c>
    </row>
    <row r="1827" spans="1:36">
      <c r="A1827" t="s">
        <v>1213</v>
      </c>
      <c r="B1827">
        <v>9631</v>
      </c>
      <c r="C1827" t="s">
        <v>2312</v>
      </c>
      <c r="D1827" t="s">
        <v>2313</v>
      </c>
      <c r="E1827" t="s">
        <v>309</v>
      </c>
      <c r="F1827" t="s">
        <v>3025</v>
      </c>
      <c r="G1827" t="s">
        <v>3026</v>
      </c>
      <c r="H1827" t="s">
        <v>312</v>
      </c>
      <c r="I1827" t="s">
        <v>951</v>
      </c>
      <c r="J1827" t="s">
        <v>204</v>
      </c>
      <c r="K1827" t="s">
        <v>204</v>
      </c>
      <c r="L1827" t="s">
        <v>325</v>
      </c>
      <c r="M1827" t="s">
        <v>340</v>
      </c>
      <c r="N1827" t="s">
        <v>464</v>
      </c>
      <c r="O1827" t="s">
        <v>339</v>
      </c>
      <c r="P1827" t="s">
        <v>1690</v>
      </c>
      <c r="Q1827" t="s">
        <v>413</v>
      </c>
      <c r="R1827" t="s">
        <v>407</v>
      </c>
      <c r="S1827" t="s">
        <v>1212</v>
      </c>
      <c r="T1827" s="132">
        <v>1791.6</v>
      </c>
      <c r="U1827" t="s">
        <v>3027</v>
      </c>
      <c r="V1827" s="133">
        <v>6.7400000000000002E-2</v>
      </c>
      <c r="W1827" s="133">
        <v>5.7607033351659398E-2</v>
      </c>
      <c r="X1827" s="15" t="s">
        <v>412</v>
      </c>
      <c r="Y1827" s="15" t="s">
        <v>339</v>
      </c>
      <c r="Z1827" s="144">
        <v>61393.5</v>
      </c>
      <c r="AB1827" t="s">
        <v>3028</v>
      </c>
      <c r="AD1827" s="144">
        <v>62.9529</v>
      </c>
      <c r="AG1827" s="15" t="s">
        <v>15</v>
      </c>
      <c r="AH1827" s="133">
        <v>5.8495784105979861E-5</v>
      </c>
      <c r="AI1827" s="133">
        <v>4.0887897434625084E-3</v>
      </c>
      <c r="AJ1827" s="133">
        <v>5.145034425616808E-4</v>
      </c>
    </row>
    <row r="1828" spans="1:36">
      <c r="A1828" t="s">
        <v>1213</v>
      </c>
      <c r="B1828">
        <v>9631</v>
      </c>
      <c r="C1828" t="s">
        <v>3151</v>
      </c>
      <c r="D1828" t="s">
        <v>3152</v>
      </c>
      <c r="E1828" t="s">
        <v>309</v>
      </c>
      <c r="F1828" t="s">
        <v>3153</v>
      </c>
      <c r="G1828" t="s">
        <v>3154</v>
      </c>
      <c r="H1828" t="s">
        <v>312</v>
      </c>
      <c r="I1828" t="s">
        <v>951</v>
      </c>
      <c r="J1828" t="s">
        <v>204</v>
      </c>
      <c r="K1828" t="s">
        <v>204</v>
      </c>
      <c r="L1828" t="s">
        <v>325</v>
      </c>
      <c r="M1828" t="s">
        <v>340</v>
      </c>
      <c r="N1828" t="s">
        <v>447</v>
      </c>
      <c r="O1828" t="s">
        <v>339</v>
      </c>
      <c r="P1828" t="s">
        <v>1760</v>
      </c>
      <c r="Q1828" t="s">
        <v>415</v>
      </c>
      <c r="R1828" t="s">
        <v>407</v>
      </c>
      <c r="S1828" t="s">
        <v>1212</v>
      </c>
      <c r="T1828" s="132">
        <v>2123.8000000000002</v>
      </c>
      <c r="U1828" t="s">
        <v>1366</v>
      </c>
      <c r="V1828" s="133">
        <v>2.4E-2</v>
      </c>
      <c r="W1828" s="133">
        <v>5.6067565985917701E-2</v>
      </c>
      <c r="X1828" s="15" t="s">
        <v>412</v>
      </c>
      <c r="Y1828" s="15" t="s">
        <v>339</v>
      </c>
      <c r="Z1828" s="144">
        <v>62888.44</v>
      </c>
      <c r="AB1828" t="s">
        <v>3155</v>
      </c>
      <c r="AD1828" s="144">
        <v>59.605699999999999</v>
      </c>
      <c r="AG1828" s="15" t="s">
        <v>15</v>
      </c>
      <c r="AH1828" s="133">
        <v>2.4679910611690803E-4</v>
      </c>
      <c r="AI1828" s="133">
        <v>3.8713891625628562E-3</v>
      </c>
      <c r="AJ1828" s="133">
        <v>4.8714734104860576E-4</v>
      </c>
    </row>
    <row r="1829" spans="1:36">
      <c r="A1829" t="s">
        <v>1213</v>
      </c>
      <c r="B1829">
        <v>9631</v>
      </c>
      <c r="C1829" t="s">
        <v>2535</v>
      </c>
      <c r="D1829" t="s">
        <v>2536</v>
      </c>
      <c r="E1829" t="s">
        <v>309</v>
      </c>
      <c r="F1829" t="s">
        <v>3156</v>
      </c>
      <c r="G1829" t="s">
        <v>3157</v>
      </c>
      <c r="H1829" t="s">
        <v>312</v>
      </c>
      <c r="I1829" t="s">
        <v>951</v>
      </c>
      <c r="J1829" t="s">
        <v>204</v>
      </c>
      <c r="K1829" t="s">
        <v>204</v>
      </c>
      <c r="L1829" t="s">
        <v>325</v>
      </c>
      <c r="M1829" t="s">
        <v>340</v>
      </c>
      <c r="N1829" t="s">
        <v>451</v>
      </c>
      <c r="O1829" t="s">
        <v>339</v>
      </c>
      <c r="P1829" t="s">
        <v>1622</v>
      </c>
      <c r="Q1829" t="s">
        <v>413</v>
      </c>
      <c r="R1829" t="s">
        <v>407</v>
      </c>
      <c r="S1829" t="s">
        <v>1212</v>
      </c>
      <c r="T1829" s="132">
        <v>4143.1000000000004</v>
      </c>
      <c r="U1829" t="s">
        <v>3158</v>
      </c>
      <c r="V1829" s="133">
        <v>2.7400000000000001E-2</v>
      </c>
      <c r="W1829" s="133">
        <v>4.3560377115010901E-2</v>
      </c>
      <c r="X1829" s="15" t="s">
        <v>412</v>
      </c>
      <c r="Y1829" s="15" t="s">
        <v>339</v>
      </c>
      <c r="Z1829" s="144">
        <v>56238</v>
      </c>
      <c r="AB1829" t="s">
        <v>3159</v>
      </c>
      <c r="AD1829" s="144">
        <v>51.8964</v>
      </c>
      <c r="AG1829" s="15" t="s">
        <v>15</v>
      </c>
      <c r="AH1829" s="133">
        <v>7.4983999999999999E-5</v>
      </c>
      <c r="AI1829" s="133">
        <v>3.3706702636832888E-3</v>
      </c>
      <c r="AJ1829" s="133">
        <v>4.2414053135849197E-4</v>
      </c>
    </row>
    <row r="1830" spans="1:36">
      <c r="A1830" t="s">
        <v>1213</v>
      </c>
      <c r="B1830">
        <v>9631</v>
      </c>
      <c r="C1830" t="s">
        <v>2402</v>
      </c>
      <c r="D1830" t="s">
        <v>2403</v>
      </c>
      <c r="E1830" t="s">
        <v>309</v>
      </c>
      <c r="F1830" t="s">
        <v>2404</v>
      </c>
      <c r="G1830" t="s">
        <v>2405</v>
      </c>
      <c r="H1830" t="s">
        <v>312</v>
      </c>
      <c r="I1830" t="s">
        <v>951</v>
      </c>
      <c r="J1830" t="s">
        <v>204</v>
      </c>
      <c r="K1830" t="s">
        <v>204</v>
      </c>
      <c r="L1830" t="s">
        <v>325</v>
      </c>
      <c r="M1830" t="s">
        <v>340</v>
      </c>
      <c r="N1830" t="s">
        <v>451</v>
      </c>
      <c r="O1830" t="s">
        <v>339</v>
      </c>
      <c r="P1830" t="s">
        <v>1622</v>
      </c>
      <c r="Q1830" t="s">
        <v>413</v>
      </c>
      <c r="R1830" t="s">
        <v>407</v>
      </c>
      <c r="S1830" t="s">
        <v>1212</v>
      </c>
      <c r="T1830" s="132">
        <v>1574.8</v>
      </c>
      <c r="U1830" t="s">
        <v>1726</v>
      </c>
      <c r="V1830" s="133">
        <v>3.9E-2</v>
      </c>
      <c r="W1830" s="133">
        <v>4.9067841285466797E-2</v>
      </c>
      <c r="X1830" s="15" t="s">
        <v>412</v>
      </c>
      <c r="Y1830" s="15" t="s">
        <v>339</v>
      </c>
      <c r="Z1830" s="144">
        <v>36595.199999999997</v>
      </c>
      <c r="AB1830" t="s">
        <v>2406</v>
      </c>
      <c r="AD1830" s="144">
        <v>36.060900000000004</v>
      </c>
      <c r="AG1830" s="15" t="s">
        <v>15</v>
      </c>
      <c r="AH1830" s="133">
        <v>4.761229453445852E-5</v>
      </c>
      <c r="AI1830" s="133">
        <v>2.342154818285213E-3</v>
      </c>
      <c r="AJ1830" s="133">
        <v>2.9471965853634252E-4</v>
      </c>
    </row>
    <row r="1831" spans="1:36">
      <c r="A1831" t="s">
        <v>1213</v>
      </c>
      <c r="B1831">
        <v>9631</v>
      </c>
      <c r="C1831" t="s">
        <v>2388</v>
      </c>
      <c r="D1831" t="s">
        <v>2389</v>
      </c>
      <c r="E1831" t="s">
        <v>309</v>
      </c>
      <c r="F1831" t="s">
        <v>2390</v>
      </c>
      <c r="G1831" t="s">
        <v>2391</v>
      </c>
      <c r="H1831" t="s">
        <v>312</v>
      </c>
      <c r="I1831" t="s">
        <v>951</v>
      </c>
      <c r="J1831" t="s">
        <v>204</v>
      </c>
      <c r="K1831" t="s">
        <v>204</v>
      </c>
      <c r="L1831" t="s">
        <v>325</v>
      </c>
      <c r="M1831" t="s">
        <v>340</v>
      </c>
      <c r="N1831" t="s">
        <v>446</v>
      </c>
      <c r="O1831" t="s">
        <v>339</v>
      </c>
      <c r="P1831" t="s">
        <v>1650</v>
      </c>
      <c r="Q1831" t="s">
        <v>413</v>
      </c>
      <c r="R1831" t="s">
        <v>407</v>
      </c>
      <c r="S1831" t="s">
        <v>1212</v>
      </c>
      <c r="T1831" s="132">
        <v>2600.5</v>
      </c>
      <c r="U1831" t="s">
        <v>1927</v>
      </c>
      <c r="V1831" s="133">
        <v>1.0800000000000001E-2</v>
      </c>
      <c r="W1831" s="133">
        <v>4.3721667137145599E-2</v>
      </c>
      <c r="X1831" s="15" t="s">
        <v>412</v>
      </c>
      <c r="Y1831" s="15" t="s">
        <v>339</v>
      </c>
      <c r="Z1831" s="144">
        <v>38267.14</v>
      </c>
      <c r="AB1831" t="s">
        <v>2392</v>
      </c>
      <c r="AD1831" s="144">
        <v>35.2211</v>
      </c>
      <c r="AG1831" s="15" t="s">
        <v>15</v>
      </c>
      <c r="AH1831" s="133">
        <v>3.4015235525319793E-5</v>
      </c>
      <c r="AI1831" s="133">
        <v>2.2876098231132697E-3</v>
      </c>
      <c r="AJ1831" s="133">
        <v>2.8785611466364876E-4</v>
      </c>
    </row>
    <row r="1832" spans="1:36">
      <c r="A1832" t="s">
        <v>1213</v>
      </c>
      <c r="B1832">
        <v>9631</v>
      </c>
      <c r="C1832" t="s">
        <v>2493</v>
      </c>
      <c r="D1832" t="s">
        <v>2494</v>
      </c>
      <c r="E1832" t="s">
        <v>309</v>
      </c>
      <c r="F1832" t="s">
        <v>2495</v>
      </c>
      <c r="G1832" t="s">
        <v>2496</v>
      </c>
      <c r="H1832" t="s">
        <v>312</v>
      </c>
      <c r="I1832" t="s">
        <v>951</v>
      </c>
      <c r="J1832" t="s">
        <v>204</v>
      </c>
      <c r="K1832" t="s">
        <v>204</v>
      </c>
      <c r="L1832" t="s">
        <v>325</v>
      </c>
      <c r="M1832" t="s">
        <v>340</v>
      </c>
      <c r="N1832" t="s">
        <v>464</v>
      </c>
      <c r="O1832" t="s">
        <v>339</v>
      </c>
      <c r="P1832" t="s">
        <v>1211</v>
      </c>
      <c r="Q1832" t="s">
        <v>413</v>
      </c>
      <c r="R1832" t="s">
        <v>407</v>
      </c>
      <c r="S1832" t="s">
        <v>1212</v>
      </c>
      <c r="T1832" s="132">
        <v>749.4</v>
      </c>
      <c r="U1832" t="s">
        <v>2497</v>
      </c>
      <c r="V1832" s="133">
        <v>1.6299999999999999E-2</v>
      </c>
      <c r="W1832" s="133">
        <v>4.3674460301398897E-2</v>
      </c>
      <c r="X1832" s="15" t="s">
        <v>412</v>
      </c>
      <c r="Y1832" s="15" t="s">
        <v>339</v>
      </c>
      <c r="Z1832" s="144">
        <v>35219.75</v>
      </c>
      <c r="AB1832" t="s">
        <v>2498</v>
      </c>
      <c r="AD1832" s="144">
        <v>34.656199999999998</v>
      </c>
      <c r="AG1832" s="15" t="s">
        <v>15</v>
      </c>
      <c r="AH1832" s="133">
        <v>3.3814787833982808E-4</v>
      </c>
      <c r="AI1832" s="133">
        <v>2.2509195780875124E-3</v>
      </c>
      <c r="AJ1832" s="133">
        <v>2.8323928216342887E-4</v>
      </c>
    </row>
    <row r="1833" spans="1:36">
      <c r="A1833" t="s">
        <v>1213</v>
      </c>
      <c r="B1833">
        <v>9631</v>
      </c>
      <c r="C1833" t="s">
        <v>3074</v>
      </c>
      <c r="D1833" t="s">
        <v>3075</v>
      </c>
      <c r="E1833" t="s">
        <v>309</v>
      </c>
      <c r="F1833" t="s">
        <v>3160</v>
      </c>
      <c r="G1833" t="s">
        <v>3161</v>
      </c>
      <c r="H1833" t="s">
        <v>312</v>
      </c>
      <c r="I1833" t="s">
        <v>951</v>
      </c>
      <c r="J1833" t="s">
        <v>204</v>
      </c>
      <c r="K1833" t="s">
        <v>204</v>
      </c>
      <c r="L1833" t="s">
        <v>325</v>
      </c>
      <c r="M1833" t="s">
        <v>340</v>
      </c>
      <c r="N1833" t="s">
        <v>447</v>
      </c>
      <c r="O1833" t="s">
        <v>339</v>
      </c>
      <c r="P1833" t="s">
        <v>1760</v>
      </c>
      <c r="Q1833" t="s">
        <v>415</v>
      </c>
      <c r="R1833" t="s">
        <v>407</v>
      </c>
      <c r="S1833" t="s">
        <v>1212</v>
      </c>
      <c r="T1833" s="132">
        <v>1848.2</v>
      </c>
      <c r="U1833" t="s">
        <v>1663</v>
      </c>
      <c r="V1833" s="133">
        <v>2.9499999999999998E-2</v>
      </c>
      <c r="W1833" s="133">
        <v>5.2297575631141298E-2</v>
      </c>
      <c r="X1833" s="15" t="s">
        <v>412</v>
      </c>
      <c r="Y1833" s="15" t="s">
        <v>339</v>
      </c>
      <c r="Z1833" s="144">
        <v>19592.400000000001</v>
      </c>
      <c r="AB1833" t="s">
        <v>3162</v>
      </c>
      <c r="AD1833" s="144">
        <v>18.955599999999997</v>
      </c>
      <c r="AG1833" s="15" t="s">
        <v>15</v>
      </c>
      <c r="AH1833" s="133">
        <v>6.3302737042739189E-5</v>
      </c>
      <c r="AI1833" s="133">
        <v>1.2311658853075538E-3</v>
      </c>
      <c r="AJ1833" s="133">
        <v>1.5492092430725502E-4</v>
      </c>
    </row>
    <row r="1834" spans="1:36">
      <c r="A1834" t="s">
        <v>1213</v>
      </c>
      <c r="B1834">
        <v>9631</v>
      </c>
      <c r="C1834" t="s">
        <v>3163</v>
      </c>
      <c r="D1834" t="s">
        <v>3164</v>
      </c>
      <c r="E1834" t="s">
        <v>309</v>
      </c>
      <c r="F1834" t="s">
        <v>3165</v>
      </c>
      <c r="G1834" t="s">
        <v>3166</v>
      </c>
      <c r="H1834" t="s">
        <v>312</v>
      </c>
      <c r="I1834" t="s">
        <v>951</v>
      </c>
      <c r="J1834" t="s">
        <v>204</v>
      </c>
      <c r="K1834" t="s">
        <v>204</v>
      </c>
      <c r="L1834" t="s">
        <v>325</v>
      </c>
      <c r="M1834" t="s">
        <v>340</v>
      </c>
      <c r="N1834" t="s">
        <v>463</v>
      </c>
      <c r="O1834" t="s">
        <v>339</v>
      </c>
      <c r="P1834" t="s">
        <v>1622</v>
      </c>
      <c r="Q1834" t="s">
        <v>413</v>
      </c>
      <c r="R1834" t="s">
        <v>407</v>
      </c>
      <c r="S1834" t="s">
        <v>1212</v>
      </c>
      <c r="T1834" s="132">
        <v>6111.5</v>
      </c>
      <c r="U1834" t="s">
        <v>3167</v>
      </c>
      <c r="V1834" s="133">
        <v>2.3400000000000001E-2</v>
      </c>
      <c r="W1834" s="133">
        <v>4.9610719896554599E-2</v>
      </c>
      <c r="X1834" s="15" t="s">
        <v>412</v>
      </c>
      <c r="Y1834" s="15" t="s">
        <v>339</v>
      </c>
      <c r="Z1834" s="144">
        <v>21567</v>
      </c>
      <c r="AB1834" t="s">
        <v>3168</v>
      </c>
      <c r="AD1834" s="144">
        <v>18.0624</v>
      </c>
      <c r="AG1834" s="15" t="s">
        <v>15</v>
      </c>
      <c r="AH1834" s="133">
        <v>2.1876923062128877E-5</v>
      </c>
      <c r="AI1834" s="133">
        <v>1.1731525610784762E-3</v>
      </c>
      <c r="AJ1834" s="133">
        <v>1.4762095123379705E-4</v>
      </c>
    </row>
    <row r="1835" spans="1:36">
      <c r="A1835" t="s">
        <v>1213</v>
      </c>
      <c r="B1835">
        <v>9631</v>
      </c>
      <c r="C1835" t="s">
        <v>2424</v>
      </c>
      <c r="D1835" t="s">
        <v>2425</v>
      </c>
      <c r="E1835" t="s">
        <v>309</v>
      </c>
      <c r="F1835" t="s">
        <v>2517</v>
      </c>
      <c r="G1835" t="s">
        <v>2518</v>
      </c>
      <c r="H1835" t="s">
        <v>312</v>
      </c>
      <c r="I1835" t="s">
        <v>951</v>
      </c>
      <c r="J1835" t="s">
        <v>204</v>
      </c>
      <c r="K1835" t="s">
        <v>204</v>
      </c>
      <c r="L1835" t="s">
        <v>325</v>
      </c>
      <c r="M1835" t="s">
        <v>340</v>
      </c>
      <c r="N1835" t="s">
        <v>462</v>
      </c>
      <c r="O1835" t="s">
        <v>339</v>
      </c>
      <c r="P1835" t="s">
        <v>1690</v>
      </c>
      <c r="Q1835" t="s">
        <v>413</v>
      </c>
      <c r="R1835" t="s">
        <v>407</v>
      </c>
      <c r="S1835" t="s">
        <v>1212</v>
      </c>
      <c r="T1835" s="132">
        <v>1398.5</v>
      </c>
      <c r="U1835" t="s">
        <v>1761</v>
      </c>
      <c r="V1835" s="133">
        <v>2.75E-2</v>
      </c>
      <c r="W1835" s="133">
        <v>3.9693350486755E-2</v>
      </c>
      <c r="X1835" s="15" t="s">
        <v>412</v>
      </c>
      <c r="Y1835" s="15" t="s">
        <v>339</v>
      </c>
      <c r="Z1835" s="144">
        <v>8533.65</v>
      </c>
      <c r="AB1835" t="s">
        <v>2519</v>
      </c>
      <c r="AD1835" s="144">
        <v>8.3202999999999996</v>
      </c>
      <c r="AG1835" s="15" t="s">
        <v>15</v>
      </c>
      <c r="AH1835" s="133">
        <v>3.7895820516398846E-5</v>
      </c>
      <c r="AI1835" s="133">
        <v>5.404033380913525E-4</v>
      </c>
      <c r="AJ1835" s="133">
        <v>6.800040972133058E-5</v>
      </c>
    </row>
    <row r="1836" spans="1:36">
      <c r="A1836" t="s">
        <v>1213</v>
      </c>
      <c r="B1836">
        <v>9631</v>
      </c>
      <c r="C1836" t="s">
        <v>3046</v>
      </c>
      <c r="D1836" t="s">
        <v>3047</v>
      </c>
      <c r="E1836" t="s">
        <v>309</v>
      </c>
      <c r="F1836" t="s">
        <v>3123</v>
      </c>
      <c r="G1836" t="s">
        <v>3124</v>
      </c>
      <c r="H1836" t="s">
        <v>312</v>
      </c>
      <c r="I1836" t="s">
        <v>951</v>
      </c>
      <c r="J1836" t="s">
        <v>204</v>
      </c>
      <c r="K1836" t="s">
        <v>204</v>
      </c>
      <c r="L1836" t="s">
        <v>325</v>
      </c>
      <c r="M1836" t="s">
        <v>340</v>
      </c>
      <c r="N1836" t="s">
        <v>447</v>
      </c>
      <c r="O1836" t="s">
        <v>339</v>
      </c>
      <c r="P1836" t="s">
        <v>1662</v>
      </c>
      <c r="Q1836" t="s">
        <v>413</v>
      </c>
      <c r="R1836" t="s">
        <v>407</v>
      </c>
      <c r="S1836" t="s">
        <v>1212</v>
      </c>
      <c r="T1836" s="132">
        <v>592.4</v>
      </c>
      <c r="U1836" t="s">
        <v>3125</v>
      </c>
      <c r="V1836" s="133">
        <v>4.2000000000000003E-2</v>
      </c>
      <c r="W1836" s="133">
        <v>5.1002010250091198E-2</v>
      </c>
      <c r="X1836" s="15" t="s">
        <v>412</v>
      </c>
      <c r="Y1836" s="15" t="s">
        <v>339</v>
      </c>
      <c r="Z1836" s="144">
        <v>7567.33</v>
      </c>
      <c r="AB1836" t="s">
        <v>3126</v>
      </c>
      <c r="AD1836" s="144">
        <v>7.6491000000000007</v>
      </c>
      <c r="AG1836" s="15" t="s">
        <v>15</v>
      </c>
      <c r="AH1836" s="133">
        <v>3.1345810357625728E-5</v>
      </c>
      <c r="AI1836" s="133">
        <v>4.9680890994249793E-4</v>
      </c>
      <c r="AJ1836" s="133">
        <v>6.2514805235319617E-5</v>
      </c>
    </row>
    <row r="1837" spans="1:36">
      <c r="A1837" t="s">
        <v>1213</v>
      </c>
      <c r="B1837">
        <v>9631</v>
      </c>
      <c r="C1837" t="s">
        <v>2565</v>
      </c>
      <c r="D1837" t="s">
        <v>2566</v>
      </c>
      <c r="E1837" t="s">
        <v>309</v>
      </c>
      <c r="F1837" t="s">
        <v>3127</v>
      </c>
      <c r="G1837" t="s">
        <v>3128</v>
      </c>
      <c r="H1837" t="s">
        <v>312</v>
      </c>
      <c r="I1837" t="s">
        <v>951</v>
      </c>
      <c r="J1837" t="s">
        <v>204</v>
      </c>
      <c r="K1837" t="s">
        <v>204</v>
      </c>
      <c r="L1837" t="s">
        <v>325</v>
      </c>
      <c r="M1837" t="s">
        <v>340</v>
      </c>
      <c r="N1837" t="s">
        <v>484</v>
      </c>
      <c r="O1837" t="s">
        <v>339</v>
      </c>
      <c r="P1837" t="s">
        <v>1622</v>
      </c>
      <c r="Q1837" t="s">
        <v>413</v>
      </c>
      <c r="R1837" t="s">
        <v>407</v>
      </c>
      <c r="S1837" t="s">
        <v>1212</v>
      </c>
      <c r="T1837" s="132">
        <v>235.6</v>
      </c>
      <c r="U1837" t="s">
        <v>3129</v>
      </c>
      <c r="V1837" s="133">
        <v>2.1600000000000001E-2</v>
      </c>
      <c r="W1837" s="133">
        <v>5.4233055896758697E-2</v>
      </c>
      <c r="X1837" s="15" t="s">
        <v>412</v>
      </c>
      <c r="Y1837" s="15" t="s">
        <v>339</v>
      </c>
      <c r="Z1837" s="144">
        <v>3971.81</v>
      </c>
      <c r="AB1837" t="s">
        <v>3130</v>
      </c>
      <c r="AD1837" s="144">
        <v>3.9651000000000001</v>
      </c>
      <c r="AG1837" s="15" t="s">
        <v>15</v>
      </c>
      <c r="AH1837" s="133">
        <v>3.1053648306614063E-5</v>
      </c>
      <c r="AI1837" s="133">
        <v>2.5753317498960641E-4</v>
      </c>
      <c r="AJ1837" s="133">
        <v>3.2406094081469165E-5</v>
      </c>
    </row>
    <row r="1838" spans="1:36">
      <c r="A1838" t="s">
        <v>1213</v>
      </c>
      <c r="B1838">
        <v>9631</v>
      </c>
      <c r="C1838" t="s">
        <v>2163</v>
      </c>
      <c r="D1838" t="s">
        <v>2164</v>
      </c>
      <c r="E1838" t="s">
        <v>309</v>
      </c>
      <c r="F1838" t="s">
        <v>2458</v>
      </c>
      <c r="G1838" t="s">
        <v>2459</v>
      </c>
      <c r="H1838" t="s">
        <v>312</v>
      </c>
      <c r="I1838" t="s">
        <v>951</v>
      </c>
      <c r="J1838" t="s">
        <v>204</v>
      </c>
      <c r="K1838" t="s">
        <v>204</v>
      </c>
      <c r="L1838" t="s">
        <v>325</v>
      </c>
      <c r="M1838" t="s">
        <v>340</v>
      </c>
      <c r="N1838" t="s">
        <v>484</v>
      </c>
      <c r="O1838" t="s">
        <v>339</v>
      </c>
      <c r="P1838" t="s">
        <v>1690</v>
      </c>
      <c r="Q1838" t="s">
        <v>413</v>
      </c>
      <c r="R1838" t="s">
        <v>407</v>
      </c>
      <c r="S1838" t="s">
        <v>1212</v>
      </c>
      <c r="T1838" s="132">
        <v>1138.2</v>
      </c>
      <c r="U1838" t="s">
        <v>2460</v>
      </c>
      <c r="V1838" s="133">
        <v>3.6499999999999998E-2</v>
      </c>
      <c r="W1838" s="133">
        <v>4.5956124029159197E-2</v>
      </c>
      <c r="X1838" s="15" t="s">
        <v>412</v>
      </c>
      <c r="Y1838" s="15" t="s">
        <v>339</v>
      </c>
      <c r="Z1838" s="144">
        <v>1216.43</v>
      </c>
      <c r="AB1838" t="s">
        <v>2461</v>
      </c>
      <c r="AD1838" s="144">
        <v>1.2178</v>
      </c>
      <c r="AG1838" s="15" t="s">
        <v>15</v>
      </c>
      <c r="AH1838" s="133">
        <v>1.1422082759564828E-6</v>
      </c>
      <c r="AI1838" s="133">
        <v>7.9096088497728341E-5</v>
      </c>
      <c r="AJ1838" s="133">
        <v>9.9528741702386195E-6</v>
      </c>
    </row>
    <row r="1839" spans="1:36">
      <c r="A1839" t="s">
        <v>1213</v>
      </c>
      <c r="B1839">
        <v>9631</v>
      </c>
      <c r="C1839" t="s">
        <v>2474</v>
      </c>
      <c r="D1839" t="s">
        <v>2475</v>
      </c>
      <c r="E1839" t="s">
        <v>309</v>
      </c>
      <c r="F1839" t="s">
        <v>2476</v>
      </c>
      <c r="G1839" t="s">
        <v>2477</v>
      </c>
      <c r="H1839" t="s">
        <v>312</v>
      </c>
      <c r="I1839" t="s">
        <v>951</v>
      </c>
      <c r="J1839" t="s">
        <v>204</v>
      </c>
      <c r="K1839" t="s">
        <v>204</v>
      </c>
      <c r="L1839" t="s">
        <v>325</v>
      </c>
      <c r="M1839" t="s">
        <v>340</v>
      </c>
      <c r="N1839" t="s">
        <v>478</v>
      </c>
      <c r="O1839" t="s">
        <v>339</v>
      </c>
      <c r="P1839" t="s">
        <v>1964</v>
      </c>
      <c r="Q1839" t="s">
        <v>415</v>
      </c>
      <c r="R1839" t="s">
        <v>407</v>
      </c>
      <c r="S1839" t="s">
        <v>1212</v>
      </c>
      <c r="T1839" s="132">
        <v>167.1</v>
      </c>
      <c r="U1839" t="s">
        <v>1526</v>
      </c>
      <c r="V1839" s="133">
        <v>1.49E-2</v>
      </c>
      <c r="W1839" s="133">
        <v>4.9050794372558201E-2</v>
      </c>
      <c r="X1839" s="15" t="s">
        <v>412</v>
      </c>
      <c r="Y1839" s="15" t="s">
        <v>339</v>
      </c>
      <c r="Z1839" s="144">
        <v>428.68</v>
      </c>
      <c r="AB1839" t="s">
        <v>2293</v>
      </c>
      <c r="AD1839" s="144">
        <v>0.4284</v>
      </c>
      <c r="AG1839" s="15" t="s">
        <v>15</v>
      </c>
      <c r="AH1839" s="133">
        <v>3.5756589941694939E-6</v>
      </c>
      <c r="AI1839" s="133">
        <v>2.7824572435889983E-5</v>
      </c>
      <c r="AJ1839" s="133">
        <v>3.5012410038842378E-6</v>
      </c>
    </row>
    <row r="1840" spans="1:36">
      <c r="A1840" t="s">
        <v>1213</v>
      </c>
      <c r="B1840">
        <v>9631</v>
      </c>
      <c r="C1840" t="s">
        <v>1874</v>
      </c>
      <c r="D1840" t="s">
        <v>1875</v>
      </c>
      <c r="E1840" t="s">
        <v>309</v>
      </c>
      <c r="F1840" t="s">
        <v>3034</v>
      </c>
      <c r="G1840" t="s">
        <v>3035</v>
      </c>
      <c r="H1840" t="s">
        <v>321</v>
      </c>
      <c r="I1840" t="s">
        <v>754</v>
      </c>
      <c r="J1840" t="s">
        <v>204</v>
      </c>
      <c r="K1840" t="s">
        <v>204</v>
      </c>
      <c r="L1840" t="s">
        <v>325</v>
      </c>
      <c r="M1840" t="s">
        <v>340</v>
      </c>
      <c r="N1840" t="s">
        <v>448</v>
      </c>
      <c r="O1840" t="s">
        <v>339</v>
      </c>
      <c r="P1840" t="s">
        <v>1650</v>
      </c>
      <c r="Q1840" t="s">
        <v>413</v>
      </c>
      <c r="R1840" t="s">
        <v>407</v>
      </c>
      <c r="S1840" t="s">
        <v>1212</v>
      </c>
      <c r="T1840" s="132">
        <v>5195.8999999999996</v>
      </c>
      <c r="U1840" t="s">
        <v>3036</v>
      </c>
      <c r="V1840" s="133">
        <v>3.7100000000000001E-2</v>
      </c>
      <c r="W1840" s="133">
        <v>2.6445276554822601E-2</v>
      </c>
      <c r="X1840" s="3" t="s">
        <v>411</v>
      </c>
      <c r="Y1840" s="3" t="s">
        <v>339</v>
      </c>
      <c r="Z1840" s="144">
        <v>400000</v>
      </c>
      <c r="AB1840" t="s">
        <v>3037</v>
      </c>
      <c r="AD1840" s="144">
        <v>426.72</v>
      </c>
      <c r="AG1840" s="15" t="s">
        <v>15</v>
      </c>
      <c r="AH1840" s="133">
        <v>1.0412599245086555E-3</v>
      </c>
      <c r="AI1840" s="133">
        <v>2.7715456465553161E-2</v>
      </c>
      <c r="AJ1840" s="133">
        <v>3.4875106470062607E-3</v>
      </c>
    </row>
    <row r="1841" spans="1:36">
      <c r="A1841" t="s">
        <v>1213</v>
      </c>
      <c r="B1841">
        <v>9631</v>
      </c>
      <c r="C1841" t="s">
        <v>455</v>
      </c>
      <c r="D1841" t="s">
        <v>2571</v>
      </c>
      <c r="E1841" t="s">
        <v>309</v>
      </c>
      <c r="F1841" t="s">
        <v>2572</v>
      </c>
      <c r="G1841" t="s">
        <v>2573</v>
      </c>
      <c r="H1841" t="s">
        <v>321</v>
      </c>
      <c r="I1841" t="s">
        <v>754</v>
      </c>
      <c r="J1841" t="s">
        <v>204</v>
      </c>
      <c r="K1841" t="s">
        <v>204</v>
      </c>
      <c r="L1841" t="s">
        <v>325</v>
      </c>
      <c r="M1841" t="s">
        <v>340</v>
      </c>
      <c r="N1841" t="s">
        <v>440</v>
      </c>
      <c r="O1841" t="s">
        <v>339</v>
      </c>
      <c r="P1841" t="s">
        <v>2102</v>
      </c>
      <c r="Q1841" t="s">
        <v>415</v>
      </c>
      <c r="R1841" t="s">
        <v>407</v>
      </c>
      <c r="S1841" t="s">
        <v>1212</v>
      </c>
      <c r="T1841" s="132">
        <v>1384.4</v>
      </c>
      <c r="U1841" t="s">
        <v>2574</v>
      </c>
      <c r="V1841" s="133">
        <v>4.4999999999999998E-2</v>
      </c>
      <c r="W1841" s="133">
        <v>1.6350881510972599E-2</v>
      </c>
      <c r="X1841" s="15" t="s">
        <v>412</v>
      </c>
      <c r="Y1841" s="15" t="s">
        <v>339</v>
      </c>
      <c r="Z1841" s="144">
        <v>332672</v>
      </c>
      <c r="AB1841" t="s">
        <v>2575</v>
      </c>
      <c r="AD1841" s="144">
        <v>393.41790000000003</v>
      </c>
      <c r="AG1841" s="15" t="s">
        <v>15</v>
      </c>
      <c r="AH1841" s="133">
        <v>1.1255634163076641E-4</v>
      </c>
      <c r="AI1841" s="133">
        <v>2.5552485658556775E-2</v>
      </c>
      <c r="AJ1841" s="133">
        <v>3.215338195943111E-3</v>
      </c>
    </row>
    <row r="1842" spans="1:36">
      <c r="A1842" t="s">
        <v>1213</v>
      </c>
      <c r="B1842">
        <v>9631</v>
      </c>
      <c r="C1842" t="s">
        <v>2557</v>
      </c>
      <c r="D1842" t="s">
        <v>2558</v>
      </c>
      <c r="E1842" t="s">
        <v>309</v>
      </c>
      <c r="F1842" t="s">
        <v>2576</v>
      </c>
      <c r="G1842" t="s">
        <v>2577</v>
      </c>
      <c r="H1842" t="s">
        <v>321</v>
      </c>
      <c r="I1842" t="s">
        <v>754</v>
      </c>
      <c r="J1842" t="s">
        <v>204</v>
      </c>
      <c r="K1842" t="s">
        <v>204</v>
      </c>
      <c r="L1842" t="s">
        <v>325</v>
      </c>
      <c r="M1842" t="s">
        <v>340</v>
      </c>
      <c r="N1842" t="s">
        <v>475</v>
      </c>
      <c r="O1842" t="s">
        <v>339</v>
      </c>
      <c r="P1842" t="s">
        <v>1650</v>
      </c>
      <c r="Q1842" t="s">
        <v>413</v>
      </c>
      <c r="R1842" t="s">
        <v>407</v>
      </c>
      <c r="S1842" t="s">
        <v>1212</v>
      </c>
      <c r="T1842" s="132">
        <v>2408.9</v>
      </c>
      <c r="U1842" t="s">
        <v>2578</v>
      </c>
      <c r="V1842" s="133">
        <v>4.2999999999999997E-2</v>
      </c>
      <c r="W1842" s="133">
        <v>1.96081531774994E-2</v>
      </c>
      <c r="X1842" s="15" t="s">
        <v>412</v>
      </c>
      <c r="Y1842" s="15" t="s">
        <v>339</v>
      </c>
      <c r="Z1842" s="144">
        <v>223449.47</v>
      </c>
      <c r="AB1842" t="s">
        <v>2579</v>
      </c>
      <c r="AD1842" s="144">
        <v>268.8544</v>
      </c>
      <c r="AG1842" s="15" t="s">
        <v>15</v>
      </c>
      <c r="AH1842" s="133">
        <v>4.3821522417270177E-4</v>
      </c>
      <c r="AI1842" s="133">
        <v>1.7462088532931231E-2</v>
      </c>
      <c r="AJ1842" s="133">
        <v>2.1973017025086238E-3</v>
      </c>
    </row>
    <row r="1843" spans="1:36">
      <c r="A1843" t="s">
        <v>1213</v>
      </c>
      <c r="B1843">
        <v>9631</v>
      </c>
      <c r="C1843" t="s">
        <v>2724</v>
      </c>
      <c r="D1843" t="s">
        <v>2725</v>
      </c>
      <c r="E1843" t="s">
        <v>309</v>
      </c>
      <c r="F1843" t="s">
        <v>3038</v>
      </c>
      <c r="G1843" t="s">
        <v>3039</v>
      </c>
      <c r="H1843" t="s">
        <v>321</v>
      </c>
      <c r="I1843" t="s">
        <v>754</v>
      </c>
      <c r="J1843" t="s">
        <v>204</v>
      </c>
      <c r="K1843" t="s">
        <v>204</v>
      </c>
      <c r="L1843" t="s">
        <v>325</v>
      </c>
      <c r="M1843" t="s">
        <v>340</v>
      </c>
      <c r="N1843" t="s">
        <v>447</v>
      </c>
      <c r="O1843" t="s">
        <v>339</v>
      </c>
      <c r="P1843" t="s">
        <v>1662</v>
      </c>
      <c r="Q1843" t="s">
        <v>413</v>
      </c>
      <c r="R1843" t="s">
        <v>407</v>
      </c>
      <c r="S1843" t="s">
        <v>1212</v>
      </c>
      <c r="T1843" s="132">
        <v>992.3</v>
      </c>
      <c r="U1843" t="s">
        <v>1703</v>
      </c>
      <c r="V1843" s="133">
        <v>4.3400000000000001E-2</v>
      </c>
      <c r="W1843" s="133">
        <v>2.3337493201493899E-2</v>
      </c>
      <c r="X1843" s="15" t="s">
        <v>412</v>
      </c>
      <c r="Y1843" s="15" t="s">
        <v>339</v>
      </c>
      <c r="Z1843" s="144">
        <v>63585.33</v>
      </c>
      <c r="AB1843" t="s">
        <v>2782</v>
      </c>
      <c r="AC1843" s="132">
        <v>74120.399999999994</v>
      </c>
      <c r="AD1843" s="144">
        <v>146.56310000000002</v>
      </c>
      <c r="AG1843" s="15" t="s">
        <v>15</v>
      </c>
      <c r="AH1843" s="133">
        <v>1.4617997734377291E-4</v>
      </c>
      <c r="AI1843" s="133">
        <v>9.5192707571862458E-3</v>
      </c>
      <c r="AJ1843" s="133">
        <v>1.1978355167516013E-3</v>
      </c>
    </row>
    <row r="1844" spans="1:36">
      <c r="A1844" t="s">
        <v>1213</v>
      </c>
      <c r="B1844">
        <v>9631</v>
      </c>
      <c r="C1844" t="s">
        <v>1834</v>
      </c>
      <c r="D1844" t="s">
        <v>1835</v>
      </c>
      <c r="E1844" t="s">
        <v>309</v>
      </c>
      <c r="F1844" t="s">
        <v>1836</v>
      </c>
      <c r="G1844" t="s">
        <v>1837</v>
      </c>
      <c r="H1844" t="s">
        <v>321</v>
      </c>
      <c r="I1844" t="s">
        <v>754</v>
      </c>
      <c r="J1844" t="s">
        <v>204</v>
      </c>
      <c r="K1844" t="s">
        <v>204</v>
      </c>
      <c r="L1844" t="s">
        <v>325</v>
      </c>
      <c r="M1844" t="s">
        <v>340</v>
      </c>
      <c r="N1844" t="s">
        <v>456</v>
      </c>
      <c r="O1844" t="s">
        <v>339</v>
      </c>
      <c r="P1844" t="s">
        <v>1690</v>
      </c>
      <c r="Q1844" t="s">
        <v>413</v>
      </c>
      <c r="R1844" t="s">
        <v>407</v>
      </c>
      <c r="S1844" t="s">
        <v>1212</v>
      </c>
      <c r="T1844" s="132">
        <v>5669.5</v>
      </c>
      <c r="U1844" t="s">
        <v>1838</v>
      </c>
      <c r="V1844" s="133">
        <v>5.1499999999999997E-2</v>
      </c>
      <c r="W1844" s="133">
        <v>2.9789094086885098E-2</v>
      </c>
      <c r="X1844" s="15" t="s">
        <v>412</v>
      </c>
      <c r="Y1844" s="15" t="s">
        <v>339</v>
      </c>
      <c r="Z1844" s="144">
        <v>45815.839999999997</v>
      </c>
      <c r="AB1844" t="s">
        <v>1839</v>
      </c>
      <c r="AD1844" s="144">
        <v>70.68010000000001</v>
      </c>
      <c r="AG1844" s="15" t="s">
        <v>15</v>
      </c>
      <c r="AH1844" s="133">
        <v>1.5776876175115109E-5</v>
      </c>
      <c r="AI1844" s="133">
        <v>4.5906712470260222E-3</v>
      </c>
      <c r="AJ1844" s="133">
        <v>5.7765654593519686E-4</v>
      </c>
    </row>
    <row r="1845" spans="1:36">
      <c r="A1845" t="s">
        <v>1213</v>
      </c>
      <c r="B1845">
        <v>9631</v>
      </c>
      <c r="C1845" t="s">
        <v>3169</v>
      </c>
      <c r="D1845" t="s">
        <v>3170</v>
      </c>
      <c r="E1845" t="s">
        <v>309</v>
      </c>
      <c r="F1845" t="s">
        <v>3171</v>
      </c>
      <c r="G1845" t="s">
        <v>3172</v>
      </c>
      <c r="H1845" t="s">
        <v>321</v>
      </c>
      <c r="I1845" t="s">
        <v>754</v>
      </c>
      <c r="J1845" t="s">
        <v>204</v>
      </c>
      <c r="K1845" t="s">
        <v>204</v>
      </c>
      <c r="L1845" t="s">
        <v>325</v>
      </c>
      <c r="M1845" t="s">
        <v>340</v>
      </c>
      <c r="N1845" t="s">
        <v>465</v>
      </c>
      <c r="O1845" t="s">
        <v>339</v>
      </c>
      <c r="P1845" t="s">
        <v>1760</v>
      </c>
      <c r="Q1845" t="s">
        <v>415</v>
      </c>
      <c r="R1845" t="s">
        <v>407</v>
      </c>
      <c r="S1845" t="s">
        <v>1212</v>
      </c>
      <c r="T1845" s="132">
        <v>740.4</v>
      </c>
      <c r="U1845" t="s">
        <v>3173</v>
      </c>
      <c r="V1845" s="133">
        <v>4.65E-2</v>
      </c>
      <c r="W1845" s="133">
        <v>2.53805001485344E-2</v>
      </c>
      <c r="X1845" s="15" t="s">
        <v>412</v>
      </c>
      <c r="Y1845" s="15" t="s">
        <v>339</v>
      </c>
      <c r="Z1845" s="144">
        <v>59439.199999999997</v>
      </c>
      <c r="AB1845" t="s">
        <v>3174</v>
      </c>
      <c r="AD1845" s="144">
        <v>68.551199999999994</v>
      </c>
      <c r="AG1845" s="15" t="s">
        <v>15</v>
      </c>
      <c r="AH1845" s="133">
        <v>2.0735897028000816E-4</v>
      </c>
      <c r="AI1845" s="133">
        <v>4.4523992296152688E-3</v>
      </c>
      <c r="AJ1845" s="133">
        <v>5.602574050080979E-4</v>
      </c>
    </row>
    <row r="1846" spans="1:36">
      <c r="A1846" t="s">
        <v>1213</v>
      </c>
      <c r="B1846">
        <v>9631</v>
      </c>
      <c r="C1846" t="s">
        <v>1846</v>
      </c>
      <c r="D1846" t="s">
        <v>1847</v>
      </c>
      <c r="E1846" t="s">
        <v>309</v>
      </c>
      <c r="F1846" t="s">
        <v>1848</v>
      </c>
      <c r="G1846" t="s">
        <v>1849</v>
      </c>
      <c r="H1846" t="s">
        <v>321</v>
      </c>
      <c r="I1846" t="s">
        <v>754</v>
      </c>
      <c r="J1846" t="s">
        <v>204</v>
      </c>
      <c r="K1846" t="s">
        <v>204</v>
      </c>
      <c r="L1846" t="s">
        <v>325</v>
      </c>
      <c r="M1846" t="s">
        <v>340</v>
      </c>
      <c r="N1846" t="s">
        <v>464</v>
      </c>
      <c r="O1846" t="s">
        <v>339</v>
      </c>
      <c r="P1846" t="s">
        <v>1650</v>
      </c>
      <c r="Q1846" t="s">
        <v>413</v>
      </c>
      <c r="R1846" t="s">
        <v>407</v>
      </c>
      <c r="S1846" t="s">
        <v>1212</v>
      </c>
      <c r="T1846" s="132">
        <v>474</v>
      </c>
      <c r="U1846" t="s">
        <v>1850</v>
      </c>
      <c r="V1846" s="133">
        <v>0.04</v>
      </c>
      <c r="W1846" s="133">
        <v>1.7951980023383801E-2</v>
      </c>
      <c r="X1846" s="15" t="s">
        <v>412</v>
      </c>
      <c r="Y1846" s="15" t="s">
        <v>339</v>
      </c>
      <c r="Z1846" s="144">
        <v>9015.2000000000007</v>
      </c>
      <c r="AB1846" t="s">
        <v>1851</v>
      </c>
      <c r="AD1846" s="144">
        <v>10.1637</v>
      </c>
      <c r="AG1846" s="15" t="s">
        <v>15</v>
      </c>
      <c r="AH1846" s="133">
        <v>1.1073699528787995E-4</v>
      </c>
      <c r="AI1846" s="133">
        <v>6.6013213554307895E-4</v>
      </c>
      <c r="AJ1846" s="133">
        <v>8.3066207262320798E-5</v>
      </c>
    </row>
    <row r="1847" spans="1:36">
      <c r="A1847" t="s">
        <v>1213</v>
      </c>
      <c r="B1847">
        <v>9631</v>
      </c>
      <c r="C1847" t="s">
        <v>1858</v>
      </c>
      <c r="D1847" t="s">
        <v>1859</v>
      </c>
      <c r="E1847" t="s">
        <v>309</v>
      </c>
      <c r="F1847" t="s">
        <v>2733</v>
      </c>
      <c r="G1847" t="s">
        <v>2734</v>
      </c>
      <c r="H1847" t="s">
        <v>312</v>
      </c>
      <c r="I1847" t="s">
        <v>754</v>
      </c>
      <c r="J1847" t="s">
        <v>204</v>
      </c>
      <c r="K1847" t="s">
        <v>204</v>
      </c>
      <c r="L1847" t="s">
        <v>325</v>
      </c>
      <c r="M1847" t="s">
        <v>340</v>
      </c>
      <c r="N1847" t="s">
        <v>448</v>
      </c>
      <c r="O1847" t="s">
        <v>339</v>
      </c>
      <c r="P1847" t="s">
        <v>1211</v>
      </c>
      <c r="Q1847" t="s">
        <v>413</v>
      </c>
      <c r="R1847" t="s">
        <v>407</v>
      </c>
      <c r="S1847" t="s">
        <v>1212</v>
      </c>
      <c r="T1847" s="132">
        <v>3648.6</v>
      </c>
      <c r="U1847" t="s">
        <v>2735</v>
      </c>
      <c r="V1847" s="133">
        <v>1E-3</v>
      </c>
      <c r="W1847" s="133">
        <v>1.7976894742250098E-2</v>
      </c>
      <c r="X1847" s="15" t="s">
        <v>412</v>
      </c>
      <c r="Y1847" s="15" t="s">
        <v>339</v>
      </c>
      <c r="Z1847" s="144">
        <v>454245</v>
      </c>
      <c r="AB1847" t="s">
        <v>2736</v>
      </c>
      <c r="AD1847" s="144">
        <v>465.82820000000004</v>
      </c>
      <c r="AG1847" s="15" t="s">
        <v>15</v>
      </c>
      <c r="AH1847" s="133">
        <v>1.447905892252941E-4</v>
      </c>
      <c r="AI1847" s="133">
        <v>3.0255533365033258E-2</v>
      </c>
      <c r="AJ1847" s="133">
        <v>3.8071353748963298E-3</v>
      </c>
    </row>
    <row r="1848" spans="1:36">
      <c r="A1848" t="s">
        <v>1213</v>
      </c>
      <c r="B1848">
        <v>9631</v>
      </c>
      <c r="C1848" t="s">
        <v>455</v>
      </c>
      <c r="D1848" t="s">
        <v>2571</v>
      </c>
      <c r="E1848" t="s">
        <v>309</v>
      </c>
      <c r="F1848" t="s">
        <v>2677</v>
      </c>
      <c r="G1848" t="s">
        <v>2678</v>
      </c>
      <c r="H1848" t="s">
        <v>312</v>
      </c>
      <c r="I1848" t="s">
        <v>754</v>
      </c>
      <c r="J1848" t="s">
        <v>204</v>
      </c>
      <c r="K1848" t="s">
        <v>204</v>
      </c>
      <c r="L1848" t="s">
        <v>325</v>
      </c>
      <c r="M1848" t="s">
        <v>340</v>
      </c>
      <c r="N1848" t="s">
        <v>440</v>
      </c>
      <c r="O1848" t="s">
        <v>339</v>
      </c>
      <c r="P1848" t="s">
        <v>2102</v>
      </c>
      <c r="Q1848" t="s">
        <v>415</v>
      </c>
      <c r="R1848" t="s">
        <v>407</v>
      </c>
      <c r="S1848" t="s">
        <v>1212</v>
      </c>
      <c r="T1848" s="132">
        <v>3888.3</v>
      </c>
      <c r="U1848" t="s">
        <v>2679</v>
      </c>
      <c r="V1848" s="133">
        <v>3.85E-2</v>
      </c>
      <c r="W1848" s="133">
        <v>1.97550188887116E-2</v>
      </c>
      <c r="X1848" s="15" t="s">
        <v>412</v>
      </c>
      <c r="Y1848" s="15" t="s">
        <v>339</v>
      </c>
      <c r="Z1848" s="144">
        <v>360852.28</v>
      </c>
      <c r="AB1848" t="s">
        <v>2680</v>
      </c>
      <c r="AC1848" s="132">
        <v>12312.7</v>
      </c>
      <c r="AD1848" s="144">
        <v>447.10359999999997</v>
      </c>
      <c r="AG1848" s="15" t="s">
        <v>15</v>
      </c>
      <c r="AH1848" s="133">
        <v>1.4124144388047739E-4</v>
      </c>
      <c r="AI1848" s="133">
        <v>2.9039370925647012E-2</v>
      </c>
      <c r="AJ1848" s="133">
        <v>3.654102374659796E-3</v>
      </c>
    </row>
    <row r="1849" spans="1:36">
      <c r="A1849" t="s">
        <v>1213</v>
      </c>
      <c r="B1849">
        <v>9631</v>
      </c>
      <c r="C1849" t="s">
        <v>3061</v>
      </c>
      <c r="D1849" t="s">
        <v>3062</v>
      </c>
      <c r="E1849" t="s">
        <v>309</v>
      </c>
      <c r="F1849" t="s">
        <v>3063</v>
      </c>
      <c r="G1849" t="s">
        <v>3064</v>
      </c>
      <c r="H1849" t="s">
        <v>312</v>
      </c>
      <c r="I1849" t="s">
        <v>754</v>
      </c>
      <c r="J1849" t="s">
        <v>204</v>
      </c>
      <c r="K1849" t="s">
        <v>204</v>
      </c>
      <c r="L1849" t="s">
        <v>325</v>
      </c>
      <c r="M1849" t="s">
        <v>340</v>
      </c>
      <c r="N1849" t="s">
        <v>464</v>
      </c>
      <c r="O1849" t="s">
        <v>339</v>
      </c>
      <c r="P1849" t="s">
        <v>1662</v>
      </c>
      <c r="Q1849" t="s">
        <v>413</v>
      </c>
      <c r="R1849" t="s">
        <v>407</v>
      </c>
      <c r="S1849" t="s">
        <v>1212</v>
      </c>
      <c r="T1849" s="132">
        <v>4758.7</v>
      </c>
      <c r="U1849" t="s">
        <v>3065</v>
      </c>
      <c r="V1849" s="133">
        <v>4.3999999999999997E-2</v>
      </c>
      <c r="W1849" s="133">
        <v>2.6778347007035901E-2</v>
      </c>
      <c r="X1849" s="15" t="s">
        <v>412</v>
      </c>
      <c r="Y1849" s="15" t="s">
        <v>339</v>
      </c>
      <c r="Z1849" s="144">
        <v>296000</v>
      </c>
      <c r="AB1849" t="s">
        <v>3066</v>
      </c>
      <c r="AD1849" s="144">
        <v>314.35199999999998</v>
      </c>
      <c r="AG1849" s="15" t="s">
        <v>15</v>
      </c>
      <c r="AH1849" s="133">
        <v>7.0776992695144845E-4</v>
      </c>
      <c r="AI1849" s="133">
        <v>2.041715684959591E-2</v>
      </c>
      <c r="AJ1849" s="133">
        <v>2.5691459198249715E-3</v>
      </c>
    </row>
    <row r="1850" spans="1:36">
      <c r="A1850" t="s">
        <v>1213</v>
      </c>
      <c r="B1850">
        <v>9631</v>
      </c>
      <c r="C1850" t="s">
        <v>3169</v>
      </c>
      <c r="D1850" t="s">
        <v>3170</v>
      </c>
      <c r="E1850" t="s">
        <v>309</v>
      </c>
      <c r="F1850" t="s">
        <v>3191</v>
      </c>
      <c r="G1850" t="s">
        <v>3192</v>
      </c>
      <c r="H1850" t="s">
        <v>312</v>
      </c>
      <c r="I1850" t="s">
        <v>754</v>
      </c>
      <c r="J1850" t="s">
        <v>204</v>
      </c>
      <c r="K1850" t="s">
        <v>204</v>
      </c>
      <c r="L1850" t="s">
        <v>325</v>
      </c>
      <c r="M1850" t="s">
        <v>340</v>
      </c>
      <c r="N1850" t="s">
        <v>465</v>
      </c>
      <c r="O1850" t="s">
        <v>339</v>
      </c>
      <c r="P1850" t="s">
        <v>1760</v>
      </c>
      <c r="Q1850" t="s">
        <v>415</v>
      </c>
      <c r="R1850" t="s">
        <v>407</v>
      </c>
      <c r="S1850" t="s">
        <v>1212</v>
      </c>
      <c r="T1850" s="132">
        <v>4547.2</v>
      </c>
      <c r="U1850" t="s">
        <v>3179</v>
      </c>
      <c r="V1850" s="133">
        <v>4.3E-3</v>
      </c>
      <c r="W1850" s="133">
        <v>3.9547796076535802E-2</v>
      </c>
      <c r="X1850" s="15" t="s">
        <v>412</v>
      </c>
      <c r="Y1850" s="15" t="s">
        <v>339</v>
      </c>
      <c r="Z1850" s="144">
        <v>326000</v>
      </c>
      <c r="AB1850" t="s">
        <v>3193</v>
      </c>
      <c r="AD1850" s="144">
        <v>303.1474</v>
      </c>
      <c r="AG1850" s="15" t="s">
        <v>15</v>
      </c>
      <c r="AH1850" s="133">
        <v>5.2159999999999999E-4</v>
      </c>
      <c r="AI1850" s="133">
        <v>1.968941827743164E-2</v>
      </c>
      <c r="AJ1850" s="133">
        <v>2.4775726122803375E-3</v>
      </c>
    </row>
    <row r="1851" spans="1:36">
      <c r="A1851" t="s">
        <v>1213</v>
      </c>
      <c r="B1851">
        <v>9631</v>
      </c>
      <c r="C1851" t="s">
        <v>1874</v>
      </c>
      <c r="D1851" t="s">
        <v>1875</v>
      </c>
      <c r="E1851" t="s">
        <v>309</v>
      </c>
      <c r="F1851" t="s">
        <v>2713</v>
      </c>
      <c r="G1851" t="s">
        <v>2714</v>
      </c>
      <c r="H1851" t="s">
        <v>312</v>
      </c>
      <c r="I1851" t="s">
        <v>754</v>
      </c>
      <c r="J1851" t="s">
        <v>204</v>
      </c>
      <c r="K1851" t="s">
        <v>204</v>
      </c>
      <c r="L1851" t="s">
        <v>325</v>
      </c>
      <c r="M1851" t="s">
        <v>340</v>
      </c>
      <c r="N1851" t="s">
        <v>448</v>
      </c>
      <c r="O1851" t="s">
        <v>339</v>
      </c>
      <c r="P1851" t="s">
        <v>1211</v>
      </c>
      <c r="Q1851" t="s">
        <v>413</v>
      </c>
      <c r="R1851" t="s">
        <v>407</v>
      </c>
      <c r="S1851" t="s">
        <v>1212</v>
      </c>
      <c r="T1851" s="132">
        <v>4087.9</v>
      </c>
      <c r="U1851" t="s">
        <v>2715</v>
      </c>
      <c r="V1851" s="133">
        <v>1E-3</v>
      </c>
      <c r="W1851" s="133">
        <v>1.9503249098062201E-2</v>
      </c>
      <c r="X1851" s="15" t="s">
        <v>412</v>
      </c>
      <c r="Y1851" s="15" t="s">
        <v>339</v>
      </c>
      <c r="Z1851" s="144">
        <v>296000</v>
      </c>
      <c r="AB1851" t="s">
        <v>2716</v>
      </c>
      <c r="AD1851" s="144">
        <v>299.04879999999997</v>
      </c>
      <c r="AG1851" s="15" t="s">
        <v>15</v>
      </c>
      <c r="AH1851" s="133">
        <v>1.5991121089926029E-4</v>
      </c>
      <c r="AI1851" s="133">
        <v>1.9423214279799195E-2</v>
      </c>
      <c r="AJ1851" s="133">
        <v>2.4440754451969574E-3</v>
      </c>
    </row>
    <row r="1852" spans="1:36">
      <c r="A1852" t="s">
        <v>1213</v>
      </c>
      <c r="B1852">
        <v>9631</v>
      </c>
      <c r="C1852" t="s">
        <v>1953</v>
      </c>
      <c r="D1852" t="s">
        <v>1954</v>
      </c>
      <c r="E1852" t="s">
        <v>309</v>
      </c>
      <c r="F1852" t="s">
        <v>2631</v>
      </c>
      <c r="G1852" t="s">
        <v>2632</v>
      </c>
      <c r="H1852" t="s">
        <v>312</v>
      </c>
      <c r="I1852" t="s">
        <v>754</v>
      </c>
      <c r="J1852" t="s">
        <v>204</v>
      </c>
      <c r="K1852" t="s">
        <v>204</v>
      </c>
      <c r="L1852" t="s">
        <v>325</v>
      </c>
      <c r="M1852" t="s">
        <v>340</v>
      </c>
      <c r="N1852" t="s">
        <v>464</v>
      </c>
      <c r="O1852" t="s">
        <v>339</v>
      </c>
      <c r="P1852" t="s">
        <v>1957</v>
      </c>
      <c r="Q1852" t="s">
        <v>413</v>
      </c>
      <c r="R1852" t="s">
        <v>407</v>
      </c>
      <c r="S1852" t="s">
        <v>1212</v>
      </c>
      <c r="T1852" s="132">
        <v>10903.5</v>
      </c>
      <c r="U1852" t="s">
        <v>2633</v>
      </c>
      <c r="V1852" s="133">
        <v>1.6899999999999998E-2</v>
      </c>
      <c r="W1852" s="133">
        <v>3.0093315917253199E-2</v>
      </c>
      <c r="X1852" s="15" t="s">
        <v>412</v>
      </c>
      <c r="Y1852" s="15" t="s">
        <v>339</v>
      </c>
      <c r="Z1852" s="144">
        <v>315933</v>
      </c>
      <c r="AB1852" t="s">
        <v>2634</v>
      </c>
      <c r="AD1852" s="144">
        <v>297.83</v>
      </c>
      <c r="AG1852" s="15" t="s">
        <v>15</v>
      </c>
      <c r="AH1852" s="133">
        <v>7.2412536443148688E-5</v>
      </c>
      <c r="AI1852" s="133">
        <v>1.9344053241319124E-2</v>
      </c>
      <c r="AJ1852" s="133">
        <v>2.4341143981952439E-3</v>
      </c>
    </row>
    <row r="1853" spans="1:36">
      <c r="A1853" t="s">
        <v>1213</v>
      </c>
      <c r="B1853">
        <v>9631</v>
      </c>
      <c r="C1853" t="s">
        <v>2094</v>
      </c>
      <c r="D1853" t="s">
        <v>2095</v>
      </c>
      <c r="E1853" t="s">
        <v>309</v>
      </c>
      <c r="F1853" t="s">
        <v>2096</v>
      </c>
      <c r="G1853" t="s">
        <v>2097</v>
      </c>
      <c r="H1853" t="s">
        <v>312</v>
      </c>
      <c r="I1853" t="s">
        <v>754</v>
      </c>
      <c r="J1853" t="s">
        <v>204</v>
      </c>
      <c r="K1853" t="s">
        <v>204</v>
      </c>
      <c r="L1853" t="s">
        <v>325</v>
      </c>
      <c r="M1853" t="s">
        <v>340</v>
      </c>
      <c r="N1853" t="s">
        <v>448</v>
      </c>
      <c r="O1853" t="s">
        <v>339</v>
      </c>
      <c r="P1853" t="s">
        <v>1211</v>
      </c>
      <c r="Q1853" t="s">
        <v>413</v>
      </c>
      <c r="R1853" t="s">
        <v>407</v>
      </c>
      <c r="S1853" t="s">
        <v>1212</v>
      </c>
      <c r="T1853" s="132">
        <v>4259.6000000000004</v>
      </c>
      <c r="U1853" t="s">
        <v>2098</v>
      </c>
      <c r="V1853" s="133">
        <v>2E-3</v>
      </c>
      <c r="W1853" s="133">
        <v>1.8855466407537099E-2</v>
      </c>
      <c r="X1853" s="15" t="s">
        <v>412</v>
      </c>
      <c r="Y1853" s="15" t="s">
        <v>339</v>
      </c>
      <c r="Z1853" s="144">
        <v>289827.33</v>
      </c>
      <c r="AB1853" t="s">
        <v>2099</v>
      </c>
      <c r="AD1853" s="144">
        <v>293.50809999999996</v>
      </c>
      <c r="AG1853" s="15" t="s">
        <v>15</v>
      </c>
      <c r="AH1853" s="133">
        <v>7.502217923302774E-5</v>
      </c>
      <c r="AI1853" s="133">
        <v>1.9063345912629412E-2</v>
      </c>
      <c r="AJ1853" s="133">
        <v>2.3987922378434995E-3</v>
      </c>
    </row>
    <row r="1854" spans="1:36">
      <c r="A1854" t="s">
        <v>1213</v>
      </c>
      <c r="B1854">
        <v>9631</v>
      </c>
      <c r="C1854" t="s">
        <v>455</v>
      </c>
      <c r="D1854" t="s">
        <v>2571</v>
      </c>
      <c r="E1854" t="s">
        <v>309</v>
      </c>
      <c r="F1854" t="s">
        <v>2656</v>
      </c>
      <c r="G1854" t="s">
        <v>2657</v>
      </c>
      <c r="H1854" t="s">
        <v>312</v>
      </c>
      <c r="I1854" t="s">
        <v>754</v>
      </c>
      <c r="J1854" t="s">
        <v>204</v>
      </c>
      <c r="K1854" t="s">
        <v>204</v>
      </c>
      <c r="L1854" t="s">
        <v>325</v>
      </c>
      <c r="M1854" t="s">
        <v>340</v>
      </c>
      <c r="N1854" t="s">
        <v>440</v>
      </c>
      <c r="O1854" t="s">
        <v>339</v>
      </c>
      <c r="P1854" t="s">
        <v>2102</v>
      </c>
      <c r="Q1854" t="s">
        <v>415</v>
      </c>
      <c r="R1854" t="s">
        <v>407</v>
      </c>
      <c r="S1854" t="s">
        <v>1212</v>
      </c>
      <c r="T1854" s="132">
        <v>6379.8</v>
      </c>
      <c r="U1854" t="s">
        <v>2658</v>
      </c>
      <c r="V1854" s="133">
        <v>2.3900000000000001E-2</v>
      </c>
      <c r="W1854" s="133">
        <v>3.3191722428795199E-3</v>
      </c>
      <c r="X1854" s="15" t="s">
        <v>412</v>
      </c>
      <c r="Y1854" s="15" t="s">
        <v>339</v>
      </c>
      <c r="Z1854" s="144">
        <v>263000</v>
      </c>
      <c r="AB1854" t="s">
        <v>2659</v>
      </c>
      <c r="AD1854" s="144">
        <v>291.29879999999997</v>
      </c>
      <c r="AG1854" s="15" t="s">
        <v>15</v>
      </c>
      <c r="AH1854" s="133">
        <v>6.7624065733677401E-5</v>
      </c>
      <c r="AI1854" s="133">
        <v>1.8919851916638256E-2</v>
      </c>
      <c r="AJ1854" s="133">
        <v>2.3807360012658117E-3</v>
      </c>
    </row>
    <row r="1855" spans="1:36">
      <c r="A1855" t="s">
        <v>1213</v>
      </c>
      <c r="B1855">
        <v>9631</v>
      </c>
      <c r="C1855" t="s">
        <v>2074</v>
      </c>
      <c r="D1855" t="s">
        <v>2075</v>
      </c>
      <c r="E1855" t="s">
        <v>309</v>
      </c>
      <c r="F1855" t="s">
        <v>2080</v>
      </c>
      <c r="G1855" t="s">
        <v>2081</v>
      </c>
      <c r="H1855" t="s">
        <v>312</v>
      </c>
      <c r="I1855" t="s">
        <v>754</v>
      </c>
      <c r="J1855" t="s">
        <v>204</v>
      </c>
      <c r="K1855" t="s">
        <v>204</v>
      </c>
      <c r="L1855" t="s">
        <v>325</v>
      </c>
      <c r="M1855" t="s">
        <v>340</v>
      </c>
      <c r="N1855" t="s">
        <v>448</v>
      </c>
      <c r="O1855" t="s">
        <v>339</v>
      </c>
      <c r="P1855" t="s">
        <v>1211</v>
      </c>
      <c r="Q1855" t="s">
        <v>413</v>
      </c>
      <c r="R1855" t="s">
        <v>407</v>
      </c>
      <c r="S1855" t="s">
        <v>1212</v>
      </c>
      <c r="T1855" s="132">
        <v>3436.1</v>
      </c>
      <c r="U1855" t="s">
        <v>2082</v>
      </c>
      <c r="V1855" s="133">
        <v>1E-3</v>
      </c>
      <c r="W1855" s="133">
        <v>1.84594535076615E-2</v>
      </c>
      <c r="X1855" s="15" t="s">
        <v>412</v>
      </c>
      <c r="Y1855" s="15" t="s">
        <v>339</v>
      </c>
      <c r="Z1855" s="144">
        <v>284448</v>
      </c>
      <c r="AB1855" t="s">
        <v>2083</v>
      </c>
      <c r="AD1855" s="144">
        <v>288.82850000000002</v>
      </c>
      <c r="AG1855" s="15" t="s">
        <v>15</v>
      </c>
      <c r="AH1855" s="133">
        <v>2.7359991678887444E-4</v>
      </c>
      <c r="AI1855" s="133">
        <v>1.8759405975255487E-2</v>
      </c>
      <c r="AJ1855" s="133">
        <v>2.3605466556731527E-3</v>
      </c>
    </row>
    <row r="1856" spans="1:36">
      <c r="A1856" t="s">
        <v>1213</v>
      </c>
      <c r="B1856">
        <v>9631</v>
      </c>
      <c r="C1856" t="s">
        <v>2139</v>
      </c>
      <c r="D1856" t="s">
        <v>2140</v>
      </c>
      <c r="E1856" t="s">
        <v>309</v>
      </c>
      <c r="F1856" t="s">
        <v>2141</v>
      </c>
      <c r="G1856" t="s">
        <v>2142</v>
      </c>
      <c r="H1856" t="s">
        <v>312</v>
      </c>
      <c r="I1856" t="s">
        <v>754</v>
      </c>
      <c r="J1856" t="s">
        <v>204</v>
      </c>
      <c r="K1856" t="s">
        <v>204</v>
      </c>
      <c r="L1856" t="s">
        <v>325</v>
      </c>
      <c r="M1856" t="s">
        <v>340</v>
      </c>
      <c r="N1856" t="s">
        <v>440</v>
      </c>
      <c r="O1856" t="s">
        <v>339</v>
      </c>
      <c r="P1856" t="s">
        <v>1676</v>
      </c>
      <c r="Q1856" t="s">
        <v>415</v>
      </c>
      <c r="R1856" t="s">
        <v>407</v>
      </c>
      <c r="S1856" t="s">
        <v>1212</v>
      </c>
      <c r="T1856" s="132">
        <v>3965.2</v>
      </c>
      <c r="U1856" t="s">
        <v>2143</v>
      </c>
      <c r="V1856" s="133">
        <v>1.7999999999999999E-2</v>
      </c>
      <c r="W1856" s="133">
        <v>3.0625704120397199E-2</v>
      </c>
      <c r="X1856" s="15" t="s">
        <v>412</v>
      </c>
      <c r="Y1856" s="15" t="s">
        <v>339</v>
      </c>
      <c r="Z1856" s="144">
        <v>267020</v>
      </c>
      <c r="AB1856" t="s">
        <v>2144</v>
      </c>
      <c r="AD1856" s="144">
        <v>283.7088</v>
      </c>
      <c r="AG1856" s="15" t="s">
        <v>15</v>
      </c>
      <c r="AH1856" s="133">
        <v>2.6837387238335916E-4</v>
      </c>
      <c r="AI1856" s="133">
        <v>1.8426881550652252E-2</v>
      </c>
      <c r="AJ1856" s="133">
        <v>2.318704210370664E-3</v>
      </c>
    </row>
    <row r="1857" spans="1:36">
      <c r="A1857" t="s">
        <v>1213</v>
      </c>
      <c r="B1857">
        <v>9631</v>
      </c>
      <c r="C1857" t="s">
        <v>3055</v>
      </c>
      <c r="D1857" t="s">
        <v>3056</v>
      </c>
      <c r="E1857" t="s">
        <v>309</v>
      </c>
      <c r="F1857" t="s">
        <v>3057</v>
      </c>
      <c r="G1857" t="s">
        <v>3058</v>
      </c>
      <c r="H1857" t="s">
        <v>312</v>
      </c>
      <c r="I1857" t="s">
        <v>754</v>
      </c>
      <c r="J1857" t="s">
        <v>204</v>
      </c>
      <c r="K1857" t="s">
        <v>204</v>
      </c>
      <c r="L1857" t="s">
        <v>325</v>
      </c>
      <c r="M1857" t="s">
        <v>340</v>
      </c>
      <c r="N1857" t="s">
        <v>464</v>
      </c>
      <c r="O1857" t="s">
        <v>339</v>
      </c>
      <c r="P1857" t="s">
        <v>1856</v>
      </c>
      <c r="Q1857" t="s">
        <v>415</v>
      </c>
      <c r="R1857" t="s">
        <v>407</v>
      </c>
      <c r="S1857" t="s">
        <v>1212</v>
      </c>
      <c r="T1857" s="132">
        <v>6935.2</v>
      </c>
      <c r="U1857" t="s">
        <v>3059</v>
      </c>
      <c r="V1857" s="133">
        <v>3.8999999999999998E-3</v>
      </c>
      <c r="W1857" s="133">
        <v>3.3612847782373098E-2</v>
      </c>
      <c r="X1857" s="15" t="s">
        <v>412</v>
      </c>
      <c r="Y1857" s="15" t="s">
        <v>339</v>
      </c>
      <c r="Z1857" s="144">
        <v>285574.96000000002</v>
      </c>
      <c r="AB1857" t="s">
        <v>3060</v>
      </c>
      <c r="AD1857" s="144">
        <v>252.2484</v>
      </c>
      <c r="AG1857" s="15" t="s">
        <v>15</v>
      </c>
      <c r="AH1857" s="133">
        <v>1.2980680000000001E-3</v>
      </c>
      <c r="AI1857" s="133">
        <v>1.6383529126137608E-2</v>
      </c>
      <c r="AJ1857" s="133">
        <v>2.0615836630349972E-3</v>
      </c>
    </row>
    <row r="1858" spans="1:36">
      <c r="A1858" t="s">
        <v>1213</v>
      </c>
      <c r="B1858">
        <v>9631</v>
      </c>
      <c r="C1858" t="s">
        <v>1895</v>
      </c>
      <c r="D1858" t="s">
        <v>1896</v>
      </c>
      <c r="E1858" t="s">
        <v>309</v>
      </c>
      <c r="F1858" t="s">
        <v>2620</v>
      </c>
      <c r="G1858" t="s">
        <v>2621</v>
      </c>
      <c r="H1858" t="s">
        <v>312</v>
      </c>
      <c r="I1858" t="s">
        <v>754</v>
      </c>
      <c r="J1858" t="s">
        <v>204</v>
      </c>
      <c r="K1858" t="s">
        <v>204</v>
      </c>
      <c r="L1858" t="s">
        <v>325</v>
      </c>
      <c r="M1858" t="s">
        <v>340</v>
      </c>
      <c r="N1858" t="s">
        <v>464</v>
      </c>
      <c r="O1858" t="s">
        <v>339</v>
      </c>
      <c r="P1858" t="s">
        <v>1650</v>
      </c>
      <c r="Q1858" t="s">
        <v>413</v>
      </c>
      <c r="R1858" t="s">
        <v>407</v>
      </c>
      <c r="S1858" t="s">
        <v>1212</v>
      </c>
      <c r="T1858" s="132">
        <v>3832.5</v>
      </c>
      <c r="U1858" t="s">
        <v>2622</v>
      </c>
      <c r="V1858" s="133">
        <v>5.0000000000000001E-3</v>
      </c>
      <c r="W1858" s="133">
        <v>2.6353485485314999E-2</v>
      </c>
      <c r="X1858" s="15" t="s">
        <v>412</v>
      </c>
      <c r="Y1858" s="15" t="s">
        <v>339</v>
      </c>
      <c r="Z1858" s="144">
        <v>227703</v>
      </c>
      <c r="AB1858" t="s">
        <v>2623</v>
      </c>
      <c r="AD1858" s="144">
        <v>234.8073</v>
      </c>
      <c r="AG1858" s="15" t="s">
        <v>15</v>
      </c>
      <c r="AH1858" s="133">
        <v>1.2094396499369213E-4</v>
      </c>
      <c r="AI1858" s="133">
        <v>1.5250729989089053E-2</v>
      </c>
      <c r="AJ1858" s="133">
        <v>1.9190404919966091E-3</v>
      </c>
    </row>
    <row r="1859" spans="1:36">
      <c r="A1859" t="s">
        <v>1213</v>
      </c>
      <c r="B1859">
        <v>9631</v>
      </c>
      <c r="C1859" t="s">
        <v>2669</v>
      </c>
      <c r="D1859" t="s">
        <v>2670</v>
      </c>
      <c r="E1859" t="s">
        <v>309</v>
      </c>
      <c r="F1859" t="s">
        <v>2717</v>
      </c>
      <c r="G1859" t="s">
        <v>2718</v>
      </c>
      <c r="H1859" t="s">
        <v>312</v>
      </c>
      <c r="I1859" t="s">
        <v>754</v>
      </c>
      <c r="J1859" t="s">
        <v>204</v>
      </c>
      <c r="K1859" t="s">
        <v>204</v>
      </c>
      <c r="L1859" t="s">
        <v>325</v>
      </c>
      <c r="M1859" t="s">
        <v>340</v>
      </c>
      <c r="N1859" t="s">
        <v>477</v>
      </c>
      <c r="O1859" t="s">
        <v>339</v>
      </c>
      <c r="P1859" t="s">
        <v>1211</v>
      </c>
      <c r="Q1859" t="s">
        <v>413</v>
      </c>
      <c r="R1859" t="s">
        <v>407</v>
      </c>
      <c r="S1859" t="s">
        <v>1212</v>
      </c>
      <c r="T1859" s="132">
        <v>12327</v>
      </c>
      <c r="U1859" t="s">
        <v>2719</v>
      </c>
      <c r="V1859" s="133">
        <v>2.07E-2</v>
      </c>
      <c r="W1859" s="133">
        <v>2.55090076458451E-2</v>
      </c>
      <c r="X1859" s="15" t="s">
        <v>412</v>
      </c>
      <c r="Y1859" s="15" t="s">
        <v>339</v>
      </c>
      <c r="Z1859" s="144">
        <v>230374.69</v>
      </c>
      <c r="AB1859" t="s">
        <v>2720</v>
      </c>
      <c r="AD1859" s="144">
        <v>234.0146</v>
      </c>
      <c r="AG1859" s="15" t="s">
        <v>15</v>
      </c>
      <c r="AH1859" s="133">
        <v>5.0593124325176031E-5</v>
      </c>
      <c r="AI1859" s="133">
        <v>1.5199244138085481E-2</v>
      </c>
      <c r="AJ1859" s="133">
        <v>1.9125618884863874E-3</v>
      </c>
    </row>
    <row r="1860" spans="1:36">
      <c r="A1860" t="s">
        <v>1213</v>
      </c>
      <c r="B1860">
        <v>9631</v>
      </c>
      <c r="C1860" t="s">
        <v>2600</v>
      </c>
      <c r="D1860" t="s">
        <v>2601</v>
      </c>
      <c r="E1860" t="s">
        <v>309</v>
      </c>
      <c r="F1860" t="s">
        <v>2602</v>
      </c>
      <c r="G1860" t="s">
        <v>2603</v>
      </c>
      <c r="H1860" t="s">
        <v>312</v>
      </c>
      <c r="I1860" t="s">
        <v>754</v>
      </c>
      <c r="J1860" t="s">
        <v>204</v>
      </c>
      <c r="K1860" t="s">
        <v>204</v>
      </c>
      <c r="L1860" t="s">
        <v>325</v>
      </c>
      <c r="M1860" t="s">
        <v>340</v>
      </c>
      <c r="N1860" t="s">
        <v>465</v>
      </c>
      <c r="O1860" t="s">
        <v>339</v>
      </c>
      <c r="P1860" t="s">
        <v>1650</v>
      </c>
      <c r="Q1860" t="s">
        <v>413</v>
      </c>
      <c r="R1860" t="s">
        <v>407</v>
      </c>
      <c r="S1860" t="s">
        <v>1212</v>
      </c>
      <c r="T1860" s="132">
        <v>3419.8</v>
      </c>
      <c r="U1860" t="s">
        <v>2134</v>
      </c>
      <c r="V1860" s="133">
        <v>5.0000000000000001E-3</v>
      </c>
      <c r="W1860" s="133">
        <v>2.5131352959871001E-2</v>
      </c>
      <c r="X1860" s="15" t="s">
        <v>412</v>
      </c>
      <c r="Y1860" s="15" t="s">
        <v>339</v>
      </c>
      <c r="Z1860" s="144">
        <v>226000</v>
      </c>
      <c r="AB1860" t="s">
        <v>2029</v>
      </c>
      <c r="AC1860" s="132">
        <v>615.9</v>
      </c>
      <c r="AD1860" s="144">
        <v>230.2319</v>
      </c>
      <c r="AG1860" s="15" t="s">
        <v>15</v>
      </c>
      <c r="AH1860" s="133">
        <v>3.2992556236979983E-4</v>
      </c>
      <c r="AI1860" s="133">
        <v>1.4953557839875301E-2</v>
      </c>
      <c r="AJ1860" s="133">
        <v>1.8816465188659557E-3</v>
      </c>
    </row>
    <row r="1861" spans="1:36">
      <c r="A1861" t="s">
        <v>1213</v>
      </c>
      <c r="B1861">
        <v>9631</v>
      </c>
      <c r="C1861" t="s">
        <v>1874</v>
      </c>
      <c r="D1861" t="s">
        <v>1875</v>
      </c>
      <c r="E1861" t="s">
        <v>309</v>
      </c>
      <c r="F1861" t="s">
        <v>1906</v>
      </c>
      <c r="G1861" t="s">
        <v>1907</v>
      </c>
      <c r="H1861" t="s">
        <v>312</v>
      </c>
      <c r="I1861" t="s">
        <v>754</v>
      </c>
      <c r="J1861" t="s">
        <v>204</v>
      </c>
      <c r="K1861" t="s">
        <v>204</v>
      </c>
      <c r="L1861" t="s">
        <v>325</v>
      </c>
      <c r="M1861" t="s">
        <v>340</v>
      </c>
      <c r="N1861" t="s">
        <v>448</v>
      </c>
      <c r="O1861" t="s">
        <v>339</v>
      </c>
      <c r="P1861" t="s">
        <v>1650</v>
      </c>
      <c r="Q1861" t="s">
        <v>413</v>
      </c>
      <c r="R1861" t="s">
        <v>407</v>
      </c>
      <c r="S1861" t="s">
        <v>1212</v>
      </c>
      <c r="T1861" s="132">
        <v>2054.4</v>
      </c>
      <c r="U1861" t="s">
        <v>1908</v>
      </c>
      <c r="V1861" s="133">
        <v>2.5899999999999999E-2</v>
      </c>
      <c r="W1861" s="133">
        <v>2.07778336632248E-2</v>
      </c>
      <c r="X1861" s="3" t="s">
        <v>411</v>
      </c>
      <c r="Y1861" s="3" t="s">
        <v>339</v>
      </c>
      <c r="Z1861" s="144">
        <v>198333</v>
      </c>
      <c r="AB1861" t="s">
        <v>1909</v>
      </c>
      <c r="AD1861" s="144">
        <v>228.4598</v>
      </c>
      <c r="AG1861" s="15" t="s">
        <v>15</v>
      </c>
      <c r="AH1861" s="133">
        <v>1.8778866638261609E-4</v>
      </c>
      <c r="AI1861" s="133">
        <v>1.4838459976164656E-2</v>
      </c>
      <c r="AJ1861" s="133">
        <v>1.8671634442091322E-3</v>
      </c>
    </row>
    <row r="1862" spans="1:36">
      <c r="A1862" t="s">
        <v>1213</v>
      </c>
      <c r="B1862">
        <v>9631</v>
      </c>
      <c r="C1862" t="s">
        <v>2157</v>
      </c>
      <c r="D1862" t="s">
        <v>2158</v>
      </c>
      <c r="E1862" t="s">
        <v>309</v>
      </c>
      <c r="F1862" t="s">
        <v>3043</v>
      </c>
      <c r="G1862" t="s">
        <v>3044</v>
      </c>
      <c r="H1862" t="s">
        <v>312</v>
      </c>
      <c r="I1862" t="s">
        <v>754</v>
      </c>
      <c r="J1862" t="s">
        <v>204</v>
      </c>
      <c r="K1862" t="s">
        <v>204</v>
      </c>
      <c r="L1862" t="s">
        <v>325</v>
      </c>
      <c r="M1862" t="s">
        <v>340</v>
      </c>
      <c r="N1862" t="s">
        <v>448</v>
      </c>
      <c r="O1862" t="s">
        <v>339</v>
      </c>
      <c r="P1862" t="s">
        <v>1690</v>
      </c>
      <c r="Q1862" t="s">
        <v>413</v>
      </c>
      <c r="R1862" t="s">
        <v>407</v>
      </c>
      <c r="S1862" t="s">
        <v>1212</v>
      </c>
      <c r="T1862" s="132">
        <v>3936.7</v>
      </c>
      <c r="U1862" t="s">
        <v>2244</v>
      </c>
      <c r="V1862" s="133">
        <v>1.09E-2</v>
      </c>
      <c r="W1862" s="133">
        <v>2.3012290555238402E-2</v>
      </c>
      <c r="X1862" s="3" t="s">
        <v>411</v>
      </c>
      <c r="Y1862" s="3" t="s">
        <v>339</v>
      </c>
      <c r="Z1862" s="144">
        <v>216627</v>
      </c>
      <c r="AB1862" t="s">
        <v>3045</v>
      </c>
      <c r="AD1862" s="144">
        <v>222.9092</v>
      </c>
      <c r="AG1862" s="15" t="s">
        <v>15</v>
      </c>
      <c r="AH1862" s="133">
        <v>2.3858912935734346E-4</v>
      </c>
      <c r="AI1862" s="133">
        <v>1.4477948604169672E-2</v>
      </c>
      <c r="AJ1862" s="133">
        <v>1.8217993258240717E-3</v>
      </c>
    </row>
    <row r="1863" spans="1:36">
      <c r="A1863" t="s">
        <v>1213</v>
      </c>
      <c r="B1863">
        <v>9631</v>
      </c>
      <c r="C1863" t="s">
        <v>1858</v>
      </c>
      <c r="D1863" t="s">
        <v>1859</v>
      </c>
      <c r="E1863" t="s">
        <v>309</v>
      </c>
      <c r="F1863" t="s">
        <v>2635</v>
      </c>
      <c r="G1863" t="s">
        <v>2636</v>
      </c>
      <c r="H1863" t="s">
        <v>312</v>
      </c>
      <c r="I1863" t="s">
        <v>754</v>
      </c>
      <c r="J1863" t="s">
        <v>204</v>
      </c>
      <c r="K1863" t="s">
        <v>204</v>
      </c>
      <c r="L1863" t="s">
        <v>325</v>
      </c>
      <c r="M1863" t="s">
        <v>340</v>
      </c>
      <c r="N1863" t="s">
        <v>448</v>
      </c>
      <c r="O1863" t="s">
        <v>339</v>
      </c>
      <c r="P1863" t="s">
        <v>1211</v>
      </c>
      <c r="Q1863" t="s">
        <v>413</v>
      </c>
      <c r="R1863" t="s">
        <v>407</v>
      </c>
      <c r="S1863" t="s">
        <v>1212</v>
      </c>
      <c r="T1863" s="132">
        <v>1231.5</v>
      </c>
      <c r="U1863" t="s">
        <v>1802</v>
      </c>
      <c r="V1863" s="133">
        <v>8.3000000000000001E-3</v>
      </c>
      <c r="W1863" s="133">
        <v>1.3911861664056399E-2</v>
      </c>
      <c r="X1863" s="15" t="s">
        <v>412</v>
      </c>
      <c r="Y1863" s="15" t="s">
        <v>339</v>
      </c>
      <c r="Z1863" s="144">
        <v>192759</v>
      </c>
      <c r="AB1863" t="s">
        <v>2637</v>
      </c>
      <c r="AD1863" s="144">
        <v>215.2347</v>
      </c>
      <c r="AG1863" s="15" t="s">
        <v>15</v>
      </c>
      <c r="AH1863" s="133">
        <v>6.3368044140891077E-5</v>
      </c>
      <c r="AI1863" s="133">
        <v>1.3979489964675653E-2</v>
      </c>
      <c r="AJ1863" s="133">
        <v>1.7590769306692876E-3</v>
      </c>
    </row>
    <row r="1864" spans="1:36">
      <c r="A1864" t="s">
        <v>1213</v>
      </c>
      <c r="B1864">
        <v>9631</v>
      </c>
      <c r="C1864" t="s">
        <v>2094</v>
      </c>
      <c r="D1864" t="s">
        <v>2095</v>
      </c>
      <c r="E1864" t="s">
        <v>309</v>
      </c>
      <c r="F1864" t="s">
        <v>2249</v>
      </c>
      <c r="G1864" t="s">
        <v>2250</v>
      </c>
      <c r="H1864" t="s">
        <v>312</v>
      </c>
      <c r="I1864" t="s">
        <v>754</v>
      </c>
      <c r="J1864" t="s">
        <v>204</v>
      </c>
      <c r="K1864" t="s">
        <v>204</v>
      </c>
      <c r="L1864" t="s">
        <v>325</v>
      </c>
      <c r="M1864" t="s">
        <v>340</v>
      </c>
      <c r="N1864" t="s">
        <v>448</v>
      </c>
      <c r="O1864" t="s">
        <v>339</v>
      </c>
      <c r="P1864" t="s">
        <v>1690</v>
      </c>
      <c r="Q1864" t="s">
        <v>413</v>
      </c>
      <c r="R1864" t="s">
        <v>407</v>
      </c>
      <c r="S1864" t="s">
        <v>1212</v>
      </c>
      <c r="T1864" s="132">
        <v>1566.4</v>
      </c>
      <c r="U1864" t="s">
        <v>2251</v>
      </c>
      <c r="V1864" s="133">
        <v>1.46E-2</v>
      </c>
      <c r="W1864" s="133">
        <v>1.9099368392228699E-2</v>
      </c>
      <c r="X1864" s="3" t="s">
        <v>411</v>
      </c>
      <c r="Y1864" s="3" t="s">
        <v>339</v>
      </c>
      <c r="Z1864" s="144">
        <v>193162</v>
      </c>
      <c r="AB1864" t="s">
        <v>2252</v>
      </c>
      <c r="AD1864" s="144">
        <v>214.3519</v>
      </c>
      <c r="AG1864" s="15" t="s">
        <v>15</v>
      </c>
      <c r="AH1864" s="133">
        <v>1.450546314722337E-4</v>
      </c>
      <c r="AI1864" s="133">
        <v>1.3922152120262946E-2</v>
      </c>
      <c r="AJ1864" s="133">
        <v>1.7518619550431693E-3</v>
      </c>
    </row>
    <row r="1865" spans="1:36">
      <c r="A1865" t="s">
        <v>1213</v>
      </c>
      <c r="B1865">
        <v>9631</v>
      </c>
      <c r="C1865" t="s">
        <v>3194</v>
      </c>
      <c r="D1865" t="s">
        <v>3195</v>
      </c>
      <c r="E1865" t="s">
        <v>309</v>
      </c>
      <c r="F1865" t="s">
        <v>3196</v>
      </c>
      <c r="G1865" t="s">
        <v>3197</v>
      </c>
      <c r="H1865" t="s">
        <v>312</v>
      </c>
      <c r="I1865" t="s">
        <v>754</v>
      </c>
      <c r="J1865" t="s">
        <v>204</v>
      </c>
      <c r="K1865" t="s">
        <v>204</v>
      </c>
      <c r="L1865" t="s">
        <v>325</v>
      </c>
      <c r="M1865" t="s">
        <v>340</v>
      </c>
      <c r="N1865" t="s">
        <v>465</v>
      </c>
      <c r="O1865" t="s">
        <v>339</v>
      </c>
      <c r="P1865" t="s">
        <v>1686</v>
      </c>
      <c r="Q1865" t="s">
        <v>413</v>
      </c>
      <c r="R1865" t="s">
        <v>407</v>
      </c>
      <c r="S1865" t="s">
        <v>1212</v>
      </c>
      <c r="T1865" s="132">
        <v>4432.8</v>
      </c>
      <c r="U1865" t="s">
        <v>3198</v>
      </c>
      <c r="V1865" s="133">
        <v>9.9000000000000008E-3</v>
      </c>
      <c r="W1865" s="133">
        <v>4.1155451093911798E-2</v>
      </c>
      <c r="X1865" s="15" t="s">
        <v>412</v>
      </c>
      <c r="Y1865" s="15" t="s">
        <v>339</v>
      </c>
      <c r="Z1865" s="144">
        <v>222300</v>
      </c>
      <c r="AB1865" t="s">
        <v>3199</v>
      </c>
      <c r="AD1865" s="144">
        <v>212.74110000000002</v>
      </c>
      <c r="AG1865" s="15" t="s">
        <v>15</v>
      </c>
      <c r="AH1865" s="133">
        <v>7.7999999999999999E-4</v>
      </c>
      <c r="AI1865" s="133">
        <v>1.3817530688704284E-2</v>
      </c>
      <c r="AJ1865" s="133">
        <v>1.7386971581032612E-3</v>
      </c>
    </row>
    <row r="1866" spans="1:36">
      <c r="A1866" t="s">
        <v>1213</v>
      </c>
      <c r="B1866">
        <v>9631</v>
      </c>
      <c r="C1866" t="s">
        <v>2724</v>
      </c>
      <c r="D1866" t="s">
        <v>2725</v>
      </c>
      <c r="E1866" t="s">
        <v>309</v>
      </c>
      <c r="F1866" t="s">
        <v>2726</v>
      </c>
      <c r="G1866" t="s">
        <v>2727</v>
      </c>
      <c r="H1866" t="s">
        <v>312</v>
      </c>
      <c r="I1866" t="s">
        <v>754</v>
      </c>
      <c r="J1866" t="s">
        <v>204</v>
      </c>
      <c r="K1866" t="s">
        <v>204</v>
      </c>
      <c r="L1866" t="s">
        <v>325</v>
      </c>
      <c r="M1866" t="s">
        <v>340</v>
      </c>
      <c r="N1866" t="s">
        <v>447</v>
      </c>
      <c r="O1866" t="s">
        <v>339</v>
      </c>
      <c r="P1866" t="s">
        <v>1662</v>
      </c>
      <c r="Q1866" t="s">
        <v>413</v>
      </c>
      <c r="R1866" t="s">
        <v>407</v>
      </c>
      <c r="S1866" t="s">
        <v>1212</v>
      </c>
      <c r="T1866" s="132">
        <v>3193.7</v>
      </c>
      <c r="U1866" t="s">
        <v>2728</v>
      </c>
      <c r="V1866" s="133">
        <v>3.9E-2</v>
      </c>
      <c r="W1866" s="133">
        <v>2.5697834988832099E-2</v>
      </c>
      <c r="X1866" s="15" t="s">
        <v>412</v>
      </c>
      <c r="Y1866" s="15" t="s">
        <v>339</v>
      </c>
      <c r="Z1866" s="144">
        <v>178430.06</v>
      </c>
      <c r="AB1866" t="s">
        <v>2729</v>
      </c>
      <c r="AD1866" s="144">
        <v>205.85479999999998</v>
      </c>
      <c r="AG1866" s="15" t="s">
        <v>15</v>
      </c>
      <c r="AH1866" s="133">
        <v>1.2118894441752878E-4</v>
      </c>
      <c r="AI1866" s="133">
        <v>1.3370265625293289E-2</v>
      </c>
      <c r="AJ1866" s="133">
        <v>1.6824165887170609E-3</v>
      </c>
    </row>
    <row r="1867" spans="1:36">
      <c r="A1867" t="s">
        <v>1213</v>
      </c>
      <c r="B1867">
        <v>9631</v>
      </c>
      <c r="C1867" t="s">
        <v>1923</v>
      </c>
      <c r="D1867" t="s">
        <v>1924</v>
      </c>
      <c r="E1867" t="s">
        <v>309</v>
      </c>
      <c r="F1867" t="s">
        <v>1925</v>
      </c>
      <c r="G1867" t="s">
        <v>1926</v>
      </c>
      <c r="H1867" t="s">
        <v>312</v>
      </c>
      <c r="I1867" t="s">
        <v>754</v>
      </c>
      <c r="J1867" t="s">
        <v>204</v>
      </c>
      <c r="K1867" t="s">
        <v>204</v>
      </c>
      <c r="L1867" t="s">
        <v>325</v>
      </c>
      <c r="M1867" t="s">
        <v>340</v>
      </c>
      <c r="N1867" t="s">
        <v>464</v>
      </c>
      <c r="O1867" t="s">
        <v>339</v>
      </c>
      <c r="P1867" t="s">
        <v>1662</v>
      </c>
      <c r="Q1867" t="s">
        <v>413</v>
      </c>
      <c r="R1867" t="s">
        <v>407</v>
      </c>
      <c r="S1867" t="s">
        <v>1212</v>
      </c>
      <c r="T1867" s="132">
        <v>4411.2</v>
      </c>
      <c r="U1867" t="s">
        <v>1927</v>
      </c>
      <c r="V1867" s="133">
        <v>3.6200000000000003E-2</v>
      </c>
      <c r="W1867" s="133">
        <v>3.3489585489034301E-2</v>
      </c>
      <c r="X1867" s="15" t="s">
        <v>412</v>
      </c>
      <c r="Y1867" s="15" t="s">
        <v>339</v>
      </c>
      <c r="Z1867" s="144">
        <v>195940</v>
      </c>
      <c r="AB1867" t="s">
        <v>1928</v>
      </c>
      <c r="AD1867" s="144">
        <v>203.73839999999998</v>
      </c>
      <c r="AG1867" s="15" t="s">
        <v>15</v>
      </c>
      <c r="AH1867" s="133">
        <v>1.1195702929913571E-4</v>
      </c>
      <c r="AI1867" s="133">
        <v>1.3232805482661829E-2</v>
      </c>
      <c r="AJ1867" s="133">
        <v>1.6651196081833995E-3</v>
      </c>
    </row>
    <row r="1868" spans="1:36">
      <c r="A1868" t="s">
        <v>1213</v>
      </c>
      <c r="B1868">
        <v>9631</v>
      </c>
      <c r="C1868" t="s">
        <v>1874</v>
      </c>
      <c r="D1868" t="s">
        <v>1875</v>
      </c>
      <c r="E1868" t="s">
        <v>309</v>
      </c>
      <c r="F1868" t="s">
        <v>2145</v>
      </c>
      <c r="G1868" t="s">
        <v>2146</v>
      </c>
      <c r="H1868" t="s">
        <v>312</v>
      </c>
      <c r="I1868" t="s">
        <v>754</v>
      </c>
      <c r="J1868" t="s">
        <v>204</v>
      </c>
      <c r="K1868" t="s">
        <v>204</v>
      </c>
      <c r="L1868" t="s">
        <v>325</v>
      </c>
      <c r="M1868" t="s">
        <v>340</v>
      </c>
      <c r="N1868" t="s">
        <v>448</v>
      </c>
      <c r="O1868" t="s">
        <v>339</v>
      </c>
      <c r="P1868" t="s">
        <v>1211</v>
      </c>
      <c r="Q1868" t="s">
        <v>413</v>
      </c>
      <c r="R1868" t="s">
        <v>407</v>
      </c>
      <c r="S1868" t="s">
        <v>1212</v>
      </c>
      <c r="T1868" s="132">
        <v>4498.1000000000004</v>
      </c>
      <c r="U1868" t="s">
        <v>2147</v>
      </c>
      <c r="V1868" s="133">
        <v>1.3899999999999999E-2</v>
      </c>
      <c r="W1868" s="133">
        <v>1.64846342122551E-2</v>
      </c>
      <c r="X1868" s="15" t="s">
        <v>412</v>
      </c>
      <c r="Y1868" s="15" t="s">
        <v>339</v>
      </c>
      <c r="Z1868" s="144">
        <v>198000</v>
      </c>
      <c r="AB1868" t="s">
        <v>1720</v>
      </c>
      <c r="AD1868" s="144">
        <v>200.97</v>
      </c>
      <c r="AG1868" s="15" t="s">
        <v>15</v>
      </c>
      <c r="AH1868" s="133">
        <v>1.1E-4</v>
      </c>
      <c r="AI1868" s="133">
        <v>1.3052997951542506E-2</v>
      </c>
      <c r="AJ1868" s="133">
        <v>1.6424939415280468E-3</v>
      </c>
    </row>
    <row r="1869" spans="1:36">
      <c r="A1869" t="s">
        <v>1213</v>
      </c>
      <c r="B1869">
        <v>9631</v>
      </c>
      <c r="C1869" t="s">
        <v>2119</v>
      </c>
      <c r="D1869" t="s">
        <v>2120</v>
      </c>
      <c r="E1869" t="s">
        <v>309</v>
      </c>
      <c r="F1869" t="s">
        <v>3051</v>
      </c>
      <c r="G1869" t="s">
        <v>3052</v>
      </c>
      <c r="H1869" t="s">
        <v>312</v>
      </c>
      <c r="I1869" t="s">
        <v>754</v>
      </c>
      <c r="J1869" t="s">
        <v>204</v>
      </c>
      <c r="K1869" t="s">
        <v>204</v>
      </c>
      <c r="L1869" t="s">
        <v>325</v>
      </c>
      <c r="M1869" t="s">
        <v>340</v>
      </c>
      <c r="N1869" t="s">
        <v>464</v>
      </c>
      <c r="O1869" t="s">
        <v>339</v>
      </c>
      <c r="P1869" t="s">
        <v>1690</v>
      </c>
      <c r="Q1869" t="s">
        <v>413</v>
      </c>
      <c r="R1869" t="s">
        <v>407</v>
      </c>
      <c r="S1869" t="s">
        <v>1212</v>
      </c>
      <c r="T1869" s="132">
        <v>5421.7</v>
      </c>
      <c r="U1869" t="s">
        <v>3053</v>
      </c>
      <c r="V1869" s="133">
        <v>1.8700000000000001E-2</v>
      </c>
      <c r="W1869" s="133">
        <v>2.9209499047994299E-2</v>
      </c>
      <c r="X1869" s="15" t="s">
        <v>412</v>
      </c>
      <c r="Y1869" s="15" t="s">
        <v>339</v>
      </c>
      <c r="Z1869" s="144">
        <v>186120</v>
      </c>
      <c r="AB1869" t="s">
        <v>3054</v>
      </c>
      <c r="AD1869" s="144">
        <v>188.65120000000002</v>
      </c>
      <c r="AG1869" s="15" t="s">
        <v>15</v>
      </c>
      <c r="AH1869" s="133">
        <v>3.3286541646002673E-4</v>
      </c>
      <c r="AI1869" s="133">
        <v>1.2252892109051281E-2</v>
      </c>
      <c r="AJ1869" s="133">
        <v>1.5418144651539827E-3</v>
      </c>
    </row>
    <row r="1870" spans="1:36">
      <c r="A1870" t="s">
        <v>1213</v>
      </c>
      <c r="B1870">
        <v>9631</v>
      </c>
      <c r="C1870" t="s">
        <v>1973</v>
      </c>
      <c r="D1870" t="s">
        <v>1974</v>
      </c>
      <c r="E1870" t="s">
        <v>309</v>
      </c>
      <c r="F1870" t="s">
        <v>1975</v>
      </c>
      <c r="G1870" t="s">
        <v>1976</v>
      </c>
      <c r="H1870" t="s">
        <v>312</v>
      </c>
      <c r="I1870" t="s">
        <v>754</v>
      </c>
      <c r="J1870" t="s">
        <v>204</v>
      </c>
      <c r="K1870" t="s">
        <v>204</v>
      </c>
      <c r="L1870" t="s">
        <v>325</v>
      </c>
      <c r="M1870" t="s">
        <v>340</v>
      </c>
      <c r="N1870" t="s">
        <v>464</v>
      </c>
      <c r="O1870" t="s">
        <v>339</v>
      </c>
      <c r="P1870" t="s">
        <v>1650</v>
      </c>
      <c r="Q1870" t="s">
        <v>413</v>
      </c>
      <c r="R1870" t="s">
        <v>407</v>
      </c>
      <c r="S1870" t="s">
        <v>1212</v>
      </c>
      <c r="T1870" s="132">
        <v>5496.1</v>
      </c>
      <c r="U1870" t="s">
        <v>1977</v>
      </c>
      <c r="V1870" s="133">
        <v>6.4999999999999997E-3</v>
      </c>
      <c r="W1870" s="133">
        <v>2.6497728594541199E-2</v>
      </c>
      <c r="X1870" s="15" t="s">
        <v>412</v>
      </c>
      <c r="Y1870" s="15" t="s">
        <v>339</v>
      </c>
      <c r="Z1870" s="144">
        <v>176108.28</v>
      </c>
      <c r="AB1870" t="s">
        <v>1978</v>
      </c>
      <c r="AD1870" s="144">
        <v>174.4</v>
      </c>
      <c r="AG1870" s="15" t="s">
        <v>15</v>
      </c>
      <c r="AH1870" s="133">
        <v>7.2332902725400926E-5</v>
      </c>
      <c r="AI1870" s="133">
        <v>1.1327276920679769E-2</v>
      </c>
      <c r="AJ1870" s="133">
        <v>1.4253418092376542E-3</v>
      </c>
    </row>
    <row r="1871" spans="1:36">
      <c r="A1871" t="s">
        <v>1213</v>
      </c>
      <c r="B1871">
        <v>9631</v>
      </c>
      <c r="C1871" t="s">
        <v>2751</v>
      </c>
      <c r="D1871" t="s">
        <v>2752</v>
      </c>
      <c r="E1871" t="s">
        <v>309</v>
      </c>
      <c r="F1871" t="s">
        <v>2825</v>
      </c>
      <c r="G1871" t="s">
        <v>2826</v>
      </c>
      <c r="H1871" t="s">
        <v>312</v>
      </c>
      <c r="I1871" t="s">
        <v>754</v>
      </c>
      <c r="J1871" t="s">
        <v>204</v>
      </c>
      <c r="K1871" t="s">
        <v>204</v>
      </c>
      <c r="L1871" t="s">
        <v>325</v>
      </c>
      <c r="M1871" t="s">
        <v>340</v>
      </c>
      <c r="N1871" t="s">
        <v>464</v>
      </c>
      <c r="O1871" t="s">
        <v>339</v>
      </c>
      <c r="P1871" t="s">
        <v>1690</v>
      </c>
      <c r="Q1871" t="s">
        <v>413</v>
      </c>
      <c r="R1871" t="s">
        <v>407</v>
      </c>
      <c r="S1871" t="s">
        <v>1212</v>
      </c>
      <c r="T1871" s="132">
        <v>1713.2</v>
      </c>
      <c r="U1871" t="s">
        <v>2378</v>
      </c>
      <c r="V1871" s="133">
        <v>2.1499999999999998E-2</v>
      </c>
      <c r="W1871" s="133">
        <v>1.8094911831616999E-2</v>
      </c>
      <c r="X1871" s="15" t="s">
        <v>412</v>
      </c>
      <c r="Y1871" s="15" t="s">
        <v>339</v>
      </c>
      <c r="Z1871" s="144">
        <v>143456.6</v>
      </c>
      <c r="AB1871" t="s">
        <v>2827</v>
      </c>
      <c r="AD1871" s="144">
        <v>162.8519</v>
      </c>
      <c r="AG1871" s="15" t="s">
        <v>15</v>
      </c>
      <c r="AH1871" s="133">
        <v>7.3143659060280038E-5</v>
      </c>
      <c r="AI1871" s="133">
        <v>1.057722802958056E-2</v>
      </c>
      <c r="AJ1871" s="133">
        <v>1.330961134081362E-3</v>
      </c>
    </row>
    <row r="1872" spans="1:36">
      <c r="A1872" t="s">
        <v>1213</v>
      </c>
      <c r="B1872">
        <v>9631</v>
      </c>
      <c r="C1872" t="s">
        <v>2125</v>
      </c>
      <c r="D1872" t="s">
        <v>2126</v>
      </c>
      <c r="E1872" t="s">
        <v>309</v>
      </c>
      <c r="F1872" t="s">
        <v>2811</v>
      </c>
      <c r="G1872" t="s">
        <v>2812</v>
      </c>
      <c r="H1872" t="s">
        <v>312</v>
      </c>
      <c r="I1872" t="s">
        <v>754</v>
      </c>
      <c r="J1872" t="s">
        <v>204</v>
      </c>
      <c r="K1872" t="s">
        <v>204</v>
      </c>
      <c r="L1872" t="s">
        <v>325</v>
      </c>
      <c r="M1872" t="s">
        <v>340</v>
      </c>
      <c r="N1872" t="s">
        <v>464</v>
      </c>
      <c r="O1872" t="s">
        <v>339</v>
      </c>
      <c r="P1872" t="s">
        <v>1650</v>
      </c>
      <c r="Q1872" t="s">
        <v>413</v>
      </c>
      <c r="R1872" t="s">
        <v>407</v>
      </c>
      <c r="S1872" t="s">
        <v>1212</v>
      </c>
      <c r="T1872" s="132">
        <v>5661.2</v>
      </c>
      <c r="U1872" t="s">
        <v>2809</v>
      </c>
      <c r="V1872" s="133">
        <v>2.5000000000000001E-3</v>
      </c>
      <c r="W1872" s="133">
        <v>2.6744253181218799E-2</v>
      </c>
      <c r="X1872" s="15" t="s">
        <v>412</v>
      </c>
      <c r="Y1872" s="15" t="s">
        <v>339</v>
      </c>
      <c r="Z1872" s="144">
        <v>166500</v>
      </c>
      <c r="AB1872" t="s">
        <v>2813</v>
      </c>
      <c r="AD1872" s="144">
        <v>159.2739</v>
      </c>
      <c r="AG1872" s="15" t="s">
        <v>15</v>
      </c>
      <c r="AH1872" s="133">
        <v>1.3116352623568893E-4</v>
      </c>
      <c r="AI1872" s="133">
        <v>1.0344836992756063E-2</v>
      </c>
      <c r="AJ1872" s="133">
        <v>1.3017187430638601E-3</v>
      </c>
    </row>
    <row r="1873" spans="1:36">
      <c r="A1873" t="s">
        <v>1213</v>
      </c>
      <c r="B1873">
        <v>9631</v>
      </c>
      <c r="C1873" t="s">
        <v>2724</v>
      </c>
      <c r="D1873" t="s">
        <v>2725</v>
      </c>
      <c r="E1873" t="s">
        <v>309</v>
      </c>
      <c r="F1873" t="s">
        <v>3177</v>
      </c>
      <c r="G1873" t="s">
        <v>3178</v>
      </c>
      <c r="H1873" t="s">
        <v>312</v>
      </c>
      <c r="I1873" t="s">
        <v>754</v>
      </c>
      <c r="J1873" t="s">
        <v>204</v>
      </c>
      <c r="K1873" t="s">
        <v>204</v>
      </c>
      <c r="L1873" t="s">
        <v>325</v>
      </c>
      <c r="M1873" t="s">
        <v>340</v>
      </c>
      <c r="N1873" t="s">
        <v>447</v>
      </c>
      <c r="O1873" t="s">
        <v>339</v>
      </c>
      <c r="P1873" t="s">
        <v>1662</v>
      </c>
      <c r="Q1873" t="s">
        <v>413</v>
      </c>
      <c r="R1873" t="s">
        <v>407</v>
      </c>
      <c r="S1873" t="s">
        <v>1212</v>
      </c>
      <c r="T1873" s="132">
        <v>4570.1000000000004</v>
      </c>
      <c r="U1873" t="s">
        <v>3179</v>
      </c>
      <c r="V1873" s="133">
        <v>3.2500000000000001E-2</v>
      </c>
      <c r="W1873" s="133">
        <v>3.6072848445176699E-2</v>
      </c>
      <c r="X1873" s="15" t="s">
        <v>412</v>
      </c>
      <c r="Y1873" s="15" t="s">
        <v>339</v>
      </c>
      <c r="Z1873" s="144">
        <v>143936.17000000001</v>
      </c>
      <c r="AB1873" t="s">
        <v>3180</v>
      </c>
      <c r="AD1873" s="144">
        <v>157.63890000000001</v>
      </c>
      <c r="AG1873" s="15" t="s">
        <v>15</v>
      </c>
      <c r="AH1873" s="133">
        <v>3.9065017409961681E-4</v>
      </c>
      <c r="AI1873" s="133">
        <v>1.0238643771624692E-2</v>
      </c>
      <c r="AJ1873" s="133">
        <v>1.2883561636022572E-3</v>
      </c>
    </row>
    <row r="1874" spans="1:36">
      <c r="A1874" t="s">
        <v>1213</v>
      </c>
      <c r="B1874">
        <v>9631</v>
      </c>
      <c r="C1874" t="s">
        <v>1618</v>
      </c>
      <c r="D1874" t="s">
        <v>1619</v>
      </c>
      <c r="E1874" t="s">
        <v>309</v>
      </c>
      <c r="F1874" t="s">
        <v>3525</v>
      </c>
      <c r="G1874" t="s">
        <v>3526</v>
      </c>
      <c r="H1874" t="s">
        <v>312</v>
      </c>
      <c r="I1874" t="s">
        <v>754</v>
      </c>
      <c r="J1874" t="s">
        <v>204</v>
      </c>
      <c r="K1874" t="s">
        <v>204</v>
      </c>
      <c r="L1874" t="s">
        <v>325</v>
      </c>
      <c r="M1874" t="s">
        <v>340</v>
      </c>
      <c r="N1874" t="s">
        <v>464</v>
      </c>
      <c r="O1874" t="s">
        <v>339</v>
      </c>
      <c r="P1874" t="s">
        <v>1622</v>
      </c>
      <c r="Q1874" t="s">
        <v>413</v>
      </c>
      <c r="R1874" t="s">
        <v>407</v>
      </c>
      <c r="S1874" t="s">
        <v>1212</v>
      </c>
      <c r="T1874" s="132">
        <v>6014.7</v>
      </c>
      <c r="U1874" t="s">
        <v>2364</v>
      </c>
      <c r="V1874" s="133">
        <v>5.0000000000000001E-3</v>
      </c>
      <c r="W1874" s="133">
        <v>3.2836557594537401E-2</v>
      </c>
      <c r="X1874" s="15" t="s">
        <v>412</v>
      </c>
      <c r="Y1874" s="15" t="s">
        <v>339</v>
      </c>
      <c r="Z1874" s="144">
        <v>168875</v>
      </c>
      <c r="AB1874" t="s">
        <v>3527</v>
      </c>
      <c r="AD1874" s="144">
        <v>157.20570000000001</v>
      </c>
      <c r="AG1874" s="15" t="s">
        <v>15</v>
      </c>
      <c r="AH1874" s="133">
        <v>9.9108536685564054E-4</v>
      </c>
      <c r="AI1874" s="133">
        <v>1.0210507439273554E-2</v>
      </c>
      <c r="AJ1874" s="133">
        <v>1.2848156930072932E-3</v>
      </c>
    </row>
    <row r="1875" spans="1:36">
      <c r="A1875" t="s">
        <v>1213</v>
      </c>
      <c r="B1875">
        <v>9631</v>
      </c>
      <c r="C1875" t="s">
        <v>1895</v>
      </c>
      <c r="D1875" t="s">
        <v>1896</v>
      </c>
      <c r="E1875" t="s">
        <v>309</v>
      </c>
      <c r="F1875" t="s">
        <v>3083</v>
      </c>
      <c r="G1875" t="s">
        <v>3084</v>
      </c>
      <c r="H1875" t="s">
        <v>312</v>
      </c>
      <c r="I1875" t="s">
        <v>754</v>
      </c>
      <c r="J1875" t="s">
        <v>204</v>
      </c>
      <c r="K1875" t="s">
        <v>204</v>
      </c>
      <c r="L1875" t="s">
        <v>325</v>
      </c>
      <c r="M1875" t="s">
        <v>340</v>
      </c>
      <c r="N1875" t="s">
        <v>464</v>
      </c>
      <c r="O1875" t="s">
        <v>339</v>
      </c>
      <c r="P1875" t="s">
        <v>1650</v>
      </c>
      <c r="Q1875" t="s">
        <v>413</v>
      </c>
      <c r="R1875" t="s">
        <v>407</v>
      </c>
      <c r="S1875" t="s">
        <v>1212</v>
      </c>
      <c r="T1875" s="132">
        <v>5656.1</v>
      </c>
      <c r="U1875" t="s">
        <v>3085</v>
      </c>
      <c r="V1875" s="133">
        <v>5.8999999999999999E-3</v>
      </c>
      <c r="W1875" s="133">
        <v>2.8582697173356701E-2</v>
      </c>
      <c r="X1875" s="15" t="s">
        <v>412</v>
      </c>
      <c r="Y1875" s="15" t="s">
        <v>339</v>
      </c>
      <c r="Z1875" s="144">
        <v>163785</v>
      </c>
      <c r="AB1875" t="s">
        <v>3086</v>
      </c>
      <c r="AD1875" s="144">
        <v>156.3655</v>
      </c>
      <c r="AG1875" s="15" t="s">
        <v>15</v>
      </c>
      <c r="AH1875" s="133">
        <v>1.1694576518309972E-4</v>
      </c>
      <c r="AI1875" s="133">
        <v>1.0155936464108672E-2</v>
      </c>
      <c r="AJ1875" s="133">
        <v>1.2779488800020093E-3</v>
      </c>
    </row>
    <row r="1876" spans="1:36">
      <c r="A1876" t="s">
        <v>1213</v>
      </c>
      <c r="B1876">
        <v>9631</v>
      </c>
      <c r="C1876" t="s">
        <v>1953</v>
      </c>
      <c r="D1876" t="s">
        <v>1954</v>
      </c>
      <c r="E1876" t="s">
        <v>309</v>
      </c>
      <c r="F1876" t="s">
        <v>1955</v>
      </c>
      <c r="G1876" t="s">
        <v>1956</v>
      </c>
      <c r="H1876" t="s">
        <v>312</v>
      </c>
      <c r="I1876" t="s">
        <v>754</v>
      </c>
      <c r="J1876" t="s">
        <v>204</v>
      </c>
      <c r="K1876" t="s">
        <v>204</v>
      </c>
      <c r="L1876" t="s">
        <v>325</v>
      </c>
      <c r="M1876" t="s">
        <v>340</v>
      </c>
      <c r="N1876" t="s">
        <v>464</v>
      </c>
      <c r="O1876" t="s">
        <v>339</v>
      </c>
      <c r="P1876" t="s">
        <v>1957</v>
      </c>
      <c r="Q1876" t="s">
        <v>413</v>
      </c>
      <c r="R1876" t="s">
        <v>407</v>
      </c>
      <c r="S1876" t="s">
        <v>1212</v>
      </c>
      <c r="T1876" s="132">
        <v>7274.6</v>
      </c>
      <c r="U1876" t="s">
        <v>1958</v>
      </c>
      <c r="V1876" s="133">
        <v>8.9999999999999993E-3</v>
      </c>
      <c r="W1876" s="133">
        <v>2.8603677989244101E-2</v>
      </c>
      <c r="X1876" s="15" t="s">
        <v>412</v>
      </c>
      <c r="Y1876" s="15" t="s">
        <v>339</v>
      </c>
      <c r="Z1876" s="144">
        <v>162258</v>
      </c>
      <c r="AB1876" t="s">
        <v>1959</v>
      </c>
      <c r="AD1876" s="144">
        <v>154.74549999999999</v>
      </c>
      <c r="AG1876" s="15" t="s">
        <v>15</v>
      </c>
      <c r="AH1876" s="133">
        <v>6.2970949023406574E-5</v>
      </c>
      <c r="AI1876" s="133">
        <v>1.005071749271245E-2</v>
      </c>
      <c r="AJ1876" s="133">
        <v>1.2647088930125311E-3</v>
      </c>
    </row>
    <row r="1877" spans="1:36">
      <c r="A1877" t="s">
        <v>1213</v>
      </c>
      <c r="B1877">
        <v>9631</v>
      </c>
      <c r="C1877" t="s">
        <v>2074</v>
      </c>
      <c r="D1877" t="s">
        <v>2075</v>
      </c>
      <c r="E1877" t="s">
        <v>309</v>
      </c>
      <c r="F1877" t="s">
        <v>2642</v>
      </c>
      <c r="G1877" t="s">
        <v>2643</v>
      </c>
      <c r="H1877" t="s">
        <v>312</v>
      </c>
      <c r="I1877" t="s">
        <v>754</v>
      </c>
      <c r="J1877" t="s">
        <v>204</v>
      </c>
      <c r="K1877" t="s">
        <v>204</v>
      </c>
      <c r="L1877" t="s">
        <v>325</v>
      </c>
      <c r="M1877" t="s">
        <v>340</v>
      </c>
      <c r="N1877" t="s">
        <v>448</v>
      </c>
      <c r="O1877" t="s">
        <v>339</v>
      </c>
      <c r="P1877" t="s">
        <v>1211</v>
      </c>
      <c r="Q1877" t="s">
        <v>413</v>
      </c>
      <c r="R1877" t="s">
        <v>407</v>
      </c>
      <c r="S1877" t="s">
        <v>1212</v>
      </c>
      <c r="T1877" s="132">
        <v>2218.5</v>
      </c>
      <c r="U1877" t="s">
        <v>2644</v>
      </c>
      <c r="V1877" s="133">
        <v>3.8E-3</v>
      </c>
      <c r="W1877" s="133">
        <v>1.7127171698808299E-2</v>
      </c>
      <c r="X1877" s="15" t="s">
        <v>412</v>
      </c>
      <c r="Y1877" s="15" t="s">
        <v>339</v>
      </c>
      <c r="Z1877" s="144">
        <v>140571</v>
      </c>
      <c r="AB1877" t="s">
        <v>2607</v>
      </c>
      <c r="AD1877" s="144">
        <v>150.72020000000001</v>
      </c>
      <c r="AG1877" s="15" t="s">
        <v>15</v>
      </c>
      <c r="AH1877" s="133">
        <v>4.6857000000000002E-5</v>
      </c>
      <c r="AI1877" s="133">
        <v>9.7892743287857735E-3</v>
      </c>
      <c r="AJ1877" s="133">
        <v>1.2318107944762678E-3</v>
      </c>
    </row>
    <row r="1878" spans="1:36">
      <c r="A1878" t="s">
        <v>1213</v>
      </c>
      <c r="B1878">
        <v>9631</v>
      </c>
      <c r="C1878" t="s">
        <v>1953</v>
      </c>
      <c r="D1878" t="s">
        <v>1954</v>
      </c>
      <c r="E1878" t="s">
        <v>309</v>
      </c>
      <c r="F1878" t="s">
        <v>2681</v>
      </c>
      <c r="G1878" t="s">
        <v>2682</v>
      </c>
      <c r="H1878" t="s">
        <v>312</v>
      </c>
      <c r="I1878" t="s">
        <v>754</v>
      </c>
      <c r="J1878" t="s">
        <v>204</v>
      </c>
      <c r="K1878" t="s">
        <v>204</v>
      </c>
      <c r="L1878" t="s">
        <v>325</v>
      </c>
      <c r="M1878" t="s">
        <v>340</v>
      </c>
      <c r="N1878" t="s">
        <v>464</v>
      </c>
      <c r="O1878" t="s">
        <v>339</v>
      </c>
      <c r="P1878" t="s">
        <v>2102</v>
      </c>
      <c r="Q1878" t="s">
        <v>415</v>
      </c>
      <c r="R1878" t="s">
        <v>407</v>
      </c>
      <c r="S1878" t="s">
        <v>1212</v>
      </c>
      <c r="T1878" s="132">
        <v>3141.9</v>
      </c>
      <c r="U1878" t="s">
        <v>2683</v>
      </c>
      <c r="V1878" s="133">
        <v>1.34E-2</v>
      </c>
      <c r="W1878" s="133">
        <v>2.28995186698433E-2</v>
      </c>
      <c r="X1878" s="15" t="s">
        <v>412</v>
      </c>
      <c r="Y1878" s="15" t="s">
        <v>339</v>
      </c>
      <c r="Z1878" s="144">
        <v>133541.85</v>
      </c>
      <c r="AB1878" t="s">
        <v>2684</v>
      </c>
      <c r="AD1878" s="144">
        <v>147.2432</v>
      </c>
      <c r="AG1878" s="15" t="s">
        <v>15</v>
      </c>
      <c r="AH1878" s="133">
        <v>4.6505091245496479E-5</v>
      </c>
      <c r="AI1878" s="133">
        <v>9.5634432401779552E-3</v>
      </c>
      <c r="AJ1878" s="133">
        <v>1.2033938594377396E-3</v>
      </c>
    </row>
    <row r="1879" spans="1:36">
      <c r="A1879" t="s">
        <v>1213</v>
      </c>
      <c r="B1879">
        <v>9631</v>
      </c>
      <c r="C1879" t="s">
        <v>2772</v>
      </c>
      <c r="D1879" t="s">
        <v>2773</v>
      </c>
      <c r="E1879" t="s">
        <v>309</v>
      </c>
      <c r="F1879" t="s">
        <v>2774</v>
      </c>
      <c r="G1879" t="s">
        <v>2775</v>
      </c>
      <c r="H1879" t="s">
        <v>312</v>
      </c>
      <c r="I1879" t="s">
        <v>754</v>
      </c>
      <c r="J1879" t="s">
        <v>204</v>
      </c>
      <c r="K1879" t="s">
        <v>204</v>
      </c>
      <c r="L1879" t="s">
        <v>325</v>
      </c>
      <c r="M1879" t="s">
        <v>340</v>
      </c>
      <c r="N1879" t="s">
        <v>477</v>
      </c>
      <c r="O1879" t="s">
        <v>339</v>
      </c>
      <c r="P1879" t="s">
        <v>2102</v>
      </c>
      <c r="Q1879" t="s">
        <v>415</v>
      </c>
      <c r="R1879" t="s">
        <v>407</v>
      </c>
      <c r="S1879" t="s">
        <v>1212</v>
      </c>
      <c r="T1879" s="132">
        <v>5890.5</v>
      </c>
      <c r="U1879" t="s">
        <v>2622</v>
      </c>
      <c r="V1879" s="133">
        <v>2.6499999999999999E-2</v>
      </c>
      <c r="W1879" s="133">
        <v>2.2419582506417901E-2</v>
      </c>
      <c r="X1879" s="15" t="s">
        <v>412</v>
      </c>
      <c r="Y1879" s="15" t="s">
        <v>339</v>
      </c>
      <c r="Z1879" s="144">
        <v>125678.34</v>
      </c>
      <c r="AB1879" t="s">
        <v>2776</v>
      </c>
      <c r="AD1879" s="144">
        <v>145.66120000000001</v>
      </c>
      <c r="AG1879" s="15" t="s">
        <v>15</v>
      </c>
      <c r="AH1879" s="133">
        <v>8.4758398019599E-5</v>
      </c>
      <c r="AI1879" s="133">
        <v>9.4606923681107812E-3</v>
      </c>
      <c r="AJ1879" s="133">
        <v>1.1904644400443109E-3</v>
      </c>
    </row>
    <row r="1880" spans="1:36">
      <c r="A1880" t="s">
        <v>1213</v>
      </c>
      <c r="B1880">
        <v>9631</v>
      </c>
      <c r="C1880" t="s">
        <v>2493</v>
      </c>
      <c r="D1880" t="s">
        <v>2494</v>
      </c>
      <c r="E1880" t="s">
        <v>309</v>
      </c>
      <c r="F1880" t="s">
        <v>2794</v>
      </c>
      <c r="G1880" t="s">
        <v>2795</v>
      </c>
      <c r="H1880" t="s">
        <v>312</v>
      </c>
      <c r="I1880" t="s">
        <v>754</v>
      </c>
      <c r="J1880" t="s">
        <v>204</v>
      </c>
      <c r="K1880" t="s">
        <v>204</v>
      </c>
      <c r="L1880" t="s">
        <v>325</v>
      </c>
      <c r="M1880" t="s">
        <v>340</v>
      </c>
      <c r="N1880" t="s">
        <v>464</v>
      </c>
      <c r="O1880" t="s">
        <v>339</v>
      </c>
      <c r="P1880" t="s">
        <v>1211</v>
      </c>
      <c r="Q1880" t="s">
        <v>413</v>
      </c>
      <c r="R1880" t="s">
        <v>407</v>
      </c>
      <c r="S1880" t="s">
        <v>1212</v>
      </c>
      <c r="T1880" s="132">
        <v>1956.1</v>
      </c>
      <c r="U1880" t="s">
        <v>1663</v>
      </c>
      <c r="V1880" s="133">
        <v>8.3000000000000001E-3</v>
      </c>
      <c r="W1880" s="133">
        <v>1.7158642922639501E-2</v>
      </c>
      <c r="X1880" s="15" t="s">
        <v>412</v>
      </c>
      <c r="Y1880" s="15" t="s">
        <v>339</v>
      </c>
      <c r="Z1880" s="144">
        <v>118600.58</v>
      </c>
      <c r="AB1880" t="s">
        <v>2796</v>
      </c>
      <c r="AD1880" s="144">
        <v>131.70589999999999</v>
      </c>
      <c r="AG1880" s="15" t="s">
        <v>15</v>
      </c>
      <c r="AH1880" s="133">
        <v>9.9928697852500907E-5</v>
      </c>
      <c r="AI1880" s="133">
        <v>8.5542958795146642E-3</v>
      </c>
      <c r="AJ1880" s="133">
        <v>1.0764101249614308E-3</v>
      </c>
    </row>
    <row r="1881" spans="1:36">
      <c r="A1881" t="s">
        <v>1213</v>
      </c>
      <c r="B1881">
        <v>9631</v>
      </c>
      <c r="C1881" t="s">
        <v>2178</v>
      </c>
      <c r="D1881" t="s">
        <v>2179</v>
      </c>
      <c r="E1881" t="s">
        <v>309</v>
      </c>
      <c r="F1881" t="s">
        <v>3175</v>
      </c>
      <c r="G1881" t="s">
        <v>3176</v>
      </c>
      <c r="H1881" t="s">
        <v>312</v>
      </c>
      <c r="I1881" t="s">
        <v>754</v>
      </c>
      <c r="J1881" t="s">
        <v>204</v>
      </c>
      <c r="K1881" t="s">
        <v>204</v>
      </c>
      <c r="L1881" t="s">
        <v>325</v>
      </c>
      <c r="M1881" t="s">
        <v>340</v>
      </c>
      <c r="N1881" t="s">
        <v>464</v>
      </c>
      <c r="O1881" t="s">
        <v>339</v>
      </c>
      <c r="P1881" t="s">
        <v>1686</v>
      </c>
      <c r="Q1881" t="s">
        <v>413</v>
      </c>
      <c r="R1881" t="s">
        <v>407</v>
      </c>
      <c r="S1881" t="s">
        <v>1212</v>
      </c>
      <c r="T1881" s="132">
        <v>2479.6999999999998</v>
      </c>
      <c r="U1881" t="s">
        <v>1687</v>
      </c>
      <c r="V1881" s="133">
        <v>3.3000000000000002E-2</v>
      </c>
      <c r="W1881" s="133">
        <v>3.3266664320230198E-2</v>
      </c>
      <c r="X1881" s="15" t="s">
        <v>412</v>
      </c>
      <c r="Y1881" s="15" t="s">
        <v>339</v>
      </c>
      <c r="Z1881" s="144">
        <v>116850</v>
      </c>
      <c r="AB1881" t="s">
        <v>2850</v>
      </c>
      <c r="AD1881" s="144">
        <v>131.3511</v>
      </c>
      <c r="AG1881" s="15" t="s">
        <v>15</v>
      </c>
      <c r="AH1881" s="133">
        <v>1.9480704599663602E-4</v>
      </c>
      <c r="AI1881" s="133">
        <v>8.5312516257792462E-3</v>
      </c>
      <c r="AJ1881" s="133">
        <v>1.0735104043541057E-3</v>
      </c>
    </row>
    <row r="1882" spans="1:36">
      <c r="A1882" t="s">
        <v>1213</v>
      </c>
      <c r="B1882">
        <v>9631</v>
      </c>
      <c r="C1882" t="s">
        <v>2119</v>
      </c>
      <c r="D1882" t="s">
        <v>2120</v>
      </c>
      <c r="E1882" t="s">
        <v>309</v>
      </c>
      <c r="F1882" t="s">
        <v>2704</v>
      </c>
      <c r="G1882" t="s">
        <v>2705</v>
      </c>
      <c r="H1882" t="s">
        <v>312</v>
      </c>
      <c r="I1882" t="s">
        <v>754</v>
      </c>
      <c r="J1882" t="s">
        <v>204</v>
      </c>
      <c r="K1882" t="s">
        <v>204</v>
      </c>
      <c r="L1882" t="s">
        <v>325</v>
      </c>
      <c r="M1882" t="s">
        <v>340</v>
      </c>
      <c r="N1882" t="s">
        <v>464</v>
      </c>
      <c r="O1882" t="s">
        <v>339</v>
      </c>
      <c r="P1882" t="s">
        <v>1725</v>
      </c>
      <c r="Q1882" t="s">
        <v>415</v>
      </c>
      <c r="R1882" t="s">
        <v>407</v>
      </c>
      <c r="S1882" t="s">
        <v>1212</v>
      </c>
      <c r="T1882" s="132">
        <v>4737</v>
      </c>
      <c r="U1882" t="s">
        <v>1983</v>
      </c>
      <c r="V1882" s="133">
        <v>1.3299999999999999E-2</v>
      </c>
      <c r="W1882" s="133">
        <v>2.9004936093091599E-2</v>
      </c>
      <c r="X1882" s="15" t="s">
        <v>412</v>
      </c>
      <c r="Y1882" s="15" t="s">
        <v>339</v>
      </c>
      <c r="Z1882" s="144">
        <v>123500</v>
      </c>
      <c r="AB1882" t="s">
        <v>2706</v>
      </c>
      <c r="AD1882" s="144">
        <v>127.6249</v>
      </c>
      <c r="AG1882" s="15" t="s">
        <v>15</v>
      </c>
      <c r="AH1882" s="133">
        <v>1.0399999999999999E-4</v>
      </c>
      <c r="AI1882" s="133">
        <v>8.2892350015714641E-3</v>
      </c>
      <c r="AJ1882" s="133">
        <v>1.0430567997120109E-3</v>
      </c>
    </row>
    <row r="1883" spans="1:36">
      <c r="A1883" t="s">
        <v>1213</v>
      </c>
      <c r="B1883">
        <v>9631</v>
      </c>
      <c r="C1883" t="s">
        <v>3046</v>
      </c>
      <c r="D1883" t="s">
        <v>3047</v>
      </c>
      <c r="E1883" t="s">
        <v>309</v>
      </c>
      <c r="F1883" t="s">
        <v>3067</v>
      </c>
      <c r="G1883" t="s">
        <v>3068</v>
      </c>
      <c r="H1883" t="s">
        <v>312</v>
      </c>
      <c r="I1883" t="s">
        <v>754</v>
      </c>
      <c r="J1883" t="s">
        <v>204</v>
      </c>
      <c r="K1883" t="s">
        <v>204</v>
      </c>
      <c r="L1883" t="s">
        <v>325</v>
      </c>
      <c r="M1883" t="s">
        <v>340</v>
      </c>
      <c r="N1883" t="s">
        <v>447</v>
      </c>
      <c r="O1883" t="s">
        <v>339</v>
      </c>
      <c r="P1883" t="s">
        <v>1662</v>
      </c>
      <c r="Q1883" t="s">
        <v>413</v>
      </c>
      <c r="R1883" t="s">
        <v>407</v>
      </c>
      <c r="S1883" t="s">
        <v>1212</v>
      </c>
      <c r="T1883" s="132">
        <v>3760.2</v>
      </c>
      <c r="U1883" t="s">
        <v>2108</v>
      </c>
      <c r="V1883" s="133">
        <v>7.4999999999999997E-3</v>
      </c>
      <c r="W1883" s="133">
        <v>2.9928091992139499E-2</v>
      </c>
      <c r="X1883" s="15" t="s">
        <v>412</v>
      </c>
      <c r="Y1883" s="15" t="s">
        <v>339</v>
      </c>
      <c r="Z1883" s="144">
        <v>125000</v>
      </c>
      <c r="AB1883" t="s">
        <v>3069</v>
      </c>
      <c r="AD1883" s="144">
        <v>125.6</v>
      </c>
      <c r="AG1883" s="15" t="s">
        <v>15</v>
      </c>
      <c r="AH1883" s="133">
        <v>8.1223736304865824E-5</v>
      </c>
      <c r="AI1883" s="133">
        <v>8.1577177823244206E-3</v>
      </c>
      <c r="AJ1883" s="133">
        <v>1.0265076332583107E-3</v>
      </c>
    </row>
    <row r="1884" spans="1:36">
      <c r="A1884" t="s">
        <v>1213</v>
      </c>
      <c r="B1884">
        <v>9631</v>
      </c>
      <c r="C1884" t="s">
        <v>3046</v>
      </c>
      <c r="D1884" t="s">
        <v>3047</v>
      </c>
      <c r="E1884" t="s">
        <v>309</v>
      </c>
      <c r="F1884" t="s">
        <v>3048</v>
      </c>
      <c r="G1884" t="s">
        <v>3049</v>
      </c>
      <c r="H1884" t="s">
        <v>312</v>
      </c>
      <c r="I1884" t="s">
        <v>754</v>
      </c>
      <c r="J1884" t="s">
        <v>204</v>
      </c>
      <c r="K1884" t="s">
        <v>204</v>
      </c>
      <c r="L1884" t="s">
        <v>325</v>
      </c>
      <c r="M1884" t="s">
        <v>340</v>
      </c>
      <c r="N1884" t="s">
        <v>447</v>
      </c>
      <c r="O1884" t="s">
        <v>339</v>
      </c>
      <c r="P1884" t="s">
        <v>1662</v>
      </c>
      <c r="Q1884" t="s">
        <v>413</v>
      </c>
      <c r="R1884" t="s">
        <v>407</v>
      </c>
      <c r="S1884" t="s">
        <v>1212</v>
      </c>
      <c r="T1884" s="132">
        <v>5910.6</v>
      </c>
      <c r="U1884" t="s">
        <v>1904</v>
      </c>
      <c r="V1884" s="133">
        <v>4.0800000000000003E-2</v>
      </c>
      <c r="W1884" s="133">
        <v>3.2831312390565498E-2</v>
      </c>
      <c r="X1884" s="15" t="s">
        <v>412</v>
      </c>
      <c r="Y1884" s="15" t="s">
        <v>339</v>
      </c>
      <c r="Z1884" s="144">
        <v>103000</v>
      </c>
      <c r="AB1884" t="s">
        <v>3050</v>
      </c>
      <c r="AD1884" s="144">
        <v>108.6032</v>
      </c>
      <c r="AG1884" s="15" t="s">
        <v>15</v>
      </c>
      <c r="AH1884" s="133">
        <v>2.9428571428571427E-4</v>
      </c>
      <c r="AI1884" s="133">
        <v>7.0537759224310161E-3</v>
      </c>
      <c r="AJ1884" s="133">
        <v>8.8759565124425929E-4</v>
      </c>
    </row>
    <row r="1885" spans="1:36">
      <c r="A1885" t="s">
        <v>1213</v>
      </c>
      <c r="B1885">
        <v>9631</v>
      </c>
      <c r="C1885" t="s">
        <v>2415</v>
      </c>
      <c r="D1885" t="s">
        <v>2416</v>
      </c>
      <c r="E1885" t="s">
        <v>309</v>
      </c>
      <c r="F1885" t="s">
        <v>3079</v>
      </c>
      <c r="G1885" t="s">
        <v>3080</v>
      </c>
      <c r="H1885" t="s">
        <v>312</v>
      </c>
      <c r="I1885" t="s">
        <v>754</v>
      </c>
      <c r="J1885" t="s">
        <v>204</v>
      </c>
      <c r="K1885" t="s">
        <v>204</v>
      </c>
      <c r="L1885" t="s">
        <v>325</v>
      </c>
      <c r="M1885" t="s">
        <v>340</v>
      </c>
      <c r="N1885" t="s">
        <v>440</v>
      </c>
      <c r="O1885" t="s">
        <v>339</v>
      </c>
      <c r="P1885" t="s">
        <v>1622</v>
      </c>
      <c r="Q1885" t="s">
        <v>413</v>
      </c>
      <c r="R1885" t="s">
        <v>407</v>
      </c>
      <c r="S1885" t="s">
        <v>1212</v>
      </c>
      <c r="T1885" s="132">
        <v>3589.7</v>
      </c>
      <c r="U1885" t="s">
        <v>3081</v>
      </c>
      <c r="V1885" s="133">
        <v>1.23E-2</v>
      </c>
      <c r="W1885" s="133">
        <v>2.01667674005028E-2</v>
      </c>
      <c r="X1885" s="15" t="s">
        <v>412</v>
      </c>
      <c r="Y1885" s="15" t="s">
        <v>339</v>
      </c>
      <c r="Z1885" s="144">
        <v>99900.160000000003</v>
      </c>
      <c r="AB1885" t="s">
        <v>3082</v>
      </c>
      <c r="AD1885" s="144">
        <v>108.5515</v>
      </c>
      <c r="AG1885" s="15" t="s">
        <v>15</v>
      </c>
      <c r="AH1885" s="133">
        <v>8.960532516042229E-5</v>
      </c>
      <c r="AI1885" s="133">
        <v>7.0504180083438648E-3</v>
      </c>
      <c r="AJ1885" s="133">
        <v>8.8717311585700248E-4</v>
      </c>
    </row>
    <row r="1886" spans="1:36">
      <c r="A1886" t="s">
        <v>1213</v>
      </c>
      <c r="B1886">
        <v>9631</v>
      </c>
      <c r="C1886" t="s">
        <v>3074</v>
      </c>
      <c r="D1886" t="s">
        <v>3075</v>
      </c>
      <c r="E1886" t="s">
        <v>309</v>
      </c>
      <c r="F1886" t="s">
        <v>3076</v>
      </c>
      <c r="G1886" t="s">
        <v>3077</v>
      </c>
      <c r="H1886" t="s">
        <v>312</v>
      </c>
      <c r="I1886" t="s">
        <v>754</v>
      </c>
      <c r="J1886" t="s">
        <v>204</v>
      </c>
      <c r="K1886" t="s">
        <v>204</v>
      </c>
      <c r="L1886" t="s">
        <v>325</v>
      </c>
      <c r="M1886" t="s">
        <v>340</v>
      </c>
      <c r="N1886" t="s">
        <v>447</v>
      </c>
      <c r="O1886" t="s">
        <v>339</v>
      </c>
      <c r="P1886" t="s">
        <v>1856</v>
      </c>
      <c r="Q1886" t="s">
        <v>415</v>
      </c>
      <c r="R1886" t="s">
        <v>407</v>
      </c>
      <c r="S1886" t="s">
        <v>1212</v>
      </c>
      <c r="T1886" s="132">
        <v>4349.7</v>
      </c>
      <c r="U1886" t="s">
        <v>1927</v>
      </c>
      <c r="V1886" s="133">
        <v>1E-3</v>
      </c>
      <c r="W1886" s="133">
        <v>2.5349028924703299E-2</v>
      </c>
      <c r="X1886" s="15" t="s">
        <v>412</v>
      </c>
      <c r="Y1886" s="15" t="s">
        <v>339</v>
      </c>
      <c r="Z1886" s="144">
        <v>102146.4</v>
      </c>
      <c r="AB1886" t="s">
        <v>3078</v>
      </c>
      <c r="AD1886" s="144">
        <v>101.697</v>
      </c>
      <c r="AG1886" s="15" t="s">
        <v>15</v>
      </c>
      <c r="AH1886" s="133">
        <v>5.9100802966079635E-4</v>
      </c>
      <c r="AI1886" s="133">
        <v>6.6052183543713902E-3</v>
      </c>
      <c r="AJ1886" s="133">
        <v>8.3115244251170711E-4</v>
      </c>
    </row>
    <row r="1887" spans="1:36">
      <c r="A1887" t="s">
        <v>1213</v>
      </c>
      <c r="B1887">
        <v>9631</v>
      </c>
      <c r="C1887" t="s">
        <v>1852</v>
      </c>
      <c r="D1887" t="s">
        <v>1853</v>
      </c>
      <c r="E1887" t="s">
        <v>309</v>
      </c>
      <c r="F1887" t="s">
        <v>2797</v>
      </c>
      <c r="G1887" t="s">
        <v>2798</v>
      </c>
      <c r="H1887" t="s">
        <v>312</v>
      </c>
      <c r="I1887" t="s">
        <v>754</v>
      </c>
      <c r="J1887" t="s">
        <v>204</v>
      </c>
      <c r="K1887" t="s">
        <v>204</v>
      </c>
      <c r="L1887" t="s">
        <v>325</v>
      </c>
      <c r="M1887" t="s">
        <v>340</v>
      </c>
      <c r="N1887" t="s">
        <v>443</v>
      </c>
      <c r="O1887" t="s">
        <v>339</v>
      </c>
      <c r="P1887" t="s">
        <v>1856</v>
      </c>
      <c r="Q1887" t="s">
        <v>415</v>
      </c>
      <c r="R1887" t="s">
        <v>407</v>
      </c>
      <c r="S1887" t="s">
        <v>1212</v>
      </c>
      <c r="T1887" s="132">
        <v>1045.5999999999999</v>
      </c>
      <c r="U1887" t="s">
        <v>1793</v>
      </c>
      <c r="V1887" s="133">
        <v>1.8499999999999999E-2</v>
      </c>
      <c r="W1887" s="133">
        <v>2.1798025835752102E-2</v>
      </c>
      <c r="X1887" s="15" t="s">
        <v>412</v>
      </c>
      <c r="Y1887" s="15" t="s">
        <v>339</v>
      </c>
      <c r="Z1887" s="144">
        <v>86171.8</v>
      </c>
      <c r="AB1887" t="s">
        <v>2799</v>
      </c>
      <c r="AD1887" s="144">
        <v>96.400399999999991</v>
      </c>
      <c r="AG1887" s="15" t="s">
        <v>15</v>
      </c>
      <c r="AH1887" s="133">
        <v>1.7973427331887201E-4</v>
      </c>
      <c r="AI1887" s="133">
        <v>6.2612042778916162E-3</v>
      </c>
      <c r="AJ1887" s="133">
        <v>7.8786422332129331E-4</v>
      </c>
    </row>
    <row r="1888" spans="1:36">
      <c r="A1888" t="s">
        <v>1213</v>
      </c>
      <c r="B1888">
        <v>9631</v>
      </c>
      <c r="C1888" t="s">
        <v>3131</v>
      </c>
      <c r="D1888" t="s">
        <v>3132</v>
      </c>
      <c r="E1888" t="s">
        <v>309</v>
      </c>
      <c r="F1888" t="s">
        <v>3133</v>
      </c>
      <c r="G1888" t="s">
        <v>3134</v>
      </c>
      <c r="H1888" t="s">
        <v>312</v>
      </c>
      <c r="I1888" t="s">
        <v>754</v>
      </c>
      <c r="J1888" t="s">
        <v>204</v>
      </c>
      <c r="K1888" t="s">
        <v>204</v>
      </c>
      <c r="L1888" t="s">
        <v>325</v>
      </c>
      <c r="M1888" t="s">
        <v>340</v>
      </c>
      <c r="N1888" t="s">
        <v>464</v>
      </c>
      <c r="O1888" t="s">
        <v>339</v>
      </c>
      <c r="P1888" t="s">
        <v>1662</v>
      </c>
      <c r="Q1888" t="s">
        <v>413</v>
      </c>
      <c r="R1888" t="s">
        <v>407</v>
      </c>
      <c r="S1888" t="s">
        <v>1212</v>
      </c>
      <c r="T1888" s="132">
        <v>1926.1</v>
      </c>
      <c r="U1888" t="s">
        <v>3135</v>
      </c>
      <c r="V1888" s="133">
        <v>3.0599999999999999E-2</v>
      </c>
      <c r="W1888" s="133">
        <v>2.12577698266503E-2</v>
      </c>
      <c r="X1888" s="15" t="s">
        <v>412</v>
      </c>
      <c r="Y1888" s="15" t="s">
        <v>339</v>
      </c>
      <c r="Z1888" s="144">
        <v>79682.91</v>
      </c>
      <c r="AB1888" t="s">
        <v>3136</v>
      </c>
      <c r="AD1888" s="144">
        <v>91.986000000000004</v>
      </c>
      <c r="AG1888" s="15" t="s">
        <v>15</v>
      </c>
      <c r="AH1888" s="133">
        <v>2.282056538303135E-4</v>
      </c>
      <c r="AI1888" s="133">
        <v>5.9744890758351449E-3</v>
      </c>
      <c r="AJ1888" s="133">
        <v>7.5178607605811277E-4</v>
      </c>
    </row>
    <row r="1889" spans="1:36">
      <c r="A1889" t="s">
        <v>1213</v>
      </c>
      <c r="B1889">
        <v>9631</v>
      </c>
      <c r="C1889" t="s">
        <v>1973</v>
      </c>
      <c r="D1889" t="s">
        <v>1974</v>
      </c>
      <c r="E1889" t="s">
        <v>309</v>
      </c>
      <c r="F1889" t="s">
        <v>1985</v>
      </c>
      <c r="G1889" t="s">
        <v>1986</v>
      </c>
      <c r="H1889" t="s">
        <v>312</v>
      </c>
      <c r="I1889" t="s">
        <v>754</v>
      </c>
      <c r="J1889" t="s">
        <v>204</v>
      </c>
      <c r="K1889" t="s">
        <v>204</v>
      </c>
      <c r="L1889" t="s">
        <v>325</v>
      </c>
      <c r="M1889" t="s">
        <v>340</v>
      </c>
      <c r="N1889" t="s">
        <v>464</v>
      </c>
      <c r="O1889" t="s">
        <v>339</v>
      </c>
      <c r="P1889" t="s">
        <v>1650</v>
      </c>
      <c r="Q1889" t="s">
        <v>413</v>
      </c>
      <c r="R1889" t="s">
        <v>407</v>
      </c>
      <c r="S1889" t="s">
        <v>1212</v>
      </c>
      <c r="T1889" s="132">
        <v>2697.6</v>
      </c>
      <c r="U1889" t="s">
        <v>1386</v>
      </c>
      <c r="V1889" s="133">
        <v>2.3400000000000001E-2</v>
      </c>
      <c r="W1889" s="133">
        <v>2.2986064535379099E-2</v>
      </c>
      <c r="X1889" s="15" t="s">
        <v>412</v>
      </c>
      <c r="Y1889" s="15" t="s">
        <v>339</v>
      </c>
      <c r="Z1889" s="144">
        <v>73412.7</v>
      </c>
      <c r="AB1889" t="s">
        <v>1987</v>
      </c>
      <c r="AD1889" s="144">
        <v>82.104799999999997</v>
      </c>
      <c r="AG1889" s="15" t="s">
        <v>15</v>
      </c>
      <c r="AH1889" s="133">
        <v>3.4800053032932082E-5</v>
      </c>
      <c r="AI1889" s="133">
        <v>5.3327053103040612E-3</v>
      </c>
      <c r="AJ1889" s="133">
        <v>6.7102869368747568E-4</v>
      </c>
    </row>
    <row r="1890" spans="1:36">
      <c r="A1890" t="s">
        <v>1213</v>
      </c>
      <c r="B1890">
        <v>9631</v>
      </c>
      <c r="C1890" t="s">
        <v>1874</v>
      </c>
      <c r="D1890" t="s">
        <v>1875</v>
      </c>
      <c r="E1890" t="s">
        <v>309</v>
      </c>
      <c r="F1890" t="s">
        <v>2115</v>
      </c>
      <c r="G1890" t="s">
        <v>2116</v>
      </c>
      <c r="H1890" t="s">
        <v>312</v>
      </c>
      <c r="I1890" t="s">
        <v>754</v>
      </c>
      <c r="J1890" t="s">
        <v>204</v>
      </c>
      <c r="K1890" t="s">
        <v>204</v>
      </c>
      <c r="L1890" t="s">
        <v>325</v>
      </c>
      <c r="M1890" t="s">
        <v>340</v>
      </c>
      <c r="N1890" t="s">
        <v>448</v>
      </c>
      <c r="O1890" t="s">
        <v>339</v>
      </c>
      <c r="P1890" t="s">
        <v>1211</v>
      </c>
      <c r="Q1890" t="s">
        <v>413</v>
      </c>
      <c r="R1890" t="s">
        <v>407</v>
      </c>
      <c r="S1890" t="s">
        <v>1212</v>
      </c>
      <c r="T1890" s="132">
        <v>3534.9</v>
      </c>
      <c r="U1890" t="s">
        <v>2117</v>
      </c>
      <c r="V1890" s="133">
        <v>1.7500000000000002E-2</v>
      </c>
      <c r="W1890" s="133">
        <v>1.8900050641297999E-2</v>
      </c>
      <c r="X1890" s="15" t="s">
        <v>412</v>
      </c>
      <c r="Y1890" s="15" t="s">
        <v>339</v>
      </c>
      <c r="Z1890" s="144">
        <v>63115</v>
      </c>
      <c r="AB1890" t="s">
        <v>2118</v>
      </c>
      <c r="AD1890" s="144">
        <v>70.158600000000007</v>
      </c>
      <c r="AG1890" s="15" t="s">
        <v>15</v>
      </c>
      <c r="AH1890" s="133">
        <v>2.3343844722208509E-5</v>
      </c>
      <c r="AI1890" s="133">
        <v>4.5567998312339665E-3</v>
      </c>
      <c r="AJ1890" s="133">
        <v>5.7339441432099143E-4</v>
      </c>
    </row>
    <row r="1891" spans="1:36">
      <c r="A1891" t="s">
        <v>1213</v>
      </c>
      <c r="B1891">
        <v>9631</v>
      </c>
      <c r="C1891" t="s">
        <v>2306</v>
      </c>
      <c r="D1891" t="s">
        <v>2307</v>
      </c>
      <c r="E1891" t="s">
        <v>309</v>
      </c>
      <c r="F1891" t="s">
        <v>3070</v>
      </c>
      <c r="G1891" t="s">
        <v>3071</v>
      </c>
      <c r="H1891" t="s">
        <v>312</v>
      </c>
      <c r="I1891" t="s">
        <v>754</v>
      </c>
      <c r="J1891" t="s">
        <v>204</v>
      </c>
      <c r="K1891" t="s">
        <v>204</v>
      </c>
      <c r="L1891" t="s">
        <v>325</v>
      </c>
      <c r="M1891" t="s">
        <v>340</v>
      </c>
      <c r="N1891" t="s">
        <v>445</v>
      </c>
      <c r="O1891" t="s">
        <v>339</v>
      </c>
      <c r="P1891" t="s">
        <v>1725</v>
      </c>
      <c r="Q1891" t="s">
        <v>415</v>
      </c>
      <c r="R1891" t="s">
        <v>407</v>
      </c>
      <c r="S1891" t="s">
        <v>1212</v>
      </c>
      <c r="T1891" s="132">
        <v>5623.3</v>
      </c>
      <c r="U1891" t="s">
        <v>3072</v>
      </c>
      <c r="V1891" s="133">
        <v>2.3099999999999999E-2</v>
      </c>
      <c r="W1891" s="133">
        <v>2.04945926487442E-2</v>
      </c>
      <c r="X1891" s="15" t="s">
        <v>412</v>
      </c>
      <c r="Y1891" s="15" t="s">
        <v>339</v>
      </c>
      <c r="Z1891" s="144">
        <v>49415</v>
      </c>
      <c r="AB1891" t="s">
        <v>3073</v>
      </c>
      <c r="AD1891" s="144">
        <v>49.311199999999999</v>
      </c>
      <c r="AG1891" s="15" t="s">
        <v>15</v>
      </c>
      <c r="AH1891" s="133">
        <v>1.6471666666666667E-4</v>
      </c>
      <c r="AI1891" s="133">
        <v>3.2027615693292675E-3</v>
      </c>
      <c r="AJ1891" s="133">
        <v>4.0301212742935674E-4</v>
      </c>
    </row>
    <row r="1892" spans="1:36">
      <c r="A1892" t="s">
        <v>1213</v>
      </c>
      <c r="B1892">
        <v>9631</v>
      </c>
      <c r="C1892" t="s">
        <v>2745</v>
      </c>
      <c r="D1892" t="s">
        <v>2746</v>
      </c>
      <c r="E1892" t="s">
        <v>309</v>
      </c>
      <c r="F1892" t="s">
        <v>3137</v>
      </c>
      <c r="G1892" t="s">
        <v>3138</v>
      </c>
      <c r="H1892" t="s">
        <v>312</v>
      </c>
      <c r="I1892" t="s">
        <v>754</v>
      </c>
      <c r="J1892" t="s">
        <v>204</v>
      </c>
      <c r="K1892" t="s">
        <v>204</v>
      </c>
      <c r="L1892" t="s">
        <v>325</v>
      </c>
      <c r="M1892" t="s">
        <v>340</v>
      </c>
      <c r="N1892" t="s">
        <v>464</v>
      </c>
      <c r="O1892" t="s">
        <v>339</v>
      </c>
      <c r="P1892" t="s">
        <v>1725</v>
      </c>
      <c r="Q1892" t="s">
        <v>415</v>
      </c>
      <c r="R1892" t="s">
        <v>407</v>
      </c>
      <c r="S1892" t="s">
        <v>1212</v>
      </c>
      <c r="T1892" s="132">
        <v>3384.9</v>
      </c>
      <c r="U1892" t="s">
        <v>3139</v>
      </c>
      <c r="V1892" s="133">
        <v>1.9599999999999999E-2</v>
      </c>
      <c r="W1892" s="133">
        <v>2.4816640721559199E-2</v>
      </c>
      <c r="X1892" s="15" t="s">
        <v>412</v>
      </c>
      <c r="Y1892" s="15" t="s">
        <v>339</v>
      </c>
      <c r="Z1892" s="144">
        <v>10730</v>
      </c>
      <c r="AB1892" t="s">
        <v>3140</v>
      </c>
      <c r="AD1892" s="144">
        <v>11.964</v>
      </c>
      <c r="AG1892" s="15" t="s">
        <v>15</v>
      </c>
      <c r="AH1892" s="133">
        <v>9.3704216064358594E-6</v>
      </c>
      <c r="AI1892" s="133">
        <v>7.7706158875580713E-4</v>
      </c>
      <c r="AJ1892" s="133">
        <v>9.7779755766739081E-5</v>
      </c>
    </row>
    <row r="1893" spans="1:36">
      <c r="A1893" t="s">
        <v>1213</v>
      </c>
      <c r="B1893">
        <v>9631</v>
      </c>
      <c r="C1893" t="s">
        <v>2110</v>
      </c>
      <c r="D1893" t="s">
        <v>2111</v>
      </c>
      <c r="E1893" t="s">
        <v>309</v>
      </c>
      <c r="F1893" t="s">
        <v>2183</v>
      </c>
      <c r="G1893" t="s">
        <v>2184</v>
      </c>
      <c r="H1893" t="s">
        <v>312</v>
      </c>
      <c r="I1893" t="s">
        <v>754</v>
      </c>
      <c r="J1893" t="s">
        <v>204</v>
      </c>
      <c r="K1893" t="s">
        <v>204</v>
      </c>
      <c r="L1893" t="s">
        <v>325</v>
      </c>
      <c r="M1893" t="s">
        <v>340</v>
      </c>
      <c r="N1893" t="s">
        <v>464</v>
      </c>
      <c r="O1893" t="s">
        <v>339</v>
      </c>
      <c r="P1893" t="s">
        <v>1964</v>
      </c>
      <c r="Q1893" t="s">
        <v>415</v>
      </c>
      <c r="R1893" t="s">
        <v>407</v>
      </c>
      <c r="S1893" t="s">
        <v>1212</v>
      </c>
      <c r="T1893" s="132">
        <v>3931.4</v>
      </c>
      <c r="U1893" t="s">
        <v>2108</v>
      </c>
      <c r="V1893" s="133">
        <v>2.81E-2</v>
      </c>
      <c r="W1893" s="133">
        <v>2.0520818668603599E-2</v>
      </c>
      <c r="X1893" s="15" t="s">
        <v>412</v>
      </c>
      <c r="Y1893" s="15" t="s">
        <v>339</v>
      </c>
      <c r="Z1893" s="144">
        <v>4348.5</v>
      </c>
      <c r="AB1893" t="s">
        <v>2185</v>
      </c>
      <c r="AD1893" s="144">
        <v>5.0146999999999995</v>
      </c>
      <c r="AG1893" s="15" t="s">
        <v>15</v>
      </c>
      <c r="AH1893" s="133">
        <v>3.1581782682147441E-6</v>
      </c>
      <c r="AI1893" s="133">
        <v>3.2570467645718368E-4</v>
      </c>
      <c r="AJ1893" s="133">
        <v>4.0984297997615048E-5</v>
      </c>
    </row>
    <row r="1894" spans="1:36">
      <c r="A1894" t="s">
        <v>1213</v>
      </c>
      <c r="B1894">
        <v>9631</v>
      </c>
      <c r="C1894" t="s">
        <v>3542</v>
      </c>
      <c r="D1894" t="s">
        <v>3543</v>
      </c>
      <c r="E1894" t="s">
        <v>311</v>
      </c>
      <c r="F1894" t="s">
        <v>3544</v>
      </c>
      <c r="G1894" t="s">
        <v>3545</v>
      </c>
      <c r="H1894" t="s">
        <v>321</v>
      </c>
      <c r="I1894" t="s">
        <v>755</v>
      </c>
      <c r="J1894" t="s">
        <v>204</v>
      </c>
      <c r="K1894" t="s">
        <v>204</v>
      </c>
      <c r="L1894" t="s">
        <v>325</v>
      </c>
      <c r="M1894" t="s">
        <v>340</v>
      </c>
      <c r="N1894" t="s">
        <v>480</v>
      </c>
      <c r="O1894" t="s">
        <v>339</v>
      </c>
      <c r="P1894" t="s">
        <v>1690</v>
      </c>
      <c r="Q1894" t="s">
        <v>413</v>
      </c>
      <c r="R1894" t="s">
        <v>407</v>
      </c>
      <c r="S1894" t="s">
        <v>1212</v>
      </c>
      <c r="T1894" s="132">
        <v>1220</v>
      </c>
      <c r="U1894" t="s">
        <v>3546</v>
      </c>
      <c r="V1894" s="133">
        <v>3.3700000000000001E-2</v>
      </c>
      <c r="W1894" s="133">
        <v>6.5108986332416199E-2</v>
      </c>
      <c r="X1894" s="15" t="s">
        <v>412</v>
      </c>
      <c r="Y1894" s="15" t="s">
        <v>339</v>
      </c>
      <c r="Z1894" s="144">
        <v>54000</v>
      </c>
      <c r="AB1894" t="s">
        <v>2083</v>
      </c>
      <c r="AD1894" s="144">
        <v>54.831600000000002</v>
      </c>
      <c r="AG1894" s="15" t="s">
        <v>15</v>
      </c>
      <c r="AH1894" s="133">
        <v>3.8571428571428573E-4</v>
      </c>
      <c r="AI1894" s="133">
        <v>3.5613114518574822E-3</v>
      </c>
      <c r="AJ1894" s="133">
        <v>4.4812942630387248E-4</v>
      </c>
    </row>
    <row r="1895" spans="1:36">
      <c r="A1895" t="s">
        <v>1213</v>
      </c>
      <c r="B1895">
        <v>9631</v>
      </c>
      <c r="C1895" t="s">
        <v>2499</v>
      </c>
      <c r="D1895" t="s">
        <v>2500</v>
      </c>
      <c r="E1895" t="s">
        <v>309</v>
      </c>
      <c r="F1895" t="s">
        <v>2859</v>
      </c>
      <c r="G1895" t="s">
        <v>2860</v>
      </c>
      <c r="H1895" t="s">
        <v>312</v>
      </c>
      <c r="I1895" t="s">
        <v>755</v>
      </c>
      <c r="J1895" t="s">
        <v>204</v>
      </c>
      <c r="K1895" t="s">
        <v>204</v>
      </c>
      <c r="L1895" t="s">
        <v>325</v>
      </c>
      <c r="M1895" t="s">
        <v>340</v>
      </c>
      <c r="N1895" t="s">
        <v>454</v>
      </c>
      <c r="O1895" t="s">
        <v>339</v>
      </c>
      <c r="P1895" t="s">
        <v>1650</v>
      </c>
      <c r="Q1895" t="s">
        <v>413</v>
      </c>
      <c r="R1895" t="s">
        <v>407</v>
      </c>
      <c r="S1895" t="s">
        <v>1212</v>
      </c>
      <c r="T1895" s="132">
        <v>748.4</v>
      </c>
      <c r="U1895" t="s">
        <v>2861</v>
      </c>
      <c r="V1895" s="133">
        <v>3.49E-2</v>
      </c>
      <c r="W1895" s="133">
        <v>6.3541981645822199E-2</v>
      </c>
      <c r="X1895" s="15" t="s">
        <v>412</v>
      </c>
      <c r="Y1895" s="15" t="s">
        <v>339</v>
      </c>
      <c r="Z1895" s="144">
        <v>258995.6</v>
      </c>
      <c r="AB1895" t="s">
        <v>2862</v>
      </c>
      <c r="AD1895" s="144">
        <v>263.03590000000003</v>
      </c>
      <c r="AG1895" s="15" t="s">
        <v>15</v>
      </c>
      <c r="AH1895" s="133">
        <v>3.8560586509397862E-4</v>
      </c>
      <c r="AI1895" s="133">
        <v>1.7084177060666467E-2</v>
      </c>
      <c r="AJ1895" s="133">
        <v>2.1497480825714149E-3</v>
      </c>
    </row>
    <row r="1896" spans="1:36">
      <c r="A1896" t="s">
        <v>1213</v>
      </c>
      <c r="B1896">
        <v>9631</v>
      </c>
      <c r="C1896" t="s">
        <v>2854</v>
      </c>
      <c r="D1896" t="s">
        <v>2855</v>
      </c>
      <c r="E1896" t="s">
        <v>309</v>
      </c>
      <c r="F1896" t="s">
        <v>2856</v>
      </c>
      <c r="G1896" t="s">
        <v>2857</v>
      </c>
      <c r="H1896" t="s">
        <v>312</v>
      </c>
      <c r="I1896" t="s">
        <v>755</v>
      </c>
      <c r="J1896" t="s">
        <v>204</v>
      </c>
      <c r="K1896" t="s">
        <v>204</v>
      </c>
      <c r="L1896" t="s">
        <v>325</v>
      </c>
      <c r="M1896" t="s">
        <v>340</v>
      </c>
      <c r="N1896" t="s">
        <v>454</v>
      </c>
      <c r="O1896" t="s">
        <v>339</v>
      </c>
      <c r="P1896" t="s">
        <v>1856</v>
      </c>
      <c r="Q1896" t="s">
        <v>415</v>
      </c>
      <c r="R1896" t="s">
        <v>407</v>
      </c>
      <c r="S1896" t="s">
        <v>1212</v>
      </c>
      <c r="T1896" s="132">
        <v>3407</v>
      </c>
      <c r="U1896" t="s">
        <v>2858</v>
      </c>
      <c r="V1896" s="133">
        <v>4.6899999999999997E-2</v>
      </c>
      <c r="W1896" s="133">
        <v>5.0780400382280003E-2</v>
      </c>
      <c r="X1896" s="15" t="s">
        <v>412</v>
      </c>
      <c r="Y1896" s="15" t="s">
        <v>339</v>
      </c>
      <c r="Z1896" s="144">
        <v>254141.84</v>
      </c>
      <c r="AB1896" t="s">
        <v>2492</v>
      </c>
      <c r="AD1896" s="144">
        <v>249.74520000000001</v>
      </c>
      <c r="AG1896" s="15" t="s">
        <v>15</v>
      </c>
      <c r="AH1896" s="133">
        <v>1.8077073822438068E-4</v>
      </c>
      <c r="AI1896" s="133">
        <v>1.6220946330335741E-2</v>
      </c>
      <c r="AJ1896" s="133">
        <v>2.0411254312868109E-3</v>
      </c>
    </row>
    <row r="1897" spans="1:36">
      <c r="A1897" t="s">
        <v>1213</v>
      </c>
      <c r="B1897">
        <v>9631</v>
      </c>
      <c r="C1897" t="s">
        <v>2916</v>
      </c>
      <c r="D1897" t="s">
        <v>2917</v>
      </c>
      <c r="E1897" t="s">
        <v>311</v>
      </c>
      <c r="F1897" t="s">
        <v>2918</v>
      </c>
      <c r="G1897" t="s">
        <v>2919</v>
      </c>
      <c r="H1897" t="s">
        <v>312</v>
      </c>
      <c r="I1897" t="s">
        <v>755</v>
      </c>
      <c r="J1897" t="s">
        <v>204</v>
      </c>
      <c r="K1897" t="s">
        <v>204</v>
      </c>
      <c r="L1897" t="s">
        <v>325</v>
      </c>
      <c r="M1897" t="s">
        <v>340</v>
      </c>
      <c r="N1897" t="s">
        <v>465</v>
      </c>
      <c r="O1897" t="s">
        <v>339</v>
      </c>
      <c r="P1897" t="s">
        <v>1725</v>
      </c>
      <c r="Q1897" t="s">
        <v>415</v>
      </c>
      <c r="R1897" t="s">
        <v>407</v>
      </c>
      <c r="S1897" t="s">
        <v>1212</v>
      </c>
      <c r="T1897" s="132">
        <v>3286.4</v>
      </c>
      <c r="U1897" t="s">
        <v>1971</v>
      </c>
      <c r="V1897" s="133">
        <v>4.2999999999999997E-2</v>
      </c>
      <c r="W1897" s="133">
        <v>8.3628490256070803E-2</v>
      </c>
      <c r="X1897" s="15" t="s">
        <v>412</v>
      </c>
      <c r="Y1897" s="15" t="s">
        <v>339</v>
      </c>
      <c r="Z1897" s="144">
        <v>248010.42</v>
      </c>
      <c r="AB1897" t="s">
        <v>2920</v>
      </c>
      <c r="AD1897" s="144">
        <v>215.2234</v>
      </c>
      <c r="AG1897" s="15" t="s">
        <v>15</v>
      </c>
      <c r="AH1897" s="133">
        <v>2.168554905919069E-4</v>
      </c>
      <c r="AI1897" s="133">
        <v>1.3978756029875174E-2</v>
      </c>
      <c r="AJ1897" s="133">
        <v>1.7589845776736202E-3</v>
      </c>
    </row>
    <row r="1898" spans="1:36">
      <c r="A1898" t="s">
        <v>1213</v>
      </c>
      <c r="B1898">
        <v>9631</v>
      </c>
      <c r="C1898" t="s">
        <v>2991</v>
      </c>
      <c r="D1898" t="s">
        <v>2992</v>
      </c>
      <c r="E1898" t="s">
        <v>309</v>
      </c>
      <c r="F1898" t="s">
        <v>3093</v>
      </c>
      <c r="G1898" t="s">
        <v>3094</v>
      </c>
      <c r="H1898" t="s">
        <v>312</v>
      </c>
      <c r="I1898" t="s">
        <v>755</v>
      </c>
      <c r="J1898" t="s">
        <v>204</v>
      </c>
      <c r="K1898" t="s">
        <v>204</v>
      </c>
      <c r="L1898" t="s">
        <v>325</v>
      </c>
      <c r="M1898" t="s">
        <v>340</v>
      </c>
      <c r="N1898" t="s">
        <v>440</v>
      </c>
      <c r="O1898" t="s">
        <v>339</v>
      </c>
      <c r="P1898" t="s">
        <v>1622</v>
      </c>
      <c r="Q1898" t="s">
        <v>413</v>
      </c>
      <c r="R1898" t="s">
        <v>407</v>
      </c>
      <c r="S1898" t="s">
        <v>1212</v>
      </c>
      <c r="T1898" s="132">
        <v>982.8</v>
      </c>
      <c r="U1898" t="s">
        <v>3095</v>
      </c>
      <c r="V1898" s="133">
        <v>4.7E-2</v>
      </c>
      <c r="W1898" s="133">
        <v>6.5674157060384403E-2</v>
      </c>
      <c r="X1898" s="15" t="s">
        <v>412</v>
      </c>
      <c r="Y1898" s="15" t="s">
        <v>339</v>
      </c>
      <c r="Z1898" s="144">
        <v>34200</v>
      </c>
      <c r="AB1898" t="s">
        <v>3096</v>
      </c>
      <c r="AD1898" s="144">
        <v>33.919599999999996</v>
      </c>
      <c r="AG1898" s="15" t="s">
        <v>15</v>
      </c>
      <c r="AH1898" s="133">
        <v>9.2964541366774475E-5</v>
      </c>
      <c r="AI1898" s="133">
        <v>2.2030774210934027E-3</v>
      </c>
      <c r="AJ1898" s="133">
        <v>2.7721917449895374E-4</v>
      </c>
    </row>
    <row r="1899" spans="1:36">
      <c r="A1899" t="s">
        <v>1213</v>
      </c>
      <c r="B1899">
        <v>9631</v>
      </c>
      <c r="C1899" t="s">
        <v>2535</v>
      </c>
      <c r="D1899" t="s">
        <v>2536</v>
      </c>
      <c r="E1899" t="s">
        <v>309</v>
      </c>
      <c r="F1899" t="s">
        <v>2866</v>
      </c>
      <c r="G1899" t="s">
        <v>2867</v>
      </c>
      <c r="H1899" t="s">
        <v>312</v>
      </c>
      <c r="I1899" t="s">
        <v>755</v>
      </c>
      <c r="J1899" t="s">
        <v>204</v>
      </c>
      <c r="K1899" t="s">
        <v>204</v>
      </c>
      <c r="L1899" t="s">
        <v>325</v>
      </c>
      <c r="M1899" t="s">
        <v>340</v>
      </c>
      <c r="N1899" t="s">
        <v>451</v>
      </c>
      <c r="O1899" t="s">
        <v>339</v>
      </c>
      <c r="P1899" t="s">
        <v>1622</v>
      </c>
      <c r="Q1899" t="s">
        <v>413</v>
      </c>
      <c r="R1899" t="s">
        <v>407</v>
      </c>
      <c r="S1899" t="s">
        <v>1212</v>
      </c>
      <c r="T1899" s="132">
        <v>1484.4</v>
      </c>
      <c r="U1899" t="s">
        <v>1726</v>
      </c>
      <c r="V1899" s="133">
        <v>5.6000000000000001E-2</v>
      </c>
      <c r="W1899" s="133">
        <v>5.8962918578386002E-2</v>
      </c>
      <c r="X1899" s="15" t="s">
        <v>412</v>
      </c>
      <c r="Y1899" s="15" t="s">
        <v>339</v>
      </c>
      <c r="Z1899" s="144">
        <v>29455.25</v>
      </c>
      <c r="AB1899" t="s">
        <v>2868</v>
      </c>
      <c r="AD1899" s="144">
        <v>30.9604</v>
      </c>
      <c r="AG1899" s="15" t="s">
        <v>15</v>
      </c>
      <c r="AH1899" s="133">
        <v>1.8642805175636773E-4</v>
      </c>
      <c r="AI1899" s="133">
        <v>2.0108774333429699E-3</v>
      </c>
      <c r="AJ1899" s="133">
        <v>2.5303413159817356E-4</v>
      </c>
    </row>
    <row r="1900" spans="1:36">
      <c r="A1900" t="s">
        <v>1213</v>
      </c>
      <c r="B1900">
        <v>9631</v>
      </c>
      <c r="C1900" t="s">
        <v>3097</v>
      </c>
      <c r="D1900" t="s">
        <v>3098</v>
      </c>
      <c r="E1900" t="s">
        <v>80</v>
      </c>
      <c r="F1900" t="s">
        <v>3099</v>
      </c>
      <c r="G1900" t="s">
        <v>3100</v>
      </c>
      <c r="H1900" t="s">
        <v>321</v>
      </c>
      <c r="I1900" t="s">
        <v>755</v>
      </c>
      <c r="J1900" t="s">
        <v>205</v>
      </c>
      <c r="K1900" t="s">
        <v>224</v>
      </c>
      <c r="L1900" t="s">
        <v>325</v>
      </c>
      <c r="M1900" t="s">
        <v>314</v>
      </c>
      <c r="N1900" t="s">
        <v>546</v>
      </c>
      <c r="O1900" t="s">
        <v>339</v>
      </c>
      <c r="P1900" t="s">
        <v>2002</v>
      </c>
      <c r="Q1900" t="s">
        <v>433</v>
      </c>
      <c r="R1900" t="s">
        <v>407</v>
      </c>
      <c r="S1900" t="s">
        <v>1215</v>
      </c>
      <c r="T1900" s="132">
        <v>3399.6</v>
      </c>
      <c r="U1900" t="s">
        <v>1566</v>
      </c>
      <c r="V1900" s="133">
        <v>6.3750000000000001E-2</v>
      </c>
      <c r="W1900" s="133">
        <v>5.6395391234159098E-2</v>
      </c>
      <c r="X1900" s="15" t="s">
        <v>412</v>
      </c>
      <c r="Y1900" s="15" t="s">
        <v>339</v>
      </c>
      <c r="Z1900" s="144">
        <v>82000</v>
      </c>
      <c r="AA1900" t="s">
        <v>1216</v>
      </c>
      <c r="AB1900" t="s">
        <v>3101</v>
      </c>
      <c r="AD1900" s="144">
        <v>313.96609999999998</v>
      </c>
      <c r="AG1900" s="15" t="s">
        <v>15</v>
      </c>
      <c r="AH1900" s="133">
        <v>8.2000000000000001E-5</v>
      </c>
      <c r="AI1900" s="133">
        <v>2.0392092651409611E-2</v>
      </c>
      <c r="AJ1900" s="133">
        <v>2.5659920241587744E-3</v>
      </c>
    </row>
    <row r="1901" spans="1:36">
      <c r="A1901" t="s">
        <v>1213</v>
      </c>
      <c r="B1901">
        <v>9631</v>
      </c>
      <c r="C1901" t="s">
        <v>3181</v>
      </c>
      <c r="D1901" t="s">
        <v>3182</v>
      </c>
      <c r="E1901" t="s">
        <v>80</v>
      </c>
      <c r="F1901" t="s">
        <v>3183</v>
      </c>
      <c r="G1901" t="s">
        <v>3184</v>
      </c>
      <c r="H1901" t="s">
        <v>321</v>
      </c>
      <c r="I1901" t="s">
        <v>755</v>
      </c>
      <c r="J1901" t="s">
        <v>205</v>
      </c>
      <c r="K1901" t="s">
        <v>245</v>
      </c>
      <c r="L1901" t="s">
        <v>325</v>
      </c>
      <c r="M1901" t="s">
        <v>314</v>
      </c>
      <c r="N1901" t="s">
        <v>491</v>
      </c>
      <c r="O1901" t="s">
        <v>339</v>
      </c>
      <c r="P1901" t="s">
        <v>3185</v>
      </c>
      <c r="Q1901" t="s">
        <v>433</v>
      </c>
      <c r="R1901" t="s">
        <v>407</v>
      </c>
      <c r="S1901" t="s">
        <v>1215</v>
      </c>
      <c r="T1901" s="132">
        <v>4547.1000000000004</v>
      </c>
      <c r="U1901" t="s">
        <v>3186</v>
      </c>
      <c r="V1901" s="133">
        <v>4.1250000000000002E-2</v>
      </c>
      <c r="W1901" s="133">
        <v>6.2214945040940897E-2</v>
      </c>
      <c r="X1901" s="15" t="s">
        <v>412</v>
      </c>
      <c r="Y1901" s="15" t="s">
        <v>339</v>
      </c>
      <c r="Z1901" s="144">
        <v>41000</v>
      </c>
      <c r="AA1901" t="s">
        <v>1216</v>
      </c>
      <c r="AB1901" t="s">
        <v>3187</v>
      </c>
      <c r="AC1901" s="132">
        <v>845.6</v>
      </c>
      <c r="AD1901" s="144">
        <v>141.1662</v>
      </c>
      <c r="AG1901" s="15" t="s">
        <v>15</v>
      </c>
      <c r="AH1901" s="133">
        <v>8.2000000000000001E-5</v>
      </c>
      <c r="AI1901" s="133">
        <v>9.1687421974774343E-3</v>
      </c>
      <c r="AJ1901" s="133">
        <v>1.1537275625642463E-3</v>
      </c>
    </row>
    <row r="1902" spans="1:36">
      <c r="A1902" t="s">
        <v>1213</v>
      </c>
      <c r="B1902">
        <v>9719</v>
      </c>
      <c r="C1902" t="s">
        <v>3838</v>
      </c>
      <c r="D1902" t="s">
        <v>3839</v>
      </c>
      <c r="E1902" t="s">
        <v>309</v>
      </c>
      <c r="F1902" t="s">
        <v>3840</v>
      </c>
      <c r="G1902" t="s">
        <v>3841</v>
      </c>
      <c r="H1902" t="s">
        <v>312</v>
      </c>
      <c r="I1902" t="s">
        <v>951</v>
      </c>
      <c r="J1902" t="s">
        <v>204</v>
      </c>
      <c r="K1902" t="s">
        <v>204</v>
      </c>
      <c r="L1902" t="s">
        <v>325</v>
      </c>
      <c r="M1902" t="s">
        <v>340</v>
      </c>
      <c r="N1902" t="s">
        <v>436</v>
      </c>
      <c r="O1902" t="s">
        <v>339</v>
      </c>
      <c r="P1902" t="s">
        <v>1211</v>
      </c>
      <c r="Q1902" t="s">
        <v>413</v>
      </c>
      <c r="R1902" t="s">
        <v>407</v>
      </c>
      <c r="S1902" t="s">
        <v>1212</v>
      </c>
      <c r="T1902" s="132">
        <v>9441.1</v>
      </c>
      <c r="U1902" t="s">
        <v>3842</v>
      </c>
      <c r="V1902" s="133">
        <v>4.7100000000000003E-2</v>
      </c>
      <c r="W1902" s="133">
        <v>4.6285260578393599E-2</v>
      </c>
      <c r="X1902" s="15" t="s">
        <v>412</v>
      </c>
      <c r="Y1902" s="15" t="s">
        <v>339</v>
      </c>
      <c r="Z1902" s="144">
        <v>18764000</v>
      </c>
      <c r="AB1902" t="s">
        <v>3843</v>
      </c>
      <c r="AD1902" s="144">
        <v>19400.099600000001</v>
      </c>
      <c r="AG1902" s="15" t="s">
        <v>15</v>
      </c>
      <c r="AH1902" s="133">
        <v>1.5741610738255033E-2</v>
      </c>
      <c r="AI1902" s="133">
        <v>6.4429244060827728E-2</v>
      </c>
      <c r="AJ1902" s="133">
        <v>7.0167748327065859E-3</v>
      </c>
    </row>
    <row r="1903" spans="1:36">
      <c r="A1903" t="s">
        <v>1213</v>
      </c>
      <c r="B1903">
        <v>9719</v>
      </c>
      <c r="C1903" t="s">
        <v>2306</v>
      </c>
      <c r="D1903" t="s">
        <v>2307</v>
      </c>
      <c r="E1903" t="s">
        <v>309</v>
      </c>
      <c r="F1903" t="s">
        <v>2308</v>
      </c>
      <c r="G1903" t="s">
        <v>2309</v>
      </c>
      <c r="H1903" t="s">
        <v>312</v>
      </c>
      <c r="I1903" t="s">
        <v>951</v>
      </c>
      <c r="J1903" t="s">
        <v>204</v>
      </c>
      <c r="K1903" t="s">
        <v>204</v>
      </c>
      <c r="L1903" t="s">
        <v>325</v>
      </c>
      <c r="M1903" t="s">
        <v>340</v>
      </c>
      <c r="N1903" t="s">
        <v>445</v>
      </c>
      <c r="O1903" t="s">
        <v>339</v>
      </c>
      <c r="P1903" t="s">
        <v>1725</v>
      </c>
      <c r="Q1903" t="s">
        <v>415</v>
      </c>
      <c r="R1903" t="s">
        <v>407</v>
      </c>
      <c r="S1903" t="s">
        <v>1212</v>
      </c>
      <c r="T1903" s="132">
        <v>5470.4</v>
      </c>
      <c r="U1903" t="s">
        <v>2310</v>
      </c>
      <c r="V1903" s="133">
        <v>4.6899999999999997E-2</v>
      </c>
      <c r="W1903" s="133">
        <v>4.4462552198171301E-2</v>
      </c>
      <c r="X1903" s="15" t="s">
        <v>412</v>
      </c>
      <c r="Y1903" s="15" t="s">
        <v>339</v>
      </c>
      <c r="Z1903" s="144">
        <v>10896000</v>
      </c>
      <c r="AB1903" t="s">
        <v>2311</v>
      </c>
      <c r="AD1903" s="144">
        <v>10776.144</v>
      </c>
      <c r="AG1903" s="15" t="s">
        <v>15</v>
      </c>
      <c r="AH1903" s="133">
        <v>2.1791999999999999E-2</v>
      </c>
      <c r="AI1903" s="133">
        <v>3.5788414808479871E-2</v>
      </c>
      <c r="AJ1903" s="133">
        <v>3.8975973099036089E-3</v>
      </c>
    </row>
    <row r="1904" spans="1:36">
      <c r="A1904" t="s">
        <v>1213</v>
      </c>
      <c r="B1904">
        <v>9719</v>
      </c>
      <c r="C1904" t="s">
        <v>2312</v>
      </c>
      <c r="D1904" t="s">
        <v>2313</v>
      </c>
      <c r="E1904" t="s">
        <v>309</v>
      </c>
      <c r="F1904" t="s">
        <v>3844</v>
      </c>
      <c r="G1904" t="s">
        <v>3845</v>
      </c>
      <c r="H1904" t="s">
        <v>312</v>
      </c>
      <c r="I1904" t="s">
        <v>951</v>
      </c>
      <c r="J1904" t="s">
        <v>204</v>
      </c>
      <c r="K1904" t="s">
        <v>204</v>
      </c>
      <c r="L1904" t="s">
        <v>325</v>
      </c>
      <c r="M1904" t="s">
        <v>340</v>
      </c>
      <c r="N1904" t="s">
        <v>464</v>
      </c>
      <c r="O1904" t="s">
        <v>339</v>
      </c>
      <c r="P1904" t="s">
        <v>1690</v>
      </c>
      <c r="Q1904" t="s">
        <v>413</v>
      </c>
      <c r="R1904" t="s">
        <v>407</v>
      </c>
      <c r="S1904" t="s">
        <v>1212</v>
      </c>
      <c r="T1904" s="132">
        <v>1860.3</v>
      </c>
      <c r="U1904" t="s">
        <v>3027</v>
      </c>
      <c r="V1904" s="133">
        <v>3.85E-2</v>
      </c>
      <c r="W1904" s="133">
        <v>4.7565090347528101E-2</v>
      </c>
      <c r="X1904" s="15" t="s">
        <v>412</v>
      </c>
      <c r="Y1904" s="15" t="s">
        <v>339</v>
      </c>
      <c r="Z1904" s="144">
        <v>6962540.8899999997</v>
      </c>
      <c r="AB1904" t="s">
        <v>3846</v>
      </c>
      <c r="AD1904" s="144">
        <v>6872.7240999999995</v>
      </c>
      <c r="AG1904" s="15" t="s">
        <v>15</v>
      </c>
      <c r="AH1904" s="133">
        <v>9.6871888261044481E-3</v>
      </c>
      <c r="AI1904" s="133">
        <v>2.2824852837437626E-2</v>
      </c>
      <c r="AJ1904" s="133">
        <v>2.4857788615175983E-3</v>
      </c>
    </row>
    <row r="1905" spans="1:36">
      <c r="A1905" t="s">
        <v>1213</v>
      </c>
      <c r="B1905">
        <v>9719</v>
      </c>
      <c r="C1905" t="s">
        <v>1858</v>
      </c>
      <c r="D1905" t="s">
        <v>1859</v>
      </c>
      <c r="E1905" t="s">
        <v>309</v>
      </c>
      <c r="F1905" t="s">
        <v>2490</v>
      </c>
      <c r="G1905" t="s">
        <v>2491</v>
      </c>
      <c r="H1905" t="s">
        <v>312</v>
      </c>
      <c r="I1905" t="s">
        <v>951</v>
      </c>
      <c r="J1905" t="s">
        <v>204</v>
      </c>
      <c r="K1905" t="s">
        <v>204</v>
      </c>
      <c r="L1905" t="s">
        <v>325</v>
      </c>
      <c r="M1905" t="s">
        <v>340</v>
      </c>
      <c r="N1905" t="s">
        <v>448</v>
      </c>
      <c r="O1905" t="s">
        <v>339</v>
      </c>
      <c r="P1905" t="s">
        <v>1211</v>
      </c>
      <c r="Q1905" t="s">
        <v>413</v>
      </c>
      <c r="R1905" t="s">
        <v>407</v>
      </c>
      <c r="S1905" t="s">
        <v>1212</v>
      </c>
      <c r="T1905" s="132">
        <v>915.1</v>
      </c>
      <c r="U1905" t="s">
        <v>1862</v>
      </c>
      <c r="V1905" s="133">
        <v>2.0199999999999999E-2</v>
      </c>
      <c r="W1905" s="133">
        <v>4.1774385162591597E-2</v>
      </c>
      <c r="X1905" s="15" t="s">
        <v>412</v>
      </c>
      <c r="Y1905" s="15" t="s">
        <v>339</v>
      </c>
      <c r="Z1905" s="144">
        <v>6400000</v>
      </c>
      <c r="AB1905" t="s">
        <v>2492</v>
      </c>
      <c r="AD1905" s="144">
        <v>6289.28</v>
      </c>
      <c r="AG1905" s="15" t="s">
        <v>15</v>
      </c>
      <c r="AH1905" s="133">
        <v>7.5754123421221927E-3</v>
      </c>
      <c r="AI1905" s="133">
        <v>2.0887189470248008E-2</v>
      </c>
      <c r="AJ1905" s="133">
        <v>2.274754384242691E-3</v>
      </c>
    </row>
    <row r="1906" spans="1:36">
      <c r="A1906" t="s">
        <v>1213</v>
      </c>
      <c r="B1906">
        <v>9719</v>
      </c>
      <c r="C1906" t="s">
        <v>3847</v>
      </c>
      <c r="D1906" t="s">
        <v>3848</v>
      </c>
      <c r="E1906" t="s">
        <v>309</v>
      </c>
      <c r="F1906" t="s">
        <v>3849</v>
      </c>
      <c r="G1906" t="s">
        <v>3850</v>
      </c>
      <c r="H1906" t="s">
        <v>312</v>
      </c>
      <c r="I1906" t="s">
        <v>951</v>
      </c>
      <c r="J1906" t="s">
        <v>204</v>
      </c>
      <c r="K1906" t="s">
        <v>204</v>
      </c>
      <c r="L1906" t="s">
        <v>325</v>
      </c>
      <c r="M1906" t="s">
        <v>340</v>
      </c>
      <c r="N1906" t="s">
        <v>445</v>
      </c>
      <c r="O1906" t="s">
        <v>339</v>
      </c>
      <c r="P1906" t="s">
        <v>1760</v>
      </c>
      <c r="Q1906" t="s">
        <v>415</v>
      </c>
      <c r="R1906" t="s">
        <v>407</v>
      </c>
      <c r="S1906" t="s">
        <v>1212</v>
      </c>
      <c r="T1906" s="132">
        <v>1578.9</v>
      </c>
      <c r="U1906" t="s">
        <v>3851</v>
      </c>
      <c r="V1906" s="133">
        <v>3.27E-2</v>
      </c>
      <c r="W1906" s="133">
        <v>4.6610463224649103E-2</v>
      </c>
      <c r="X1906" s="15" t="s">
        <v>412</v>
      </c>
      <c r="Y1906" s="15" t="s">
        <v>339</v>
      </c>
      <c r="Z1906" s="144">
        <v>6200000</v>
      </c>
      <c r="AB1906" t="s">
        <v>3852</v>
      </c>
      <c r="AD1906" s="144">
        <v>6146.68</v>
      </c>
      <c r="AG1906" s="15" t="s">
        <v>15</v>
      </c>
      <c r="AH1906" s="133">
        <v>1.9645556143513956E-2</v>
      </c>
      <c r="AI1906" s="133">
        <v>2.0413603746849248E-2</v>
      </c>
      <c r="AJ1906" s="133">
        <v>2.2231777371236237E-3</v>
      </c>
    </row>
    <row r="1907" spans="1:36">
      <c r="A1907" t="s">
        <v>1213</v>
      </c>
      <c r="B1907">
        <v>9719</v>
      </c>
      <c r="C1907" t="s">
        <v>2312</v>
      </c>
      <c r="D1907" t="s">
        <v>2313</v>
      </c>
      <c r="E1907" t="s">
        <v>309</v>
      </c>
      <c r="F1907" t="s">
        <v>2351</v>
      </c>
      <c r="G1907" t="s">
        <v>2352</v>
      </c>
      <c r="H1907" t="s">
        <v>312</v>
      </c>
      <c r="I1907" t="s">
        <v>951</v>
      </c>
      <c r="J1907" t="s">
        <v>204</v>
      </c>
      <c r="K1907" t="s">
        <v>204</v>
      </c>
      <c r="L1907" t="s">
        <v>325</v>
      </c>
      <c r="M1907" t="s">
        <v>340</v>
      </c>
      <c r="N1907" t="s">
        <v>464</v>
      </c>
      <c r="O1907" t="s">
        <v>339</v>
      </c>
      <c r="P1907" t="s">
        <v>1690</v>
      </c>
      <c r="Q1907" t="s">
        <v>413</v>
      </c>
      <c r="R1907" t="s">
        <v>407</v>
      </c>
      <c r="S1907" t="s">
        <v>1212</v>
      </c>
      <c r="T1907" s="132">
        <v>4924.3999999999996</v>
      </c>
      <c r="U1907" t="s">
        <v>2353</v>
      </c>
      <c r="V1907" s="133">
        <v>2.41E-2</v>
      </c>
      <c r="W1907" s="133">
        <v>5.1895006226300798E-2</v>
      </c>
      <c r="X1907" s="15" t="s">
        <v>412</v>
      </c>
      <c r="Y1907" s="15" t="s">
        <v>339</v>
      </c>
      <c r="Z1907" s="144">
        <v>6875794.7599999998</v>
      </c>
      <c r="AB1907" t="s">
        <v>2354</v>
      </c>
      <c r="AD1907" s="144">
        <v>5895.9939999999997</v>
      </c>
      <c r="AG1907" s="15" t="s">
        <v>15</v>
      </c>
      <c r="AH1907" s="133">
        <v>3.9042523397377678E-3</v>
      </c>
      <c r="AI1907" s="133">
        <v>1.9581055986288641E-2</v>
      </c>
      <c r="AJ1907" s="133">
        <v>2.132507727588627E-3</v>
      </c>
    </row>
    <row r="1908" spans="1:36">
      <c r="A1908" t="s">
        <v>1213</v>
      </c>
      <c r="B1908">
        <v>9719</v>
      </c>
      <c r="C1908" t="s">
        <v>2557</v>
      </c>
      <c r="D1908" t="s">
        <v>2558</v>
      </c>
      <c r="E1908" t="s">
        <v>309</v>
      </c>
      <c r="F1908" t="s">
        <v>2559</v>
      </c>
      <c r="G1908" t="s">
        <v>2560</v>
      </c>
      <c r="H1908" t="s">
        <v>312</v>
      </c>
      <c r="I1908" t="s">
        <v>951</v>
      </c>
      <c r="J1908" t="s">
        <v>204</v>
      </c>
      <c r="K1908" t="s">
        <v>204</v>
      </c>
      <c r="L1908" t="s">
        <v>325</v>
      </c>
      <c r="M1908" t="s">
        <v>340</v>
      </c>
      <c r="N1908" t="s">
        <v>475</v>
      </c>
      <c r="O1908" t="s">
        <v>339</v>
      </c>
      <c r="P1908" t="s">
        <v>1650</v>
      </c>
      <c r="Q1908" t="s">
        <v>413</v>
      </c>
      <c r="R1908" t="s">
        <v>407</v>
      </c>
      <c r="S1908" t="s">
        <v>1212</v>
      </c>
      <c r="T1908" s="132">
        <v>2767.3</v>
      </c>
      <c r="U1908" t="s">
        <v>2561</v>
      </c>
      <c r="V1908" s="133">
        <v>5.0900000000000001E-2</v>
      </c>
      <c r="W1908" s="133">
        <v>4.62957509863373E-2</v>
      </c>
      <c r="X1908" s="15" t="s">
        <v>412</v>
      </c>
      <c r="Y1908" s="15" t="s">
        <v>339</v>
      </c>
      <c r="Z1908" s="144">
        <v>5595282.2199999997</v>
      </c>
      <c r="AB1908" t="s">
        <v>2562</v>
      </c>
      <c r="AD1908" s="144">
        <v>5798.9504999999999</v>
      </c>
      <c r="AG1908" s="15" t="s">
        <v>15</v>
      </c>
      <c r="AH1908" s="133">
        <v>9.032534465032745E-3</v>
      </c>
      <c r="AI1908" s="133">
        <v>1.9258766952988168E-2</v>
      </c>
      <c r="AJ1908" s="133">
        <v>2.0974083001363184E-3</v>
      </c>
    </row>
    <row r="1909" spans="1:36">
      <c r="A1909" t="s">
        <v>1213</v>
      </c>
      <c r="B1909">
        <v>9719</v>
      </c>
      <c r="C1909" t="s">
        <v>2074</v>
      </c>
      <c r="D1909" t="s">
        <v>2075</v>
      </c>
      <c r="E1909" t="s">
        <v>309</v>
      </c>
      <c r="F1909" t="s">
        <v>2341</v>
      </c>
      <c r="G1909" t="s">
        <v>2342</v>
      </c>
      <c r="H1909" t="s">
        <v>312</v>
      </c>
      <c r="I1909" t="s">
        <v>951</v>
      </c>
      <c r="J1909" t="s">
        <v>204</v>
      </c>
      <c r="K1909" t="s">
        <v>204</v>
      </c>
      <c r="L1909" t="s">
        <v>325</v>
      </c>
      <c r="M1909" t="s">
        <v>340</v>
      </c>
      <c r="N1909" t="s">
        <v>448</v>
      </c>
      <c r="O1909" t="s">
        <v>339</v>
      </c>
      <c r="P1909" t="s">
        <v>1211</v>
      </c>
      <c r="Q1909" t="s">
        <v>413</v>
      </c>
      <c r="R1909" t="s">
        <v>407</v>
      </c>
      <c r="S1909" t="s">
        <v>1212</v>
      </c>
      <c r="T1909" s="132">
        <v>1159.5</v>
      </c>
      <c r="U1909" t="s">
        <v>2343</v>
      </c>
      <c r="V1909" s="133">
        <v>2.98E-2</v>
      </c>
      <c r="W1909" s="133">
        <v>1.8776788347959199E-2</v>
      </c>
      <c r="X1909" s="15" t="s">
        <v>412</v>
      </c>
      <c r="Y1909" s="15" t="s">
        <v>339</v>
      </c>
      <c r="Z1909" s="144">
        <v>5274374</v>
      </c>
      <c r="AB1909" t="s">
        <v>2340</v>
      </c>
      <c r="AD1909" s="144">
        <v>5316.0415999999996</v>
      </c>
      <c r="AG1909" s="15" t="s">
        <v>15</v>
      </c>
      <c r="AH1909" s="133">
        <v>2.0748008249836455E-3</v>
      </c>
      <c r="AI1909" s="133">
        <v>1.7654988827166283E-2</v>
      </c>
      <c r="AJ1909" s="133">
        <v>1.9227461547930015E-3</v>
      </c>
    </row>
    <row r="1910" spans="1:36">
      <c r="A1910" t="s">
        <v>1213</v>
      </c>
      <c r="B1910">
        <v>9719</v>
      </c>
      <c r="C1910" t="s">
        <v>2360</v>
      </c>
      <c r="D1910" t="s">
        <v>2361</v>
      </c>
      <c r="E1910" t="s">
        <v>309</v>
      </c>
      <c r="F1910" t="s">
        <v>3853</v>
      </c>
      <c r="G1910" t="s">
        <v>3854</v>
      </c>
      <c r="H1910" t="s">
        <v>312</v>
      </c>
      <c r="I1910" t="s">
        <v>951</v>
      </c>
      <c r="J1910" t="s">
        <v>204</v>
      </c>
      <c r="K1910" t="s">
        <v>204</v>
      </c>
      <c r="L1910" t="s">
        <v>325</v>
      </c>
      <c r="M1910" t="s">
        <v>340</v>
      </c>
      <c r="N1910" t="s">
        <v>445</v>
      </c>
      <c r="O1910" t="s">
        <v>339</v>
      </c>
      <c r="P1910" t="s">
        <v>1690</v>
      </c>
      <c r="Q1910" t="s">
        <v>413</v>
      </c>
      <c r="R1910" t="s">
        <v>407</v>
      </c>
      <c r="S1910" t="s">
        <v>1212</v>
      </c>
      <c r="T1910" s="132">
        <v>5573</v>
      </c>
      <c r="U1910" t="s">
        <v>1303</v>
      </c>
      <c r="V1910" s="133">
        <v>2.64E-2</v>
      </c>
      <c r="W1910" s="133">
        <v>4.8068629928826899E-2</v>
      </c>
      <c r="X1910" s="15" t="s">
        <v>412</v>
      </c>
      <c r="Y1910" s="15" t="s">
        <v>339</v>
      </c>
      <c r="Z1910" s="144">
        <v>5830487</v>
      </c>
      <c r="AB1910" t="s">
        <v>3855</v>
      </c>
      <c r="AD1910" s="144">
        <v>5131.4115999999995</v>
      </c>
      <c r="AG1910" s="15" t="s">
        <v>15</v>
      </c>
      <c r="AH1910" s="133">
        <v>3.5634921559261545E-3</v>
      </c>
      <c r="AI1910" s="133">
        <v>1.7041818195251041E-2</v>
      </c>
      <c r="AJ1910" s="133">
        <v>1.8559677792138051E-3</v>
      </c>
    </row>
    <row r="1911" spans="1:36">
      <c r="A1911" t="s">
        <v>1213</v>
      </c>
      <c r="B1911">
        <v>9719</v>
      </c>
      <c r="C1911" t="s">
        <v>1858</v>
      </c>
      <c r="D1911" t="s">
        <v>1859</v>
      </c>
      <c r="E1911" t="s">
        <v>309</v>
      </c>
      <c r="F1911" t="s">
        <v>2454</v>
      </c>
      <c r="G1911" t="s">
        <v>2455</v>
      </c>
      <c r="H1911" t="s">
        <v>312</v>
      </c>
      <c r="I1911" t="s">
        <v>951</v>
      </c>
      <c r="J1911" t="s">
        <v>204</v>
      </c>
      <c r="K1911" t="s">
        <v>204</v>
      </c>
      <c r="L1911" t="s">
        <v>325</v>
      </c>
      <c r="M1911" t="s">
        <v>340</v>
      </c>
      <c r="N1911" t="s">
        <v>448</v>
      </c>
      <c r="O1911" t="s">
        <v>339</v>
      </c>
      <c r="P1911" t="s">
        <v>1211</v>
      </c>
      <c r="Q1911" t="s">
        <v>413</v>
      </c>
      <c r="R1911" t="s">
        <v>407</v>
      </c>
      <c r="S1911" t="s">
        <v>1212</v>
      </c>
      <c r="T1911" s="132">
        <v>3572.6</v>
      </c>
      <c r="U1911" t="s">
        <v>2456</v>
      </c>
      <c r="V1911" s="133">
        <v>2.76E-2</v>
      </c>
      <c r="W1911" s="133">
        <v>4.3387285383939399E-2</v>
      </c>
      <c r="X1911" s="15" t="s">
        <v>412</v>
      </c>
      <c r="Y1911" s="15" t="s">
        <v>339</v>
      </c>
      <c r="Z1911" s="144">
        <v>4676398</v>
      </c>
      <c r="AB1911" t="s">
        <v>2457</v>
      </c>
      <c r="AD1911" s="144">
        <v>4463.1543000000001</v>
      </c>
      <c r="AG1911" s="15" t="s">
        <v>15</v>
      </c>
      <c r="AH1911" s="133">
        <v>3.4995068480029217E-3</v>
      </c>
      <c r="AI1911" s="133">
        <v>1.4822483575075705E-2</v>
      </c>
      <c r="AJ1911" s="133">
        <v>1.6142674219428326E-3</v>
      </c>
    </row>
    <row r="1912" spans="1:36">
      <c r="A1912" t="s">
        <v>1213</v>
      </c>
      <c r="B1912">
        <v>9719</v>
      </c>
      <c r="C1912" t="s">
        <v>2360</v>
      </c>
      <c r="D1912" t="s">
        <v>2361</v>
      </c>
      <c r="E1912" t="s">
        <v>309</v>
      </c>
      <c r="F1912" t="s">
        <v>2478</v>
      </c>
      <c r="G1912" t="s">
        <v>2479</v>
      </c>
      <c r="H1912" t="s">
        <v>312</v>
      </c>
      <c r="I1912" t="s">
        <v>951</v>
      </c>
      <c r="J1912" t="s">
        <v>204</v>
      </c>
      <c r="K1912" t="s">
        <v>204</v>
      </c>
      <c r="L1912" t="s">
        <v>325</v>
      </c>
      <c r="M1912" t="s">
        <v>340</v>
      </c>
      <c r="N1912" t="s">
        <v>445</v>
      </c>
      <c r="O1912" t="s">
        <v>339</v>
      </c>
      <c r="P1912" t="s">
        <v>1690</v>
      </c>
      <c r="Q1912" t="s">
        <v>413</v>
      </c>
      <c r="R1912" t="s">
        <v>407</v>
      </c>
      <c r="S1912" t="s">
        <v>1212</v>
      </c>
      <c r="T1912" s="132">
        <v>334.2</v>
      </c>
      <c r="U1912" t="s">
        <v>2480</v>
      </c>
      <c r="V1912" s="133">
        <v>3.9199999999999999E-2</v>
      </c>
      <c r="W1912" s="133">
        <v>4.9345837095975502E-2</v>
      </c>
      <c r="X1912" s="15" t="s">
        <v>412</v>
      </c>
      <c r="Y1912" s="15" t="s">
        <v>339</v>
      </c>
      <c r="Z1912" s="144">
        <v>4430162</v>
      </c>
      <c r="AB1912" t="s">
        <v>2481</v>
      </c>
      <c r="AD1912" s="144">
        <v>4443.4525000000003</v>
      </c>
      <c r="AG1912" s="15" t="s">
        <v>15</v>
      </c>
      <c r="AH1912" s="133">
        <v>9.7151004910023021E-3</v>
      </c>
      <c r="AI1912" s="133">
        <v>1.4757052360452579E-2</v>
      </c>
      <c r="AJ1912" s="133">
        <v>1.60714152582635E-3</v>
      </c>
    </row>
    <row r="1913" spans="1:36">
      <c r="A1913" t="s">
        <v>1213</v>
      </c>
      <c r="B1913">
        <v>9719</v>
      </c>
      <c r="C1913" t="s">
        <v>2195</v>
      </c>
      <c r="D1913" t="s">
        <v>2196</v>
      </c>
      <c r="E1913" t="s">
        <v>309</v>
      </c>
      <c r="F1913" t="s">
        <v>3856</v>
      </c>
      <c r="G1913" t="s">
        <v>3857</v>
      </c>
      <c r="H1913" t="s">
        <v>312</v>
      </c>
      <c r="I1913" t="s">
        <v>951</v>
      </c>
      <c r="J1913" t="s">
        <v>204</v>
      </c>
      <c r="K1913" t="s">
        <v>204</v>
      </c>
      <c r="L1913" t="s">
        <v>325</v>
      </c>
      <c r="M1913" t="s">
        <v>340</v>
      </c>
      <c r="N1913" t="s">
        <v>464</v>
      </c>
      <c r="O1913" t="s">
        <v>339</v>
      </c>
      <c r="P1913" t="s">
        <v>1650</v>
      </c>
      <c r="Q1913" t="s">
        <v>413</v>
      </c>
      <c r="R1913" t="s">
        <v>407</v>
      </c>
      <c r="S1913" t="s">
        <v>1212</v>
      </c>
      <c r="T1913" s="132">
        <v>1245.9000000000001</v>
      </c>
      <c r="U1913" t="s">
        <v>3858</v>
      </c>
      <c r="V1913" s="133">
        <v>3.39E-2</v>
      </c>
      <c r="W1913" s="133">
        <v>4.2776219121217401E-2</v>
      </c>
      <c r="X1913" s="15" t="s">
        <v>412</v>
      </c>
      <c r="Y1913" s="15" t="s">
        <v>339</v>
      </c>
      <c r="Z1913" s="144">
        <v>4133333.34</v>
      </c>
      <c r="AB1913" t="s">
        <v>3859</v>
      </c>
      <c r="AD1913" s="144">
        <v>4121.76</v>
      </c>
      <c r="AG1913" s="15" t="s">
        <v>15</v>
      </c>
      <c r="AH1913" s="133">
        <v>9.5219411324727159E-3</v>
      </c>
      <c r="AI1913" s="133">
        <v>1.3688686474586827E-2</v>
      </c>
      <c r="AJ1913" s="133">
        <v>1.4907893480328677E-3</v>
      </c>
    </row>
    <row r="1914" spans="1:36">
      <c r="A1914" t="s">
        <v>1213</v>
      </c>
      <c r="B1914">
        <v>9719</v>
      </c>
      <c r="C1914" t="s">
        <v>2370</v>
      </c>
      <c r="D1914" t="s">
        <v>2371</v>
      </c>
      <c r="E1914" t="s">
        <v>309</v>
      </c>
      <c r="F1914" t="s">
        <v>2471</v>
      </c>
      <c r="G1914" t="s">
        <v>2472</v>
      </c>
      <c r="H1914" t="s">
        <v>312</v>
      </c>
      <c r="I1914" t="s">
        <v>951</v>
      </c>
      <c r="J1914" t="s">
        <v>204</v>
      </c>
      <c r="K1914" t="s">
        <v>204</v>
      </c>
      <c r="L1914" t="s">
        <v>325</v>
      </c>
      <c r="M1914" t="s">
        <v>340</v>
      </c>
      <c r="N1914" t="s">
        <v>445</v>
      </c>
      <c r="O1914" t="s">
        <v>339</v>
      </c>
      <c r="P1914" t="s">
        <v>1856</v>
      </c>
      <c r="Q1914" t="s">
        <v>415</v>
      </c>
      <c r="R1914" t="s">
        <v>407</v>
      </c>
      <c r="S1914" t="s">
        <v>1212</v>
      </c>
      <c r="T1914" s="132">
        <v>2635.7</v>
      </c>
      <c r="U1914" t="s">
        <v>1663</v>
      </c>
      <c r="V1914" s="133">
        <v>4.1000000000000002E-2</v>
      </c>
      <c r="W1914" s="133">
        <v>4.7628032795190497E-2</v>
      </c>
      <c r="X1914" s="15" t="s">
        <v>412</v>
      </c>
      <c r="Y1914" s="15" t="s">
        <v>339</v>
      </c>
      <c r="Z1914" s="144">
        <v>3836577</v>
      </c>
      <c r="AB1914" t="s">
        <v>2473</v>
      </c>
      <c r="AD1914" s="144">
        <v>3810.4883</v>
      </c>
      <c r="AG1914" s="15" t="s">
        <v>15</v>
      </c>
      <c r="AH1914" s="133">
        <v>5.3793467516352238E-3</v>
      </c>
      <c r="AI1914" s="133">
        <v>1.265492887838723E-2</v>
      </c>
      <c r="AJ1914" s="133">
        <v>1.3782062440423194E-3</v>
      </c>
    </row>
    <row r="1915" spans="1:36">
      <c r="A1915" t="s">
        <v>1213</v>
      </c>
      <c r="B1915">
        <v>9719</v>
      </c>
      <c r="C1915" t="s">
        <v>2163</v>
      </c>
      <c r="D1915" t="s">
        <v>2164</v>
      </c>
      <c r="E1915" t="s">
        <v>309</v>
      </c>
      <c r="F1915" t="s">
        <v>2458</v>
      </c>
      <c r="G1915" t="s">
        <v>2459</v>
      </c>
      <c r="H1915" t="s">
        <v>312</v>
      </c>
      <c r="I1915" t="s">
        <v>951</v>
      </c>
      <c r="J1915" t="s">
        <v>204</v>
      </c>
      <c r="K1915" t="s">
        <v>204</v>
      </c>
      <c r="L1915" t="s">
        <v>325</v>
      </c>
      <c r="M1915" t="s">
        <v>340</v>
      </c>
      <c r="N1915" t="s">
        <v>484</v>
      </c>
      <c r="O1915" t="s">
        <v>339</v>
      </c>
      <c r="P1915" t="s">
        <v>1690</v>
      </c>
      <c r="Q1915" t="s">
        <v>413</v>
      </c>
      <c r="R1915" t="s">
        <v>407</v>
      </c>
      <c r="S1915" t="s">
        <v>1212</v>
      </c>
      <c r="T1915" s="132">
        <v>1138.2</v>
      </c>
      <c r="U1915" t="s">
        <v>2460</v>
      </c>
      <c r="V1915" s="133">
        <v>3.6499999999999998E-2</v>
      </c>
      <c r="W1915" s="133">
        <v>4.5954812728166199E-2</v>
      </c>
      <c r="X1915" s="15" t="s">
        <v>412</v>
      </c>
      <c r="Y1915" s="15" t="s">
        <v>339</v>
      </c>
      <c r="Z1915" s="144">
        <v>3564741.16</v>
      </c>
      <c r="AB1915" t="s">
        <v>2461</v>
      </c>
      <c r="AD1915" s="144">
        <v>3568.6623999999997</v>
      </c>
      <c r="AG1915" s="15" t="s">
        <v>15</v>
      </c>
      <c r="AH1915" s="133">
        <v>3.3472348220569309E-3</v>
      </c>
      <c r="AI1915" s="133">
        <v>1.1851806201051628E-2</v>
      </c>
      <c r="AJ1915" s="133">
        <v>1.2907408225237298E-3</v>
      </c>
    </row>
    <row r="1916" spans="1:36">
      <c r="A1916" t="s">
        <v>1213</v>
      </c>
      <c r="B1916">
        <v>9719</v>
      </c>
      <c r="C1916" t="s">
        <v>2449</v>
      </c>
      <c r="D1916" t="s">
        <v>2450</v>
      </c>
      <c r="E1916" t="s">
        <v>309</v>
      </c>
      <c r="F1916" t="s">
        <v>2546</v>
      </c>
      <c r="G1916" t="s">
        <v>2547</v>
      </c>
      <c r="H1916" t="s">
        <v>312</v>
      </c>
      <c r="I1916" t="s">
        <v>951</v>
      </c>
      <c r="J1916" t="s">
        <v>204</v>
      </c>
      <c r="K1916" t="s">
        <v>204</v>
      </c>
      <c r="L1916" t="s">
        <v>325</v>
      </c>
      <c r="M1916" t="s">
        <v>340</v>
      </c>
      <c r="N1916" t="s">
        <v>445</v>
      </c>
      <c r="O1916" t="s">
        <v>339</v>
      </c>
      <c r="P1916" t="s">
        <v>1690</v>
      </c>
      <c r="Q1916" t="s">
        <v>413</v>
      </c>
      <c r="R1916" t="s">
        <v>407</v>
      </c>
      <c r="S1916" t="s">
        <v>1212</v>
      </c>
      <c r="T1916" s="132">
        <v>2177.1999999999998</v>
      </c>
      <c r="U1916" t="s">
        <v>1802</v>
      </c>
      <c r="V1916" s="133">
        <v>2.9100000000000001E-2</v>
      </c>
      <c r="W1916" s="133">
        <v>4.5842040842771201E-2</v>
      </c>
      <c r="X1916" s="15" t="s">
        <v>412</v>
      </c>
      <c r="Y1916" s="15" t="s">
        <v>339</v>
      </c>
      <c r="Z1916" s="144">
        <v>3559429</v>
      </c>
      <c r="AB1916" t="s">
        <v>2548</v>
      </c>
      <c r="AD1916" s="144">
        <v>3462.6125000000002</v>
      </c>
      <c r="AG1916" s="15" t="s">
        <v>15</v>
      </c>
      <c r="AH1916" s="133">
        <v>5.9323816666666668E-3</v>
      </c>
      <c r="AI1916" s="133">
        <v>1.1499606210814138E-2</v>
      </c>
      <c r="AJ1916" s="133">
        <v>1.2523838921638956E-3</v>
      </c>
    </row>
    <row r="1917" spans="1:36">
      <c r="A1917" t="s">
        <v>1213</v>
      </c>
      <c r="B1917">
        <v>9719</v>
      </c>
      <c r="C1917" t="s">
        <v>2074</v>
      </c>
      <c r="D1917" t="s">
        <v>2075</v>
      </c>
      <c r="E1917" t="s">
        <v>309</v>
      </c>
      <c r="F1917" t="s">
        <v>2465</v>
      </c>
      <c r="G1917" t="s">
        <v>2466</v>
      </c>
      <c r="H1917" t="s">
        <v>312</v>
      </c>
      <c r="I1917" t="s">
        <v>951</v>
      </c>
      <c r="J1917" t="s">
        <v>204</v>
      </c>
      <c r="K1917" t="s">
        <v>204</v>
      </c>
      <c r="L1917" t="s">
        <v>325</v>
      </c>
      <c r="M1917" t="s">
        <v>340</v>
      </c>
      <c r="N1917" t="s">
        <v>448</v>
      </c>
      <c r="O1917" t="s">
        <v>339</v>
      </c>
      <c r="P1917" t="s">
        <v>1211</v>
      </c>
      <c r="Q1917" t="s">
        <v>413</v>
      </c>
      <c r="R1917" t="s">
        <v>407</v>
      </c>
      <c r="S1917" t="s">
        <v>1212</v>
      </c>
      <c r="T1917" s="132">
        <v>3263.3</v>
      </c>
      <c r="U1917" t="s">
        <v>2082</v>
      </c>
      <c r="V1917" s="133">
        <v>2.7400000000000001E-2</v>
      </c>
      <c r="W1917" s="133">
        <v>3.6214468952416999E-2</v>
      </c>
      <c r="X1917" s="15" t="s">
        <v>412</v>
      </c>
      <c r="Y1917" s="15" t="s">
        <v>339</v>
      </c>
      <c r="Z1917" s="144">
        <v>3537721.55</v>
      </c>
      <c r="AB1917" t="s">
        <v>2467</v>
      </c>
      <c r="AD1917" s="144">
        <v>3440.788</v>
      </c>
      <c r="AG1917" s="15" t="s">
        <v>15</v>
      </c>
      <c r="AH1917" s="133">
        <v>2.0663842162833034E-3</v>
      </c>
      <c r="AI1917" s="133">
        <v>1.1427125343911498E-2</v>
      </c>
      <c r="AJ1917" s="133">
        <v>1.2444902418479763E-3</v>
      </c>
    </row>
    <row r="1918" spans="1:36">
      <c r="A1918" t="s">
        <v>1213</v>
      </c>
      <c r="B1918">
        <v>9719</v>
      </c>
      <c r="C1918" t="s">
        <v>1874</v>
      </c>
      <c r="D1918" t="s">
        <v>1875</v>
      </c>
      <c r="E1918" t="s">
        <v>309</v>
      </c>
      <c r="F1918" t="s">
        <v>3860</v>
      </c>
      <c r="G1918" t="s">
        <v>3861</v>
      </c>
      <c r="H1918" t="s">
        <v>312</v>
      </c>
      <c r="I1918" t="s">
        <v>951</v>
      </c>
      <c r="J1918" t="s">
        <v>204</v>
      </c>
      <c r="K1918" t="s">
        <v>204</v>
      </c>
      <c r="L1918" t="s">
        <v>325</v>
      </c>
      <c r="M1918" t="s">
        <v>340</v>
      </c>
      <c r="N1918" t="s">
        <v>448</v>
      </c>
      <c r="O1918" t="s">
        <v>339</v>
      </c>
      <c r="P1918" t="s">
        <v>1211</v>
      </c>
      <c r="Q1918" t="s">
        <v>413</v>
      </c>
      <c r="R1918" t="s">
        <v>407</v>
      </c>
      <c r="S1918" t="s">
        <v>1212</v>
      </c>
      <c r="T1918" s="132">
        <v>3852.7</v>
      </c>
      <c r="U1918" t="s">
        <v>2715</v>
      </c>
      <c r="V1918" s="133">
        <v>2.5000000000000001E-2</v>
      </c>
      <c r="W1918" s="133">
        <v>4.2094342604875198E-2</v>
      </c>
      <c r="X1918" s="15" t="s">
        <v>412</v>
      </c>
      <c r="Y1918" s="15" t="s">
        <v>339</v>
      </c>
      <c r="Z1918" s="144">
        <v>3661992</v>
      </c>
      <c r="AB1918" t="s">
        <v>3862</v>
      </c>
      <c r="AD1918" s="144">
        <v>3421.0328999999997</v>
      </c>
      <c r="AG1918" s="15" t="s">
        <v>15</v>
      </c>
      <c r="AH1918" s="133">
        <v>1.3885167963925949E-3</v>
      </c>
      <c r="AI1918" s="133">
        <v>1.1361517115830748E-2</v>
      </c>
      <c r="AJ1918" s="133">
        <v>1.237345067784148E-3</v>
      </c>
    </row>
    <row r="1919" spans="1:36">
      <c r="A1919" t="s">
        <v>1213</v>
      </c>
      <c r="B1919">
        <v>9719</v>
      </c>
      <c r="C1919" t="s">
        <v>1895</v>
      </c>
      <c r="D1919" t="s">
        <v>1896</v>
      </c>
      <c r="E1919" t="s">
        <v>309</v>
      </c>
      <c r="F1919" t="s">
        <v>2430</v>
      </c>
      <c r="G1919" t="s">
        <v>2431</v>
      </c>
      <c r="H1919" t="s">
        <v>312</v>
      </c>
      <c r="I1919" t="s">
        <v>951</v>
      </c>
      <c r="J1919" t="s">
        <v>204</v>
      </c>
      <c r="K1919" t="s">
        <v>204</v>
      </c>
      <c r="L1919" t="s">
        <v>325</v>
      </c>
      <c r="M1919" t="s">
        <v>340</v>
      </c>
      <c r="N1919" t="s">
        <v>464</v>
      </c>
      <c r="O1919" t="s">
        <v>339</v>
      </c>
      <c r="P1919" t="s">
        <v>1650</v>
      </c>
      <c r="Q1919" t="s">
        <v>413</v>
      </c>
      <c r="R1919" t="s">
        <v>407</v>
      </c>
      <c r="S1919" t="s">
        <v>1212</v>
      </c>
      <c r="T1919" s="132">
        <v>5385</v>
      </c>
      <c r="U1919" t="s">
        <v>2432</v>
      </c>
      <c r="V1919" s="133">
        <v>2.5499999999999998E-2</v>
      </c>
      <c r="W1919" s="133">
        <v>5.2949292224645297E-2</v>
      </c>
      <c r="X1919" s="15" t="s">
        <v>412</v>
      </c>
      <c r="Y1919" s="15" t="s">
        <v>339</v>
      </c>
      <c r="Z1919" s="144">
        <v>3559263.56</v>
      </c>
      <c r="AB1919" t="s">
        <v>2433</v>
      </c>
      <c r="AD1919" s="144">
        <v>3100.4744999999998</v>
      </c>
      <c r="AG1919" s="15" t="s">
        <v>15</v>
      </c>
      <c r="AH1919" s="133">
        <v>1.9767050963905015E-3</v>
      </c>
      <c r="AI1919" s="133">
        <v>1.0296917664529557E-2</v>
      </c>
      <c r="AJ1919" s="133">
        <v>1.1214030798609165E-3</v>
      </c>
    </row>
    <row r="1920" spans="1:36">
      <c r="A1920" t="s">
        <v>1213</v>
      </c>
      <c r="B1920">
        <v>9719</v>
      </c>
      <c r="C1920" t="s">
        <v>2312</v>
      </c>
      <c r="D1920" t="s">
        <v>2313</v>
      </c>
      <c r="E1920" t="s">
        <v>309</v>
      </c>
      <c r="F1920" t="s">
        <v>3025</v>
      </c>
      <c r="G1920" t="s">
        <v>3026</v>
      </c>
      <c r="H1920" t="s">
        <v>312</v>
      </c>
      <c r="I1920" t="s">
        <v>951</v>
      </c>
      <c r="J1920" t="s">
        <v>204</v>
      </c>
      <c r="K1920" t="s">
        <v>204</v>
      </c>
      <c r="L1920" t="s">
        <v>325</v>
      </c>
      <c r="M1920" t="s">
        <v>340</v>
      </c>
      <c r="N1920" t="s">
        <v>464</v>
      </c>
      <c r="O1920" t="s">
        <v>339</v>
      </c>
      <c r="P1920" t="s">
        <v>1690</v>
      </c>
      <c r="Q1920" t="s">
        <v>413</v>
      </c>
      <c r="R1920" t="s">
        <v>407</v>
      </c>
      <c r="S1920" t="s">
        <v>1212</v>
      </c>
      <c r="T1920" s="132">
        <v>1791.6</v>
      </c>
      <c r="U1920" t="s">
        <v>3027</v>
      </c>
      <c r="V1920" s="133">
        <v>6.7400000000000002E-2</v>
      </c>
      <c r="W1920" s="133">
        <v>5.7607033351659398E-2</v>
      </c>
      <c r="X1920" s="15" t="s">
        <v>412</v>
      </c>
      <c r="Y1920" s="15" t="s">
        <v>339</v>
      </c>
      <c r="Z1920" s="144">
        <v>2774562</v>
      </c>
      <c r="AB1920" t="s">
        <v>3028</v>
      </c>
      <c r="AD1920" s="144">
        <v>2845.0358999999999</v>
      </c>
      <c r="AG1920" s="15" t="s">
        <v>15</v>
      </c>
      <c r="AH1920" s="133">
        <v>2.6436052634343323E-3</v>
      </c>
      <c r="AI1920" s="133">
        <v>9.4485861486461979E-3</v>
      </c>
      <c r="AJ1920" s="133">
        <v>1.0290141139928338E-3</v>
      </c>
    </row>
    <row r="1921" spans="1:36">
      <c r="A1921" t="s">
        <v>1213</v>
      </c>
      <c r="B1921">
        <v>9719</v>
      </c>
      <c r="C1921" t="s">
        <v>2094</v>
      </c>
      <c r="D1921" t="s">
        <v>2095</v>
      </c>
      <c r="E1921" t="s">
        <v>309</v>
      </c>
      <c r="F1921" t="s">
        <v>2366</v>
      </c>
      <c r="G1921" t="s">
        <v>2367</v>
      </c>
      <c r="H1921" t="s">
        <v>312</v>
      </c>
      <c r="I1921" t="s">
        <v>951</v>
      </c>
      <c r="J1921" t="s">
        <v>204</v>
      </c>
      <c r="K1921" t="s">
        <v>204</v>
      </c>
      <c r="L1921" t="s">
        <v>325</v>
      </c>
      <c r="M1921" t="s">
        <v>340</v>
      </c>
      <c r="N1921" t="s">
        <v>448</v>
      </c>
      <c r="O1921" t="s">
        <v>339</v>
      </c>
      <c r="P1921" t="s">
        <v>1211</v>
      </c>
      <c r="Q1921" t="s">
        <v>413</v>
      </c>
      <c r="R1921" t="s">
        <v>407</v>
      </c>
      <c r="S1921" t="s">
        <v>1212</v>
      </c>
      <c r="T1921" s="132">
        <v>3414.5</v>
      </c>
      <c r="U1921" t="s">
        <v>2368</v>
      </c>
      <c r="V1921" s="133">
        <v>2.6800000000000001E-2</v>
      </c>
      <c r="W1921" s="133">
        <v>4.46566247451302E-2</v>
      </c>
      <c r="X1921" s="15" t="s">
        <v>412</v>
      </c>
      <c r="Y1921" s="15" t="s">
        <v>339</v>
      </c>
      <c r="Z1921" s="144">
        <v>2858458.69</v>
      </c>
      <c r="AB1921" t="s">
        <v>2369</v>
      </c>
      <c r="AD1921" s="144">
        <v>2716.1073999999999</v>
      </c>
      <c r="AG1921" s="15" t="s">
        <v>15</v>
      </c>
      <c r="AH1921" s="133">
        <v>1.2517590238258363E-3</v>
      </c>
      <c r="AI1921" s="133">
        <v>9.0204045431818425E-3</v>
      </c>
      <c r="AJ1921" s="133">
        <v>9.8238227845222608E-4</v>
      </c>
    </row>
    <row r="1922" spans="1:36">
      <c r="A1922" t="s">
        <v>1213</v>
      </c>
      <c r="B1922">
        <v>9719</v>
      </c>
      <c r="C1922" t="s">
        <v>2195</v>
      </c>
      <c r="D1922" t="s">
        <v>2196</v>
      </c>
      <c r="E1922" t="s">
        <v>309</v>
      </c>
      <c r="F1922" t="s">
        <v>2399</v>
      </c>
      <c r="G1922" t="s">
        <v>2400</v>
      </c>
      <c r="H1922" t="s">
        <v>312</v>
      </c>
      <c r="I1922" t="s">
        <v>951</v>
      </c>
      <c r="J1922" t="s">
        <v>204</v>
      </c>
      <c r="K1922" t="s">
        <v>204</v>
      </c>
      <c r="L1922" t="s">
        <v>325</v>
      </c>
      <c r="M1922" t="s">
        <v>340</v>
      </c>
      <c r="N1922" t="s">
        <v>464</v>
      </c>
      <c r="O1922" t="s">
        <v>339</v>
      </c>
      <c r="P1922" t="s">
        <v>1650</v>
      </c>
      <c r="Q1922" t="s">
        <v>413</v>
      </c>
      <c r="R1922" t="s">
        <v>407</v>
      </c>
      <c r="S1922" t="s">
        <v>1212</v>
      </c>
      <c r="T1922" s="132">
        <v>5780.9</v>
      </c>
      <c r="U1922" t="s">
        <v>2199</v>
      </c>
      <c r="V1922" s="133">
        <v>2.4400000000000002E-2</v>
      </c>
      <c r="W1922" s="133">
        <v>5.03450484526154E-2</v>
      </c>
      <c r="X1922" s="15" t="s">
        <v>412</v>
      </c>
      <c r="Y1922" s="15" t="s">
        <v>339</v>
      </c>
      <c r="Z1922" s="144">
        <v>3147309</v>
      </c>
      <c r="AB1922" t="s">
        <v>2401</v>
      </c>
      <c r="AD1922" s="144">
        <v>2693.1522999999997</v>
      </c>
      <c r="AG1922" s="15" t="s">
        <v>15</v>
      </c>
      <c r="AH1922" s="133">
        <v>2.5896573628077127E-3</v>
      </c>
      <c r="AI1922" s="133">
        <v>8.9441688654876561E-3</v>
      </c>
      <c r="AJ1922" s="133">
        <v>9.740797041725422E-4</v>
      </c>
    </row>
    <row r="1923" spans="1:36">
      <c r="A1923" t="s">
        <v>1213</v>
      </c>
      <c r="B1923">
        <v>9719</v>
      </c>
      <c r="C1923" t="s">
        <v>2330</v>
      </c>
      <c r="D1923" t="s">
        <v>2331</v>
      </c>
      <c r="E1923" t="s">
        <v>309</v>
      </c>
      <c r="F1923" t="s">
        <v>2437</v>
      </c>
      <c r="G1923" t="s">
        <v>2438</v>
      </c>
      <c r="H1923" t="s">
        <v>312</v>
      </c>
      <c r="I1923" t="s">
        <v>951</v>
      </c>
      <c r="J1923" t="s">
        <v>204</v>
      </c>
      <c r="K1923" t="s">
        <v>204</v>
      </c>
      <c r="L1923" t="s">
        <v>325</v>
      </c>
      <c r="M1923" t="s">
        <v>340</v>
      </c>
      <c r="N1923" t="s">
        <v>445</v>
      </c>
      <c r="O1923" t="s">
        <v>339</v>
      </c>
      <c r="P1923" t="s">
        <v>1964</v>
      </c>
      <c r="Q1923" t="s">
        <v>415</v>
      </c>
      <c r="R1923" t="s">
        <v>407</v>
      </c>
      <c r="S1923" t="s">
        <v>1212</v>
      </c>
      <c r="T1923" s="132">
        <v>2722.7</v>
      </c>
      <c r="U1923" t="s">
        <v>2439</v>
      </c>
      <c r="V1923" s="133">
        <v>5.7799999999999997E-2</v>
      </c>
      <c r="W1923" s="133">
        <v>1.18452512991425E-2</v>
      </c>
      <c r="X1923" s="15" t="s">
        <v>412</v>
      </c>
      <c r="Y1923" s="15" t="s">
        <v>339</v>
      </c>
      <c r="Z1923" s="144">
        <v>2560467</v>
      </c>
      <c r="AB1923" t="s">
        <v>2440</v>
      </c>
      <c r="AD1923" s="144">
        <v>2616.0291000000002</v>
      </c>
      <c r="AG1923" s="15" t="s">
        <v>15</v>
      </c>
      <c r="AH1923" s="133">
        <v>6.4301999169269243E-3</v>
      </c>
      <c r="AI1923" s="133">
        <v>8.6880367023542248E-3</v>
      </c>
      <c r="AJ1923" s="133">
        <v>9.461852015702054E-4</v>
      </c>
    </row>
    <row r="1924" spans="1:36">
      <c r="A1924" t="s">
        <v>1213</v>
      </c>
      <c r="B1924">
        <v>9719</v>
      </c>
      <c r="C1924" t="s">
        <v>2306</v>
      </c>
      <c r="D1924" t="s">
        <v>2307</v>
      </c>
      <c r="E1924" t="s">
        <v>309</v>
      </c>
      <c r="F1924" t="s">
        <v>3863</v>
      </c>
      <c r="G1924" t="s">
        <v>3864</v>
      </c>
      <c r="H1924" t="s">
        <v>312</v>
      </c>
      <c r="I1924" t="s">
        <v>951</v>
      </c>
      <c r="J1924" t="s">
        <v>204</v>
      </c>
      <c r="K1924" t="s">
        <v>204</v>
      </c>
      <c r="L1924" t="s">
        <v>325</v>
      </c>
      <c r="M1924" t="s">
        <v>340</v>
      </c>
      <c r="N1924" t="s">
        <v>445</v>
      </c>
      <c r="O1924" t="s">
        <v>339</v>
      </c>
      <c r="P1924" t="s">
        <v>1725</v>
      </c>
      <c r="Q1924" t="s">
        <v>415</v>
      </c>
      <c r="R1924" t="s">
        <v>407</v>
      </c>
      <c r="S1924" t="s">
        <v>1212</v>
      </c>
      <c r="T1924" s="132">
        <v>1307.7</v>
      </c>
      <c r="U1924" t="s">
        <v>2422</v>
      </c>
      <c r="V1924" s="133">
        <v>3.61E-2</v>
      </c>
      <c r="W1924" s="133">
        <v>4.5828927832841503E-2</v>
      </c>
      <c r="X1924" s="15" t="s">
        <v>412</v>
      </c>
      <c r="Y1924" s="15" t="s">
        <v>339</v>
      </c>
      <c r="Z1924" s="144">
        <v>2374786</v>
      </c>
      <c r="AB1924" t="s">
        <v>3865</v>
      </c>
      <c r="AD1924" s="144">
        <v>2360.5373</v>
      </c>
      <c r="AG1924" s="15" t="s">
        <v>15</v>
      </c>
      <c r="AH1924" s="133">
        <v>3.094183713355049E-3</v>
      </c>
      <c r="AI1924" s="133">
        <v>7.8395285051210423E-3</v>
      </c>
      <c r="AJ1924" s="133">
        <v>8.5377699392353407E-4</v>
      </c>
    </row>
    <row r="1925" spans="1:36">
      <c r="A1925" t="s">
        <v>1213</v>
      </c>
      <c r="B1925">
        <v>9719</v>
      </c>
      <c r="C1925" t="s">
        <v>2306</v>
      </c>
      <c r="D1925" t="s">
        <v>2307</v>
      </c>
      <c r="E1925" t="s">
        <v>309</v>
      </c>
      <c r="F1925" t="s">
        <v>3866</v>
      </c>
      <c r="G1925" t="s">
        <v>3867</v>
      </c>
      <c r="H1925" t="s">
        <v>312</v>
      </c>
      <c r="I1925" t="s">
        <v>951</v>
      </c>
      <c r="J1925" t="s">
        <v>204</v>
      </c>
      <c r="K1925" t="s">
        <v>204</v>
      </c>
      <c r="L1925" t="s">
        <v>325</v>
      </c>
      <c r="M1925" t="s">
        <v>340</v>
      </c>
      <c r="N1925" t="s">
        <v>445</v>
      </c>
      <c r="O1925" t="s">
        <v>339</v>
      </c>
      <c r="P1925" t="s">
        <v>1725</v>
      </c>
      <c r="Q1925" t="s">
        <v>415</v>
      </c>
      <c r="R1925" t="s">
        <v>407</v>
      </c>
      <c r="S1925" t="s">
        <v>1212</v>
      </c>
      <c r="T1925" s="132">
        <v>819.7</v>
      </c>
      <c r="U1925" t="s">
        <v>3868</v>
      </c>
      <c r="V1925" s="133">
        <v>5.8400000000000001E-2</v>
      </c>
      <c r="W1925" s="133">
        <v>2.1590840278863599E-2</v>
      </c>
      <c r="X1925" s="15" t="s">
        <v>412</v>
      </c>
      <c r="Y1925" s="15" t="s">
        <v>339</v>
      </c>
      <c r="Z1925" s="144">
        <v>2254031</v>
      </c>
      <c r="AB1925" t="s">
        <v>3869</v>
      </c>
      <c r="AD1925" s="144">
        <v>2294.1527999999998</v>
      </c>
      <c r="AG1925" s="15" t="s">
        <v>15</v>
      </c>
      <c r="AH1925" s="133">
        <v>7.6837862068730419E-3</v>
      </c>
      <c r="AI1925" s="133">
        <v>7.6190604023513003E-3</v>
      </c>
      <c r="AJ1925" s="133">
        <v>8.297665456018248E-4</v>
      </c>
    </row>
    <row r="1926" spans="1:36">
      <c r="A1926" t="s">
        <v>1213</v>
      </c>
      <c r="B1926">
        <v>9719</v>
      </c>
      <c r="C1926" t="s">
        <v>2449</v>
      </c>
      <c r="D1926" t="s">
        <v>2450</v>
      </c>
      <c r="E1926" t="s">
        <v>309</v>
      </c>
      <c r="F1926" t="s">
        <v>3870</v>
      </c>
      <c r="G1926" t="s">
        <v>3871</v>
      </c>
      <c r="H1926" t="s">
        <v>312</v>
      </c>
      <c r="I1926" t="s">
        <v>951</v>
      </c>
      <c r="J1926" t="s">
        <v>204</v>
      </c>
      <c r="K1926" t="s">
        <v>204</v>
      </c>
      <c r="L1926" t="s">
        <v>325</v>
      </c>
      <c r="M1926" t="s">
        <v>340</v>
      </c>
      <c r="N1926" t="s">
        <v>445</v>
      </c>
      <c r="O1926" t="s">
        <v>339</v>
      </c>
      <c r="P1926" t="s">
        <v>1690</v>
      </c>
      <c r="Q1926" t="s">
        <v>413</v>
      </c>
      <c r="R1926" t="s">
        <v>407</v>
      </c>
      <c r="S1926" t="s">
        <v>1212</v>
      </c>
      <c r="T1926" s="132">
        <v>3469.6</v>
      </c>
      <c r="U1926" t="s">
        <v>1682</v>
      </c>
      <c r="V1926" s="133">
        <v>4.36E-2</v>
      </c>
      <c r="W1926" s="133">
        <v>4.5480121768712599E-2</v>
      </c>
      <c r="X1926" s="15" t="s">
        <v>412</v>
      </c>
      <c r="Y1926" s="15" t="s">
        <v>339</v>
      </c>
      <c r="Z1926" s="144">
        <v>2182068</v>
      </c>
      <c r="AB1926" t="s">
        <v>3872</v>
      </c>
      <c r="AD1926" s="144">
        <v>2190.1417000000001</v>
      </c>
      <c r="AG1926" s="15" t="s">
        <v>15</v>
      </c>
      <c r="AH1926" s="133">
        <v>7.2735600000000001E-3</v>
      </c>
      <c r="AI1926" s="133">
        <v>7.2736314259487693E-3</v>
      </c>
      <c r="AJ1926" s="133">
        <v>7.9214702385451764E-4</v>
      </c>
    </row>
    <row r="1927" spans="1:36">
      <c r="A1927" t="s">
        <v>1213</v>
      </c>
      <c r="B1927">
        <v>9719</v>
      </c>
      <c r="C1927" t="s">
        <v>2557</v>
      </c>
      <c r="D1927" t="s">
        <v>2558</v>
      </c>
      <c r="E1927" t="s">
        <v>309</v>
      </c>
      <c r="F1927" t="s">
        <v>2980</v>
      </c>
      <c r="G1927" t="s">
        <v>2981</v>
      </c>
      <c r="H1927" t="s">
        <v>312</v>
      </c>
      <c r="I1927" t="s">
        <v>951</v>
      </c>
      <c r="J1927" t="s">
        <v>204</v>
      </c>
      <c r="K1927" t="s">
        <v>204</v>
      </c>
      <c r="L1927" t="s">
        <v>325</v>
      </c>
      <c r="M1927" t="s">
        <v>340</v>
      </c>
      <c r="N1927" t="s">
        <v>475</v>
      </c>
      <c r="O1927" t="s">
        <v>339</v>
      </c>
      <c r="P1927" t="s">
        <v>1650</v>
      </c>
      <c r="Q1927" t="s">
        <v>413</v>
      </c>
      <c r="R1927" t="s">
        <v>407</v>
      </c>
      <c r="S1927" t="s">
        <v>1212</v>
      </c>
      <c r="T1927" s="132">
        <v>3750.4</v>
      </c>
      <c r="U1927" t="s">
        <v>2982</v>
      </c>
      <c r="V1927" s="133">
        <v>3.5200000000000002E-2</v>
      </c>
      <c r="W1927" s="133">
        <v>4.7030079542398101E-2</v>
      </c>
      <c r="X1927" s="15" t="s">
        <v>412</v>
      </c>
      <c r="Y1927" s="15" t="s">
        <v>339</v>
      </c>
      <c r="Z1927" s="144">
        <v>2258295.0099999998</v>
      </c>
      <c r="AB1927" t="s">
        <v>2983</v>
      </c>
      <c r="AD1927" s="144">
        <v>2169.9957000000004</v>
      </c>
      <c r="AG1927" s="15" t="s">
        <v>15</v>
      </c>
      <c r="AH1927" s="133">
        <v>2.9349623105455092E-3</v>
      </c>
      <c r="AI1927" s="133">
        <v>7.2067249884761797E-3</v>
      </c>
      <c r="AJ1927" s="133">
        <v>7.8486046612057147E-4</v>
      </c>
    </row>
    <row r="1928" spans="1:36">
      <c r="A1928" t="s">
        <v>1213</v>
      </c>
      <c r="B1928">
        <v>9719</v>
      </c>
      <c r="C1928" t="s">
        <v>2382</v>
      </c>
      <c r="D1928" t="s">
        <v>2383</v>
      </c>
      <c r="E1928" t="s">
        <v>309</v>
      </c>
      <c r="F1928" t="s">
        <v>3873</v>
      </c>
      <c r="G1928" t="s">
        <v>3874</v>
      </c>
      <c r="H1928" t="s">
        <v>312</v>
      </c>
      <c r="I1928" t="s">
        <v>951</v>
      </c>
      <c r="J1928" t="s">
        <v>204</v>
      </c>
      <c r="K1928" t="s">
        <v>204</v>
      </c>
      <c r="L1928" t="s">
        <v>325</v>
      </c>
      <c r="M1928" t="s">
        <v>340</v>
      </c>
      <c r="N1928" t="s">
        <v>465</v>
      </c>
      <c r="O1928" t="s">
        <v>339</v>
      </c>
      <c r="P1928" t="s">
        <v>1964</v>
      </c>
      <c r="Q1928" t="s">
        <v>415</v>
      </c>
      <c r="R1928" t="s">
        <v>407</v>
      </c>
      <c r="S1928" t="s">
        <v>1212</v>
      </c>
      <c r="T1928" s="132">
        <v>4629.3</v>
      </c>
      <c r="U1928" t="s">
        <v>3875</v>
      </c>
      <c r="V1928" s="133">
        <v>3.6900000000000002E-2</v>
      </c>
      <c r="W1928" s="133">
        <v>4.59495675241944E-2</v>
      </c>
      <c r="X1928" s="15" t="s">
        <v>412</v>
      </c>
      <c r="Y1928" s="15" t="s">
        <v>339</v>
      </c>
      <c r="Z1928" s="144">
        <v>2214367.66</v>
      </c>
      <c r="AB1928" t="s">
        <v>3876</v>
      </c>
      <c r="AD1928" s="144">
        <v>2078.4054999999998</v>
      </c>
      <c r="AG1928" s="15" t="s">
        <v>15</v>
      </c>
      <c r="AH1928" s="133">
        <v>8.32469045112782E-3</v>
      </c>
      <c r="AI1928" s="133">
        <v>6.9025467898559999E-3</v>
      </c>
      <c r="AJ1928" s="133">
        <v>7.5173342947986441E-4</v>
      </c>
    </row>
    <row r="1929" spans="1:36">
      <c r="A1929" t="s">
        <v>1213</v>
      </c>
      <c r="B1929">
        <v>9719</v>
      </c>
      <c r="C1929" t="s">
        <v>1756</v>
      </c>
      <c r="D1929" t="s">
        <v>1757</v>
      </c>
      <c r="E1929" t="s">
        <v>309</v>
      </c>
      <c r="F1929" t="s">
        <v>1758</v>
      </c>
      <c r="G1929" t="s">
        <v>1759</v>
      </c>
      <c r="H1929" t="s">
        <v>312</v>
      </c>
      <c r="I1929" t="s">
        <v>951</v>
      </c>
      <c r="J1929" t="s">
        <v>204</v>
      </c>
      <c r="K1929" t="s">
        <v>204</v>
      </c>
      <c r="L1929" t="s">
        <v>325</v>
      </c>
      <c r="M1929" t="s">
        <v>340</v>
      </c>
      <c r="N1929" t="s">
        <v>441</v>
      </c>
      <c r="O1929" t="s">
        <v>339</v>
      </c>
      <c r="P1929" t="s">
        <v>1760</v>
      </c>
      <c r="Q1929" t="s">
        <v>415</v>
      </c>
      <c r="R1929" t="s">
        <v>407</v>
      </c>
      <c r="S1929" t="s">
        <v>1212</v>
      </c>
      <c r="T1929" s="132">
        <v>2014.2</v>
      </c>
      <c r="U1929" t="s">
        <v>1761</v>
      </c>
      <c r="V1929" s="133">
        <v>3.4500000000000003E-2</v>
      </c>
      <c r="W1929" s="133">
        <v>4.2700163663625397E-2</v>
      </c>
      <c r="X1929" s="15" t="s">
        <v>412</v>
      </c>
      <c r="Y1929" s="15" t="s">
        <v>339</v>
      </c>
      <c r="Z1929" s="144">
        <v>2068744.78</v>
      </c>
      <c r="AB1929" t="s">
        <v>1762</v>
      </c>
      <c r="AD1929" s="144">
        <v>2013.0954999999999</v>
      </c>
      <c r="AG1929" s="15" t="s">
        <v>15</v>
      </c>
      <c r="AH1929" s="133">
        <v>2.8400398444832953E-3</v>
      </c>
      <c r="AI1929" s="133">
        <v>6.6856471854017706E-3</v>
      </c>
      <c r="AJ1929" s="133">
        <v>7.2811161444938561E-4</v>
      </c>
    </row>
    <row r="1930" spans="1:36">
      <c r="A1930" t="s">
        <v>1213</v>
      </c>
      <c r="B1930">
        <v>9719</v>
      </c>
      <c r="C1930" t="s">
        <v>2535</v>
      </c>
      <c r="D1930" t="s">
        <v>2536</v>
      </c>
      <c r="E1930" t="s">
        <v>309</v>
      </c>
      <c r="F1930" t="s">
        <v>2537</v>
      </c>
      <c r="G1930" t="s">
        <v>2538</v>
      </c>
      <c r="H1930" t="s">
        <v>312</v>
      </c>
      <c r="I1930" t="s">
        <v>951</v>
      </c>
      <c r="J1930" t="s">
        <v>204</v>
      </c>
      <c r="K1930" t="s">
        <v>204</v>
      </c>
      <c r="L1930" t="s">
        <v>325</v>
      </c>
      <c r="M1930" t="s">
        <v>340</v>
      </c>
      <c r="N1930" t="s">
        <v>451</v>
      </c>
      <c r="O1930" t="s">
        <v>339</v>
      </c>
      <c r="P1930" t="s">
        <v>1622</v>
      </c>
      <c r="Q1930" t="s">
        <v>413</v>
      </c>
      <c r="R1930" t="s">
        <v>407</v>
      </c>
      <c r="S1930" t="s">
        <v>1212</v>
      </c>
      <c r="T1930" s="132">
        <v>1501.9</v>
      </c>
      <c r="U1930" t="s">
        <v>1726</v>
      </c>
      <c r="V1930" s="133">
        <v>3.3500000000000002E-2</v>
      </c>
      <c r="W1930" s="133">
        <v>4.5920718902349097E-2</v>
      </c>
      <c r="X1930" s="15" t="s">
        <v>412</v>
      </c>
      <c r="Y1930" s="15" t="s">
        <v>339</v>
      </c>
      <c r="Z1930" s="144">
        <v>1826789.32</v>
      </c>
      <c r="AB1930" t="s">
        <v>2539</v>
      </c>
      <c r="AD1930" s="144">
        <v>1793.5418</v>
      </c>
      <c r="AG1930" s="15" t="s">
        <v>15</v>
      </c>
      <c r="AH1930" s="133">
        <v>6.0002332707785322E-3</v>
      </c>
      <c r="AI1930" s="133">
        <v>5.9564922215912886E-3</v>
      </c>
      <c r="AJ1930" s="133">
        <v>6.4870177077066497E-4</v>
      </c>
    </row>
    <row r="1931" spans="1:36">
      <c r="A1931" t="s">
        <v>1213</v>
      </c>
      <c r="B1931">
        <v>9719</v>
      </c>
      <c r="C1931" t="s">
        <v>2505</v>
      </c>
      <c r="D1931" t="s">
        <v>2506</v>
      </c>
      <c r="E1931" t="s">
        <v>309</v>
      </c>
      <c r="F1931" t="s">
        <v>2507</v>
      </c>
      <c r="G1931" t="s">
        <v>2508</v>
      </c>
      <c r="H1931" t="s">
        <v>312</v>
      </c>
      <c r="I1931" t="s">
        <v>951</v>
      </c>
      <c r="J1931" t="s">
        <v>204</v>
      </c>
      <c r="K1931" t="s">
        <v>204</v>
      </c>
      <c r="L1931" t="s">
        <v>325</v>
      </c>
      <c r="M1931" t="s">
        <v>340</v>
      </c>
      <c r="N1931" t="s">
        <v>451</v>
      </c>
      <c r="O1931" t="s">
        <v>339</v>
      </c>
      <c r="P1931" t="s">
        <v>2509</v>
      </c>
      <c r="Q1931" t="s">
        <v>413</v>
      </c>
      <c r="R1931" t="s">
        <v>407</v>
      </c>
      <c r="S1931" t="s">
        <v>1212</v>
      </c>
      <c r="T1931" s="132">
        <v>1654</v>
      </c>
      <c r="U1931" t="s">
        <v>2510</v>
      </c>
      <c r="V1931" s="133">
        <v>4.8000000000000001E-2</v>
      </c>
      <c r="W1931" s="133">
        <v>6.8409530931710802E-2</v>
      </c>
      <c r="X1931" s="15" t="s">
        <v>412</v>
      </c>
      <c r="Y1931" s="15" t="s">
        <v>339</v>
      </c>
      <c r="Z1931" s="144">
        <v>1448617.71</v>
      </c>
      <c r="AB1931" t="s">
        <v>2511</v>
      </c>
      <c r="AD1931" s="144">
        <v>1420.9491</v>
      </c>
      <c r="AG1931" s="15" t="s">
        <v>15</v>
      </c>
      <c r="AH1931" s="133">
        <v>1.7027444749347224E-3</v>
      </c>
      <c r="AI1931" s="133">
        <v>4.7190828010962122E-3</v>
      </c>
      <c r="AJ1931" s="133">
        <v>5.139396234562153E-4</v>
      </c>
    </row>
    <row r="1932" spans="1:36">
      <c r="A1932" t="s">
        <v>1213</v>
      </c>
      <c r="B1932">
        <v>9719</v>
      </c>
      <c r="C1932" t="s">
        <v>2382</v>
      </c>
      <c r="D1932" t="s">
        <v>2383</v>
      </c>
      <c r="E1932" t="s">
        <v>309</v>
      </c>
      <c r="F1932" t="s">
        <v>3415</v>
      </c>
      <c r="G1932" t="s">
        <v>3416</v>
      </c>
      <c r="H1932" t="s">
        <v>312</v>
      </c>
      <c r="I1932" t="s">
        <v>951</v>
      </c>
      <c r="J1932" t="s">
        <v>204</v>
      </c>
      <c r="K1932" t="s">
        <v>204</v>
      </c>
      <c r="L1932" t="s">
        <v>325</v>
      </c>
      <c r="M1932" t="s">
        <v>340</v>
      </c>
      <c r="N1932" t="s">
        <v>465</v>
      </c>
      <c r="O1932" t="s">
        <v>339</v>
      </c>
      <c r="P1932" t="s">
        <v>2102</v>
      </c>
      <c r="Q1932" t="s">
        <v>415</v>
      </c>
      <c r="R1932" t="s">
        <v>407</v>
      </c>
      <c r="S1932" t="s">
        <v>1212</v>
      </c>
      <c r="T1932" s="132">
        <v>2397.8000000000002</v>
      </c>
      <c r="U1932" t="s">
        <v>1663</v>
      </c>
      <c r="V1932" s="133">
        <v>2.75E-2</v>
      </c>
      <c r="W1932" s="133">
        <v>4.8443662012815102E-2</v>
      </c>
      <c r="X1932" s="15" t="s">
        <v>412</v>
      </c>
      <c r="Y1932" s="15" t="s">
        <v>339</v>
      </c>
      <c r="Z1932" s="144">
        <v>1265506.6399999999</v>
      </c>
      <c r="AB1932" t="s">
        <v>3417</v>
      </c>
      <c r="AD1932" s="144">
        <v>1214.3802000000001</v>
      </c>
      <c r="AG1932" s="15" t="s">
        <v>15</v>
      </c>
      <c r="AH1932" s="133">
        <v>1.5328665578286651E-2</v>
      </c>
      <c r="AI1932" s="133">
        <v>4.0330513709546517E-3</v>
      </c>
      <c r="AJ1932" s="133">
        <v>4.3922622050338289E-4</v>
      </c>
    </row>
    <row r="1933" spans="1:36">
      <c r="A1933" t="s">
        <v>1213</v>
      </c>
      <c r="B1933">
        <v>9719</v>
      </c>
      <c r="C1933" t="s">
        <v>2382</v>
      </c>
      <c r="D1933" t="s">
        <v>2383</v>
      </c>
      <c r="E1933" t="s">
        <v>309</v>
      </c>
      <c r="F1933" t="s">
        <v>2420</v>
      </c>
      <c r="G1933" t="s">
        <v>2421</v>
      </c>
      <c r="H1933" t="s">
        <v>312</v>
      </c>
      <c r="I1933" t="s">
        <v>951</v>
      </c>
      <c r="J1933" t="s">
        <v>204</v>
      </c>
      <c r="K1933" t="s">
        <v>204</v>
      </c>
      <c r="L1933" t="s">
        <v>325</v>
      </c>
      <c r="M1933" t="s">
        <v>340</v>
      </c>
      <c r="N1933" t="s">
        <v>465</v>
      </c>
      <c r="O1933" t="s">
        <v>339</v>
      </c>
      <c r="P1933" t="s">
        <v>1964</v>
      </c>
      <c r="Q1933" t="s">
        <v>415</v>
      </c>
      <c r="R1933" t="s">
        <v>407</v>
      </c>
      <c r="S1933" t="s">
        <v>1212</v>
      </c>
      <c r="T1933" s="132">
        <v>1223</v>
      </c>
      <c r="U1933" t="s">
        <v>2422</v>
      </c>
      <c r="V1933" s="133">
        <v>5.0999999999999997E-2</v>
      </c>
      <c r="W1933" s="133">
        <v>4.6896326841115603E-2</v>
      </c>
      <c r="X1933" s="15" t="s">
        <v>412</v>
      </c>
      <c r="Y1933" s="15" t="s">
        <v>339</v>
      </c>
      <c r="Z1933" s="144">
        <v>1197561.08</v>
      </c>
      <c r="AB1933" t="s">
        <v>2423</v>
      </c>
      <c r="AD1933" s="144">
        <v>1213.0096000000001</v>
      </c>
      <c r="AG1933" s="15" t="s">
        <v>15</v>
      </c>
      <c r="AH1933" s="133">
        <v>5.8445133618819306E-3</v>
      </c>
      <c r="AI1933" s="133">
        <v>4.0284995014420967E-3</v>
      </c>
      <c r="AJ1933" s="133">
        <v>4.3873049152342924E-4</v>
      </c>
    </row>
    <row r="1934" spans="1:36">
      <c r="A1934" t="s">
        <v>1213</v>
      </c>
      <c r="B1934">
        <v>9719</v>
      </c>
      <c r="C1934" t="s">
        <v>3046</v>
      </c>
      <c r="D1934" t="s">
        <v>3047</v>
      </c>
      <c r="E1934" t="s">
        <v>309</v>
      </c>
      <c r="F1934" t="s">
        <v>3877</v>
      </c>
      <c r="G1934" t="s">
        <v>3878</v>
      </c>
      <c r="H1934" t="s">
        <v>312</v>
      </c>
      <c r="I1934" t="s">
        <v>951</v>
      </c>
      <c r="J1934" t="s">
        <v>204</v>
      </c>
      <c r="K1934" t="s">
        <v>204</v>
      </c>
      <c r="L1934" t="s">
        <v>325</v>
      </c>
      <c r="M1934" t="s">
        <v>340</v>
      </c>
      <c r="N1934" t="s">
        <v>447</v>
      </c>
      <c r="O1934" t="s">
        <v>339</v>
      </c>
      <c r="P1934" t="s">
        <v>1662</v>
      </c>
      <c r="Q1934" t="s">
        <v>413</v>
      </c>
      <c r="R1934" t="s">
        <v>407</v>
      </c>
      <c r="S1934" t="s">
        <v>1212</v>
      </c>
      <c r="T1934" s="132">
        <v>2360.8000000000002</v>
      </c>
      <c r="U1934" t="s">
        <v>3879</v>
      </c>
      <c r="V1934" s="133">
        <v>4.2999999999999997E-2</v>
      </c>
      <c r="W1934" s="133">
        <v>5.1986797295808497E-2</v>
      </c>
      <c r="X1934" s="15" t="s">
        <v>412</v>
      </c>
      <c r="Y1934" s="15" t="s">
        <v>339</v>
      </c>
      <c r="Z1934" s="144">
        <v>1213570.46</v>
      </c>
      <c r="AB1934" t="s">
        <v>3880</v>
      </c>
      <c r="AD1934" s="144">
        <v>1199.0076000000001</v>
      </c>
      <c r="AG1934" s="15" t="s">
        <v>15</v>
      </c>
      <c r="AH1934" s="133">
        <v>1.2024908404674347E-3</v>
      </c>
      <c r="AI1934" s="133">
        <v>3.9819977672273044E-3</v>
      </c>
      <c r="AJ1934" s="133">
        <v>4.3366614220392591E-4</v>
      </c>
    </row>
    <row r="1935" spans="1:36">
      <c r="A1935" t="s">
        <v>1213</v>
      </c>
      <c r="B1935">
        <v>9719</v>
      </c>
      <c r="C1935" t="s">
        <v>3881</v>
      </c>
      <c r="D1935" t="s">
        <v>3882</v>
      </c>
      <c r="E1935" t="s">
        <v>311</v>
      </c>
      <c r="F1935" t="s">
        <v>3883</v>
      </c>
      <c r="G1935" t="s">
        <v>3884</v>
      </c>
      <c r="H1935" t="s">
        <v>312</v>
      </c>
      <c r="I1935" t="s">
        <v>951</v>
      </c>
      <c r="J1935" t="s">
        <v>204</v>
      </c>
      <c r="K1935" t="s">
        <v>224</v>
      </c>
      <c r="L1935" t="s">
        <v>325</v>
      </c>
      <c r="M1935" t="s">
        <v>340</v>
      </c>
      <c r="N1935" t="s">
        <v>465</v>
      </c>
      <c r="O1935" t="s">
        <v>339</v>
      </c>
      <c r="P1935" t="s">
        <v>1690</v>
      </c>
      <c r="Q1935" t="s">
        <v>413</v>
      </c>
      <c r="R1935" t="s">
        <v>407</v>
      </c>
      <c r="S1935" t="s">
        <v>1212</v>
      </c>
      <c r="T1935" s="132">
        <v>1387.5</v>
      </c>
      <c r="U1935" t="s">
        <v>3885</v>
      </c>
      <c r="V1935" s="133">
        <v>4.8000000000000001E-2</v>
      </c>
      <c r="W1935" s="133">
        <v>5.5259804574250802E-2</v>
      </c>
      <c r="X1935" s="15" t="s">
        <v>412</v>
      </c>
      <c r="Y1935" s="15" t="s">
        <v>339</v>
      </c>
      <c r="Z1935" s="144">
        <v>1146980.25</v>
      </c>
      <c r="AB1935" t="s">
        <v>3886</v>
      </c>
      <c r="AD1935" s="144">
        <v>1159.597</v>
      </c>
      <c r="AG1935" s="15" t="s">
        <v>15</v>
      </c>
      <c r="AH1935" s="133">
        <v>3.0586139999999999E-3</v>
      </c>
      <c r="AI1935" s="133">
        <v>3.8511120904350226E-3</v>
      </c>
      <c r="AJ1935" s="133">
        <v>4.1941181815798815E-4</v>
      </c>
    </row>
    <row r="1936" spans="1:36">
      <c r="A1936" t="s">
        <v>1213</v>
      </c>
      <c r="B1936">
        <v>9719</v>
      </c>
      <c r="C1936" t="s">
        <v>1960</v>
      </c>
      <c r="D1936" t="s">
        <v>1961</v>
      </c>
      <c r="E1936" t="s">
        <v>309</v>
      </c>
      <c r="F1936" t="s">
        <v>3887</v>
      </c>
      <c r="G1936" t="s">
        <v>3888</v>
      </c>
      <c r="H1936" t="s">
        <v>312</v>
      </c>
      <c r="I1936" t="s">
        <v>951</v>
      </c>
      <c r="J1936" t="s">
        <v>204</v>
      </c>
      <c r="K1936" t="s">
        <v>204</v>
      </c>
      <c r="L1936" t="s">
        <v>325</v>
      </c>
      <c r="M1936" t="s">
        <v>340</v>
      </c>
      <c r="N1936" t="s">
        <v>464</v>
      </c>
      <c r="O1936" t="s">
        <v>339</v>
      </c>
      <c r="P1936" t="s">
        <v>1725</v>
      </c>
      <c r="Q1936" t="s">
        <v>415</v>
      </c>
      <c r="R1936" t="s">
        <v>407</v>
      </c>
      <c r="S1936" t="s">
        <v>1212</v>
      </c>
      <c r="T1936" s="132">
        <v>1864.9</v>
      </c>
      <c r="U1936" t="s">
        <v>3889</v>
      </c>
      <c r="V1936" s="133">
        <v>5.0500000000000003E-2</v>
      </c>
      <c r="W1936" s="133">
        <v>3.4402250980138403E-2</v>
      </c>
      <c r="X1936" s="15" t="s">
        <v>412</v>
      </c>
      <c r="Y1936" s="15" t="s">
        <v>339</v>
      </c>
      <c r="Z1936" s="144">
        <v>770803.15</v>
      </c>
      <c r="AB1936" t="s">
        <v>3890</v>
      </c>
      <c r="AD1936" s="144">
        <v>777.43209999999999</v>
      </c>
      <c r="AG1936" s="15" t="s">
        <v>15</v>
      </c>
      <c r="AH1936" s="133">
        <v>2.7723229812561916E-3</v>
      </c>
      <c r="AI1936" s="133">
        <v>2.5819126470681534E-3</v>
      </c>
      <c r="AJ1936" s="133">
        <v>2.8118752511034682E-4</v>
      </c>
    </row>
    <row r="1937" spans="1:36">
      <c r="A1937" t="s">
        <v>1213</v>
      </c>
      <c r="B1937">
        <v>9719</v>
      </c>
      <c r="C1937" t="s">
        <v>3118</v>
      </c>
      <c r="D1937" t="s">
        <v>3119</v>
      </c>
      <c r="E1937" t="s">
        <v>309</v>
      </c>
      <c r="F1937" t="s">
        <v>3148</v>
      </c>
      <c r="G1937" t="s">
        <v>3149</v>
      </c>
      <c r="H1937" t="s">
        <v>312</v>
      </c>
      <c r="I1937" t="s">
        <v>951</v>
      </c>
      <c r="J1937" t="s">
        <v>204</v>
      </c>
      <c r="K1937" t="s">
        <v>204</v>
      </c>
      <c r="L1937" t="s">
        <v>325</v>
      </c>
      <c r="M1937" t="s">
        <v>340</v>
      </c>
      <c r="N1937" t="s">
        <v>447</v>
      </c>
      <c r="O1937" t="s">
        <v>339</v>
      </c>
      <c r="P1937" t="s">
        <v>1662</v>
      </c>
      <c r="Q1937" t="s">
        <v>413</v>
      </c>
      <c r="R1937" t="s">
        <v>407</v>
      </c>
      <c r="S1937" t="s">
        <v>1212</v>
      </c>
      <c r="T1937" s="132">
        <v>337</v>
      </c>
      <c r="U1937" t="s">
        <v>3150</v>
      </c>
      <c r="V1937" s="133">
        <v>3.4200000000000001E-2</v>
      </c>
      <c r="W1937" s="133">
        <v>5.4129463118314403E-2</v>
      </c>
      <c r="X1937" s="15" t="s">
        <v>412</v>
      </c>
      <c r="Y1937" s="15" t="s">
        <v>339</v>
      </c>
      <c r="Z1937" s="144">
        <v>762429</v>
      </c>
      <c r="AB1937" t="s">
        <v>1867</v>
      </c>
      <c r="AD1937" s="144">
        <v>761.7428000000001</v>
      </c>
      <c r="AG1937" s="15" t="s">
        <v>15</v>
      </c>
      <c r="AH1937" s="133">
        <v>3.4181701290910901E-3</v>
      </c>
      <c r="AI1937" s="133">
        <v>2.5298072579368761E-3</v>
      </c>
      <c r="AJ1937" s="133">
        <v>2.7551290035827687E-4</v>
      </c>
    </row>
    <row r="1938" spans="1:36">
      <c r="A1938" t="s">
        <v>1213</v>
      </c>
      <c r="B1938">
        <v>9719</v>
      </c>
      <c r="C1938" t="s">
        <v>1646</v>
      </c>
      <c r="D1938" t="s">
        <v>1647</v>
      </c>
      <c r="E1938" t="s">
        <v>311</v>
      </c>
      <c r="F1938" t="s">
        <v>2050</v>
      </c>
      <c r="G1938" t="s">
        <v>2051</v>
      </c>
      <c r="H1938" t="s">
        <v>312</v>
      </c>
      <c r="I1938" t="s">
        <v>951</v>
      </c>
      <c r="J1938" t="s">
        <v>204</v>
      </c>
      <c r="K1938" t="s">
        <v>224</v>
      </c>
      <c r="L1938" t="s">
        <v>325</v>
      </c>
      <c r="M1938" t="s">
        <v>340</v>
      </c>
      <c r="N1938" t="s">
        <v>465</v>
      </c>
      <c r="O1938" t="s">
        <v>339</v>
      </c>
      <c r="P1938" t="s">
        <v>1690</v>
      </c>
      <c r="Q1938" t="s">
        <v>413</v>
      </c>
      <c r="R1938" t="s">
        <v>407</v>
      </c>
      <c r="S1938" t="s">
        <v>1212</v>
      </c>
      <c r="T1938" s="132">
        <v>887</v>
      </c>
      <c r="U1938" t="s">
        <v>1813</v>
      </c>
      <c r="V1938" s="133">
        <v>5.8000000000000003E-2</v>
      </c>
      <c r="W1938" s="133">
        <v>2.76411830604073E-2</v>
      </c>
      <c r="X1938" s="15" t="s">
        <v>412</v>
      </c>
      <c r="Y1938" s="15" t="s">
        <v>339</v>
      </c>
      <c r="Z1938" s="144">
        <v>494424.48</v>
      </c>
      <c r="AB1938" t="s">
        <v>2052</v>
      </c>
      <c r="AD1938" s="144">
        <v>506.73559999999998</v>
      </c>
      <c r="AG1938" s="15" t="s">
        <v>15</v>
      </c>
      <c r="AH1938" s="133">
        <v>2.1119625516320766E-3</v>
      </c>
      <c r="AI1938" s="133">
        <v>1.6829084551045282E-3</v>
      </c>
      <c r="AJ1938" s="133">
        <v>1.8327996650679417E-4</v>
      </c>
    </row>
    <row r="1939" spans="1:36">
      <c r="A1939" t="s">
        <v>1213</v>
      </c>
      <c r="B1939">
        <v>9719</v>
      </c>
      <c r="C1939" t="s">
        <v>2565</v>
      </c>
      <c r="D1939" t="s">
        <v>2566</v>
      </c>
      <c r="E1939" t="s">
        <v>309</v>
      </c>
      <c r="F1939" t="s">
        <v>3127</v>
      </c>
      <c r="G1939" t="s">
        <v>3128</v>
      </c>
      <c r="H1939" t="s">
        <v>312</v>
      </c>
      <c r="I1939" t="s">
        <v>951</v>
      </c>
      <c r="J1939" t="s">
        <v>204</v>
      </c>
      <c r="K1939" t="s">
        <v>204</v>
      </c>
      <c r="L1939" t="s">
        <v>325</v>
      </c>
      <c r="M1939" t="s">
        <v>340</v>
      </c>
      <c r="N1939" t="s">
        <v>484</v>
      </c>
      <c r="O1939" t="s">
        <v>339</v>
      </c>
      <c r="P1939" t="s">
        <v>1622</v>
      </c>
      <c r="Q1939" t="s">
        <v>413</v>
      </c>
      <c r="R1939" t="s">
        <v>407</v>
      </c>
      <c r="S1939" t="s">
        <v>1212</v>
      </c>
      <c r="T1939" s="132">
        <v>235.6</v>
      </c>
      <c r="U1939" t="s">
        <v>3129</v>
      </c>
      <c r="V1939" s="133">
        <v>2.1600000000000001E-2</v>
      </c>
      <c r="W1939" s="133">
        <v>5.4236989799737602E-2</v>
      </c>
      <c r="X1939" s="15" t="s">
        <v>412</v>
      </c>
      <c r="Y1939" s="15" t="s">
        <v>339</v>
      </c>
      <c r="Z1939" s="144">
        <v>267615.65000000002</v>
      </c>
      <c r="AB1939" t="s">
        <v>3130</v>
      </c>
      <c r="AD1939" s="144">
        <v>267.16070000000002</v>
      </c>
      <c r="AG1939" s="15" t="s">
        <v>15</v>
      </c>
      <c r="AH1939" s="133">
        <v>2.0923564512013216E-3</v>
      </c>
      <c r="AI1939" s="133">
        <v>8.8726152435637904E-4</v>
      </c>
      <c r="AJ1939" s="133">
        <v>9.6628703702545654E-5</v>
      </c>
    </row>
    <row r="1940" spans="1:36">
      <c r="A1940" t="s">
        <v>1213</v>
      </c>
      <c r="B1940">
        <v>9719</v>
      </c>
      <c r="C1940" t="s">
        <v>1809</v>
      </c>
      <c r="D1940" t="s">
        <v>1810</v>
      </c>
      <c r="E1940" t="s">
        <v>311</v>
      </c>
      <c r="F1940" t="s">
        <v>2468</v>
      </c>
      <c r="G1940" t="s">
        <v>2469</v>
      </c>
      <c r="H1940" t="s">
        <v>312</v>
      </c>
      <c r="I1940" t="s">
        <v>951</v>
      </c>
      <c r="J1940" t="s">
        <v>204</v>
      </c>
      <c r="K1940" t="s">
        <v>224</v>
      </c>
      <c r="L1940" t="s">
        <v>325</v>
      </c>
      <c r="M1940" t="s">
        <v>340</v>
      </c>
      <c r="N1940" t="s">
        <v>465</v>
      </c>
      <c r="O1940" t="s">
        <v>339</v>
      </c>
      <c r="P1940" t="s">
        <v>1622</v>
      </c>
      <c r="Q1940" t="s">
        <v>413</v>
      </c>
      <c r="R1940" t="s">
        <v>407</v>
      </c>
      <c r="S1940" t="s">
        <v>1212</v>
      </c>
      <c r="T1940" s="132">
        <v>167.1</v>
      </c>
      <c r="U1940" t="s">
        <v>1526</v>
      </c>
      <c r="V1940" s="133">
        <v>6.0499999999999998E-2</v>
      </c>
      <c r="W1940" s="133">
        <v>5.8687545369863203E-2</v>
      </c>
      <c r="X1940" s="15" t="s">
        <v>412</v>
      </c>
      <c r="Y1940" s="15" t="s">
        <v>339</v>
      </c>
      <c r="Z1940" s="144">
        <v>225672.79</v>
      </c>
      <c r="AB1940" t="s">
        <v>2470</v>
      </c>
      <c r="AD1940" s="144">
        <v>230.18620000000001</v>
      </c>
      <c r="AG1940" s="15" t="s">
        <v>15</v>
      </c>
      <c r="AH1940" s="133">
        <v>1.2285097623728285E-3</v>
      </c>
      <c r="AI1940" s="133">
        <v>7.644663256901271E-4</v>
      </c>
      <c r="AJ1940" s="133">
        <v>8.3255486739684814E-5</v>
      </c>
    </row>
    <row r="1941" spans="1:36">
      <c r="A1941" t="s">
        <v>1213</v>
      </c>
      <c r="B1941">
        <v>9719</v>
      </c>
      <c r="C1941" t="s">
        <v>2240</v>
      </c>
      <c r="D1941" t="s">
        <v>2241</v>
      </c>
      <c r="E1941" t="s">
        <v>311</v>
      </c>
      <c r="F1941" t="s">
        <v>2246</v>
      </c>
      <c r="G1941" t="s">
        <v>2247</v>
      </c>
      <c r="H1941" t="s">
        <v>312</v>
      </c>
      <c r="I1941" t="s">
        <v>951</v>
      </c>
      <c r="J1941" t="s">
        <v>204</v>
      </c>
      <c r="K1941" t="s">
        <v>224</v>
      </c>
      <c r="L1941" t="s">
        <v>325</v>
      </c>
      <c r="M1941" t="s">
        <v>340</v>
      </c>
      <c r="N1941" t="s">
        <v>465</v>
      </c>
      <c r="O1941" t="s">
        <v>339</v>
      </c>
      <c r="P1941" t="s">
        <v>1622</v>
      </c>
      <c r="Q1941" t="s">
        <v>413</v>
      </c>
      <c r="R1941" t="s">
        <v>407</v>
      </c>
      <c r="S1941" t="s">
        <v>1212</v>
      </c>
      <c r="T1941" s="132">
        <v>650.79999999999995</v>
      </c>
      <c r="U1941" t="s">
        <v>1582</v>
      </c>
      <c r="V1941" s="133">
        <v>3.9E-2</v>
      </c>
      <c r="W1941" s="133">
        <v>2.76044666326043E-2</v>
      </c>
      <c r="X1941" s="15" t="s">
        <v>412</v>
      </c>
      <c r="Y1941" s="15" t="s">
        <v>339</v>
      </c>
      <c r="Z1941" s="144">
        <v>209657.60000000001</v>
      </c>
      <c r="AB1941" t="s">
        <v>2248</v>
      </c>
      <c r="AD1941" s="144">
        <v>210.01400000000001</v>
      </c>
      <c r="AG1941" s="15" t="s">
        <v>15</v>
      </c>
      <c r="AH1941" s="133">
        <v>5.2992468340896676E-4</v>
      </c>
      <c r="AI1941" s="133">
        <v>6.9747287597382622E-4</v>
      </c>
      <c r="AJ1941" s="133">
        <v>7.5959452791471278E-5</v>
      </c>
    </row>
    <row r="1942" spans="1:36">
      <c r="A1942" t="s">
        <v>1213</v>
      </c>
      <c r="B1942">
        <v>9719</v>
      </c>
      <c r="C1942" t="s">
        <v>3891</v>
      </c>
      <c r="D1942" t="s">
        <v>3892</v>
      </c>
      <c r="E1942" t="s">
        <v>311</v>
      </c>
      <c r="F1942" t="s">
        <v>3893</v>
      </c>
      <c r="G1942" t="s">
        <v>3894</v>
      </c>
      <c r="H1942" t="s">
        <v>312</v>
      </c>
      <c r="I1942" t="s">
        <v>951</v>
      </c>
      <c r="J1942" t="s">
        <v>204</v>
      </c>
      <c r="K1942" t="s">
        <v>224</v>
      </c>
      <c r="L1942" t="s">
        <v>325</v>
      </c>
      <c r="M1942" t="s">
        <v>340</v>
      </c>
      <c r="N1942" t="s">
        <v>465</v>
      </c>
      <c r="O1942" t="s">
        <v>339</v>
      </c>
      <c r="P1942" t="s">
        <v>1792</v>
      </c>
      <c r="Q1942" t="s">
        <v>415</v>
      </c>
      <c r="R1942" t="s">
        <v>407</v>
      </c>
      <c r="S1942" t="s">
        <v>1212</v>
      </c>
      <c r="T1942" s="132">
        <v>743</v>
      </c>
      <c r="U1942" t="s">
        <v>2436</v>
      </c>
      <c r="V1942" s="133">
        <v>3.0499999999999999E-2</v>
      </c>
      <c r="W1942" s="133">
        <v>6.2214945040940897E-2</v>
      </c>
      <c r="X1942" s="15" t="s">
        <v>412</v>
      </c>
      <c r="Y1942" s="15" t="s">
        <v>339</v>
      </c>
      <c r="Z1942" s="144">
        <v>151250</v>
      </c>
      <c r="AB1942" t="s">
        <v>3895</v>
      </c>
      <c r="AD1942" s="144">
        <v>149.0266</v>
      </c>
      <c r="AG1942" s="15" t="s">
        <v>15</v>
      </c>
      <c r="AH1942" s="133">
        <v>4.5263894881512678E-4</v>
      </c>
      <c r="AI1942" s="133">
        <v>4.9492896330054659E-4</v>
      </c>
      <c r="AJ1942" s="133">
        <v>5.3901068440072922E-5</v>
      </c>
    </row>
    <row r="1943" spans="1:36">
      <c r="A1943" t="s">
        <v>1213</v>
      </c>
      <c r="B1943">
        <v>9719</v>
      </c>
      <c r="C1943" t="s">
        <v>1646</v>
      </c>
      <c r="D1943" t="s">
        <v>1647</v>
      </c>
      <c r="E1943" t="s">
        <v>311</v>
      </c>
      <c r="F1943" t="s">
        <v>1688</v>
      </c>
      <c r="G1943" t="s">
        <v>1689</v>
      </c>
      <c r="H1943" t="s">
        <v>312</v>
      </c>
      <c r="I1943" t="s">
        <v>951</v>
      </c>
      <c r="J1943" t="s">
        <v>204</v>
      </c>
      <c r="K1943" t="s">
        <v>224</v>
      </c>
      <c r="L1943" t="s">
        <v>325</v>
      </c>
      <c r="M1943" t="s">
        <v>340</v>
      </c>
      <c r="N1943" t="s">
        <v>465</v>
      </c>
      <c r="O1943" t="s">
        <v>339</v>
      </c>
      <c r="P1943" t="s">
        <v>1690</v>
      </c>
      <c r="Q1943" t="s">
        <v>413</v>
      </c>
      <c r="R1943" t="s">
        <v>407</v>
      </c>
      <c r="S1943" t="s">
        <v>1212</v>
      </c>
      <c r="T1943" s="132">
        <v>3646.7</v>
      </c>
      <c r="U1943" t="s">
        <v>1691</v>
      </c>
      <c r="V1943" s="133">
        <v>4.4999999999999998E-2</v>
      </c>
      <c r="W1943" s="133">
        <v>6.0806607774495702E-2</v>
      </c>
      <c r="X1943" s="15" t="s">
        <v>412</v>
      </c>
      <c r="Y1943" s="15" t="s">
        <v>339</v>
      </c>
      <c r="Z1943" s="144">
        <v>132897.88</v>
      </c>
      <c r="AB1943" t="s">
        <v>1692</v>
      </c>
      <c r="AD1943" s="144">
        <v>127.2231</v>
      </c>
      <c r="AG1943" s="15" t="s">
        <v>15</v>
      </c>
      <c r="AH1943" s="133">
        <v>1.367471188558488E-4</v>
      </c>
      <c r="AI1943" s="133">
        <v>4.2251783903599608E-4</v>
      </c>
      <c r="AJ1943" s="133">
        <v>4.6015013563070222E-5</v>
      </c>
    </row>
    <row r="1944" spans="1:36">
      <c r="A1944" t="s">
        <v>1213</v>
      </c>
      <c r="B1944">
        <v>9719</v>
      </c>
      <c r="C1944" t="s">
        <v>2355</v>
      </c>
      <c r="D1944" t="s">
        <v>2356</v>
      </c>
      <c r="E1944" t="s">
        <v>311</v>
      </c>
      <c r="F1944" t="s">
        <v>3896</v>
      </c>
      <c r="G1944" t="s">
        <v>3897</v>
      </c>
      <c r="H1944" t="s">
        <v>312</v>
      </c>
      <c r="I1944" t="s">
        <v>951</v>
      </c>
      <c r="J1944" t="s">
        <v>204</v>
      </c>
      <c r="K1944" t="s">
        <v>224</v>
      </c>
      <c r="L1944" t="s">
        <v>325</v>
      </c>
      <c r="M1944" t="s">
        <v>340</v>
      </c>
      <c r="N1944" t="s">
        <v>465</v>
      </c>
      <c r="O1944" t="s">
        <v>339</v>
      </c>
      <c r="P1944" t="s">
        <v>1650</v>
      </c>
      <c r="Q1944" t="s">
        <v>413</v>
      </c>
      <c r="R1944" t="s">
        <v>407</v>
      </c>
      <c r="S1944" t="s">
        <v>1212</v>
      </c>
      <c r="T1944" s="132">
        <v>745.1</v>
      </c>
      <c r="U1944" t="s">
        <v>2436</v>
      </c>
      <c r="V1944" s="133">
        <v>3.3799999999999997E-2</v>
      </c>
      <c r="W1944" s="133">
        <v>5.1774366534947998E-2</v>
      </c>
      <c r="X1944" s="15" t="s">
        <v>412</v>
      </c>
      <c r="Y1944" s="15" t="s">
        <v>339</v>
      </c>
      <c r="Z1944" s="144">
        <v>33530.25</v>
      </c>
      <c r="AB1944" t="s">
        <v>3898</v>
      </c>
      <c r="AD1944" s="144">
        <v>33.366</v>
      </c>
      <c r="AG1944" s="15" t="s">
        <v>15</v>
      </c>
      <c r="AH1944" s="133">
        <v>1.6385613704584688E-4</v>
      </c>
      <c r="AI1944" s="133">
        <v>1.1081108868810023E-4</v>
      </c>
      <c r="AJ1944" s="133">
        <v>1.2068067375699861E-5</v>
      </c>
    </row>
    <row r="1945" spans="1:36">
      <c r="A1945" t="s">
        <v>1213</v>
      </c>
      <c r="B1945">
        <v>9719</v>
      </c>
      <c r="C1945" t="s">
        <v>2312</v>
      </c>
      <c r="D1945" t="s">
        <v>2313</v>
      </c>
      <c r="E1945" t="s">
        <v>309</v>
      </c>
      <c r="F1945" t="s">
        <v>2314</v>
      </c>
      <c r="G1945" t="s">
        <v>2315</v>
      </c>
      <c r="H1945" t="s">
        <v>312</v>
      </c>
      <c r="I1945" t="s">
        <v>951</v>
      </c>
      <c r="J1945" t="s">
        <v>204</v>
      </c>
      <c r="K1945" t="s">
        <v>204</v>
      </c>
      <c r="L1945" t="s">
        <v>325</v>
      </c>
      <c r="M1945" t="s">
        <v>340</v>
      </c>
      <c r="N1945" t="s">
        <v>464</v>
      </c>
      <c r="O1945" t="s">
        <v>339</v>
      </c>
      <c r="P1945" t="s">
        <v>1690</v>
      </c>
      <c r="Q1945" t="s">
        <v>413</v>
      </c>
      <c r="R1945" t="s">
        <v>407</v>
      </c>
      <c r="S1945" t="s">
        <v>1212</v>
      </c>
      <c r="T1945" s="132">
        <v>7096.3</v>
      </c>
      <c r="U1945" t="s">
        <v>2316</v>
      </c>
      <c r="V1945" s="133">
        <v>4.9399999999999999E-2</v>
      </c>
      <c r="W1945" s="133">
        <v>5.4465156172513601E-2</v>
      </c>
      <c r="X1945" s="15" t="s">
        <v>412</v>
      </c>
      <c r="Y1945" s="15" t="s">
        <v>339</v>
      </c>
      <c r="Z1945" s="144">
        <v>31393</v>
      </c>
      <c r="AB1945" t="s">
        <v>2317</v>
      </c>
      <c r="AD1945" s="144">
        <v>29.007099999999998</v>
      </c>
      <c r="AG1945" s="15" t="s">
        <v>15</v>
      </c>
      <c r="AH1945" s="133">
        <v>3.4974337149802638E-5</v>
      </c>
      <c r="AI1945" s="133">
        <v>9.6334841775597675E-5</v>
      </c>
      <c r="AJ1945" s="133">
        <v>1.049150743792074E-5</v>
      </c>
    </row>
    <row r="1946" spans="1:36">
      <c r="A1946" t="s">
        <v>1213</v>
      </c>
      <c r="B1946">
        <v>9719</v>
      </c>
      <c r="C1946" t="s">
        <v>3046</v>
      </c>
      <c r="D1946" t="s">
        <v>3047</v>
      </c>
      <c r="E1946" t="s">
        <v>309</v>
      </c>
      <c r="F1946" t="s">
        <v>3123</v>
      </c>
      <c r="G1946" t="s">
        <v>3124</v>
      </c>
      <c r="H1946" t="s">
        <v>312</v>
      </c>
      <c r="I1946" t="s">
        <v>951</v>
      </c>
      <c r="J1946" t="s">
        <v>204</v>
      </c>
      <c r="K1946" t="s">
        <v>204</v>
      </c>
      <c r="L1946" t="s">
        <v>325</v>
      </c>
      <c r="M1946" t="s">
        <v>340</v>
      </c>
      <c r="N1946" t="s">
        <v>447</v>
      </c>
      <c r="O1946" t="s">
        <v>339</v>
      </c>
      <c r="P1946" t="s">
        <v>1662</v>
      </c>
      <c r="Q1946" t="s">
        <v>413</v>
      </c>
      <c r="R1946" t="s">
        <v>407</v>
      </c>
      <c r="S1946" t="s">
        <v>1212</v>
      </c>
      <c r="T1946" s="132">
        <v>592.4</v>
      </c>
      <c r="U1946" t="s">
        <v>3125</v>
      </c>
      <c r="V1946" s="133">
        <v>4.2000000000000003E-2</v>
      </c>
      <c r="W1946" s="133">
        <v>5.1003321551084203E-2</v>
      </c>
      <c r="X1946" s="15" t="s">
        <v>412</v>
      </c>
      <c r="Y1946" s="15" t="s">
        <v>339</v>
      </c>
      <c r="Z1946" s="144">
        <v>22909.200000000001</v>
      </c>
      <c r="AB1946" t="s">
        <v>3126</v>
      </c>
      <c r="AD1946" s="144">
        <v>23.156599999999997</v>
      </c>
      <c r="AG1946" s="15" t="s">
        <v>15</v>
      </c>
      <c r="AH1946" s="133">
        <v>9.4895747726730473E-5</v>
      </c>
      <c r="AI1946" s="133">
        <v>7.6904874912032059E-5</v>
      </c>
      <c r="AJ1946" s="133">
        <v>8.3754543245259054E-6</v>
      </c>
    </row>
    <row r="1947" spans="1:36">
      <c r="A1947" t="s">
        <v>1213</v>
      </c>
      <c r="B1947">
        <v>9719</v>
      </c>
      <c r="C1947" t="s">
        <v>2557</v>
      </c>
      <c r="D1947" t="s">
        <v>2558</v>
      </c>
      <c r="E1947" t="s">
        <v>309</v>
      </c>
      <c r="F1947" t="s">
        <v>2576</v>
      </c>
      <c r="G1947" t="s">
        <v>2577</v>
      </c>
      <c r="H1947" t="s">
        <v>321</v>
      </c>
      <c r="I1947" t="s">
        <v>754</v>
      </c>
      <c r="J1947" t="s">
        <v>204</v>
      </c>
      <c r="K1947" t="s">
        <v>204</v>
      </c>
      <c r="L1947" t="s">
        <v>325</v>
      </c>
      <c r="M1947" t="s">
        <v>340</v>
      </c>
      <c r="N1947" t="s">
        <v>475</v>
      </c>
      <c r="O1947" t="s">
        <v>339</v>
      </c>
      <c r="P1947" t="s">
        <v>1650</v>
      </c>
      <c r="Q1947" t="s">
        <v>413</v>
      </c>
      <c r="R1947" t="s">
        <v>407</v>
      </c>
      <c r="S1947" t="s">
        <v>1212</v>
      </c>
      <c r="T1947" s="132">
        <v>2408.9</v>
      </c>
      <c r="U1947" t="s">
        <v>2578</v>
      </c>
      <c r="V1947" s="133">
        <v>4.2999999999999997E-2</v>
      </c>
      <c r="W1947" s="133">
        <v>1.96081531774994E-2</v>
      </c>
      <c r="X1947" s="15" t="s">
        <v>412</v>
      </c>
      <c r="Y1947" s="15" t="s">
        <v>339</v>
      </c>
      <c r="Z1947" s="144">
        <v>2263702.2599999998</v>
      </c>
      <c r="AB1947" t="s">
        <v>2579</v>
      </c>
      <c r="AD1947" s="144">
        <v>2723.6866</v>
      </c>
      <c r="AG1947" s="15" t="s">
        <v>15</v>
      </c>
      <c r="AH1947" s="133">
        <v>4.4394322945861169E-3</v>
      </c>
      <c r="AI1947" s="133">
        <v>9.0455756575912663E-3</v>
      </c>
      <c r="AJ1947" s="133">
        <v>9.8512358086348022E-4</v>
      </c>
    </row>
    <row r="1948" spans="1:36">
      <c r="A1948" t="s">
        <v>1213</v>
      </c>
      <c r="B1948">
        <v>9719</v>
      </c>
      <c r="C1948" t="s">
        <v>1834</v>
      </c>
      <c r="D1948" t="s">
        <v>1835</v>
      </c>
      <c r="E1948" t="s">
        <v>309</v>
      </c>
      <c r="F1948" t="s">
        <v>1836</v>
      </c>
      <c r="G1948" t="s">
        <v>1837</v>
      </c>
      <c r="H1948" t="s">
        <v>321</v>
      </c>
      <c r="I1948" t="s">
        <v>754</v>
      </c>
      <c r="J1948" t="s">
        <v>204</v>
      </c>
      <c r="K1948" t="s">
        <v>204</v>
      </c>
      <c r="L1948" t="s">
        <v>325</v>
      </c>
      <c r="M1948" t="s">
        <v>340</v>
      </c>
      <c r="N1948" t="s">
        <v>456</v>
      </c>
      <c r="O1948" t="s">
        <v>339</v>
      </c>
      <c r="P1948" t="s">
        <v>1690</v>
      </c>
      <c r="Q1948" t="s">
        <v>413</v>
      </c>
      <c r="R1948" t="s">
        <v>407</v>
      </c>
      <c r="S1948" t="s">
        <v>1212</v>
      </c>
      <c r="T1948" s="132">
        <v>5669.5</v>
      </c>
      <c r="U1948" t="s">
        <v>1838</v>
      </c>
      <c r="V1948" s="133">
        <v>5.1499999999999997E-2</v>
      </c>
      <c r="W1948" s="133">
        <v>2.9789094086885098E-2</v>
      </c>
      <c r="X1948" s="15" t="s">
        <v>412</v>
      </c>
      <c r="Y1948" s="15" t="s">
        <v>339</v>
      </c>
      <c r="Z1948" s="144">
        <v>1399156.86</v>
      </c>
      <c r="AB1948" t="s">
        <v>1839</v>
      </c>
      <c r="AD1948" s="144">
        <v>2158.4793</v>
      </c>
      <c r="AG1948" s="15" t="s">
        <v>15</v>
      </c>
      <c r="AH1948" s="133">
        <v>4.8180551813047334E-4</v>
      </c>
      <c r="AI1948" s="133">
        <v>7.1684781257486223E-3</v>
      </c>
      <c r="AJ1948" s="133">
        <v>7.8069512741873385E-4</v>
      </c>
    </row>
    <row r="1949" spans="1:36">
      <c r="A1949" t="s">
        <v>1213</v>
      </c>
      <c r="B1949">
        <v>9719</v>
      </c>
      <c r="C1949" t="s">
        <v>3169</v>
      </c>
      <c r="D1949" t="s">
        <v>3170</v>
      </c>
      <c r="E1949" t="s">
        <v>309</v>
      </c>
      <c r="F1949" t="s">
        <v>3171</v>
      </c>
      <c r="G1949" t="s">
        <v>3172</v>
      </c>
      <c r="H1949" t="s">
        <v>321</v>
      </c>
      <c r="I1949" t="s">
        <v>754</v>
      </c>
      <c r="J1949" t="s">
        <v>204</v>
      </c>
      <c r="K1949" t="s">
        <v>204</v>
      </c>
      <c r="L1949" t="s">
        <v>325</v>
      </c>
      <c r="M1949" t="s">
        <v>340</v>
      </c>
      <c r="N1949" t="s">
        <v>465</v>
      </c>
      <c r="O1949" t="s">
        <v>339</v>
      </c>
      <c r="P1949" t="s">
        <v>1760</v>
      </c>
      <c r="Q1949" t="s">
        <v>415</v>
      </c>
      <c r="R1949" t="s">
        <v>407</v>
      </c>
      <c r="S1949" t="s">
        <v>1212</v>
      </c>
      <c r="T1949" s="132">
        <v>740.4</v>
      </c>
      <c r="U1949" t="s">
        <v>3173</v>
      </c>
      <c r="V1949" s="133">
        <v>4.65E-2</v>
      </c>
      <c r="W1949" s="133">
        <v>2.53805001485344E-2</v>
      </c>
      <c r="X1949" s="15" t="s">
        <v>412</v>
      </c>
      <c r="Y1949" s="15" t="s">
        <v>339</v>
      </c>
      <c r="Z1949" s="144">
        <v>884135.6</v>
      </c>
      <c r="AB1949" t="s">
        <v>3174</v>
      </c>
      <c r="AD1949" s="144">
        <v>1019.6736</v>
      </c>
      <c r="AG1949" s="15" t="s">
        <v>15</v>
      </c>
      <c r="AH1949" s="133">
        <v>3.0843861896508898E-3</v>
      </c>
      <c r="AI1949" s="133">
        <v>3.3864155644222995E-3</v>
      </c>
      <c r="AJ1949" s="133">
        <v>3.6880326398197057E-4</v>
      </c>
    </row>
    <row r="1950" spans="1:36">
      <c r="A1950" t="s">
        <v>1213</v>
      </c>
      <c r="B1950">
        <v>9719</v>
      </c>
      <c r="C1950" t="s">
        <v>2724</v>
      </c>
      <c r="D1950" t="s">
        <v>2725</v>
      </c>
      <c r="E1950" t="s">
        <v>309</v>
      </c>
      <c r="F1950" t="s">
        <v>3038</v>
      </c>
      <c r="G1950" t="s">
        <v>3039</v>
      </c>
      <c r="H1950" t="s">
        <v>321</v>
      </c>
      <c r="I1950" t="s">
        <v>754</v>
      </c>
      <c r="J1950" t="s">
        <v>204</v>
      </c>
      <c r="K1950" t="s">
        <v>204</v>
      </c>
      <c r="L1950" t="s">
        <v>325</v>
      </c>
      <c r="M1950" t="s">
        <v>340</v>
      </c>
      <c r="N1950" t="s">
        <v>447</v>
      </c>
      <c r="O1950" t="s">
        <v>339</v>
      </c>
      <c r="P1950" t="s">
        <v>1662</v>
      </c>
      <c r="Q1950" t="s">
        <v>413</v>
      </c>
      <c r="R1950" t="s">
        <v>407</v>
      </c>
      <c r="S1950" t="s">
        <v>1212</v>
      </c>
      <c r="T1950" s="132">
        <v>992.3</v>
      </c>
      <c r="U1950" t="s">
        <v>1703</v>
      </c>
      <c r="V1950" s="133">
        <v>4.3400000000000001E-2</v>
      </c>
      <c r="W1950" s="133">
        <v>2.3337493201493899E-2</v>
      </c>
      <c r="X1950" s="15" t="s">
        <v>412</v>
      </c>
      <c r="Y1950" s="15" t="s">
        <v>339</v>
      </c>
      <c r="Z1950" s="144">
        <v>428034.48</v>
      </c>
      <c r="AB1950" t="s">
        <v>2782</v>
      </c>
      <c r="AC1950" s="132">
        <v>498952.5</v>
      </c>
      <c r="AD1950" s="144">
        <v>986.61219999999992</v>
      </c>
      <c r="AG1950" s="15" t="s">
        <v>15</v>
      </c>
      <c r="AH1950" s="133">
        <v>9.8403311878311576E-4</v>
      </c>
      <c r="AI1950" s="133">
        <v>3.276616076094278E-3</v>
      </c>
      <c r="AJ1950" s="133">
        <v>3.5684536663931743E-4</v>
      </c>
    </row>
    <row r="1951" spans="1:36">
      <c r="A1951" t="s">
        <v>1213</v>
      </c>
      <c r="B1951">
        <v>9719</v>
      </c>
      <c r="C1951" t="s">
        <v>1953</v>
      </c>
      <c r="D1951" t="s">
        <v>1954</v>
      </c>
      <c r="E1951" t="s">
        <v>309</v>
      </c>
      <c r="F1951" t="s">
        <v>2631</v>
      </c>
      <c r="G1951" t="s">
        <v>2632</v>
      </c>
      <c r="H1951" t="s">
        <v>312</v>
      </c>
      <c r="I1951" t="s">
        <v>754</v>
      </c>
      <c r="J1951" t="s">
        <v>204</v>
      </c>
      <c r="K1951" t="s">
        <v>204</v>
      </c>
      <c r="L1951" t="s">
        <v>325</v>
      </c>
      <c r="M1951" t="s">
        <v>340</v>
      </c>
      <c r="N1951" t="s">
        <v>464</v>
      </c>
      <c r="O1951" t="s">
        <v>339</v>
      </c>
      <c r="P1951" t="s">
        <v>1957</v>
      </c>
      <c r="Q1951" t="s">
        <v>413</v>
      </c>
      <c r="R1951" t="s">
        <v>407</v>
      </c>
      <c r="S1951" t="s">
        <v>1212</v>
      </c>
      <c r="T1951" s="132">
        <v>10903.5</v>
      </c>
      <c r="U1951" t="s">
        <v>2633</v>
      </c>
      <c r="V1951" s="133">
        <v>1.6899999999999998E-2</v>
      </c>
      <c r="W1951" s="133">
        <v>3.0093315917253199E-2</v>
      </c>
      <c r="X1951" s="15" t="s">
        <v>412</v>
      </c>
      <c r="Y1951" s="15" t="s">
        <v>339</v>
      </c>
      <c r="Z1951" s="144">
        <v>17047046</v>
      </c>
      <c r="AB1951" t="s">
        <v>2634</v>
      </c>
      <c r="AD1951" s="144">
        <v>16070.250300000002</v>
      </c>
      <c r="AG1951" s="15" t="s">
        <v>15</v>
      </c>
      <c r="AH1951" s="133">
        <v>3.9072203274840931E-3</v>
      </c>
      <c r="AI1951" s="133">
        <v>5.3370554793300655E-2</v>
      </c>
      <c r="AJ1951" s="133">
        <v>5.8124097393982182E-3</v>
      </c>
    </row>
    <row r="1952" spans="1:36">
      <c r="A1952" t="s">
        <v>1213</v>
      </c>
      <c r="B1952">
        <v>9719</v>
      </c>
      <c r="C1952" t="s">
        <v>2074</v>
      </c>
      <c r="D1952" t="s">
        <v>2075</v>
      </c>
      <c r="E1952" t="s">
        <v>309</v>
      </c>
      <c r="F1952" t="s">
        <v>2592</v>
      </c>
      <c r="G1952" t="s">
        <v>2593</v>
      </c>
      <c r="H1952" t="s">
        <v>312</v>
      </c>
      <c r="I1952" t="s">
        <v>754</v>
      </c>
      <c r="J1952" t="s">
        <v>204</v>
      </c>
      <c r="K1952" t="s">
        <v>204</v>
      </c>
      <c r="L1952" t="s">
        <v>325</v>
      </c>
      <c r="M1952" t="s">
        <v>340</v>
      </c>
      <c r="N1952" t="s">
        <v>448</v>
      </c>
      <c r="O1952" t="s">
        <v>339</v>
      </c>
      <c r="P1952" t="s">
        <v>1211</v>
      </c>
      <c r="Q1952" t="s">
        <v>413</v>
      </c>
      <c r="R1952" t="s">
        <v>407</v>
      </c>
      <c r="S1952" t="s">
        <v>1212</v>
      </c>
      <c r="T1952" s="132">
        <v>4958.5</v>
      </c>
      <c r="U1952" t="s">
        <v>2594</v>
      </c>
      <c r="V1952" s="133">
        <v>1.9900000000000001E-2</v>
      </c>
      <c r="W1952" s="133">
        <v>1.66944423711296E-2</v>
      </c>
      <c r="X1952" s="15" t="s">
        <v>412</v>
      </c>
      <c r="Y1952" s="15" t="s">
        <v>339</v>
      </c>
      <c r="Z1952" s="144">
        <v>10900000</v>
      </c>
      <c r="AB1952" t="s">
        <v>2595</v>
      </c>
      <c r="AD1952" s="144">
        <v>10978.48</v>
      </c>
      <c r="AG1952" s="15" t="s">
        <v>15</v>
      </c>
      <c r="AH1952" s="133">
        <v>4.0370370370370369E-3</v>
      </c>
      <c r="AI1952" s="133">
        <v>3.6460388447537455E-2</v>
      </c>
      <c r="AJ1952" s="133">
        <v>3.9707797255521616E-3</v>
      </c>
    </row>
    <row r="1953" spans="1:36">
      <c r="A1953" t="s">
        <v>1213</v>
      </c>
      <c r="B1953">
        <v>9719</v>
      </c>
      <c r="C1953" t="s">
        <v>1858</v>
      </c>
      <c r="D1953" t="s">
        <v>1859</v>
      </c>
      <c r="E1953" t="s">
        <v>309</v>
      </c>
      <c r="F1953" t="s">
        <v>1915</v>
      </c>
      <c r="G1953" t="s">
        <v>1916</v>
      </c>
      <c r="H1953" t="s">
        <v>312</v>
      </c>
      <c r="I1953" t="s">
        <v>754</v>
      </c>
      <c r="J1953" t="s">
        <v>204</v>
      </c>
      <c r="K1953" t="s">
        <v>204</v>
      </c>
      <c r="L1953" t="s">
        <v>325</v>
      </c>
      <c r="M1953" t="s">
        <v>340</v>
      </c>
      <c r="N1953" t="s">
        <v>448</v>
      </c>
      <c r="O1953" t="s">
        <v>339</v>
      </c>
      <c r="P1953" t="s">
        <v>1211</v>
      </c>
      <c r="Q1953" t="s">
        <v>413</v>
      </c>
      <c r="R1953" t="s">
        <v>407</v>
      </c>
      <c r="S1953" t="s">
        <v>1212</v>
      </c>
      <c r="T1953" s="132">
        <v>5608.3</v>
      </c>
      <c r="U1953" t="s">
        <v>1917</v>
      </c>
      <c r="V1953" s="133">
        <v>2.0199999999999999E-2</v>
      </c>
      <c r="W1953" s="133">
        <v>1.66314999234673E-2</v>
      </c>
      <c r="X1953" s="15" t="s">
        <v>412</v>
      </c>
      <c r="Y1953" s="15" t="s">
        <v>339</v>
      </c>
      <c r="Z1953" s="144">
        <v>10800000</v>
      </c>
      <c r="AB1953" t="s">
        <v>1918</v>
      </c>
      <c r="AD1953" s="144">
        <v>10881</v>
      </c>
      <c r="AG1953" s="15" t="s">
        <v>15</v>
      </c>
      <c r="AH1953" s="133">
        <v>5.0878070703558919E-3</v>
      </c>
      <c r="AI1953" s="133">
        <v>3.6136649763688147E-2</v>
      </c>
      <c r="AJ1953" s="133">
        <v>3.9355224214766586E-3</v>
      </c>
    </row>
    <row r="1954" spans="1:36">
      <c r="A1954" t="s">
        <v>1213</v>
      </c>
      <c r="B1954">
        <v>9719</v>
      </c>
      <c r="C1954" t="s">
        <v>2306</v>
      </c>
      <c r="D1954" t="s">
        <v>2307</v>
      </c>
      <c r="E1954" t="s">
        <v>309</v>
      </c>
      <c r="F1954" t="s">
        <v>3070</v>
      </c>
      <c r="G1954" t="s">
        <v>3071</v>
      </c>
      <c r="H1954" t="s">
        <v>312</v>
      </c>
      <c r="I1954" t="s">
        <v>754</v>
      </c>
      <c r="J1954" t="s">
        <v>204</v>
      </c>
      <c r="K1954" t="s">
        <v>204</v>
      </c>
      <c r="L1954" t="s">
        <v>325</v>
      </c>
      <c r="M1954" t="s">
        <v>340</v>
      </c>
      <c r="N1954" t="s">
        <v>445</v>
      </c>
      <c r="O1954" t="s">
        <v>339</v>
      </c>
      <c r="P1954" t="s">
        <v>1725</v>
      </c>
      <c r="Q1954" t="s">
        <v>415</v>
      </c>
      <c r="R1954" t="s">
        <v>407</v>
      </c>
      <c r="S1954" t="s">
        <v>1212</v>
      </c>
      <c r="T1954" s="132">
        <v>5623.3</v>
      </c>
      <c r="U1954" t="s">
        <v>3072</v>
      </c>
      <c r="V1954" s="133">
        <v>2.3099999999999999E-2</v>
      </c>
      <c r="W1954" s="133">
        <v>2.04945926487442E-2</v>
      </c>
      <c r="X1954" s="15" t="s">
        <v>412</v>
      </c>
      <c r="Y1954" s="15" t="s">
        <v>339</v>
      </c>
      <c r="Z1954" s="144">
        <v>10846000</v>
      </c>
      <c r="AB1954" t="s">
        <v>3073</v>
      </c>
      <c r="AD1954" s="144">
        <v>10823.223400000001</v>
      </c>
      <c r="AG1954" s="15" t="s">
        <v>15</v>
      </c>
      <c r="AH1954" s="133">
        <v>3.6153333333333336E-2</v>
      </c>
      <c r="AI1954" s="133">
        <v>3.5944769168270753E-2</v>
      </c>
      <c r="AJ1954" s="133">
        <v>3.9146253435668448E-3</v>
      </c>
    </row>
    <row r="1955" spans="1:36">
      <c r="A1955" t="s">
        <v>1213</v>
      </c>
      <c r="B1955">
        <v>9719</v>
      </c>
      <c r="C1955" t="s">
        <v>2669</v>
      </c>
      <c r="D1955" t="s">
        <v>2670</v>
      </c>
      <c r="E1955" t="s">
        <v>309</v>
      </c>
      <c r="F1955" t="s">
        <v>2671</v>
      </c>
      <c r="G1955" t="s">
        <v>2672</v>
      </c>
      <c r="H1955" t="s">
        <v>312</v>
      </c>
      <c r="I1955" t="s">
        <v>754</v>
      </c>
      <c r="J1955" t="s">
        <v>204</v>
      </c>
      <c r="K1955" t="s">
        <v>204</v>
      </c>
      <c r="L1955" t="s">
        <v>325</v>
      </c>
      <c r="M1955" t="s">
        <v>340</v>
      </c>
      <c r="N1955" t="s">
        <v>477</v>
      </c>
      <c r="O1955" t="s">
        <v>339</v>
      </c>
      <c r="P1955" t="s">
        <v>1211</v>
      </c>
      <c r="Q1955" t="s">
        <v>413</v>
      </c>
      <c r="R1955" t="s">
        <v>407</v>
      </c>
      <c r="S1955" t="s">
        <v>1212</v>
      </c>
      <c r="T1955" s="132">
        <v>2230.1999999999998</v>
      </c>
      <c r="U1955" t="s">
        <v>1682</v>
      </c>
      <c r="V1955" s="133">
        <v>1E-3</v>
      </c>
      <c r="W1955" s="133">
        <v>1.7239943584203402E-2</v>
      </c>
      <c r="X1955" s="15" t="s">
        <v>412</v>
      </c>
      <c r="Y1955" s="15" t="s">
        <v>339</v>
      </c>
      <c r="Z1955" s="144">
        <v>7103016</v>
      </c>
      <c r="AB1955" t="s">
        <v>2673</v>
      </c>
      <c r="AD1955" s="144">
        <v>7544.1133</v>
      </c>
      <c r="AG1955" s="15" t="s">
        <v>15</v>
      </c>
      <c r="AH1955" s="133">
        <v>8.2940169247540645E-3</v>
      </c>
      <c r="AI1955" s="133">
        <v>2.5054588741814317E-2</v>
      </c>
      <c r="AJ1955" s="133">
        <v>2.7286119880810832E-3</v>
      </c>
    </row>
    <row r="1956" spans="1:36">
      <c r="A1956" t="s">
        <v>1213</v>
      </c>
      <c r="B1956">
        <v>9719</v>
      </c>
      <c r="C1956" t="s">
        <v>2074</v>
      </c>
      <c r="D1956" t="s">
        <v>2075</v>
      </c>
      <c r="E1956" t="s">
        <v>309</v>
      </c>
      <c r="F1956" t="s">
        <v>2807</v>
      </c>
      <c r="G1956" t="s">
        <v>2808</v>
      </c>
      <c r="H1956" t="s">
        <v>312</v>
      </c>
      <c r="I1956" t="s">
        <v>754</v>
      </c>
      <c r="J1956" t="s">
        <v>204</v>
      </c>
      <c r="K1956" t="s">
        <v>204</v>
      </c>
      <c r="L1956" t="s">
        <v>325</v>
      </c>
      <c r="M1956" t="s">
        <v>340</v>
      </c>
      <c r="N1956" t="s">
        <v>448</v>
      </c>
      <c r="O1956" t="s">
        <v>339</v>
      </c>
      <c r="P1956" t="s">
        <v>1211</v>
      </c>
      <c r="Q1956" t="s">
        <v>413</v>
      </c>
      <c r="R1956" t="s">
        <v>407</v>
      </c>
      <c r="S1956" t="s">
        <v>1212</v>
      </c>
      <c r="T1956" s="132">
        <v>6213.6</v>
      </c>
      <c r="U1956" t="s">
        <v>2809</v>
      </c>
      <c r="V1956" s="133">
        <v>2E-3</v>
      </c>
      <c r="W1956" s="133">
        <v>2.05994967281815E-2</v>
      </c>
      <c r="X1956" s="15" t="s">
        <v>412</v>
      </c>
      <c r="Y1956" s="15" t="s">
        <v>339</v>
      </c>
      <c r="Z1956" s="144">
        <v>6600000</v>
      </c>
      <c r="AB1956" t="s">
        <v>2810</v>
      </c>
      <c r="AD1956" s="144">
        <v>6580.86</v>
      </c>
      <c r="AG1956" s="15" t="s">
        <v>15</v>
      </c>
      <c r="AH1956" s="133">
        <v>6.8863912388409162E-3</v>
      </c>
      <c r="AI1956" s="133">
        <v>2.185554939471232E-2</v>
      </c>
      <c r="AJ1956" s="133">
        <v>2.3802152451611876E-3</v>
      </c>
    </row>
    <row r="1957" spans="1:36">
      <c r="A1957" t="s">
        <v>1213</v>
      </c>
      <c r="B1957">
        <v>9719</v>
      </c>
      <c r="C1957" t="s">
        <v>2580</v>
      </c>
      <c r="D1957" t="s">
        <v>2581</v>
      </c>
      <c r="E1957" t="s">
        <v>309</v>
      </c>
      <c r="F1957" t="s">
        <v>2800</v>
      </c>
      <c r="G1957" t="s">
        <v>2801</v>
      </c>
      <c r="H1957" t="s">
        <v>312</v>
      </c>
      <c r="I1957" t="s">
        <v>754</v>
      </c>
      <c r="J1957" t="s">
        <v>204</v>
      </c>
      <c r="K1957" t="s">
        <v>204</v>
      </c>
      <c r="L1957" t="s">
        <v>325</v>
      </c>
      <c r="M1957" t="s">
        <v>340</v>
      </c>
      <c r="N1957" t="s">
        <v>465</v>
      </c>
      <c r="O1957" t="s">
        <v>339</v>
      </c>
      <c r="P1957" t="s">
        <v>1686</v>
      </c>
      <c r="Q1957" t="s">
        <v>413</v>
      </c>
      <c r="R1957" t="s">
        <v>407</v>
      </c>
      <c r="S1957" t="s">
        <v>1212</v>
      </c>
      <c r="T1957" s="132">
        <v>2694</v>
      </c>
      <c r="U1957" t="s">
        <v>1781</v>
      </c>
      <c r="V1957" s="133">
        <v>3.2800000000000003E-2</v>
      </c>
      <c r="W1957" s="133">
        <v>4.47746418344971E-2</v>
      </c>
      <c r="X1957" s="15" t="s">
        <v>412</v>
      </c>
      <c r="Y1957" s="15" t="s">
        <v>339</v>
      </c>
      <c r="Z1957" s="144">
        <v>5797196.9800000004</v>
      </c>
      <c r="AB1957" t="s">
        <v>2802</v>
      </c>
      <c r="AD1957" s="144">
        <v>6415.7579000000005</v>
      </c>
      <c r="AG1957" s="15" t="s">
        <v>15</v>
      </c>
      <c r="AH1957" s="133">
        <v>4.1767954122254721E-3</v>
      </c>
      <c r="AI1957" s="133">
        <v>2.1307232441955277E-2</v>
      </c>
      <c r="AJ1957" s="133">
        <v>2.3204998682304942E-3</v>
      </c>
    </row>
    <row r="1958" spans="1:36">
      <c r="A1958" t="s">
        <v>1213</v>
      </c>
      <c r="B1958">
        <v>9719</v>
      </c>
      <c r="C1958" t="s">
        <v>455</v>
      </c>
      <c r="D1958" t="s">
        <v>2571</v>
      </c>
      <c r="E1958" t="s">
        <v>309</v>
      </c>
      <c r="F1958" t="s">
        <v>2677</v>
      </c>
      <c r="G1958" t="s">
        <v>2678</v>
      </c>
      <c r="H1958" t="s">
        <v>312</v>
      </c>
      <c r="I1958" t="s">
        <v>754</v>
      </c>
      <c r="J1958" t="s">
        <v>204</v>
      </c>
      <c r="K1958" t="s">
        <v>204</v>
      </c>
      <c r="L1958" t="s">
        <v>325</v>
      </c>
      <c r="M1958" t="s">
        <v>340</v>
      </c>
      <c r="N1958" t="s">
        <v>440</v>
      </c>
      <c r="O1958" t="s">
        <v>339</v>
      </c>
      <c r="P1958" t="s">
        <v>2102</v>
      </c>
      <c r="Q1958" t="s">
        <v>415</v>
      </c>
      <c r="R1958" t="s">
        <v>407</v>
      </c>
      <c r="S1958" t="s">
        <v>1212</v>
      </c>
      <c r="T1958" s="132">
        <v>3888.3</v>
      </c>
      <c r="U1958" t="s">
        <v>2679</v>
      </c>
      <c r="V1958" s="133">
        <v>3.85E-2</v>
      </c>
      <c r="W1958" s="133">
        <v>1.97550188887116E-2</v>
      </c>
      <c r="X1958" s="15" t="s">
        <v>412</v>
      </c>
      <c r="Y1958" s="15" t="s">
        <v>339</v>
      </c>
      <c r="Z1958" s="144">
        <v>4925122.1900000004</v>
      </c>
      <c r="AB1958" t="s">
        <v>2680</v>
      </c>
      <c r="AC1958" s="132">
        <v>168051</v>
      </c>
      <c r="AD1958" s="144">
        <v>6102.3307000000004</v>
      </c>
      <c r="AG1958" s="15" t="s">
        <v>15</v>
      </c>
      <c r="AH1958" s="133">
        <v>1.9277455290108707E-3</v>
      </c>
      <c r="AI1958" s="133">
        <v>2.0266316262117629E-2</v>
      </c>
      <c r="AJ1958" s="133">
        <v>2.2071371466882966E-3</v>
      </c>
    </row>
    <row r="1959" spans="1:36">
      <c r="A1959" t="s">
        <v>1213</v>
      </c>
      <c r="B1959">
        <v>9719</v>
      </c>
      <c r="C1959" t="s">
        <v>1973</v>
      </c>
      <c r="D1959" t="s">
        <v>1974</v>
      </c>
      <c r="E1959" t="s">
        <v>309</v>
      </c>
      <c r="F1959" t="s">
        <v>1985</v>
      </c>
      <c r="G1959" t="s">
        <v>1986</v>
      </c>
      <c r="H1959" t="s">
        <v>312</v>
      </c>
      <c r="I1959" t="s">
        <v>754</v>
      </c>
      <c r="J1959" t="s">
        <v>204</v>
      </c>
      <c r="K1959" t="s">
        <v>204</v>
      </c>
      <c r="L1959" t="s">
        <v>325</v>
      </c>
      <c r="M1959" t="s">
        <v>340</v>
      </c>
      <c r="N1959" t="s">
        <v>464</v>
      </c>
      <c r="O1959" t="s">
        <v>339</v>
      </c>
      <c r="P1959" t="s">
        <v>1650</v>
      </c>
      <c r="Q1959" t="s">
        <v>413</v>
      </c>
      <c r="R1959" t="s">
        <v>407</v>
      </c>
      <c r="S1959" t="s">
        <v>1212</v>
      </c>
      <c r="T1959" s="132">
        <v>2697.6</v>
      </c>
      <c r="U1959" t="s">
        <v>1386</v>
      </c>
      <c r="V1959" s="133">
        <v>2.3400000000000001E-2</v>
      </c>
      <c r="W1959" s="133">
        <v>2.2986064535379099E-2</v>
      </c>
      <c r="X1959" s="15" t="s">
        <v>412</v>
      </c>
      <c r="Y1959" s="15" t="s">
        <v>339</v>
      </c>
      <c r="Z1959" s="144">
        <v>4220132.87</v>
      </c>
      <c r="AB1959" t="s">
        <v>1987</v>
      </c>
      <c r="AD1959" s="144">
        <v>4719.7965999999997</v>
      </c>
      <c r="AG1959" s="15" t="s">
        <v>15</v>
      </c>
      <c r="AH1959" s="133">
        <v>2.000482854901398E-3</v>
      </c>
      <c r="AI1959" s="133">
        <v>1.5674812672552715E-2</v>
      </c>
      <c r="AJ1959" s="133">
        <v>1.7070917511358605E-3</v>
      </c>
    </row>
    <row r="1960" spans="1:36">
      <c r="A1960" t="s">
        <v>1213</v>
      </c>
      <c r="B1960">
        <v>9719</v>
      </c>
      <c r="C1960" t="s">
        <v>2157</v>
      </c>
      <c r="D1960" t="s">
        <v>2158</v>
      </c>
      <c r="E1960" t="s">
        <v>309</v>
      </c>
      <c r="F1960" t="s">
        <v>2685</v>
      </c>
      <c r="G1960" t="s">
        <v>2686</v>
      </c>
      <c r="H1960" t="s">
        <v>312</v>
      </c>
      <c r="I1960" t="s">
        <v>754</v>
      </c>
      <c r="J1960" t="s">
        <v>204</v>
      </c>
      <c r="K1960" t="s">
        <v>204</v>
      </c>
      <c r="L1960" t="s">
        <v>325</v>
      </c>
      <c r="M1960" t="s">
        <v>340</v>
      </c>
      <c r="N1960" t="s">
        <v>448</v>
      </c>
      <c r="O1960" t="s">
        <v>339</v>
      </c>
      <c r="P1960" t="s">
        <v>1211</v>
      </c>
      <c r="Q1960" t="s">
        <v>413</v>
      </c>
      <c r="R1960" t="s">
        <v>407</v>
      </c>
      <c r="S1960" t="s">
        <v>1212</v>
      </c>
      <c r="T1960" s="132">
        <v>1445.6</v>
      </c>
      <c r="U1960" t="s">
        <v>2687</v>
      </c>
      <c r="V1960" s="133">
        <v>1E-3</v>
      </c>
      <c r="W1960" s="133">
        <v>1.8024101577996901E-2</v>
      </c>
      <c r="X1960" s="15" t="s">
        <v>412</v>
      </c>
      <c r="Y1960" s="15" t="s">
        <v>339</v>
      </c>
      <c r="Z1960" s="144">
        <v>4179361</v>
      </c>
      <c r="AB1960" t="s">
        <v>2688</v>
      </c>
      <c r="AD1960" s="144">
        <v>4532.5169999999998</v>
      </c>
      <c r="AG1960" s="15" t="s">
        <v>15</v>
      </c>
      <c r="AH1960" s="133">
        <v>2.7862406666666665E-3</v>
      </c>
      <c r="AI1960" s="133">
        <v>1.5052842512357549E-2</v>
      </c>
      <c r="AJ1960" s="133">
        <v>1.6393550481779359E-3</v>
      </c>
    </row>
    <row r="1961" spans="1:36">
      <c r="A1961" t="s">
        <v>1213</v>
      </c>
      <c r="B1961">
        <v>9719</v>
      </c>
      <c r="C1961" t="s">
        <v>2125</v>
      </c>
      <c r="D1961" t="s">
        <v>2126</v>
      </c>
      <c r="E1961" t="s">
        <v>309</v>
      </c>
      <c r="F1961" t="s">
        <v>2186</v>
      </c>
      <c r="G1961" t="s">
        <v>2187</v>
      </c>
      <c r="H1961" t="s">
        <v>312</v>
      </c>
      <c r="I1961" t="s">
        <v>754</v>
      </c>
      <c r="J1961" t="s">
        <v>204</v>
      </c>
      <c r="K1961" t="s">
        <v>204</v>
      </c>
      <c r="L1961" t="s">
        <v>325</v>
      </c>
      <c r="M1961" t="s">
        <v>340</v>
      </c>
      <c r="N1961" t="s">
        <v>464</v>
      </c>
      <c r="O1961" t="s">
        <v>339</v>
      </c>
      <c r="P1961" t="s">
        <v>1650</v>
      </c>
      <c r="Q1961" t="s">
        <v>413</v>
      </c>
      <c r="R1961" t="s">
        <v>407</v>
      </c>
      <c r="S1961" t="s">
        <v>1212</v>
      </c>
      <c r="T1961" s="132">
        <v>1250</v>
      </c>
      <c r="U1961" t="s">
        <v>2188</v>
      </c>
      <c r="V1961" s="133">
        <v>1.7600000000000001E-2</v>
      </c>
      <c r="W1961" s="133">
        <v>1.3833183604478499E-2</v>
      </c>
      <c r="X1961" s="15" t="s">
        <v>412</v>
      </c>
      <c r="Y1961" s="15" t="s">
        <v>339</v>
      </c>
      <c r="Z1961" s="144">
        <v>2262613.7599999998</v>
      </c>
      <c r="AB1961" t="s">
        <v>2189</v>
      </c>
      <c r="AC1961" s="132">
        <v>1806950.5</v>
      </c>
      <c r="AD1961" s="144">
        <v>4387.009</v>
      </c>
      <c r="AG1961" s="15" t="s">
        <v>15</v>
      </c>
      <c r="AH1961" s="133">
        <v>2.9069446265092419E-3</v>
      </c>
      <c r="AI1961" s="133">
        <v>1.4569599094122579E-2</v>
      </c>
      <c r="AJ1961" s="133">
        <v>1.5867266136127098E-3</v>
      </c>
    </row>
    <row r="1962" spans="1:36">
      <c r="A1962" t="s">
        <v>1213</v>
      </c>
      <c r="B1962">
        <v>9719</v>
      </c>
      <c r="C1962" t="s">
        <v>2125</v>
      </c>
      <c r="D1962" t="s">
        <v>2126</v>
      </c>
      <c r="E1962" t="s">
        <v>309</v>
      </c>
      <c r="F1962" t="s">
        <v>2832</v>
      </c>
      <c r="G1962" t="s">
        <v>2833</v>
      </c>
      <c r="H1962" t="s">
        <v>312</v>
      </c>
      <c r="I1962" t="s">
        <v>754</v>
      </c>
      <c r="J1962" t="s">
        <v>204</v>
      </c>
      <c r="K1962" t="s">
        <v>204</v>
      </c>
      <c r="L1962" t="s">
        <v>325</v>
      </c>
      <c r="M1962" t="s">
        <v>340</v>
      </c>
      <c r="N1962" t="s">
        <v>464</v>
      </c>
      <c r="O1962" t="s">
        <v>339</v>
      </c>
      <c r="P1962" t="s">
        <v>1650</v>
      </c>
      <c r="Q1962" t="s">
        <v>413</v>
      </c>
      <c r="R1962" t="s">
        <v>407</v>
      </c>
      <c r="S1962" t="s">
        <v>1212</v>
      </c>
      <c r="T1962" s="132">
        <v>1242.5</v>
      </c>
      <c r="U1962" t="s">
        <v>2188</v>
      </c>
      <c r="V1962" s="133">
        <v>2.3E-2</v>
      </c>
      <c r="W1962" s="133">
        <v>1.89944643127915E-2</v>
      </c>
      <c r="X1962" s="15" t="s">
        <v>412</v>
      </c>
      <c r="Y1962" s="15" t="s">
        <v>339</v>
      </c>
      <c r="Z1962" s="144">
        <v>3816006.95</v>
      </c>
      <c r="AB1962" t="s">
        <v>2834</v>
      </c>
      <c r="AD1962" s="144">
        <v>4374.2888000000003</v>
      </c>
      <c r="AG1962" s="15" t="s">
        <v>15</v>
      </c>
      <c r="AH1962" s="133">
        <v>3.0642592561094116E-3</v>
      </c>
      <c r="AI1962" s="133">
        <v>1.4527354317693569E-2</v>
      </c>
      <c r="AJ1962" s="133">
        <v>1.5821258754171702E-3</v>
      </c>
    </row>
    <row r="1963" spans="1:36">
      <c r="A1963" t="s">
        <v>1213</v>
      </c>
      <c r="B1963">
        <v>9719</v>
      </c>
      <c r="C1963" t="s">
        <v>2110</v>
      </c>
      <c r="D1963" t="s">
        <v>2111</v>
      </c>
      <c r="E1963" t="s">
        <v>309</v>
      </c>
      <c r="F1963" t="s">
        <v>2154</v>
      </c>
      <c r="G1963" t="s">
        <v>2155</v>
      </c>
      <c r="H1963" t="s">
        <v>312</v>
      </c>
      <c r="I1963" t="s">
        <v>754</v>
      </c>
      <c r="J1963" t="s">
        <v>204</v>
      </c>
      <c r="K1963" t="s">
        <v>204</v>
      </c>
      <c r="L1963" t="s">
        <v>325</v>
      </c>
      <c r="M1963" t="s">
        <v>340</v>
      </c>
      <c r="N1963" t="s">
        <v>464</v>
      </c>
      <c r="O1963" t="s">
        <v>339</v>
      </c>
      <c r="P1963" t="s">
        <v>1650</v>
      </c>
      <c r="Q1963" t="s">
        <v>413</v>
      </c>
      <c r="R1963" t="s">
        <v>407</v>
      </c>
      <c r="S1963" t="s">
        <v>1212</v>
      </c>
      <c r="T1963" s="132">
        <v>2244.8000000000002</v>
      </c>
      <c r="U1963" t="s">
        <v>1726</v>
      </c>
      <c r="V1963" s="133">
        <v>2.4E-2</v>
      </c>
      <c r="W1963" s="133">
        <v>2.1839987467527001E-2</v>
      </c>
      <c r="X1963" s="15" t="s">
        <v>412</v>
      </c>
      <c r="Y1963" s="15" t="s">
        <v>339</v>
      </c>
      <c r="Z1963" s="144">
        <v>3827341.63</v>
      </c>
      <c r="AB1963" t="s">
        <v>2156</v>
      </c>
      <c r="AD1963" s="144">
        <v>4318.3895999999995</v>
      </c>
      <c r="AG1963" s="15" t="s">
        <v>15</v>
      </c>
      <c r="AH1963" s="133">
        <v>6.6331283955288756E-3</v>
      </c>
      <c r="AI1963" s="133">
        <v>1.4341708714121252E-2</v>
      </c>
      <c r="AJ1963" s="133">
        <v>1.5619078297464954E-3</v>
      </c>
    </row>
    <row r="1964" spans="1:36">
      <c r="A1964" t="s">
        <v>1213</v>
      </c>
      <c r="B1964">
        <v>9719</v>
      </c>
      <c r="C1964" t="s">
        <v>2493</v>
      </c>
      <c r="D1964" t="s">
        <v>2494</v>
      </c>
      <c r="E1964" t="s">
        <v>309</v>
      </c>
      <c r="F1964" t="s">
        <v>2757</v>
      </c>
      <c r="G1964" t="s">
        <v>2758</v>
      </c>
      <c r="H1964" t="s">
        <v>312</v>
      </c>
      <c r="I1964" t="s">
        <v>754</v>
      </c>
      <c r="J1964" t="s">
        <v>204</v>
      </c>
      <c r="K1964" t="s">
        <v>204</v>
      </c>
      <c r="L1964" t="s">
        <v>325</v>
      </c>
      <c r="M1964" t="s">
        <v>340</v>
      </c>
      <c r="N1964" t="s">
        <v>464</v>
      </c>
      <c r="O1964" t="s">
        <v>339</v>
      </c>
      <c r="P1964" t="s">
        <v>1211</v>
      </c>
      <c r="Q1964" t="s">
        <v>413</v>
      </c>
      <c r="R1964" t="s">
        <v>407</v>
      </c>
      <c r="S1964" t="s">
        <v>1212</v>
      </c>
      <c r="T1964" s="132">
        <v>5463.1</v>
      </c>
      <c r="U1964" t="s">
        <v>2339</v>
      </c>
      <c r="V1964" s="133">
        <v>1.6500000000000001E-2</v>
      </c>
      <c r="W1964" s="133">
        <v>2.18085162436959E-2</v>
      </c>
      <c r="X1964" s="15" t="s">
        <v>412</v>
      </c>
      <c r="Y1964" s="15" t="s">
        <v>339</v>
      </c>
      <c r="Z1964" s="144">
        <v>3878691</v>
      </c>
      <c r="AB1964" t="s">
        <v>2759</v>
      </c>
      <c r="AD1964" s="144">
        <v>4268.4994000000006</v>
      </c>
      <c r="AG1964" s="15" t="s">
        <v>15</v>
      </c>
      <c r="AH1964" s="133">
        <v>1.8333555490011458E-3</v>
      </c>
      <c r="AI1964" s="133">
        <v>1.4176019468276171E-2</v>
      </c>
      <c r="AJ1964" s="133">
        <v>1.543863164668658E-3</v>
      </c>
    </row>
    <row r="1965" spans="1:36">
      <c r="A1965" t="s">
        <v>1213</v>
      </c>
      <c r="B1965">
        <v>9719</v>
      </c>
      <c r="C1965" t="s">
        <v>2751</v>
      </c>
      <c r="D1965" t="s">
        <v>2752</v>
      </c>
      <c r="E1965" t="s">
        <v>309</v>
      </c>
      <c r="F1965" t="s">
        <v>2825</v>
      </c>
      <c r="G1965" t="s">
        <v>2826</v>
      </c>
      <c r="H1965" t="s">
        <v>312</v>
      </c>
      <c r="I1965" t="s">
        <v>754</v>
      </c>
      <c r="J1965" t="s">
        <v>204</v>
      </c>
      <c r="K1965" t="s">
        <v>204</v>
      </c>
      <c r="L1965" t="s">
        <v>325</v>
      </c>
      <c r="M1965" t="s">
        <v>340</v>
      </c>
      <c r="N1965" t="s">
        <v>464</v>
      </c>
      <c r="O1965" t="s">
        <v>339</v>
      </c>
      <c r="P1965" t="s">
        <v>1690</v>
      </c>
      <c r="Q1965" t="s">
        <v>413</v>
      </c>
      <c r="R1965" t="s">
        <v>407</v>
      </c>
      <c r="S1965" t="s">
        <v>1212</v>
      </c>
      <c r="T1965" s="132">
        <v>1713.2</v>
      </c>
      <c r="U1965" t="s">
        <v>2378</v>
      </c>
      <c r="V1965" s="133">
        <v>2.1499999999999998E-2</v>
      </c>
      <c r="W1965" s="133">
        <v>1.8094911831616999E-2</v>
      </c>
      <c r="X1965" s="15" t="s">
        <v>412</v>
      </c>
      <c r="Y1965" s="15" t="s">
        <v>339</v>
      </c>
      <c r="Z1965" s="144">
        <v>3434389.7</v>
      </c>
      <c r="AB1965" t="s">
        <v>2827</v>
      </c>
      <c r="AD1965" s="144">
        <v>3898.7192</v>
      </c>
      <c r="AG1965" s="15" t="s">
        <v>15</v>
      </c>
      <c r="AH1965" s="133">
        <v>1.7510789276822222E-3</v>
      </c>
      <c r="AI1965" s="133">
        <v>1.2947950579667902E-2</v>
      </c>
      <c r="AJ1965" s="133">
        <v>1.410118263637675E-3</v>
      </c>
    </row>
    <row r="1966" spans="1:36">
      <c r="A1966" t="s">
        <v>1213</v>
      </c>
      <c r="B1966">
        <v>9719</v>
      </c>
      <c r="C1966" t="s">
        <v>1618</v>
      </c>
      <c r="D1966" t="s">
        <v>1619</v>
      </c>
      <c r="E1966" t="s">
        <v>309</v>
      </c>
      <c r="F1966" t="s">
        <v>3899</v>
      </c>
      <c r="G1966" t="s">
        <v>3900</v>
      </c>
      <c r="H1966" t="s">
        <v>312</v>
      </c>
      <c r="I1966" t="s">
        <v>754</v>
      </c>
      <c r="J1966" t="s">
        <v>204</v>
      </c>
      <c r="K1966" t="s">
        <v>204</v>
      </c>
      <c r="L1966" t="s">
        <v>325</v>
      </c>
      <c r="M1966" t="s">
        <v>340</v>
      </c>
      <c r="N1966" t="s">
        <v>464</v>
      </c>
      <c r="O1966" t="s">
        <v>339</v>
      </c>
      <c r="P1966" t="s">
        <v>1622</v>
      </c>
      <c r="Q1966" t="s">
        <v>413</v>
      </c>
      <c r="R1966" t="s">
        <v>407</v>
      </c>
      <c r="S1966" t="s">
        <v>1212</v>
      </c>
      <c r="T1966" s="132">
        <v>1228.7</v>
      </c>
      <c r="U1966" t="s">
        <v>1802</v>
      </c>
      <c r="V1966" s="133">
        <v>2.0500000000000001E-2</v>
      </c>
      <c r="W1966" s="133">
        <v>1.8837108193635599E-2</v>
      </c>
      <c r="X1966" s="15" t="s">
        <v>412</v>
      </c>
      <c r="Y1966" s="15" t="s">
        <v>339</v>
      </c>
      <c r="Z1966" s="144">
        <v>3246281.29</v>
      </c>
      <c r="AB1966" t="s">
        <v>3901</v>
      </c>
      <c r="AD1966" s="144">
        <v>3701.0852999999997</v>
      </c>
      <c r="AG1966" s="15" t="s">
        <v>15</v>
      </c>
      <c r="AH1966" s="133">
        <v>8.7738138404515071E-3</v>
      </c>
      <c r="AI1966" s="133">
        <v>1.2291592981493857E-2</v>
      </c>
      <c r="AJ1966" s="133">
        <v>1.338636539100052E-3</v>
      </c>
    </row>
    <row r="1967" spans="1:36">
      <c r="A1967" t="s">
        <v>1213</v>
      </c>
      <c r="B1967">
        <v>9719</v>
      </c>
      <c r="C1967" t="s">
        <v>2163</v>
      </c>
      <c r="D1967" t="s">
        <v>2164</v>
      </c>
      <c r="E1967" t="s">
        <v>309</v>
      </c>
      <c r="F1967" t="s">
        <v>2730</v>
      </c>
      <c r="G1967" t="s">
        <v>2731</v>
      </c>
      <c r="H1967" t="s">
        <v>312</v>
      </c>
      <c r="I1967" t="s">
        <v>754</v>
      </c>
      <c r="J1967" t="s">
        <v>204</v>
      </c>
      <c r="K1967" t="s">
        <v>204</v>
      </c>
      <c r="L1967" t="s">
        <v>325</v>
      </c>
      <c r="M1967" t="s">
        <v>340</v>
      </c>
      <c r="N1967" t="s">
        <v>484</v>
      </c>
      <c r="O1967" t="s">
        <v>339</v>
      </c>
      <c r="P1967" t="s">
        <v>1690</v>
      </c>
      <c r="Q1967" t="s">
        <v>413</v>
      </c>
      <c r="R1967" t="s">
        <v>407</v>
      </c>
      <c r="S1967" t="s">
        <v>1212</v>
      </c>
      <c r="T1967" s="132">
        <v>1153.8</v>
      </c>
      <c r="U1967" t="s">
        <v>2460</v>
      </c>
      <c r="V1967" s="133">
        <v>2.1999999999999999E-2</v>
      </c>
      <c r="W1967" s="133">
        <v>1.69829285895821E-2</v>
      </c>
      <c r="X1967" s="15" t="s">
        <v>412</v>
      </c>
      <c r="Y1967" s="15" t="s">
        <v>339</v>
      </c>
      <c r="Z1967" s="144">
        <v>2733739.2</v>
      </c>
      <c r="AB1967" t="s">
        <v>2732</v>
      </c>
      <c r="AD1967" s="144">
        <v>3098.6934000000001</v>
      </c>
      <c r="AG1967" s="15" t="s">
        <v>15</v>
      </c>
      <c r="AH1967" s="133">
        <v>5.1676484988711488E-3</v>
      </c>
      <c r="AI1967" s="133">
        <v>1.029100249249628E-2</v>
      </c>
      <c r="AJ1967" s="133">
        <v>1.1207588781345227E-3</v>
      </c>
    </row>
    <row r="1968" spans="1:36">
      <c r="A1968" t="s">
        <v>1213</v>
      </c>
      <c r="B1968">
        <v>9719</v>
      </c>
      <c r="C1968" t="s">
        <v>2745</v>
      </c>
      <c r="D1968" t="s">
        <v>2746</v>
      </c>
      <c r="E1968" t="s">
        <v>309</v>
      </c>
      <c r="F1968" t="s">
        <v>3137</v>
      </c>
      <c r="G1968" t="s">
        <v>3138</v>
      </c>
      <c r="H1968" t="s">
        <v>312</v>
      </c>
      <c r="I1968" t="s">
        <v>754</v>
      </c>
      <c r="J1968" t="s">
        <v>204</v>
      </c>
      <c r="K1968" t="s">
        <v>204</v>
      </c>
      <c r="L1968" t="s">
        <v>325</v>
      </c>
      <c r="M1968" t="s">
        <v>340</v>
      </c>
      <c r="N1968" t="s">
        <v>464</v>
      </c>
      <c r="O1968" t="s">
        <v>339</v>
      </c>
      <c r="P1968" t="s">
        <v>1725</v>
      </c>
      <c r="Q1968" t="s">
        <v>415</v>
      </c>
      <c r="R1968" t="s">
        <v>407</v>
      </c>
      <c r="S1968" t="s">
        <v>1212</v>
      </c>
      <c r="T1968" s="132">
        <v>3384.9</v>
      </c>
      <c r="U1968" t="s">
        <v>3139</v>
      </c>
      <c r="V1968" s="133">
        <v>1.9599999999999999E-2</v>
      </c>
      <c r="W1968" s="133">
        <v>2.4816640721559199E-2</v>
      </c>
      <c r="X1968" s="15" t="s">
        <v>412</v>
      </c>
      <c r="Y1968" s="15" t="s">
        <v>339</v>
      </c>
      <c r="Z1968" s="144">
        <v>2660419</v>
      </c>
      <c r="AB1968" t="s">
        <v>3140</v>
      </c>
      <c r="AD1968" s="144">
        <v>2966.3672000000001</v>
      </c>
      <c r="AG1968" s="15" t="s">
        <v>15</v>
      </c>
      <c r="AH1968" s="133">
        <v>2.3233222441540061E-3</v>
      </c>
      <c r="AI1968" s="133">
        <v>9.8515368602970568E-3</v>
      </c>
      <c r="AJ1968" s="133">
        <v>1.0728981367459733E-3</v>
      </c>
    </row>
    <row r="1969" spans="1:36">
      <c r="A1969" t="s">
        <v>1213</v>
      </c>
      <c r="B1969">
        <v>9719</v>
      </c>
      <c r="C1969" t="s">
        <v>2119</v>
      </c>
      <c r="D1969" t="s">
        <v>2120</v>
      </c>
      <c r="E1969" t="s">
        <v>309</v>
      </c>
      <c r="F1969" t="s">
        <v>2121</v>
      </c>
      <c r="G1969" t="s">
        <v>2122</v>
      </c>
      <c r="H1969" t="s">
        <v>312</v>
      </c>
      <c r="I1969" t="s">
        <v>754</v>
      </c>
      <c r="J1969" t="s">
        <v>204</v>
      </c>
      <c r="K1969" t="s">
        <v>204</v>
      </c>
      <c r="L1969" t="s">
        <v>325</v>
      </c>
      <c r="M1969" t="s">
        <v>340</v>
      </c>
      <c r="N1969" t="s">
        <v>464</v>
      </c>
      <c r="O1969" t="s">
        <v>339</v>
      </c>
      <c r="P1969" t="s">
        <v>1690</v>
      </c>
      <c r="Q1969" t="s">
        <v>413</v>
      </c>
      <c r="R1969" t="s">
        <v>407</v>
      </c>
      <c r="S1969" t="s">
        <v>1212</v>
      </c>
      <c r="T1969" s="132">
        <v>602</v>
      </c>
      <c r="U1969" t="s">
        <v>2123</v>
      </c>
      <c r="V1969" s="133">
        <v>2.5000000000000001E-2</v>
      </c>
      <c r="W1969" s="133">
        <v>1.9435061446427999E-2</v>
      </c>
      <c r="X1969" s="15" t="s">
        <v>412</v>
      </c>
      <c r="Y1969" s="15" t="s">
        <v>339</v>
      </c>
      <c r="Z1969" s="144">
        <v>2378102.73</v>
      </c>
      <c r="AB1969" t="s">
        <v>2124</v>
      </c>
      <c r="AD1969" s="144">
        <v>2696.0551</v>
      </c>
      <c r="AG1969" s="15" t="s">
        <v>15</v>
      </c>
      <c r="AH1969" s="133">
        <v>5.0499668707391591E-3</v>
      </c>
      <c r="AI1969" s="133">
        <v>8.9538092907182447E-3</v>
      </c>
      <c r="AJ1969" s="133">
        <v>9.7512961084335033E-4</v>
      </c>
    </row>
    <row r="1970" spans="1:36">
      <c r="A1970" t="s">
        <v>1213</v>
      </c>
      <c r="B1970">
        <v>9719</v>
      </c>
      <c r="C1970" t="s">
        <v>2449</v>
      </c>
      <c r="D1970" t="s">
        <v>2450</v>
      </c>
      <c r="E1970" t="s">
        <v>309</v>
      </c>
      <c r="F1970" t="s">
        <v>3902</v>
      </c>
      <c r="G1970" t="s">
        <v>3903</v>
      </c>
      <c r="H1970" t="s">
        <v>312</v>
      </c>
      <c r="I1970" t="s">
        <v>754</v>
      </c>
      <c r="J1970" t="s">
        <v>204</v>
      </c>
      <c r="K1970" t="s">
        <v>204</v>
      </c>
      <c r="L1970" t="s">
        <v>325</v>
      </c>
      <c r="M1970" t="s">
        <v>340</v>
      </c>
      <c r="N1970" t="s">
        <v>445</v>
      </c>
      <c r="O1970" t="s">
        <v>339</v>
      </c>
      <c r="P1970" t="s">
        <v>1690</v>
      </c>
      <c r="Q1970" t="s">
        <v>413</v>
      </c>
      <c r="R1970" t="s">
        <v>407</v>
      </c>
      <c r="S1970" t="s">
        <v>1212</v>
      </c>
      <c r="T1970" s="132">
        <v>167.1</v>
      </c>
      <c r="U1970" t="s">
        <v>1526</v>
      </c>
      <c r="V1970" s="133">
        <v>3.85E-2</v>
      </c>
      <c r="W1970" s="133">
        <v>3.2116455614563401E-3</v>
      </c>
      <c r="X1970" s="15" t="s">
        <v>412</v>
      </c>
      <c r="Y1970" s="15" t="s">
        <v>339</v>
      </c>
      <c r="Z1970" s="144">
        <v>2285935</v>
      </c>
      <c r="AB1970" t="s">
        <v>3904</v>
      </c>
      <c r="AD1970" s="144">
        <v>2686.8879999999999</v>
      </c>
      <c r="AG1970" s="15" t="s">
        <v>15</v>
      </c>
      <c r="AH1970" s="133">
        <v>9.1437399999999992E-3</v>
      </c>
      <c r="AI1970" s="133">
        <v>8.9233646365459527E-3</v>
      </c>
      <c r="AJ1970" s="133">
        <v>9.7181398474373466E-4</v>
      </c>
    </row>
    <row r="1971" spans="1:36">
      <c r="A1971" t="s">
        <v>1213</v>
      </c>
      <c r="B1971">
        <v>9719</v>
      </c>
      <c r="C1971" t="s">
        <v>1979</v>
      </c>
      <c r="D1971" t="s">
        <v>1980</v>
      </c>
      <c r="E1971" t="s">
        <v>309</v>
      </c>
      <c r="F1971" t="s">
        <v>1988</v>
      </c>
      <c r="G1971" t="s">
        <v>1989</v>
      </c>
      <c r="H1971" t="s">
        <v>312</v>
      </c>
      <c r="I1971" t="s">
        <v>754</v>
      </c>
      <c r="J1971" t="s">
        <v>204</v>
      </c>
      <c r="K1971" t="s">
        <v>204</v>
      </c>
      <c r="L1971" t="s">
        <v>325</v>
      </c>
      <c r="M1971" t="s">
        <v>340</v>
      </c>
      <c r="N1971" t="s">
        <v>465</v>
      </c>
      <c r="O1971" t="s">
        <v>339</v>
      </c>
      <c r="P1971" t="s">
        <v>1760</v>
      </c>
      <c r="Q1971" t="s">
        <v>415</v>
      </c>
      <c r="R1971" t="s">
        <v>407</v>
      </c>
      <c r="S1971" t="s">
        <v>1212</v>
      </c>
      <c r="T1971" s="132">
        <v>1943.5</v>
      </c>
      <c r="U1971" t="s">
        <v>1990</v>
      </c>
      <c r="V1971" s="133">
        <v>2.5700000000000001E-2</v>
      </c>
      <c r="W1971" s="133">
        <v>2.7719861119985201E-2</v>
      </c>
      <c r="X1971" s="15" t="s">
        <v>412</v>
      </c>
      <c r="Y1971" s="15" t="s">
        <v>339</v>
      </c>
      <c r="Z1971" s="144">
        <v>2174488</v>
      </c>
      <c r="AB1971" t="s">
        <v>1991</v>
      </c>
      <c r="AD1971" s="144">
        <v>2471.5230999999999</v>
      </c>
      <c r="AG1971" s="15" t="s">
        <v>15</v>
      </c>
      <c r="AH1971" s="133">
        <v>1.6956210471517814E-3</v>
      </c>
      <c r="AI1971" s="133">
        <v>8.2081210042794592E-3</v>
      </c>
      <c r="AJ1971" s="133">
        <v>8.9391917794756897E-4</v>
      </c>
    </row>
    <row r="1972" spans="1:36">
      <c r="A1972" t="s">
        <v>1213</v>
      </c>
      <c r="B1972">
        <v>9719</v>
      </c>
      <c r="C1972" t="s">
        <v>1960</v>
      </c>
      <c r="D1972" t="s">
        <v>1961</v>
      </c>
      <c r="E1972" t="s">
        <v>309</v>
      </c>
      <c r="F1972" t="s">
        <v>3905</v>
      </c>
      <c r="G1972" t="s">
        <v>3906</v>
      </c>
      <c r="H1972" t="s">
        <v>312</v>
      </c>
      <c r="I1972" t="s">
        <v>754</v>
      </c>
      <c r="J1972" t="s">
        <v>204</v>
      </c>
      <c r="K1972" t="s">
        <v>204</v>
      </c>
      <c r="L1972" t="s">
        <v>325</v>
      </c>
      <c r="M1972" t="s">
        <v>340</v>
      </c>
      <c r="N1972" t="s">
        <v>464</v>
      </c>
      <c r="O1972" t="s">
        <v>339</v>
      </c>
      <c r="P1972" t="s">
        <v>1725</v>
      </c>
      <c r="Q1972" t="s">
        <v>415</v>
      </c>
      <c r="R1972" t="s">
        <v>407</v>
      </c>
      <c r="S1972" t="s">
        <v>1212</v>
      </c>
      <c r="T1972" s="132">
        <v>3777</v>
      </c>
      <c r="U1972" t="s">
        <v>3907</v>
      </c>
      <c r="V1972" s="133">
        <v>2.4E-2</v>
      </c>
      <c r="W1972" s="133">
        <v>1.8650903452634499E-2</v>
      </c>
      <c r="X1972" s="15" t="s">
        <v>412</v>
      </c>
      <c r="Y1972" s="15" t="s">
        <v>339</v>
      </c>
      <c r="Z1972" s="144">
        <v>2155398.12</v>
      </c>
      <c r="AB1972" t="s">
        <v>3908</v>
      </c>
      <c r="AD1972" s="144">
        <v>2419.2187999999996</v>
      </c>
      <c r="AG1972" s="15" t="s">
        <v>15</v>
      </c>
      <c r="AH1972" s="133">
        <v>1.5972931713038438E-3</v>
      </c>
      <c r="AI1972" s="133">
        <v>8.0344143440244375E-3</v>
      </c>
      <c r="AJ1972" s="133">
        <v>8.7500136291313805E-4</v>
      </c>
    </row>
    <row r="1973" spans="1:36">
      <c r="A1973" t="s">
        <v>1213</v>
      </c>
      <c r="B1973">
        <v>9719</v>
      </c>
      <c r="C1973" t="s">
        <v>2074</v>
      </c>
      <c r="D1973" t="s">
        <v>2075</v>
      </c>
      <c r="E1973" t="s">
        <v>309</v>
      </c>
      <c r="F1973" t="s">
        <v>3435</v>
      </c>
      <c r="G1973" t="s">
        <v>3436</v>
      </c>
      <c r="H1973" t="s">
        <v>312</v>
      </c>
      <c r="I1973" t="s">
        <v>754</v>
      </c>
      <c r="J1973" t="s">
        <v>204</v>
      </c>
      <c r="K1973" t="s">
        <v>204</v>
      </c>
      <c r="L1973" t="s">
        <v>325</v>
      </c>
      <c r="M1973" t="s">
        <v>340</v>
      </c>
      <c r="N1973" t="s">
        <v>448</v>
      </c>
      <c r="O1973" t="s">
        <v>339</v>
      </c>
      <c r="P1973" t="s">
        <v>2914</v>
      </c>
      <c r="Q1973" t="s">
        <v>415</v>
      </c>
      <c r="R1973" t="s">
        <v>407</v>
      </c>
      <c r="S1973" t="s">
        <v>1212</v>
      </c>
      <c r="T1973" s="132">
        <v>5.5</v>
      </c>
      <c r="U1973" t="s">
        <v>3437</v>
      </c>
      <c r="V1973" s="133">
        <v>0.01</v>
      </c>
      <c r="W1973" s="133">
        <v>1.0897123754000699</v>
      </c>
      <c r="X1973" s="15" t="s">
        <v>412</v>
      </c>
      <c r="Y1973" s="15" t="s">
        <v>339</v>
      </c>
      <c r="Z1973" s="144">
        <v>2047821</v>
      </c>
      <c r="AB1973" t="s">
        <v>3438</v>
      </c>
      <c r="AD1973" s="144">
        <v>2308.5086000000001</v>
      </c>
      <c r="AG1973" s="15" t="s">
        <v>15</v>
      </c>
      <c r="AH1973" s="133">
        <v>5.0792990549892109E-3</v>
      </c>
      <c r="AI1973" s="133">
        <v>7.6667371339639795E-3</v>
      </c>
      <c r="AJ1973" s="133">
        <v>8.349588599826939E-4</v>
      </c>
    </row>
    <row r="1974" spans="1:36">
      <c r="A1974" t="s">
        <v>1213</v>
      </c>
      <c r="B1974">
        <v>9719</v>
      </c>
      <c r="C1974" t="s">
        <v>2104</v>
      </c>
      <c r="D1974" t="s">
        <v>2105</v>
      </c>
      <c r="E1974" t="s">
        <v>309</v>
      </c>
      <c r="F1974" t="s">
        <v>3432</v>
      </c>
      <c r="G1974" t="s">
        <v>3433</v>
      </c>
      <c r="H1974" t="s">
        <v>312</v>
      </c>
      <c r="I1974" t="s">
        <v>754</v>
      </c>
      <c r="J1974" t="s">
        <v>204</v>
      </c>
      <c r="K1974" t="s">
        <v>204</v>
      </c>
      <c r="L1974" t="s">
        <v>325</v>
      </c>
      <c r="M1974" t="s">
        <v>340</v>
      </c>
      <c r="N1974" t="s">
        <v>464</v>
      </c>
      <c r="O1974" t="s">
        <v>339</v>
      </c>
      <c r="Q1974" t="s">
        <v>410</v>
      </c>
      <c r="R1974" t="s">
        <v>410</v>
      </c>
      <c r="S1974" t="s">
        <v>1212</v>
      </c>
      <c r="T1974" s="132">
        <v>3241.1</v>
      </c>
      <c r="U1974" t="s">
        <v>1682</v>
      </c>
      <c r="V1974" s="133">
        <v>2.75E-2</v>
      </c>
      <c r="W1974" s="133">
        <v>2.6117451306581201E-2</v>
      </c>
      <c r="X1974" s="15" t="s">
        <v>412</v>
      </c>
      <c r="Y1974" s="15" t="s">
        <v>339</v>
      </c>
      <c r="Z1974" s="144">
        <v>1814750</v>
      </c>
      <c r="AB1974" t="s">
        <v>3434</v>
      </c>
      <c r="AD1974" s="144">
        <v>2039.4161000000001</v>
      </c>
      <c r="AG1974" s="15" t="s">
        <v>15</v>
      </c>
      <c r="AH1974" s="133">
        <v>3.3519804419371076E-3</v>
      </c>
      <c r="AI1974" s="133">
        <v>6.7730599511190885E-3</v>
      </c>
      <c r="AJ1974" s="133">
        <v>7.3763144823733883E-4</v>
      </c>
    </row>
    <row r="1975" spans="1:36">
      <c r="A1975" t="s">
        <v>1213</v>
      </c>
      <c r="B1975">
        <v>9719</v>
      </c>
      <c r="C1975" t="s">
        <v>2360</v>
      </c>
      <c r="D1975" t="s">
        <v>2361</v>
      </c>
      <c r="E1975" t="s">
        <v>309</v>
      </c>
      <c r="F1975" t="s">
        <v>2851</v>
      </c>
      <c r="G1975" t="s">
        <v>2852</v>
      </c>
      <c r="H1975" t="s">
        <v>312</v>
      </c>
      <c r="I1975" t="s">
        <v>754</v>
      </c>
      <c r="J1975" t="s">
        <v>204</v>
      </c>
      <c r="K1975" t="s">
        <v>204</v>
      </c>
      <c r="L1975" t="s">
        <v>325</v>
      </c>
      <c r="M1975" t="s">
        <v>340</v>
      </c>
      <c r="N1975" t="s">
        <v>445</v>
      </c>
      <c r="O1975" t="s">
        <v>339</v>
      </c>
      <c r="P1975" t="s">
        <v>1690</v>
      </c>
      <c r="Q1975" t="s">
        <v>413</v>
      </c>
      <c r="R1975" t="s">
        <v>407</v>
      </c>
      <c r="S1975" t="s">
        <v>1212</v>
      </c>
      <c r="T1975" s="132">
        <v>1316.3</v>
      </c>
      <c r="U1975" t="s">
        <v>2422</v>
      </c>
      <c r="V1975" s="133">
        <v>2.4799999999999999E-2</v>
      </c>
      <c r="W1975" s="133">
        <v>2.0654571369886101E-2</v>
      </c>
      <c r="X1975" s="15" t="s">
        <v>412</v>
      </c>
      <c r="Y1975" s="15" t="s">
        <v>339</v>
      </c>
      <c r="Z1975" s="144">
        <v>1647484</v>
      </c>
      <c r="AB1975" t="s">
        <v>2853</v>
      </c>
      <c r="AD1975" s="144">
        <v>1860.9978999999998</v>
      </c>
      <c r="AG1975" s="15" t="s">
        <v>15</v>
      </c>
      <c r="AH1975" s="133">
        <v>3.8902895943405346E-3</v>
      </c>
      <c r="AI1975" s="133">
        <v>6.1805191915503292E-3</v>
      </c>
      <c r="AJ1975" s="133">
        <v>6.7309980348965873E-4</v>
      </c>
    </row>
    <row r="1976" spans="1:36">
      <c r="A1976" t="s">
        <v>1213</v>
      </c>
      <c r="B1976">
        <v>9719</v>
      </c>
      <c r="C1976" t="s">
        <v>2306</v>
      </c>
      <c r="D1976" t="s">
        <v>2307</v>
      </c>
      <c r="E1976" t="s">
        <v>309</v>
      </c>
      <c r="F1976" t="s">
        <v>3909</v>
      </c>
      <c r="G1976" t="s">
        <v>3910</v>
      </c>
      <c r="H1976" t="s">
        <v>312</v>
      </c>
      <c r="I1976" t="s">
        <v>754</v>
      </c>
      <c r="J1976" t="s">
        <v>204</v>
      </c>
      <c r="K1976" t="s">
        <v>204</v>
      </c>
      <c r="L1976" t="s">
        <v>325</v>
      </c>
      <c r="M1976" t="s">
        <v>340</v>
      </c>
      <c r="N1976" t="s">
        <v>445</v>
      </c>
      <c r="O1976" t="s">
        <v>339</v>
      </c>
      <c r="P1976" t="s">
        <v>1725</v>
      </c>
      <c r="Q1976" t="s">
        <v>415</v>
      </c>
      <c r="R1976" t="s">
        <v>407</v>
      </c>
      <c r="S1976" t="s">
        <v>1212</v>
      </c>
      <c r="T1976" s="132">
        <v>2506.6999999999998</v>
      </c>
      <c r="U1976" t="s">
        <v>3911</v>
      </c>
      <c r="V1976" s="133">
        <v>2.2499999999999999E-2</v>
      </c>
      <c r="W1976" s="133">
        <v>1.55221392834183E-2</v>
      </c>
      <c r="X1976" s="15" t="s">
        <v>412</v>
      </c>
      <c r="Y1976" s="15" t="s">
        <v>339</v>
      </c>
      <c r="Z1976" s="144">
        <v>1561366</v>
      </c>
      <c r="AB1976" t="s">
        <v>3912</v>
      </c>
      <c r="AD1976" s="144">
        <v>1794.0094999999999</v>
      </c>
      <c r="AG1976" s="15" t="s">
        <v>15</v>
      </c>
      <c r="AH1976" s="133">
        <v>3.8164371102107717E-3</v>
      </c>
      <c r="AI1976" s="133">
        <v>5.958045489773852E-3</v>
      </c>
      <c r="AJ1976" s="133">
        <v>6.4887093204596359E-4</v>
      </c>
    </row>
    <row r="1977" spans="1:36">
      <c r="A1977" t="s">
        <v>1213</v>
      </c>
      <c r="B1977">
        <v>9719</v>
      </c>
      <c r="C1977" t="s">
        <v>2415</v>
      </c>
      <c r="D1977" t="s">
        <v>2416</v>
      </c>
      <c r="E1977" t="s">
        <v>309</v>
      </c>
      <c r="F1977" t="s">
        <v>2818</v>
      </c>
      <c r="G1977" t="s">
        <v>2819</v>
      </c>
      <c r="H1977" t="s">
        <v>312</v>
      </c>
      <c r="I1977" t="s">
        <v>754</v>
      </c>
      <c r="J1977" t="s">
        <v>204</v>
      </c>
      <c r="K1977" t="s">
        <v>204</v>
      </c>
      <c r="L1977" t="s">
        <v>325</v>
      </c>
      <c r="M1977" t="s">
        <v>340</v>
      </c>
      <c r="N1977" t="s">
        <v>440</v>
      </c>
      <c r="O1977" t="s">
        <v>339</v>
      </c>
      <c r="P1977" t="s">
        <v>1622</v>
      </c>
      <c r="Q1977" t="s">
        <v>413</v>
      </c>
      <c r="R1977" t="s">
        <v>407</v>
      </c>
      <c r="S1977" t="s">
        <v>1212</v>
      </c>
      <c r="T1977" s="132">
        <v>2580.1</v>
      </c>
      <c r="U1977" t="s">
        <v>2820</v>
      </c>
      <c r="V1977" s="133">
        <v>1.9400000000000001E-2</v>
      </c>
      <c r="W1977" s="133">
        <v>2.0119560564756001E-2</v>
      </c>
      <c r="X1977" s="15" t="s">
        <v>412</v>
      </c>
      <c r="Y1977" s="15" t="s">
        <v>339</v>
      </c>
      <c r="Z1977" s="144">
        <v>1577473.16</v>
      </c>
      <c r="AB1977" t="s">
        <v>2821</v>
      </c>
      <c r="AD1977" s="144">
        <v>1785.0686000000001</v>
      </c>
      <c r="AG1977" s="15" t="s">
        <v>15</v>
      </c>
      <c r="AH1977" s="133">
        <v>5.2363626953262493E-3</v>
      </c>
      <c r="AI1977" s="133">
        <v>5.9283520634461108E-3</v>
      </c>
      <c r="AJ1977" s="133">
        <v>6.4563711967410614E-4</v>
      </c>
    </row>
    <row r="1978" spans="1:36">
      <c r="A1978" t="s">
        <v>1213</v>
      </c>
      <c r="B1978">
        <v>9719</v>
      </c>
      <c r="C1978" t="s">
        <v>2110</v>
      </c>
      <c r="D1978" t="s">
        <v>2111</v>
      </c>
      <c r="E1978" t="s">
        <v>309</v>
      </c>
      <c r="F1978" t="s">
        <v>2112</v>
      </c>
      <c r="G1978" t="s">
        <v>2113</v>
      </c>
      <c r="H1978" t="s">
        <v>312</v>
      </c>
      <c r="I1978" t="s">
        <v>754</v>
      </c>
      <c r="J1978" t="s">
        <v>204</v>
      </c>
      <c r="K1978" t="s">
        <v>204</v>
      </c>
      <c r="L1978" t="s">
        <v>325</v>
      </c>
      <c r="M1978" t="s">
        <v>340</v>
      </c>
      <c r="N1978" t="s">
        <v>464</v>
      </c>
      <c r="O1978" t="s">
        <v>339</v>
      </c>
      <c r="P1978" t="s">
        <v>1650</v>
      </c>
      <c r="Q1978" t="s">
        <v>413</v>
      </c>
      <c r="R1978" t="s">
        <v>407</v>
      </c>
      <c r="S1978" t="s">
        <v>1212</v>
      </c>
      <c r="T1978" s="132">
        <v>2726.6</v>
      </c>
      <c r="U1978" t="s">
        <v>1366</v>
      </c>
      <c r="V1978" s="133">
        <v>2.5999999999999999E-2</v>
      </c>
      <c r="W1978" s="133">
        <v>2.15016718113419E-2</v>
      </c>
      <c r="X1978" s="15" t="s">
        <v>412</v>
      </c>
      <c r="Y1978" s="15" t="s">
        <v>339</v>
      </c>
      <c r="Z1978" s="144">
        <v>1360551.16</v>
      </c>
      <c r="AB1978" t="s">
        <v>2114</v>
      </c>
      <c r="AD1978" s="144">
        <v>1552.9331000000002</v>
      </c>
      <c r="AG1978" s="15" t="s">
        <v>15</v>
      </c>
      <c r="AH1978" s="133">
        <v>3.7718542631274728E-3</v>
      </c>
      <c r="AI1978" s="133">
        <v>5.1574119604023997E-3</v>
      </c>
      <c r="AJ1978" s="133">
        <v>5.6167659535918165E-4</v>
      </c>
    </row>
    <row r="1979" spans="1:36">
      <c r="A1979" t="s">
        <v>1213</v>
      </c>
      <c r="B1979">
        <v>9719</v>
      </c>
      <c r="C1979" t="s">
        <v>2540</v>
      </c>
      <c r="D1979" t="s">
        <v>2541</v>
      </c>
      <c r="E1979" t="s">
        <v>309</v>
      </c>
      <c r="F1979" t="s">
        <v>2760</v>
      </c>
      <c r="G1979" t="s">
        <v>2761</v>
      </c>
      <c r="H1979" t="s">
        <v>312</v>
      </c>
      <c r="I1979" t="s">
        <v>754</v>
      </c>
      <c r="J1979" t="s">
        <v>204</v>
      </c>
      <c r="K1979" t="s">
        <v>204</v>
      </c>
      <c r="L1979" t="s">
        <v>325</v>
      </c>
      <c r="M1979" t="s">
        <v>340</v>
      </c>
      <c r="N1979" t="s">
        <v>440</v>
      </c>
      <c r="O1979" t="s">
        <v>339</v>
      </c>
      <c r="P1979" t="s">
        <v>1686</v>
      </c>
      <c r="Q1979" t="s">
        <v>413</v>
      </c>
      <c r="R1979" t="s">
        <v>407</v>
      </c>
      <c r="S1979" t="s">
        <v>1212</v>
      </c>
      <c r="T1979" s="132">
        <v>3316.6</v>
      </c>
      <c r="U1979" t="s">
        <v>1773</v>
      </c>
      <c r="V1979" s="133">
        <v>2.75E-2</v>
      </c>
      <c r="W1979" s="133">
        <v>2.6361353291272802E-2</v>
      </c>
      <c r="X1979" s="15" t="s">
        <v>412</v>
      </c>
      <c r="Y1979" s="15" t="s">
        <v>339</v>
      </c>
      <c r="Z1979" s="144">
        <v>1321935.54</v>
      </c>
      <c r="AB1979" t="s">
        <v>2762</v>
      </c>
      <c r="AD1979" s="144">
        <v>1464.308</v>
      </c>
      <c r="AG1979" s="15" t="s">
        <v>15</v>
      </c>
      <c r="AH1979" s="133">
        <v>1.5720701343959556E-3</v>
      </c>
      <c r="AI1979" s="133">
        <v>4.8630810901724711E-3</v>
      </c>
      <c r="AJ1979" s="133">
        <v>5.296219985247352E-4</v>
      </c>
    </row>
    <row r="1980" spans="1:36">
      <c r="A1980" t="s">
        <v>1213</v>
      </c>
      <c r="B1980">
        <v>9719</v>
      </c>
      <c r="C1980" t="s">
        <v>2724</v>
      </c>
      <c r="D1980" t="s">
        <v>2725</v>
      </c>
      <c r="E1980" t="s">
        <v>309</v>
      </c>
      <c r="F1980" t="s">
        <v>2726</v>
      </c>
      <c r="G1980" t="s">
        <v>2727</v>
      </c>
      <c r="H1980" t="s">
        <v>312</v>
      </c>
      <c r="I1980" t="s">
        <v>754</v>
      </c>
      <c r="J1980" t="s">
        <v>204</v>
      </c>
      <c r="K1980" t="s">
        <v>204</v>
      </c>
      <c r="L1980" t="s">
        <v>325</v>
      </c>
      <c r="M1980" t="s">
        <v>340</v>
      </c>
      <c r="N1980" t="s">
        <v>447</v>
      </c>
      <c r="O1980" t="s">
        <v>339</v>
      </c>
      <c r="P1980" t="s">
        <v>1662</v>
      </c>
      <c r="Q1980" t="s">
        <v>413</v>
      </c>
      <c r="R1980" t="s">
        <v>407</v>
      </c>
      <c r="S1980" t="s">
        <v>1212</v>
      </c>
      <c r="T1980" s="132">
        <v>3193.7</v>
      </c>
      <c r="U1980" t="s">
        <v>2728</v>
      </c>
      <c r="V1980" s="133">
        <v>3.9E-2</v>
      </c>
      <c r="W1980" s="133">
        <v>2.5697834988832099E-2</v>
      </c>
      <c r="X1980" s="15" t="s">
        <v>412</v>
      </c>
      <c r="Y1980" s="15" t="s">
        <v>339</v>
      </c>
      <c r="Z1980" s="144">
        <v>1188043.07</v>
      </c>
      <c r="AB1980" t="s">
        <v>2729</v>
      </c>
      <c r="AD1980" s="144">
        <v>1370.6453000000001</v>
      </c>
      <c r="AG1980" s="15" t="s">
        <v>15</v>
      </c>
      <c r="AH1980" s="133">
        <v>8.0691384386610788E-4</v>
      </c>
      <c r="AI1980" s="133">
        <v>4.552019957388592E-3</v>
      </c>
      <c r="AJ1980" s="133">
        <v>4.9574536440047802E-4</v>
      </c>
    </row>
    <row r="1981" spans="1:36">
      <c r="A1981" t="s">
        <v>1213</v>
      </c>
      <c r="B1981">
        <v>9719</v>
      </c>
      <c r="C1981" t="s">
        <v>3055</v>
      </c>
      <c r="D1981" t="s">
        <v>3056</v>
      </c>
      <c r="E1981" t="s">
        <v>309</v>
      </c>
      <c r="F1981" t="s">
        <v>3500</v>
      </c>
      <c r="G1981" t="s">
        <v>3501</v>
      </c>
      <c r="H1981" t="s">
        <v>312</v>
      </c>
      <c r="I1981" t="s">
        <v>754</v>
      </c>
      <c r="J1981" t="s">
        <v>204</v>
      </c>
      <c r="K1981" t="s">
        <v>204</v>
      </c>
      <c r="L1981" t="s">
        <v>325</v>
      </c>
      <c r="M1981" t="s">
        <v>340</v>
      </c>
      <c r="N1981" t="s">
        <v>464</v>
      </c>
      <c r="O1981" t="s">
        <v>339</v>
      </c>
      <c r="P1981" t="s">
        <v>1856</v>
      </c>
      <c r="Q1981" t="s">
        <v>415</v>
      </c>
      <c r="R1981" t="s">
        <v>407</v>
      </c>
      <c r="S1981" t="s">
        <v>1212</v>
      </c>
      <c r="T1981" s="132">
        <v>1648.4</v>
      </c>
      <c r="U1981" t="s">
        <v>1793</v>
      </c>
      <c r="V1981" s="133">
        <v>2.5000000000000001E-2</v>
      </c>
      <c r="W1981" s="133">
        <v>2.3961672474145601E-2</v>
      </c>
      <c r="X1981" s="15" t="s">
        <v>412</v>
      </c>
      <c r="Y1981" s="15" t="s">
        <v>339</v>
      </c>
      <c r="Z1981" s="144">
        <v>1175879.8400000001</v>
      </c>
      <c r="AB1981" t="s">
        <v>3502</v>
      </c>
      <c r="AD1981" s="144">
        <v>1338.8568</v>
      </c>
      <c r="AG1981" s="15" t="s">
        <v>15</v>
      </c>
      <c r="AH1981" s="133">
        <v>3.5603730198851408E-3</v>
      </c>
      <c r="AI1981" s="133">
        <v>4.4464478692521157E-3</v>
      </c>
      <c r="AJ1981" s="133">
        <v>4.8424785916243823E-4</v>
      </c>
    </row>
    <row r="1982" spans="1:36">
      <c r="A1982" t="s">
        <v>1213</v>
      </c>
      <c r="B1982">
        <v>9719</v>
      </c>
      <c r="C1982" t="s">
        <v>1874</v>
      </c>
      <c r="D1982" t="s">
        <v>1875</v>
      </c>
      <c r="E1982" t="s">
        <v>309</v>
      </c>
      <c r="F1982" t="s">
        <v>2763</v>
      </c>
      <c r="G1982" t="s">
        <v>2764</v>
      </c>
      <c r="H1982" t="s">
        <v>312</v>
      </c>
      <c r="I1982" t="s">
        <v>754</v>
      </c>
      <c r="J1982" t="s">
        <v>204</v>
      </c>
      <c r="K1982" t="s">
        <v>204</v>
      </c>
      <c r="L1982" t="s">
        <v>325</v>
      </c>
      <c r="M1982" t="s">
        <v>340</v>
      </c>
      <c r="N1982" t="s">
        <v>448</v>
      </c>
      <c r="O1982" t="s">
        <v>339</v>
      </c>
      <c r="P1982" t="s">
        <v>1211</v>
      </c>
      <c r="Q1982" t="s">
        <v>413</v>
      </c>
      <c r="R1982" t="s">
        <v>407</v>
      </c>
      <c r="S1982" t="s">
        <v>1212</v>
      </c>
      <c r="T1982" s="132">
        <v>2042.7</v>
      </c>
      <c r="U1982" t="s">
        <v>2765</v>
      </c>
      <c r="V1982" s="133">
        <v>6.0000000000000001E-3</v>
      </c>
      <c r="W1982" s="133">
        <v>1.2836594849824599E-2</v>
      </c>
      <c r="X1982" s="15" t="s">
        <v>412</v>
      </c>
      <c r="Y1982" s="15" t="s">
        <v>339</v>
      </c>
      <c r="Z1982" s="144">
        <v>1162472.5</v>
      </c>
      <c r="AB1982" t="s">
        <v>2766</v>
      </c>
      <c r="AD1982" s="144">
        <v>1288.0195000000001</v>
      </c>
      <c r="AG1982" s="15" t="s">
        <v>15</v>
      </c>
      <c r="AH1982" s="133">
        <v>1.045320785249774E-3</v>
      </c>
      <c r="AI1982" s="133">
        <v>4.2776132304292551E-3</v>
      </c>
      <c r="AJ1982" s="133">
        <v>4.6586063978946383E-4</v>
      </c>
    </row>
    <row r="1983" spans="1:36">
      <c r="A1983" t="s">
        <v>1213</v>
      </c>
      <c r="B1983">
        <v>9719</v>
      </c>
      <c r="C1983" t="s">
        <v>3131</v>
      </c>
      <c r="D1983" t="s">
        <v>3132</v>
      </c>
      <c r="E1983" t="s">
        <v>309</v>
      </c>
      <c r="F1983" t="s">
        <v>3532</v>
      </c>
      <c r="G1983" t="s">
        <v>3533</v>
      </c>
      <c r="H1983" t="s">
        <v>312</v>
      </c>
      <c r="I1983" t="s">
        <v>754</v>
      </c>
      <c r="J1983" t="s">
        <v>204</v>
      </c>
      <c r="K1983" t="s">
        <v>204</v>
      </c>
      <c r="L1983" t="s">
        <v>325</v>
      </c>
      <c r="M1983" t="s">
        <v>340</v>
      </c>
      <c r="N1983" t="s">
        <v>464</v>
      </c>
      <c r="O1983" t="s">
        <v>339</v>
      </c>
      <c r="P1983" t="s">
        <v>1622</v>
      </c>
      <c r="Q1983" t="s">
        <v>413</v>
      </c>
      <c r="R1983" t="s">
        <v>407</v>
      </c>
      <c r="S1983" t="s">
        <v>1212</v>
      </c>
      <c r="T1983" s="132">
        <v>3726.8</v>
      </c>
      <c r="U1983" t="s">
        <v>1277</v>
      </c>
      <c r="V1983" s="133">
        <v>1.83E-2</v>
      </c>
      <c r="W1983" s="133">
        <v>-4.56699192881619E-3</v>
      </c>
      <c r="X1983" s="15" t="s">
        <v>412</v>
      </c>
      <c r="Y1983" s="15" t="s">
        <v>339</v>
      </c>
      <c r="Z1983" s="144">
        <v>1156306.52</v>
      </c>
      <c r="AB1983" t="s">
        <v>3534</v>
      </c>
      <c r="AD1983" s="144">
        <v>1267.6588000000002</v>
      </c>
      <c r="AG1983" s="15" t="s">
        <v>15</v>
      </c>
      <c r="AH1983" s="133">
        <v>5.5591659615384613E-3</v>
      </c>
      <c r="AI1983" s="133">
        <v>4.2099937575091635E-3</v>
      </c>
      <c r="AJ1983" s="133">
        <v>4.5849642773478506E-4</v>
      </c>
    </row>
    <row r="1984" spans="1:36">
      <c r="A1984" t="s">
        <v>1213</v>
      </c>
      <c r="B1984">
        <v>9719</v>
      </c>
      <c r="C1984" t="s">
        <v>2119</v>
      </c>
      <c r="D1984" t="s">
        <v>2120</v>
      </c>
      <c r="E1984" t="s">
        <v>309</v>
      </c>
      <c r="F1984" t="s">
        <v>3913</v>
      </c>
      <c r="G1984" t="s">
        <v>3914</v>
      </c>
      <c r="H1984" t="s">
        <v>312</v>
      </c>
      <c r="I1984" t="s">
        <v>754</v>
      </c>
      <c r="J1984" t="s">
        <v>204</v>
      </c>
      <c r="K1984" t="s">
        <v>204</v>
      </c>
      <c r="L1984" t="s">
        <v>325</v>
      </c>
      <c r="M1984" t="s">
        <v>340</v>
      </c>
      <c r="N1984" t="s">
        <v>464</v>
      </c>
      <c r="O1984" t="s">
        <v>339</v>
      </c>
      <c r="P1984" t="s">
        <v>1690</v>
      </c>
      <c r="Q1984" t="s">
        <v>413</v>
      </c>
      <c r="R1984" t="s">
        <v>407</v>
      </c>
      <c r="S1984" t="s">
        <v>1212</v>
      </c>
      <c r="T1984" s="132">
        <v>1686.2</v>
      </c>
      <c r="U1984" t="s">
        <v>3915</v>
      </c>
      <c r="V1984" s="133">
        <v>1.95E-2</v>
      </c>
      <c r="W1984" s="133">
        <v>2.2925744689702598E-2</v>
      </c>
      <c r="X1984" s="15" t="s">
        <v>412</v>
      </c>
      <c r="Y1984" s="15" t="s">
        <v>339</v>
      </c>
      <c r="Z1984" s="144">
        <v>1114997.82</v>
      </c>
      <c r="AB1984" t="s">
        <v>3916</v>
      </c>
      <c r="AD1984" s="144">
        <v>1256.8254999999999</v>
      </c>
      <c r="AG1984" s="15" t="s">
        <v>15</v>
      </c>
      <c r="AH1984" s="133">
        <v>2.2076700468108145E-3</v>
      </c>
      <c r="AI1984" s="133">
        <v>4.1740155231662747E-3</v>
      </c>
      <c r="AJ1984" s="133">
        <v>4.5457815781027588E-4</v>
      </c>
    </row>
    <row r="1985" spans="1:36">
      <c r="A1985" t="s">
        <v>1213</v>
      </c>
      <c r="B1985">
        <v>9719</v>
      </c>
      <c r="C1985" t="s">
        <v>2163</v>
      </c>
      <c r="D1985" t="s">
        <v>2164</v>
      </c>
      <c r="E1985" t="s">
        <v>309</v>
      </c>
      <c r="F1985" t="s">
        <v>2165</v>
      </c>
      <c r="G1985" t="s">
        <v>2166</v>
      </c>
      <c r="H1985" t="s">
        <v>312</v>
      </c>
      <c r="I1985" t="s">
        <v>754</v>
      </c>
      <c r="J1985" t="s">
        <v>204</v>
      </c>
      <c r="K1985" t="s">
        <v>204</v>
      </c>
      <c r="L1985" t="s">
        <v>325</v>
      </c>
      <c r="M1985" t="s">
        <v>340</v>
      </c>
      <c r="N1985" t="s">
        <v>484</v>
      </c>
      <c r="O1985" t="s">
        <v>339</v>
      </c>
      <c r="P1985" t="s">
        <v>1690</v>
      </c>
      <c r="Q1985" t="s">
        <v>413</v>
      </c>
      <c r="R1985" t="s">
        <v>407</v>
      </c>
      <c r="S1985" t="s">
        <v>1212</v>
      </c>
      <c r="T1985" s="132">
        <v>8894.6</v>
      </c>
      <c r="U1985" t="s">
        <v>2167</v>
      </c>
      <c r="V1985" s="133">
        <v>5.7999999999999996E-3</v>
      </c>
      <c r="W1985" s="133">
        <v>2.6935703126191798E-2</v>
      </c>
      <c r="X1985" s="15" t="s">
        <v>412</v>
      </c>
      <c r="Y1985" s="15" t="s">
        <v>339</v>
      </c>
      <c r="Z1985" s="144">
        <v>1179363</v>
      </c>
      <c r="AB1985" t="s">
        <v>2168</v>
      </c>
      <c r="AD1985" s="144">
        <v>1064.7288999999998</v>
      </c>
      <c r="AG1985" s="15" t="s">
        <v>15</v>
      </c>
      <c r="AH1985" s="133">
        <v>2.4654143401559069E-3</v>
      </c>
      <c r="AI1985" s="133">
        <v>3.5360477302248815E-3</v>
      </c>
      <c r="AJ1985" s="133">
        <v>3.8509920583992081E-4</v>
      </c>
    </row>
    <row r="1986" spans="1:36">
      <c r="A1986" t="s">
        <v>1213</v>
      </c>
      <c r="B1986">
        <v>9719</v>
      </c>
      <c r="C1986" t="s">
        <v>1895</v>
      </c>
      <c r="D1986" t="s">
        <v>1896</v>
      </c>
      <c r="E1986" t="s">
        <v>309</v>
      </c>
      <c r="F1986" t="s">
        <v>1897</v>
      </c>
      <c r="G1986" t="s">
        <v>1898</v>
      </c>
      <c r="H1986" t="s">
        <v>312</v>
      </c>
      <c r="I1986" t="s">
        <v>754</v>
      </c>
      <c r="J1986" t="s">
        <v>204</v>
      </c>
      <c r="K1986" t="s">
        <v>204</v>
      </c>
      <c r="L1986" t="s">
        <v>325</v>
      </c>
      <c r="M1986" t="s">
        <v>340</v>
      </c>
      <c r="N1986" t="s">
        <v>464</v>
      </c>
      <c r="O1986" t="s">
        <v>339</v>
      </c>
      <c r="P1986" t="s">
        <v>1650</v>
      </c>
      <c r="Q1986" t="s">
        <v>413</v>
      </c>
      <c r="R1986" t="s">
        <v>407</v>
      </c>
      <c r="S1986" t="s">
        <v>1212</v>
      </c>
      <c r="T1986" s="132">
        <v>1467.6</v>
      </c>
      <c r="U1986" t="s">
        <v>1730</v>
      </c>
      <c r="V1986" s="133">
        <v>4.7500000000000001E-2</v>
      </c>
      <c r="W1986" s="133">
        <v>1.79664043343064E-2</v>
      </c>
      <c r="X1986" s="15" t="s">
        <v>412</v>
      </c>
      <c r="Y1986" s="15" t="s">
        <v>339</v>
      </c>
      <c r="Z1986" s="144">
        <v>669601.72</v>
      </c>
      <c r="AB1986" t="s">
        <v>1899</v>
      </c>
      <c r="AD1986" s="144">
        <v>947.35249999999996</v>
      </c>
      <c r="AG1986" s="15" t="s">
        <v>15</v>
      </c>
      <c r="AH1986" s="133">
        <v>7.0073822341513872E-4</v>
      </c>
      <c r="AI1986" s="133">
        <v>3.1462315499728309E-3</v>
      </c>
      <c r="AJ1986" s="133">
        <v>3.4264562124730873E-4</v>
      </c>
    </row>
    <row r="1987" spans="1:36">
      <c r="A1987" t="s">
        <v>1213</v>
      </c>
      <c r="B1987">
        <v>9719</v>
      </c>
      <c r="C1987" t="s">
        <v>3055</v>
      </c>
      <c r="D1987" t="s">
        <v>3056</v>
      </c>
      <c r="E1987" t="s">
        <v>309</v>
      </c>
      <c r="F1987" t="s">
        <v>3917</v>
      </c>
      <c r="G1987" t="s">
        <v>3918</v>
      </c>
      <c r="H1987" t="s">
        <v>312</v>
      </c>
      <c r="I1987" t="s">
        <v>754</v>
      </c>
      <c r="J1987" t="s">
        <v>204</v>
      </c>
      <c r="K1987" t="s">
        <v>204</v>
      </c>
      <c r="L1987" t="s">
        <v>325</v>
      </c>
      <c r="M1987" t="s">
        <v>340</v>
      </c>
      <c r="N1987" t="s">
        <v>464</v>
      </c>
      <c r="O1987" t="s">
        <v>339</v>
      </c>
      <c r="P1987" t="s">
        <v>1856</v>
      </c>
      <c r="Q1987" t="s">
        <v>415</v>
      </c>
      <c r="R1987" t="s">
        <v>407</v>
      </c>
      <c r="S1987" t="s">
        <v>1212</v>
      </c>
      <c r="T1987" s="132">
        <v>5081</v>
      </c>
      <c r="U1987" t="s">
        <v>3919</v>
      </c>
      <c r="V1987" s="133">
        <v>1.9E-2</v>
      </c>
      <c r="W1987" s="133">
        <v>2.9893998166322398E-2</v>
      </c>
      <c r="X1987" s="15" t="s">
        <v>412</v>
      </c>
      <c r="Y1987" s="15" t="s">
        <v>339</v>
      </c>
      <c r="Z1987" s="144">
        <v>806158.46</v>
      </c>
      <c r="AB1987" t="s">
        <v>3920</v>
      </c>
      <c r="AD1987" s="144">
        <v>857.43009999999992</v>
      </c>
      <c r="AG1987" s="15" t="s">
        <v>15</v>
      </c>
      <c r="AH1987" s="133">
        <v>2.9338463512805658E-3</v>
      </c>
      <c r="AI1987" s="133">
        <v>2.8475922452480562E-3</v>
      </c>
      <c r="AJ1987" s="133">
        <v>3.101218071316031E-4</v>
      </c>
    </row>
    <row r="1988" spans="1:36">
      <c r="A1988" t="s">
        <v>1213</v>
      </c>
      <c r="B1988">
        <v>9719</v>
      </c>
      <c r="C1988" t="s">
        <v>2119</v>
      </c>
      <c r="D1988" t="s">
        <v>2120</v>
      </c>
      <c r="E1988" t="s">
        <v>309</v>
      </c>
      <c r="F1988" t="s">
        <v>3921</v>
      </c>
      <c r="G1988" t="s">
        <v>3922</v>
      </c>
      <c r="H1988" t="s">
        <v>312</v>
      </c>
      <c r="I1988" t="s">
        <v>754</v>
      </c>
      <c r="J1988" t="s">
        <v>204</v>
      </c>
      <c r="K1988" t="s">
        <v>204</v>
      </c>
      <c r="L1988" t="s">
        <v>325</v>
      </c>
      <c r="M1988" t="s">
        <v>340</v>
      </c>
      <c r="N1988" t="s">
        <v>464</v>
      </c>
      <c r="O1988" t="s">
        <v>339</v>
      </c>
      <c r="P1988" t="s">
        <v>1650</v>
      </c>
      <c r="Q1988" t="s">
        <v>413</v>
      </c>
      <c r="R1988" t="s">
        <v>407</v>
      </c>
      <c r="S1988" t="s">
        <v>1212</v>
      </c>
      <c r="T1988" s="132">
        <v>4171.8999999999996</v>
      </c>
      <c r="U1988" t="s">
        <v>3923</v>
      </c>
      <c r="V1988" s="133">
        <v>7.7999999999999996E-3</v>
      </c>
      <c r="W1988" s="133">
        <v>2.3030648769139898E-2</v>
      </c>
      <c r="X1988" s="15" t="s">
        <v>412</v>
      </c>
      <c r="Y1988" s="15" t="s">
        <v>339</v>
      </c>
      <c r="Z1988" s="144">
        <v>658248.64</v>
      </c>
      <c r="AB1988" t="s">
        <v>3924</v>
      </c>
      <c r="AD1988" s="144">
        <v>682.7355</v>
      </c>
      <c r="AG1988" s="15" t="s">
        <v>15</v>
      </c>
      <c r="AH1988" s="133">
        <v>1.6723796747967479E-3</v>
      </c>
      <c r="AI1988" s="133">
        <v>2.2674178517357326E-3</v>
      </c>
      <c r="AJ1988" s="133">
        <v>2.4693694221009809E-4</v>
      </c>
    </row>
    <row r="1989" spans="1:36">
      <c r="A1989" t="s">
        <v>1213</v>
      </c>
      <c r="B1989">
        <v>9719</v>
      </c>
      <c r="C1989" t="s">
        <v>2110</v>
      </c>
      <c r="D1989" t="s">
        <v>2111</v>
      </c>
      <c r="E1989" t="s">
        <v>309</v>
      </c>
      <c r="F1989" t="s">
        <v>3925</v>
      </c>
      <c r="G1989" t="s">
        <v>3926</v>
      </c>
      <c r="H1989" t="s">
        <v>312</v>
      </c>
      <c r="I1989" t="s">
        <v>754</v>
      </c>
      <c r="J1989" t="s">
        <v>204</v>
      </c>
      <c r="K1989" t="s">
        <v>204</v>
      </c>
      <c r="L1989" t="s">
        <v>325</v>
      </c>
      <c r="M1989" t="s">
        <v>340</v>
      </c>
      <c r="N1989" t="s">
        <v>464</v>
      </c>
      <c r="O1989" t="s">
        <v>339</v>
      </c>
      <c r="P1989" t="s">
        <v>1650</v>
      </c>
      <c r="Q1989" t="s">
        <v>413</v>
      </c>
      <c r="R1989" t="s">
        <v>407</v>
      </c>
      <c r="S1989" t="s">
        <v>1212</v>
      </c>
      <c r="T1989" s="132">
        <v>2163.4</v>
      </c>
      <c r="U1989" t="s">
        <v>1781</v>
      </c>
      <c r="V1989" s="133">
        <v>3.6999999999999998E-2</v>
      </c>
      <c r="W1989" s="133">
        <v>1.8260135756730699E-2</v>
      </c>
      <c r="X1989" s="15" t="s">
        <v>412</v>
      </c>
      <c r="Y1989" s="15" t="s">
        <v>339</v>
      </c>
      <c r="Z1989" s="144">
        <v>521505.72</v>
      </c>
      <c r="AB1989" t="s">
        <v>3927</v>
      </c>
      <c r="AD1989" s="144">
        <v>605.72890000000007</v>
      </c>
      <c r="AG1989" s="15" t="s">
        <v>15</v>
      </c>
      <c r="AH1989" s="133">
        <v>1.3872380700470453E-3</v>
      </c>
      <c r="AI1989" s="133">
        <v>2.0116729262975907E-3</v>
      </c>
      <c r="AJ1989" s="133">
        <v>2.1908461237812638E-4</v>
      </c>
    </row>
    <row r="1990" spans="1:36">
      <c r="A1990" t="s">
        <v>1213</v>
      </c>
      <c r="B1990">
        <v>9719</v>
      </c>
      <c r="C1990" t="s">
        <v>2505</v>
      </c>
      <c r="D1990" t="s">
        <v>2506</v>
      </c>
      <c r="E1990" t="s">
        <v>309</v>
      </c>
      <c r="F1990" t="s">
        <v>2843</v>
      </c>
      <c r="G1990" t="s">
        <v>2844</v>
      </c>
      <c r="H1990" t="s">
        <v>312</v>
      </c>
      <c r="I1990" t="s">
        <v>754</v>
      </c>
      <c r="J1990" t="s">
        <v>204</v>
      </c>
      <c r="K1990" t="s">
        <v>204</v>
      </c>
      <c r="L1990" t="s">
        <v>325</v>
      </c>
      <c r="M1990" t="s">
        <v>340</v>
      </c>
      <c r="N1990" t="s">
        <v>451</v>
      </c>
      <c r="O1990" t="s">
        <v>339</v>
      </c>
      <c r="P1990" t="s">
        <v>2509</v>
      </c>
      <c r="Q1990" t="s">
        <v>413</v>
      </c>
      <c r="R1990" t="s">
        <v>407</v>
      </c>
      <c r="S1990" t="s">
        <v>1212</v>
      </c>
      <c r="T1990" s="132">
        <v>1232.5</v>
      </c>
      <c r="U1990" t="s">
        <v>1793</v>
      </c>
      <c r="V1990" s="133">
        <v>4.9500000000000002E-2</v>
      </c>
      <c r="W1990" s="133">
        <v>3.82653437054154E-2</v>
      </c>
      <c r="X1990" s="15" t="s">
        <v>412</v>
      </c>
      <c r="Y1990" s="15" t="s">
        <v>339</v>
      </c>
      <c r="Z1990" s="144">
        <v>303040.45</v>
      </c>
      <c r="AB1990" t="s">
        <v>2845</v>
      </c>
      <c r="AD1990" s="144">
        <v>419.46859999999998</v>
      </c>
      <c r="AG1990" s="15" t="s">
        <v>15</v>
      </c>
      <c r="AH1990" s="133">
        <v>8.2592874621572417E-4</v>
      </c>
      <c r="AI1990" s="133">
        <v>1.3930879409121033E-3</v>
      </c>
      <c r="AJ1990" s="133">
        <v>1.5171657755770829E-4</v>
      </c>
    </row>
    <row r="1991" spans="1:36">
      <c r="A1991" t="s">
        <v>1213</v>
      </c>
      <c r="B1991">
        <v>9719</v>
      </c>
      <c r="C1991" t="s">
        <v>1846</v>
      </c>
      <c r="D1991" t="s">
        <v>1847</v>
      </c>
      <c r="E1991" t="s">
        <v>309</v>
      </c>
      <c r="F1991" t="s">
        <v>3425</v>
      </c>
      <c r="G1991" t="s">
        <v>3426</v>
      </c>
      <c r="H1991" t="s">
        <v>312</v>
      </c>
      <c r="I1991" t="s">
        <v>754</v>
      </c>
      <c r="J1991" t="s">
        <v>204</v>
      </c>
      <c r="K1991" t="s">
        <v>204</v>
      </c>
      <c r="L1991" t="s">
        <v>325</v>
      </c>
      <c r="M1991" t="s">
        <v>340</v>
      </c>
      <c r="N1991" t="s">
        <v>464</v>
      </c>
      <c r="O1991" t="s">
        <v>339</v>
      </c>
      <c r="P1991" t="s">
        <v>1650</v>
      </c>
      <c r="Q1991" t="s">
        <v>413</v>
      </c>
      <c r="R1991" t="s">
        <v>407</v>
      </c>
      <c r="S1991" t="s">
        <v>1212</v>
      </c>
      <c r="T1991" s="132">
        <v>3897.6</v>
      </c>
      <c r="U1991" t="s">
        <v>2658</v>
      </c>
      <c r="V1991" s="133">
        <v>3.5000000000000003E-2</v>
      </c>
      <c r="W1991" s="133">
        <v>2.5564082287549601E-2</v>
      </c>
      <c r="X1991" s="15" t="s">
        <v>412</v>
      </c>
      <c r="Y1991" s="15" t="s">
        <v>339</v>
      </c>
      <c r="Z1991" s="144">
        <v>244212.64</v>
      </c>
      <c r="AB1991" t="s">
        <v>3427</v>
      </c>
      <c r="AD1991" s="144">
        <v>287.87790000000001</v>
      </c>
      <c r="AG1991" s="15" t="s">
        <v>15</v>
      </c>
      <c r="AH1991" s="133">
        <v>2.8026581402757779E-4</v>
      </c>
      <c r="AI1991" s="133">
        <v>9.5606496158496829E-4</v>
      </c>
      <c r="AJ1991" s="133">
        <v>1.0412185737502209E-4</v>
      </c>
    </row>
    <row r="1992" spans="1:36">
      <c r="A1992" t="s">
        <v>1213</v>
      </c>
      <c r="B1992">
        <v>9719</v>
      </c>
      <c r="C1992" t="s">
        <v>3131</v>
      </c>
      <c r="D1992" t="s">
        <v>3132</v>
      </c>
      <c r="E1992" t="s">
        <v>309</v>
      </c>
      <c r="F1992" t="s">
        <v>3133</v>
      </c>
      <c r="G1992" t="s">
        <v>3134</v>
      </c>
      <c r="H1992" t="s">
        <v>312</v>
      </c>
      <c r="I1992" t="s">
        <v>754</v>
      </c>
      <c r="J1992" t="s">
        <v>204</v>
      </c>
      <c r="K1992" t="s">
        <v>204</v>
      </c>
      <c r="L1992" t="s">
        <v>325</v>
      </c>
      <c r="M1992" t="s">
        <v>340</v>
      </c>
      <c r="N1992" t="s">
        <v>464</v>
      </c>
      <c r="O1992" t="s">
        <v>339</v>
      </c>
      <c r="P1992" t="s">
        <v>1662</v>
      </c>
      <c r="Q1992" t="s">
        <v>413</v>
      </c>
      <c r="R1992" t="s">
        <v>407</v>
      </c>
      <c r="S1992" t="s">
        <v>1212</v>
      </c>
      <c r="T1992" s="132">
        <v>1926.1</v>
      </c>
      <c r="U1992" t="s">
        <v>3135</v>
      </c>
      <c r="V1992" s="133">
        <v>3.0599999999999999E-2</v>
      </c>
      <c r="W1992" s="133">
        <v>2.12577698266503E-2</v>
      </c>
      <c r="X1992" s="15" t="s">
        <v>412</v>
      </c>
      <c r="Y1992" s="15" t="s">
        <v>339</v>
      </c>
      <c r="Z1992" s="144">
        <v>85403.6</v>
      </c>
      <c r="AB1992" t="s">
        <v>3136</v>
      </c>
      <c r="AD1992" s="144">
        <v>98.5899</v>
      </c>
      <c r="AG1992" s="15" t="s">
        <v>15</v>
      </c>
      <c r="AH1992" s="133">
        <v>2.4458926484314592E-4</v>
      </c>
      <c r="AI1992" s="133">
        <v>3.2742474832616838E-4</v>
      </c>
      <c r="AJ1992" s="133">
        <v>3.5658741106620865E-5</v>
      </c>
    </row>
    <row r="1993" spans="1:36">
      <c r="A1993" t="s">
        <v>1213</v>
      </c>
      <c r="B1993">
        <v>9719</v>
      </c>
      <c r="C1993" t="s">
        <v>3928</v>
      </c>
      <c r="D1993" t="s">
        <v>3929</v>
      </c>
      <c r="E1993" t="s">
        <v>309</v>
      </c>
      <c r="F1993" t="s">
        <v>3930</v>
      </c>
      <c r="G1993" t="s">
        <v>3931</v>
      </c>
      <c r="H1993" t="s">
        <v>312</v>
      </c>
      <c r="I1993" t="s">
        <v>754</v>
      </c>
      <c r="J1993" t="s">
        <v>204</v>
      </c>
      <c r="K1993" t="s">
        <v>204</v>
      </c>
      <c r="L1993" t="s">
        <v>325</v>
      </c>
      <c r="M1993" t="s">
        <v>340</v>
      </c>
      <c r="N1993" t="s">
        <v>451</v>
      </c>
      <c r="O1993" t="s">
        <v>339</v>
      </c>
      <c r="Q1993" t="s">
        <v>410</v>
      </c>
      <c r="R1993" t="s">
        <v>410</v>
      </c>
      <c r="S1993" t="s">
        <v>1212</v>
      </c>
      <c r="T1993" s="132">
        <v>2920.1</v>
      </c>
      <c r="U1993" t="s">
        <v>1781</v>
      </c>
      <c r="V1993" s="133">
        <v>3.6999999999999998E-2</v>
      </c>
      <c r="W1993" s="133">
        <v>4.1702263607978497E-2</v>
      </c>
      <c r="X1993" s="15" t="s">
        <v>412</v>
      </c>
      <c r="Y1993" s="15" t="s">
        <v>339</v>
      </c>
      <c r="Z1993" s="144">
        <v>2195</v>
      </c>
      <c r="AB1993" t="s">
        <v>3932</v>
      </c>
      <c r="AD1993" s="144">
        <v>2.4445999999999999</v>
      </c>
      <c r="AG1993" s="15" t="s">
        <v>15</v>
      </c>
      <c r="AH1993" s="133">
        <v>2.4975649850792225E-6</v>
      </c>
      <c r="AI1993" s="133">
        <v>8.1187072890646112E-6</v>
      </c>
      <c r="AJ1993" s="133">
        <v>8.8418142740022424E-7</v>
      </c>
    </row>
    <row r="1994" spans="1:36">
      <c r="A1994" t="s">
        <v>1213</v>
      </c>
      <c r="B1994">
        <v>9719</v>
      </c>
      <c r="C1994" t="s">
        <v>2991</v>
      </c>
      <c r="D1994" t="s">
        <v>2992</v>
      </c>
      <c r="E1994" t="s">
        <v>309</v>
      </c>
      <c r="F1994" t="s">
        <v>3093</v>
      </c>
      <c r="G1994" t="s">
        <v>3094</v>
      </c>
      <c r="H1994" t="s">
        <v>312</v>
      </c>
      <c r="I1994" t="s">
        <v>755</v>
      </c>
      <c r="J1994" t="s">
        <v>204</v>
      </c>
      <c r="K1994" t="s">
        <v>204</v>
      </c>
      <c r="L1994" t="s">
        <v>325</v>
      </c>
      <c r="M1994" t="s">
        <v>340</v>
      </c>
      <c r="N1994" t="s">
        <v>440</v>
      </c>
      <c r="O1994" t="s">
        <v>339</v>
      </c>
      <c r="P1994" t="s">
        <v>1622</v>
      </c>
      <c r="Q1994" t="s">
        <v>413</v>
      </c>
      <c r="R1994" t="s">
        <v>407</v>
      </c>
      <c r="S1994" t="s">
        <v>1212</v>
      </c>
      <c r="T1994" s="132">
        <v>982.8</v>
      </c>
      <c r="U1994" t="s">
        <v>3095</v>
      </c>
      <c r="V1994" s="133">
        <v>4.7E-2</v>
      </c>
      <c r="W1994" s="133">
        <v>6.5674157060384403E-2</v>
      </c>
      <c r="X1994" s="15" t="s">
        <v>412</v>
      </c>
      <c r="Y1994" s="15" t="s">
        <v>339</v>
      </c>
      <c r="Z1994" s="144">
        <v>447714.9</v>
      </c>
      <c r="AB1994" t="s">
        <v>3096</v>
      </c>
      <c r="AD1994" s="144">
        <v>444.04359999999997</v>
      </c>
      <c r="AG1994" s="15" t="s">
        <v>15</v>
      </c>
      <c r="AH1994" s="133">
        <v>1.2170061503383419E-3</v>
      </c>
      <c r="AI1994" s="133">
        <v>1.4747034328652911E-3</v>
      </c>
      <c r="AJ1994" s="133">
        <v>1.6060504952791221E-4</v>
      </c>
    </row>
    <row r="1995" spans="1:36">
      <c r="A1995" t="s">
        <v>1213</v>
      </c>
      <c r="B1995">
        <v>9719</v>
      </c>
      <c r="C1995" t="s">
        <v>2535</v>
      </c>
      <c r="D1995" t="s">
        <v>2536</v>
      </c>
      <c r="E1995" t="s">
        <v>309</v>
      </c>
      <c r="F1995" t="s">
        <v>3551</v>
      </c>
      <c r="G1995" t="s">
        <v>3552</v>
      </c>
      <c r="H1995" t="s">
        <v>312</v>
      </c>
      <c r="I1995" t="s">
        <v>755</v>
      </c>
      <c r="J1995" t="s">
        <v>204</v>
      </c>
      <c r="K1995" t="s">
        <v>204</v>
      </c>
      <c r="L1995" t="s">
        <v>325</v>
      </c>
      <c r="M1995" t="s">
        <v>340</v>
      </c>
      <c r="N1995" t="s">
        <v>451</v>
      </c>
      <c r="O1995" t="s">
        <v>339</v>
      </c>
      <c r="P1995" t="s">
        <v>1622</v>
      </c>
      <c r="Q1995" t="s">
        <v>413</v>
      </c>
      <c r="R1995" t="s">
        <v>407</v>
      </c>
      <c r="S1995" t="s">
        <v>1212</v>
      </c>
      <c r="T1995" s="132">
        <v>167.1</v>
      </c>
      <c r="U1995" t="s">
        <v>1526</v>
      </c>
      <c r="V1995" s="133">
        <v>5.2499999999999998E-2</v>
      </c>
      <c r="W1995" s="133">
        <v>7.8113158279656994E-2</v>
      </c>
      <c r="X1995" s="15" t="s">
        <v>412</v>
      </c>
      <c r="Y1995" s="15" t="s">
        <v>339</v>
      </c>
      <c r="Z1995" s="144">
        <v>419476.11</v>
      </c>
      <c r="AB1995" t="s">
        <v>1296</v>
      </c>
      <c r="AD1995" s="144">
        <v>405.92700000000002</v>
      </c>
      <c r="AG1995" s="15" t="s">
        <v>15</v>
      </c>
      <c r="AH1995" s="133">
        <v>1.2899108579628523E-3</v>
      </c>
      <c r="AI1995" s="133">
        <v>1.3481152310104438E-3</v>
      </c>
      <c r="AJ1995" s="133">
        <v>1.4681874919426116E-4</v>
      </c>
    </row>
    <row r="1996" spans="1:36">
      <c r="A1996" t="s">
        <v>1213</v>
      </c>
      <c r="B1996">
        <v>9719</v>
      </c>
      <c r="C1996" t="s">
        <v>2499</v>
      </c>
      <c r="D1996" t="s">
        <v>2500</v>
      </c>
      <c r="E1996" t="s">
        <v>309</v>
      </c>
      <c r="F1996" t="s">
        <v>2859</v>
      </c>
      <c r="G1996" t="s">
        <v>2860</v>
      </c>
      <c r="H1996" t="s">
        <v>312</v>
      </c>
      <c r="I1996" t="s">
        <v>755</v>
      </c>
      <c r="J1996" t="s">
        <v>204</v>
      </c>
      <c r="K1996" t="s">
        <v>204</v>
      </c>
      <c r="L1996" t="s">
        <v>325</v>
      </c>
      <c r="M1996" t="s">
        <v>340</v>
      </c>
      <c r="N1996" t="s">
        <v>454</v>
      </c>
      <c r="O1996" t="s">
        <v>339</v>
      </c>
      <c r="P1996" t="s">
        <v>1650</v>
      </c>
      <c r="Q1996" t="s">
        <v>413</v>
      </c>
      <c r="R1996" t="s">
        <v>407</v>
      </c>
      <c r="S1996" t="s">
        <v>1212</v>
      </c>
      <c r="T1996" s="132">
        <v>748.4</v>
      </c>
      <c r="U1996" t="s">
        <v>2861</v>
      </c>
      <c r="V1996" s="133">
        <v>3.49E-2</v>
      </c>
      <c r="W1996" s="133">
        <v>6.3541981645822199E-2</v>
      </c>
      <c r="X1996" s="15" t="s">
        <v>412</v>
      </c>
      <c r="Y1996" s="15" t="s">
        <v>339</v>
      </c>
      <c r="Z1996" s="144">
        <v>330171.3</v>
      </c>
      <c r="AB1996" t="s">
        <v>2862</v>
      </c>
      <c r="AD1996" s="144">
        <v>335.322</v>
      </c>
      <c r="AG1996" s="15" t="s">
        <v>15</v>
      </c>
      <c r="AH1996" s="133">
        <v>4.9157587914892592E-4</v>
      </c>
      <c r="AI1996" s="133">
        <v>1.1136305185239809E-3</v>
      </c>
      <c r="AJ1996" s="133">
        <v>1.2128179849410865E-4</v>
      </c>
    </row>
    <row r="1997" spans="1:36">
      <c r="A1997" t="s">
        <v>1213</v>
      </c>
      <c r="B1997">
        <v>9719</v>
      </c>
      <c r="C1997" t="s">
        <v>3553</v>
      </c>
      <c r="D1997" t="s">
        <v>3554</v>
      </c>
      <c r="E1997" t="s">
        <v>309</v>
      </c>
      <c r="F1997" t="s">
        <v>3555</v>
      </c>
      <c r="G1997" t="s">
        <v>3556</v>
      </c>
      <c r="H1997" t="s">
        <v>312</v>
      </c>
      <c r="I1997" t="s">
        <v>755</v>
      </c>
      <c r="J1997" t="s">
        <v>204</v>
      </c>
      <c r="K1997" t="s">
        <v>204</v>
      </c>
      <c r="L1997" t="s">
        <v>325</v>
      </c>
      <c r="M1997" t="s">
        <v>340</v>
      </c>
      <c r="N1997" t="s">
        <v>454</v>
      </c>
      <c r="O1997" t="s">
        <v>339</v>
      </c>
      <c r="P1997" t="s">
        <v>1725</v>
      </c>
      <c r="Q1997" t="s">
        <v>415</v>
      </c>
      <c r="R1997" t="s">
        <v>407</v>
      </c>
      <c r="S1997" t="s">
        <v>1212</v>
      </c>
      <c r="T1997" s="132">
        <v>3151.9</v>
      </c>
      <c r="U1997" t="s">
        <v>2858</v>
      </c>
      <c r="V1997" s="133">
        <v>5.4800000000000001E-2</v>
      </c>
      <c r="W1997" s="133">
        <v>3.9369459141492501E-2</v>
      </c>
      <c r="X1997" s="15" t="s">
        <v>412</v>
      </c>
      <c r="Y1997" s="15" t="s">
        <v>339</v>
      </c>
      <c r="Z1997" s="144">
        <v>195285.13</v>
      </c>
      <c r="AB1997" t="s">
        <v>3557</v>
      </c>
      <c r="AD1997" s="144">
        <v>199.73760000000001</v>
      </c>
      <c r="AG1997" s="15" t="s">
        <v>15</v>
      </c>
      <c r="AH1997" s="133">
        <v>6.8618287743778792E-4</v>
      </c>
      <c r="AI1997" s="133">
        <v>6.6334414997147671E-4</v>
      </c>
      <c r="AJ1997" s="133">
        <v>7.2242606673277848E-5</v>
      </c>
    </row>
    <row r="1998" spans="1:36">
      <c r="A1998" t="s">
        <v>1213</v>
      </c>
      <c r="B1998">
        <v>9719</v>
      </c>
      <c r="C1998" t="s">
        <v>2234</v>
      </c>
      <c r="D1998" t="s">
        <v>2235</v>
      </c>
      <c r="E1998" t="s">
        <v>309</v>
      </c>
      <c r="F1998" t="s">
        <v>2236</v>
      </c>
      <c r="G1998" t="s">
        <v>2237</v>
      </c>
      <c r="H1998" t="s">
        <v>312</v>
      </c>
      <c r="I1998" t="s">
        <v>952</v>
      </c>
      <c r="J1998" t="s">
        <v>204</v>
      </c>
      <c r="K1998" t="s">
        <v>204</v>
      </c>
      <c r="L1998" t="s">
        <v>325</v>
      </c>
      <c r="M1998" t="s">
        <v>340</v>
      </c>
      <c r="N1998" t="s">
        <v>441</v>
      </c>
      <c r="O1998" t="s">
        <v>339</v>
      </c>
      <c r="P1998" t="s">
        <v>1662</v>
      </c>
      <c r="Q1998" t="s">
        <v>413</v>
      </c>
      <c r="R1998" t="s">
        <v>407</v>
      </c>
      <c r="S1998" t="s">
        <v>1212</v>
      </c>
      <c r="T1998" s="132">
        <v>3327.4</v>
      </c>
      <c r="U1998" t="s">
        <v>2238</v>
      </c>
      <c r="V1998" s="133">
        <v>2.5000000000000001E-3</v>
      </c>
      <c r="W1998" s="133">
        <v>5.3854089909791597E-2</v>
      </c>
      <c r="X1998" s="15" t="s">
        <v>412</v>
      </c>
      <c r="Y1998" s="15" t="s">
        <v>339</v>
      </c>
      <c r="Z1998" s="144">
        <v>2429535</v>
      </c>
      <c r="AB1998" t="s">
        <v>2239</v>
      </c>
      <c r="AD1998" s="144">
        <v>2052.9571000000001</v>
      </c>
      <c r="AG1998" s="15" t="s">
        <v>15</v>
      </c>
      <c r="AH1998" s="133">
        <v>4.2879040314012301E-3</v>
      </c>
      <c r="AI1998" s="133">
        <v>6.8180306683739457E-3</v>
      </c>
      <c r="AJ1998" s="133">
        <v>7.4252905958824549E-4</v>
      </c>
    </row>
    <row r="1999" spans="1:36">
      <c r="A1999" t="s">
        <v>1213</v>
      </c>
      <c r="B1999">
        <v>9720</v>
      </c>
      <c r="C1999" t="s">
        <v>2234</v>
      </c>
      <c r="D1999" t="s">
        <v>2235</v>
      </c>
      <c r="E1999" t="s">
        <v>309</v>
      </c>
      <c r="F1999" t="s">
        <v>2236</v>
      </c>
      <c r="G1999" t="s">
        <v>2237</v>
      </c>
      <c r="H1999" t="s">
        <v>312</v>
      </c>
      <c r="I1999" t="s">
        <v>952</v>
      </c>
      <c r="J1999" t="s">
        <v>204</v>
      </c>
      <c r="K1999" t="s">
        <v>204</v>
      </c>
      <c r="L1999" t="s">
        <v>325</v>
      </c>
      <c r="M1999" t="s">
        <v>340</v>
      </c>
      <c r="N1999" t="s">
        <v>441</v>
      </c>
      <c r="O1999" t="s">
        <v>339</v>
      </c>
      <c r="P1999" t="s">
        <v>1662</v>
      </c>
      <c r="Q1999" t="s">
        <v>413</v>
      </c>
      <c r="R1999" t="s">
        <v>407</v>
      </c>
      <c r="S1999" t="s">
        <v>1212</v>
      </c>
      <c r="T1999" s="132">
        <v>3327.4</v>
      </c>
      <c r="U1999" t="s">
        <v>2238</v>
      </c>
      <c r="V1999" s="133">
        <v>2.5000000000000001E-3</v>
      </c>
      <c r="W1999" s="133">
        <v>5.3854089909791597E-2</v>
      </c>
      <c r="X1999" s="15" t="s">
        <v>412</v>
      </c>
      <c r="Y1999" s="15" t="s">
        <v>339</v>
      </c>
      <c r="Z1999" s="144">
        <v>1202000</v>
      </c>
      <c r="AB1999" t="s">
        <v>2239</v>
      </c>
      <c r="AD1999" s="144">
        <v>1015.69</v>
      </c>
      <c r="AG1999" s="15" t="s">
        <v>15</v>
      </c>
      <c r="AH1999" s="133">
        <v>2.1214185618829442E-3</v>
      </c>
      <c r="AI1999" s="133">
        <v>1</v>
      </c>
      <c r="AJ1999" s="133">
        <v>9.8025535842255333E-4</v>
      </c>
    </row>
    <row r="2000" spans="1:36">
      <c r="A2000" t="s">
        <v>1213</v>
      </c>
      <c r="B2000">
        <v>9721</v>
      </c>
      <c r="C2000" t="s">
        <v>3074</v>
      </c>
      <c r="D2000" t="s">
        <v>3075</v>
      </c>
      <c r="E2000" t="s">
        <v>309</v>
      </c>
      <c r="F2000" t="s">
        <v>3210</v>
      </c>
      <c r="G2000" t="s">
        <v>3211</v>
      </c>
      <c r="H2000" t="s">
        <v>321</v>
      </c>
      <c r="I2000" t="s">
        <v>951</v>
      </c>
      <c r="J2000" t="s">
        <v>204</v>
      </c>
      <c r="K2000" t="s">
        <v>204</v>
      </c>
      <c r="L2000" t="s">
        <v>325</v>
      </c>
      <c r="M2000" t="s">
        <v>340</v>
      </c>
      <c r="N2000" t="s">
        <v>447</v>
      </c>
      <c r="O2000" t="s">
        <v>339</v>
      </c>
      <c r="P2000" t="s">
        <v>1760</v>
      </c>
      <c r="Q2000" t="s">
        <v>415</v>
      </c>
      <c r="R2000" t="s">
        <v>407</v>
      </c>
      <c r="S2000" t="s">
        <v>1212</v>
      </c>
      <c r="T2000" s="132">
        <v>732.2</v>
      </c>
      <c r="U2000" t="s">
        <v>1807</v>
      </c>
      <c r="V2000" s="133">
        <v>3.15E-2</v>
      </c>
      <c r="W2000" s="133">
        <v>5.29702730405327E-2</v>
      </c>
      <c r="X2000" s="15" t="s">
        <v>412</v>
      </c>
      <c r="Y2000" s="15" t="s">
        <v>339</v>
      </c>
      <c r="Z2000" s="144">
        <v>61112.43</v>
      </c>
      <c r="AB2000" t="s">
        <v>3212</v>
      </c>
      <c r="AD2000" s="144">
        <v>60.6785</v>
      </c>
      <c r="AG2000" s="15" t="s">
        <v>15</v>
      </c>
      <c r="AH2000" s="133">
        <v>5.3566543199423178E-4</v>
      </c>
      <c r="AI2000" s="133">
        <v>2.9407821082193275E-3</v>
      </c>
      <c r="AJ2000" s="133">
        <v>3.0013982306957148E-4</v>
      </c>
    </row>
    <row r="2001" spans="1:36">
      <c r="A2001" t="s">
        <v>1213</v>
      </c>
      <c r="B2001">
        <v>9721</v>
      </c>
      <c r="C2001" t="s">
        <v>2306</v>
      </c>
      <c r="D2001" t="s">
        <v>2307</v>
      </c>
      <c r="E2001" t="s">
        <v>309</v>
      </c>
      <c r="F2001" t="s">
        <v>2308</v>
      </c>
      <c r="G2001" t="s">
        <v>2309</v>
      </c>
      <c r="H2001" t="s">
        <v>312</v>
      </c>
      <c r="I2001" t="s">
        <v>951</v>
      </c>
      <c r="J2001" t="s">
        <v>204</v>
      </c>
      <c r="K2001" t="s">
        <v>204</v>
      </c>
      <c r="L2001" t="s">
        <v>325</v>
      </c>
      <c r="M2001" t="s">
        <v>340</v>
      </c>
      <c r="N2001" t="s">
        <v>445</v>
      </c>
      <c r="O2001" t="s">
        <v>339</v>
      </c>
      <c r="P2001" t="s">
        <v>1725</v>
      </c>
      <c r="Q2001" t="s">
        <v>415</v>
      </c>
      <c r="R2001" t="s">
        <v>407</v>
      </c>
      <c r="S2001" t="s">
        <v>1212</v>
      </c>
      <c r="T2001" s="132">
        <v>5470.4</v>
      </c>
      <c r="U2001" t="s">
        <v>2310</v>
      </c>
      <c r="V2001" s="133">
        <v>4.6899999999999997E-2</v>
      </c>
      <c r="W2001" s="133">
        <v>4.4462552198171301E-2</v>
      </c>
      <c r="X2001" s="15" t="s">
        <v>412</v>
      </c>
      <c r="Y2001" s="15" t="s">
        <v>339</v>
      </c>
      <c r="Z2001" s="144">
        <v>1100000</v>
      </c>
      <c r="AB2001" t="s">
        <v>2311</v>
      </c>
      <c r="AD2001" s="144">
        <v>1087.9000000000001</v>
      </c>
      <c r="AG2001" s="15" t="s">
        <v>15</v>
      </c>
      <c r="AH2001" s="133">
        <v>2.2000000000000001E-3</v>
      </c>
      <c r="AI2001" s="133">
        <v>5.2725048502052729E-2</v>
      </c>
      <c r="AJ2001" s="133">
        <v>5.3811830140393525E-3</v>
      </c>
    </row>
    <row r="2002" spans="1:36">
      <c r="A2002" t="s">
        <v>1213</v>
      </c>
      <c r="B2002">
        <v>9721</v>
      </c>
      <c r="C2002" t="s">
        <v>2312</v>
      </c>
      <c r="D2002" t="s">
        <v>2313</v>
      </c>
      <c r="E2002" t="s">
        <v>309</v>
      </c>
      <c r="F2002" t="s">
        <v>3025</v>
      </c>
      <c r="G2002" t="s">
        <v>3026</v>
      </c>
      <c r="H2002" t="s">
        <v>312</v>
      </c>
      <c r="I2002" t="s">
        <v>951</v>
      </c>
      <c r="J2002" t="s">
        <v>204</v>
      </c>
      <c r="K2002" t="s">
        <v>204</v>
      </c>
      <c r="L2002" t="s">
        <v>325</v>
      </c>
      <c r="M2002" t="s">
        <v>340</v>
      </c>
      <c r="N2002" t="s">
        <v>464</v>
      </c>
      <c r="O2002" t="s">
        <v>339</v>
      </c>
      <c r="P2002" t="s">
        <v>1690</v>
      </c>
      <c r="Q2002" t="s">
        <v>413</v>
      </c>
      <c r="R2002" t="s">
        <v>407</v>
      </c>
      <c r="S2002" t="s">
        <v>1212</v>
      </c>
      <c r="T2002" s="132">
        <v>1791.6</v>
      </c>
      <c r="U2002" t="s">
        <v>3027</v>
      </c>
      <c r="V2002" s="133">
        <v>6.7400000000000002E-2</v>
      </c>
      <c r="W2002" s="133">
        <v>5.7607033351659398E-2</v>
      </c>
      <c r="X2002" s="15" t="s">
        <v>412</v>
      </c>
      <c r="Y2002" s="15" t="s">
        <v>339</v>
      </c>
      <c r="Z2002" s="144">
        <v>644525.25</v>
      </c>
      <c r="AB2002" t="s">
        <v>3028</v>
      </c>
      <c r="AD2002" s="144">
        <v>660.89619999999991</v>
      </c>
      <c r="AG2002" s="15" t="s">
        <v>15</v>
      </c>
      <c r="AH2002" s="133">
        <v>6.1410425981337912E-4</v>
      </c>
      <c r="AI2002" s="133">
        <v>3.2030319146817109E-2</v>
      </c>
      <c r="AJ2002" s="133">
        <v>3.2690535945244545E-3</v>
      </c>
    </row>
    <row r="2003" spans="1:36">
      <c r="A2003" t="s">
        <v>1213</v>
      </c>
      <c r="B2003">
        <v>9721</v>
      </c>
      <c r="C2003" t="s">
        <v>1756</v>
      </c>
      <c r="D2003" t="s">
        <v>1757</v>
      </c>
      <c r="E2003" t="s">
        <v>309</v>
      </c>
      <c r="F2003" t="s">
        <v>1758</v>
      </c>
      <c r="G2003" t="s">
        <v>1759</v>
      </c>
      <c r="H2003" t="s">
        <v>312</v>
      </c>
      <c r="I2003" t="s">
        <v>951</v>
      </c>
      <c r="J2003" t="s">
        <v>204</v>
      </c>
      <c r="K2003" t="s">
        <v>204</v>
      </c>
      <c r="L2003" t="s">
        <v>325</v>
      </c>
      <c r="M2003" t="s">
        <v>340</v>
      </c>
      <c r="N2003" t="s">
        <v>441</v>
      </c>
      <c r="O2003" t="s">
        <v>339</v>
      </c>
      <c r="P2003" t="s">
        <v>1760</v>
      </c>
      <c r="Q2003" t="s">
        <v>415</v>
      </c>
      <c r="R2003" t="s">
        <v>407</v>
      </c>
      <c r="S2003" t="s">
        <v>1212</v>
      </c>
      <c r="T2003" s="132">
        <v>2014.2</v>
      </c>
      <c r="U2003" t="s">
        <v>1761</v>
      </c>
      <c r="V2003" s="133">
        <v>3.4500000000000003E-2</v>
      </c>
      <c r="W2003" s="133">
        <v>4.2700163663625397E-2</v>
      </c>
      <c r="X2003" s="15" t="s">
        <v>412</v>
      </c>
      <c r="Y2003" s="15" t="s">
        <v>339</v>
      </c>
      <c r="Z2003" s="144">
        <v>443739.17</v>
      </c>
      <c r="AB2003" t="s">
        <v>1762</v>
      </c>
      <c r="AD2003" s="144">
        <v>431.80259999999998</v>
      </c>
      <c r="AG2003" s="15" t="s">
        <v>15</v>
      </c>
      <c r="AH2003" s="133">
        <v>6.0917950611478837E-4</v>
      </c>
      <c r="AI2003" s="133">
        <v>2.0927303086967986E-2</v>
      </c>
      <c r="AJ2003" s="133">
        <v>2.1358661793712918E-3</v>
      </c>
    </row>
    <row r="2004" spans="1:36">
      <c r="A2004" t="s">
        <v>1213</v>
      </c>
      <c r="B2004">
        <v>9721</v>
      </c>
      <c r="C2004" t="s">
        <v>2280</v>
      </c>
      <c r="D2004" t="s">
        <v>2281</v>
      </c>
      <c r="E2004" t="s">
        <v>309</v>
      </c>
      <c r="F2004" t="s">
        <v>2895</v>
      </c>
      <c r="G2004" t="s">
        <v>2896</v>
      </c>
      <c r="H2004" t="s">
        <v>312</v>
      </c>
      <c r="I2004" t="s">
        <v>951</v>
      </c>
      <c r="J2004" t="s">
        <v>204</v>
      </c>
      <c r="K2004" t="s">
        <v>204</v>
      </c>
      <c r="L2004" t="s">
        <v>325</v>
      </c>
      <c r="M2004" t="s">
        <v>340</v>
      </c>
      <c r="N2004" t="s">
        <v>451</v>
      </c>
      <c r="O2004" t="s">
        <v>339</v>
      </c>
      <c r="P2004" t="s">
        <v>1622</v>
      </c>
      <c r="Q2004" t="s">
        <v>413</v>
      </c>
      <c r="R2004" t="s">
        <v>407</v>
      </c>
      <c r="S2004" t="s">
        <v>1212</v>
      </c>
      <c r="T2004" s="132">
        <v>3472.4</v>
      </c>
      <c r="U2004" t="s">
        <v>2897</v>
      </c>
      <c r="V2004" s="133">
        <v>0.04</v>
      </c>
      <c r="W2004" s="133">
        <v>4.2117946022748598E-2</v>
      </c>
      <c r="X2004" s="15" t="s">
        <v>412</v>
      </c>
      <c r="Y2004" s="15" t="s">
        <v>339</v>
      </c>
      <c r="Z2004" s="144">
        <v>374703.88</v>
      </c>
      <c r="AB2004" t="s">
        <v>2838</v>
      </c>
      <c r="AD2004" s="144">
        <v>366.08570000000003</v>
      </c>
      <c r="AG2004" s="15" t="s">
        <v>15</v>
      </c>
      <c r="AH2004" s="133">
        <v>5.5308463049389626E-4</v>
      </c>
      <c r="AI2004" s="133">
        <v>1.7742335038521854E-2</v>
      </c>
      <c r="AJ2004" s="133">
        <v>1.8108044402267728E-3</v>
      </c>
    </row>
    <row r="2005" spans="1:36">
      <c r="A2005" t="s">
        <v>1213</v>
      </c>
      <c r="B2005">
        <v>9721</v>
      </c>
      <c r="C2005" t="s">
        <v>2330</v>
      </c>
      <c r="D2005" t="s">
        <v>2331</v>
      </c>
      <c r="E2005" t="s">
        <v>309</v>
      </c>
      <c r="F2005" t="s">
        <v>2437</v>
      </c>
      <c r="G2005" t="s">
        <v>2438</v>
      </c>
      <c r="H2005" t="s">
        <v>312</v>
      </c>
      <c r="I2005" t="s">
        <v>951</v>
      </c>
      <c r="J2005" t="s">
        <v>204</v>
      </c>
      <c r="K2005" t="s">
        <v>204</v>
      </c>
      <c r="L2005" t="s">
        <v>325</v>
      </c>
      <c r="M2005" t="s">
        <v>340</v>
      </c>
      <c r="N2005" t="s">
        <v>445</v>
      </c>
      <c r="O2005" t="s">
        <v>339</v>
      </c>
      <c r="P2005" t="s">
        <v>1964</v>
      </c>
      <c r="Q2005" t="s">
        <v>415</v>
      </c>
      <c r="R2005" t="s">
        <v>407</v>
      </c>
      <c r="S2005" t="s">
        <v>1212</v>
      </c>
      <c r="T2005" s="132">
        <v>2722.7</v>
      </c>
      <c r="U2005" t="s">
        <v>2439</v>
      </c>
      <c r="V2005" s="133">
        <v>5.7799999999999997E-2</v>
      </c>
      <c r="W2005" s="133">
        <v>1.18452512991425E-2</v>
      </c>
      <c r="X2005" s="15" t="s">
        <v>412</v>
      </c>
      <c r="Y2005" s="15" t="s">
        <v>339</v>
      </c>
      <c r="Z2005" s="144">
        <v>357870.32</v>
      </c>
      <c r="AB2005" t="s">
        <v>2440</v>
      </c>
      <c r="AD2005" s="144">
        <v>365.6361</v>
      </c>
      <c r="AG2005" s="15" t="s">
        <v>15</v>
      </c>
      <c r="AH2005" s="133">
        <v>8.9873359115138444E-4</v>
      </c>
      <c r="AI2005" s="133">
        <v>1.7720545184852835E-2</v>
      </c>
      <c r="AJ2005" s="133">
        <v>1.8085805410787701E-3</v>
      </c>
    </row>
    <row r="2006" spans="1:36">
      <c r="A2006" t="s">
        <v>1213</v>
      </c>
      <c r="B2006">
        <v>9721</v>
      </c>
      <c r="C2006" t="s">
        <v>2449</v>
      </c>
      <c r="D2006" t="s">
        <v>2450</v>
      </c>
      <c r="E2006" t="s">
        <v>309</v>
      </c>
      <c r="F2006" t="s">
        <v>2546</v>
      </c>
      <c r="G2006" t="s">
        <v>2547</v>
      </c>
      <c r="H2006" t="s">
        <v>312</v>
      </c>
      <c r="I2006" t="s">
        <v>951</v>
      </c>
      <c r="J2006" t="s">
        <v>204</v>
      </c>
      <c r="K2006" t="s">
        <v>204</v>
      </c>
      <c r="L2006" t="s">
        <v>325</v>
      </c>
      <c r="M2006" t="s">
        <v>340</v>
      </c>
      <c r="N2006" t="s">
        <v>445</v>
      </c>
      <c r="O2006" t="s">
        <v>339</v>
      </c>
      <c r="P2006" t="s">
        <v>1690</v>
      </c>
      <c r="Q2006" t="s">
        <v>413</v>
      </c>
      <c r="R2006" t="s">
        <v>407</v>
      </c>
      <c r="S2006" t="s">
        <v>1212</v>
      </c>
      <c r="T2006" s="132">
        <v>2177.1999999999998</v>
      </c>
      <c r="U2006" t="s">
        <v>1802</v>
      </c>
      <c r="V2006" s="133">
        <v>2.9100000000000001E-2</v>
      </c>
      <c r="W2006" s="133">
        <v>4.5842040842771201E-2</v>
      </c>
      <c r="X2006" s="15" t="s">
        <v>412</v>
      </c>
      <c r="Y2006" s="15" t="s">
        <v>339</v>
      </c>
      <c r="Z2006" s="144">
        <v>373000</v>
      </c>
      <c r="AB2006" t="s">
        <v>2548</v>
      </c>
      <c r="AD2006" s="144">
        <v>362.8544</v>
      </c>
      <c r="AG2006" s="15" t="s">
        <v>15</v>
      </c>
      <c r="AH2006" s="133">
        <v>6.2166666666666663E-4</v>
      </c>
      <c r="AI2006" s="133">
        <v>1.7585730158271203E-2</v>
      </c>
      <c r="AJ2006" s="133">
        <v>1.7948211543794841E-3</v>
      </c>
    </row>
    <row r="2007" spans="1:36">
      <c r="A2007" t="s">
        <v>1213</v>
      </c>
      <c r="B2007">
        <v>9721</v>
      </c>
      <c r="C2007" t="s">
        <v>2370</v>
      </c>
      <c r="D2007" t="s">
        <v>2371</v>
      </c>
      <c r="E2007" t="s">
        <v>309</v>
      </c>
      <c r="F2007" t="s">
        <v>2471</v>
      </c>
      <c r="G2007" t="s">
        <v>2472</v>
      </c>
      <c r="H2007" t="s">
        <v>312</v>
      </c>
      <c r="I2007" t="s">
        <v>951</v>
      </c>
      <c r="J2007" t="s">
        <v>204</v>
      </c>
      <c r="K2007" t="s">
        <v>204</v>
      </c>
      <c r="L2007" t="s">
        <v>325</v>
      </c>
      <c r="M2007" t="s">
        <v>340</v>
      </c>
      <c r="N2007" t="s">
        <v>445</v>
      </c>
      <c r="O2007" t="s">
        <v>339</v>
      </c>
      <c r="P2007" t="s">
        <v>1856</v>
      </c>
      <c r="Q2007" t="s">
        <v>415</v>
      </c>
      <c r="R2007" t="s">
        <v>407</v>
      </c>
      <c r="S2007" t="s">
        <v>1212</v>
      </c>
      <c r="T2007" s="132">
        <v>2635.7</v>
      </c>
      <c r="U2007" t="s">
        <v>1663</v>
      </c>
      <c r="V2007" s="133">
        <v>4.1000000000000002E-2</v>
      </c>
      <c r="W2007" s="133">
        <v>4.7628032795190497E-2</v>
      </c>
      <c r="X2007" s="15" t="s">
        <v>412</v>
      </c>
      <c r="Y2007" s="15" t="s">
        <v>339</v>
      </c>
      <c r="Z2007" s="144">
        <v>347155</v>
      </c>
      <c r="AB2007" t="s">
        <v>2473</v>
      </c>
      <c r="AD2007" s="144">
        <v>344.79429999999996</v>
      </c>
      <c r="AG2007" s="15" t="s">
        <v>15</v>
      </c>
      <c r="AH2007" s="133">
        <v>4.8675345798192667E-4</v>
      </c>
      <c r="AI2007" s="133">
        <v>1.6710447826759185E-2</v>
      </c>
      <c r="AJ2007" s="133">
        <v>1.7054887678073245E-3</v>
      </c>
    </row>
    <row r="2008" spans="1:36">
      <c r="A2008" t="s">
        <v>1213</v>
      </c>
      <c r="B2008">
        <v>9721</v>
      </c>
      <c r="C2008" t="s">
        <v>2565</v>
      </c>
      <c r="D2008" t="s">
        <v>2566</v>
      </c>
      <c r="E2008" t="s">
        <v>309</v>
      </c>
      <c r="F2008" t="s">
        <v>2567</v>
      </c>
      <c r="G2008" t="s">
        <v>2568</v>
      </c>
      <c r="H2008" t="s">
        <v>312</v>
      </c>
      <c r="I2008" t="s">
        <v>951</v>
      </c>
      <c r="J2008" t="s">
        <v>204</v>
      </c>
      <c r="K2008" t="s">
        <v>204</v>
      </c>
      <c r="L2008" t="s">
        <v>325</v>
      </c>
      <c r="M2008" t="s">
        <v>340</v>
      </c>
      <c r="N2008" t="s">
        <v>484</v>
      </c>
      <c r="O2008" t="s">
        <v>339</v>
      </c>
      <c r="P2008" t="s">
        <v>1622</v>
      </c>
      <c r="Q2008" t="s">
        <v>413</v>
      </c>
      <c r="R2008" t="s">
        <v>407</v>
      </c>
      <c r="S2008" t="s">
        <v>1212</v>
      </c>
      <c r="T2008" s="132">
        <v>2206.3000000000002</v>
      </c>
      <c r="U2008" t="s">
        <v>2569</v>
      </c>
      <c r="V2008" s="133">
        <v>0.04</v>
      </c>
      <c r="W2008" s="133">
        <v>4.7263491119146003E-2</v>
      </c>
      <c r="X2008" s="15" t="s">
        <v>412</v>
      </c>
      <c r="Y2008" s="15" t="s">
        <v>339</v>
      </c>
      <c r="Z2008" s="144">
        <v>308480</v>
      </c>
      <c r="AB2008" t="s">
        <v>2570</v>
      </c>
      <c r="AD2008" s="144">
        <v>313.0147</v>
      </c>
      <c r="AG2008" s="15" t="s">
        <v>15</v>
      </c>
      <c r="AH2008" s="133">
        <v>4.5320206771092762E-4</v>
      </c>
      <c r="AI2008" s="133">
        <v>1.5170250242996125E-2</v>
      </c>
      <c r="AJ2008" s="133">
        <v>1.54829431637524E-3</v>
      </c>
    </row>
    <row r="2009" spans="1:36">
      <c r="A2009" t="s">
        <v>1213</v>
      </c>
      <c r="B2009">
        <v>9721</v>
      </c>
      <c r="C2009" t="s">
        <v>2535</v>
      </c>
      <c r="D2009" t="s">
        <v>2536</v>
      </c>
      <c r="E2009" t="s">
        <v>309</v>
      </c>
      <c r="F2009" t="s">
        <v>2537</v>
      </c>
      <c r="G2009" t="s">
        <v>2538</v>
      </c>
      <c r="H2009" t="s">
        <v>312</v>
      </c>
      <c r="I2009" t="s">
        <v>951</v>
      </c>
      <c r="J2009" t="s">
        <v>204</v>
      </c>
      <c r="K2009" t="s">
        <v>204</v>
      </c>
      <c r="L2009" t="s">
        <v>325</v>
      </c>
      <c r="M2009" t="s">
        <v>340</v>
      </c>
      <c r="N2009" t="s">
        <v>451</v>
      </c>
      <c r="O2009" t="s">
        <v>339</v>
      </c>
      <c r="P2009" t="s">
        <v>1622</v>
      </c>
      <c r="Q2009" t="s">
        <v>413</v>
      </c>
      <c r="R2009" t="s">
        <v>407</v>
      </c>
      <c r="S2009" t="s">
        <v>1212</v>
      </c>
      <c r="T2009" s="132">
        <v>1501.9</v>
      </c>
      <c r="U2009" t="s">
        <v>1726</v>
      </c>
      <c r="V2009" s="133">
        <v>3.3500000000000002E-2</v>
      </c>
      <c r="W2009" s="133">
        <v>4.5920718902349097E-2</v>
      </c>
      <c r="X2009" s="15" t="s">
        <v>412</v>
      </c>
      <c r="Y2009" s="15" t="s">
        <v>339</v>
      </c>
      <c r="Z2009" s="144">
        <v>261824.75</v>
      </c>
      <c r="AB2009" t="s">
        <v>2539</v>
      </c>
      <c r="AD2009" s="144">
        <v>257.05950000000001</v>
      </c>
      <c r="AG2009" s="15" t="s">
        <v>15</v>
      </c>
      <c r="AH2009" s="133">
        <v>8.599839942480458E-4</v>
      </c>
      <c r="AI2009" s="133">
        <v>1.2458382760744024E-2</v>
      </c>
      <c r="AJ2009" s="133">
        <v>1.2715178003469519E-3</v>
      </c>
    </row>
    <row r="2010" spans="1:36">
      <c r="A2010" t="s">
        <v>1213</v>
      </c>
      <c r="B2010">
        <v>9721</v>
      </c>
      <c r="C2010" t="s">
        <v>2370</v>
      </c>
      <c r="D2010" t="s">
        <v>2371</v>
      </c>
      <c r="E2010" t="s">
        <v>309</v>
      </c>
      <c r="F2010" t="s">
        <v>2520</v>
      </c>
      <c r="G2010" t="s">
        <v>2521</v>
      </c>
      <c r="H2010" t="s">
        <v>312</v>
      </c>
      <c r="I2010" t="s">
        <v>951</v>
      </c>
      <c r="J2010" t="s">
        <v>204</v>
      </c>
      <c r="K2010" t="s">
        <v>204</v>
      </c>
      <c r="L2010" t="s">
        <v>325</v>
      </c>
      <c r="M2010" t="s">
        <v>340</v>
      </c>
      <c r="N2010" t="s">
        <v>445</v>
      </c>
      <c r="O2010" t="s">
        <v>339</v>
      </c>
      <c r="P2010" t="s">
        <v>1856</v>
      </c>
      <c r="Q2010" t="s">
        <v>415</v>
      </c>
      <c r="R2010" t="s">
        <v>407</v>
      </c>
      <c r="S2010" t="s">
        <v>1212</v>
      </c>
      <c r="T2010" s="132">
        <v>1727.3</v>
      </c>
      <c r="U2010" t="s">
        <v>1793</v>
      </c>
      <c r="V2010" s="133">
        <v>2.63E-2</v>
      </c>
      <c r="W2010" s="133">
        <v>4.8808203688859603E-2</v>
      </c>
      <c r="X2010" s="15" t="s">
        <v>412</v>
      </c>
      <c r="Y2010" s="15" t="s">
        <v>339</v>
      </c>
      <c r="Z2010" s="144">
        <v>236838</v>
      </c>
      <c r="AB2010" t="s">
        <v>2522</v>
      </c>
      <c r="AD2010" s="144">
        <v>229.5908</v>
      </c>
      <c r="AG2010" s="15" t="s">
        <v>15</v>
      </c>
      <c r="AH2010" s="133">
        <v>1.7172769499380561E-4</v>
      </c>
      <c r="AI2010" s="133">
        <v>1.1127112846424383E-2</v>
      </c>
      <c r="AJ2010" s="133">
        <v>1.1356467626985074E-3</v>
      </c>
    </row>
    <row r="2011" spans="1:36">
      <c r="A2011" t="s">
        <v>1213</v>
      </c>
      <c r="B2011">
        <v>9721</v>
      </c>
      <c r="C2011" t="s">
        <v>3881</v>
      </c>
      <c r="D2011" t="s">
        <v>3882</v>
      </c>
      <c r="E2011" t="s">
        <v>311</v>
      </c>
      <c r="F2011" t="s">
        <v>3883</v>
      </c>
      <c r="G2011" t="s">
        <v>3884</v>
      </c>
      <c r="H2011" t="s">
        <v>312</v>
      </c>
      <c r="I2011" t="s">
        <v>951</v>
      </c>
      <c r="J2011" t="s">
        <v>204</v>
      </c>
      <c r="K2011" t="s">
        <v>224</v>
      </c>
      <c r="L2011" t="s">
        <v>325</v>
      </c>
      <c r="M2011" t="s">
        <v>340</v>
      </c>
      <c r="N2011" t="s">
        <v>465</v>
      </c>
      <c r="O2011" t="s">
        <v>339</v>
      </c>
      <c r="P2011" t="s">
        <v>1690</v>
      </c>
      <c r="Q2011" t="s">
        <v>413</v>
      </c>
      <c r="R2011" t="s">
        <v>407</v>
      </c>
      <c r="S2011" t="s">
        <v>1212</v>
      </c>
      <c r="T2011" s="132">
        <v>1387.5</v>
      </c>
      <c r="U2011" t="s">
        <v>3885</v>
      </c>
      <c r="V2011" s="133">
        <v>4.8000000000000001E-2</v>
      </c>
      <c r="W2011" s="133">
        <v>5.5259804574250802E-2</v>
      </c>
      <c r="X2011" s="15" t="s">
        <v>412</v>
      </c>
      <c r="Y2011" s="15" t="s">
        <v>339</v>
      </c>
      <c r="Z2011" s="144">
        <v>210284.25</v>
      </c>
      <c r="AB2011" t="s">
        <v>3886</v>
      </c>
      <c r="AD2011" s="144">
        <v>212.59739999999999</v>
      </c>
      <c r="AG2011" s="15" t="s">
        <v>15</v>
      </c>
      <c r="AH2011" s="133">
        <v>5.6075799999999996E-4</v>
      </c>
      <c r="AI2011" s="133">
        <v>1.0303528105901558E-2</v>
      </c>
      <c r="AJ2011" s="133">
        <v>1.0515906955684618E-3</v>
      </c>
    </row>
    <row r="2012" spans="1:36">
      <c r="A2012" t="s">
        <v>1213</v>
      </c>
      <c r="B2012">
        <v>9721</v>
      </c>
      <c r="C2012" t="s">
        <v>3046</v>
      </c>
      <c r="D2012" t="s">
        <v>3047</v>
      </c>
      <c r="E2012" t="s">
        <v>309</v>
      </c>
      <c r="F2012" t="s">
        <v>3877</v>
      </c>
      <c r="G2012" t="s">
        <v>3878</v>
      </c>
      <c r="H2012" t="s">
        <v>312</v>
      </c>
      <c r="I2012" t="s">
        <v>951</v>
      </c>
      <c r="J2012" t="s">
        <v>204</v>
      </c>
      <c r="K2012" t="s">
        <v>204</v>
      </c>
      <c r="L2012" t="s">
        <v>325</v>
      </c>
      <c r="M2012" t="s">
        <v>340</v>
      </c>
      <c r="N2012" t="s">
        <v>447</v>
      </c>
      <c r="O2012" t="s">
        <v>339</v>
      </c>
      <c r="P2012" t="s">
        <v>1662</v>
      </c>
      <c r="Q2012" t="s">
        <v>413</v>
      </c>
      <c r="R2012" t="s">
        <v>407</v>
      </c>
      <c r="S2012" t="s">
        <v>1212</v>
      </c>
      <c r="T2012" s="132">
        <v>2360.8000000000002</v>
      </c>
      <c r="U2012" t="s">
        <v>3879</v>
      </c>
      <c r="V2012" s="133">
        <v>4.2999999999999997E-2</v>
      </c>
      <c r="W2012" s="133">
        <v>5.1986797295808497E-2</v>
      </c>
      <c r="X2012" s="15" t="s">
        <v>412</v>
      </c>
      <c r="Y2012" s="15" t="s">
        <v>339</v>
      </c>
      <c r="Z2012" s="144">
        <v>200000</v>
      </c>
      <c r="AB2012" t="s">
        <v>3880</v>
      </c>
      <c r="AD2012" s="144">
        <v>197.6</v>
      </c>
      <c r="AG2012" s="15" t="s">
        <v>15</v>
      </c>
      <c r="AH2012" s="133">
        <v>1.981740459416645E-4</v>
      </c>
      <c r="AI2012" s="133">
        <v>9.5766794595143097E-3</v>
      </c>
      <c r="AJ2012" s="133">
        <v>9.7740763266309033E-4</v>
      </c>
    </row>
    <row r="2013" spans="1:36">
      <c r="A2013" t="s">
        <v>1213</v>
      </c>
      <c r="B2013">
        <v>9721</v>
      </c>
      <c r="C2013" t="s">
        <v>2312</v>
      </c>
      <c r="D2013" t="s">
        <v>2313</v>
      </c>
      <c r="E2013" t="s">
        <v>309</v>
      </c>
      <c r="F2013" t="s">
        <v>3844</v>
      </c>
      <c r="G2013" t="s">
        <v>3845</v>
      </c>
      <c r="H2013" t="s">
        <v>312</v>
      </c>
      <c r="I2013" t="s">
        <v>951</v>
      </c>
      <c r="J2013" t="s">
        <v>204</v>
      </c>
      <c r="K2013" t="s">
        <v>204</v>
      </c>
      <c r="L2013" t="s">
        <v>325</v>
      </c>
      <c r="M2013" t="s">
        <v>340</v>
      </c>
      <c r="N2013" t="s">
        <v>464</v>
      </c>
      <c r="O2013" t="s">
        <v>339</v>
      </c>
      <c r="P2013" t="s">
        <v>1690</v>
      </c>
      <c r="Q2013" t="s">
        <v>413</v>
      </c>
      <c r="R2013" t="s">
        <v>407</v>
      </c>
      <c r="S2013" t="s">
        <v>1212</v>
      </c>
      <c r="T2013" s="132">
        <v>1860.3</v>
      </c>
      <c r="U2013" t="s">
        <v>3027</v>
      </c>
      <c r="V2013" s="133">
        <v>3.85E-2</v>
      </c>
      <c r="W2013" s="133">
        <v>4.7565090347528101E-2</v>
      </c>
      <c r="X2013" s="15" t="s">
        <v>412</v>
      </c>
      <c r="Y2013" s="15" t="s">
        <v>339</v>
      </c>
      <c r="Z2013" s="144">
        <v>128412.74</v>
      </c>
      <c r="AB2013" t="s">
        <v>3846</v>
      </c>
      <c r="AD2013" s="144">
        <v>126.75619999999999</v>
      </c>
      <c r="AG2013" s="15" t="s">
        <v>15</v>
      </c>
      <c r="AH2013" s="133">
        <v>1.7866443870284481E-4</v>
      </c>
      <c r="AI2013" s="133">
        <v>6.1432363203749382E-3</v>
      </c>
      <c r="AJ2013" s="133">
        <v>6.269862214947834E-4</v>
      </c>
    </row>
    <row r="2014" spans="1:36">
      <c r="A2014" t="s">
        <v>1213</v>
      </c>
      <c r="B2014">
        <v>9721</v>
      </c>
      <c r="C2014" t="s">
        <v>1646</v>
      </c>
      <c r="D2014" t="s">
        <v>1647</v>
      </c>
      <c r="E2014" t="s">
        <v>311</v>
      </c>
      <c r="F2014" t="s">
        <v>2050</v>
      </c>
      <c r="G2014" t="s">
        <v>2051</v>
      </c>
      <c r="H2014" t="s">
        <v>312</v>
      </c>
      <c r="I2014" t="s">
        <v>951</v>
      </c>
      <c r="J2014" t="s">
        <v>204</v>
      </c>
      <c r="K2014" t="s">
        <v>224</v>
      </c>
      <c r="L2014" t="s">
        <v>325</v>
      </c>
      <c r="M2014" t="s">
        <v>340</v>
      </c>
      <c r="N2014" t="s">
        <v>465</v>
      </c>
      <c r="O2014" t="s">
        <v>339</v>
      </c>
      <c r="P2014" t="s">
        <v>1690</v>
      </c>
      <c r="Q2014" t="s">
        <v>413</v>
      </c>
      <c r="R2014" t="s">
        <v>407</v>
      </c>
      <c r="S2014" t="s">
        <v>1212</v>
      </c>
      <c r="T2014" s="132">
        <v>887</v>
      </c>
      <c r="U2014" t="s">
        <v>1813</v>
      </c>
      <c r="V2014" s="133">
        <v>5.8000000000000003E-2</v>
      </c>
      <c r="W2014" s="133">
        <v>2.76411830604073E-2</v>
      </c>
      <c r="X2014" s="15" t="s">
        <v>412</v>
      </c>
      <c r="Y2014" s="15" t="s">
        <v>339</v>
      </c>
      <c r="Z2014" s="144">
        <v>97835.47</v>
      </c>
      <c r="AB2014" t="s">
        <v>2052</v>
      </c>
      <c r="AD2014" s="144">
        <v>100.27160000000001</v>
      </c>
      <c r="AG2014" s="15" t="s">
        <v>15</v>
      </c>
      <c r="AH2014" s="133">
        <v>4.1790982691901395E-4</v>
      </c>
      <c r="AI2014" s="133">
        <v>4.8596607899424856E-3</v>
      </c>
      <c r="AJ2014" s="133">
        <v>4.9598293106953609E-4</v>
      </c>
    </row>
    <row r="2015" spans="1:36">
      <c r="A2015" t="s">
        <v>1213</v>
      </c>
      <c r="B2015">
        <v>9721</v>
      </c>
      <c r="C2015" t="s">
        <v>2355</v>
      </c>
      <c r="D2015" t="s">
        <v>2356</v>
      </c>
      <c r="E2015" t="s">
        <v>311</v>
      </c>
      <c r="F2015" t="s">
        <v>3896</v>
      </c>
      <c r="G2015" t="s">
        <v>3897</v>
      </c>
      <c r="H2015" t="s">
        <v>312</v>
      </c>
      <c r="I2015" t="s">
        <v>951</v>
      </c>
      <c r="J2015" t="s">
        <v>204</v>
      </c>
      <c r="K2015" t="s">
        <v>224</v>
      </c>
      <c r="L2015" t="s">
        <v>325</v>
      </c>
      <c r="M2015" t="s">
        <v>340</v>
      </c>
      <c r="N2015" t="s">
        <v>465</v>
      </c>
      <c r="O2015" t="s">
        <v>339</v>
      </c>
      <c r="P2015" t="s">
        <v>1650</v>
      </c>
      <c r="Q2015" t="s">
        <v>413</v>
      </c>
      <c r="R2015" t="s">
        <v>407</v>
      </c>
      <c r="S2015" t="s">
        <v>1212</v>
      </c>
      <c r="T2015" s="132">
        <v>745.1</v>
      </c>
      <c r="U2015" t="s">
        <v>2436</v>
      </c>
      <c r="V2015" s="133">
        <v>3.3799999999999997E-2</v>
      </c>
      <c r="W2015" s="133">
        <v>5.1774366534947998E-2</v>
      </c>
      <c r="X2015" s="15" t="s">
        <v>412</v>
      </c>
      <c r="Y2015" s="15" t="s">
        <v>339</v>
      </c>
      <c r="Z2015" s="144">
        <v>68150.5</v>
      </c>
      <c r="AB2015" t="s">
        <v>3898</v>
      </c>
      <c r="AD2015" s="144">
        <v>67.816600000000008</v>
      </c>
      <c r="AG2015" s="15" t="s">
        <v>15</v>
      </c>
      <c r="AH2015" s="133">
        <v>3.330389027145037E-4</v>
      </c>
      <c r="AI2015" s="133">
        <v>3.286729960698878E-3</v>
      </c>
      <c r="AJ2015" s="133">
        <v>3.3544768452054523E-4</v>
      </c>
    </row>
    <row r="2016" spans="1:36">
      <c r="A2016" t="s">
        <v>1213</v>
      </c>
      <c r="B2016">
        <v>9721</v>
      </c>
      <c r="C2016" t="s">
        <v>2125</v>
      </c>
      <c r="D2016" t="s">
        <v>2126</v>
      </c>
      <c r="E2016" t="s">
        <v>309</v>
      </c>
      <c r="F2016" t="s">
        <v>2434</v>
      </c>
      <c r="G2016" t="s">
        <v>2435</v>
      </c>
      <c r="H2016" t="s">
        <v>312</v>
      </c>
      <c r="I2016" t="s">
        <v>951</v>
      </c>
      <c r="J2016" t="s">
        <v>204</v>
      </c>
      <c r="K2016" t="s">
        <v>204</v>
      </c>
      <c r="L2016" t="s">
        <v>325</v>
      </c>
      <c r="M2016" t="s">
        <v>340</v>
      </c>
      <c r="N2016" t="s">
        <v>464</v>
      </c>
      <c r="O2016" t="s">
        <v>339</v>
      </c>
      <c r="P2016" t="s">
        <v>1650</v>
      </c>
      <c r="Q2016" t="s">
        <v>413</v>
      </c>
      <c r="R2016" t="s">
        <v>407</v>
      </c>
      <c r="S2016" t="s">
        <v>1212</v>
      </c>
      <c r="T2016" s="132">
        <v>734.4</v>
      </c>
      <c r="U2016" t="s">
        <v>2436</v>
      </c>
      <c r="V2016" s="133">
        <v>3.5000000000000003E-2</v>
      </c>
      <c r="W2016" s="133">
        <v>4.4871678107976598E-2</v>
      </c>
      <c r="X2016" s="15" t="s">
        <v>412</v>
      </c>
      <c r="Y2016" s="15" t="s">
        <v>339</v>
      </c>
      <c r="Z2016" s="144">
        <v>67096.759999999995</v>
      </c>
      <c r="AB2016" t="s">
        <v>2279</v>
      </c>
      <c r="AD2016" s="144">
        <v>67.224199999999996</v>
      </c>
      <c r="AG2016" s="15" t="s">
        <v>15</v>
      </c>
      <c r="AH2016" s="133">
        <v>9.6532377617222529E-5</v>
      </c>
      <c r="AI2016" s="133">
        <v>3.2580193083111431E-3</v>
      </c>
      <c r="AJ2016" s="133">
        <v>3.3251744018051677E-4</v>
      </c>
    </row>
    <row r="2017" spans="1:36">
      <c r="A2017" t="s">
        <v>1213</v>
      </c>
      <c r="B2017">
        <v>9721</v>
      </c>
      <c r="C2017" t="s">
        <v>1960</v>
      </c>
      <c r="D2017" t="s">
        <v>1961</v>
      </c>
      <c r="E2017" t="s">
        <v>309</v>
      </c>
      <c r="F2017" t="s">
        <v>3887</v>
      </c>
      <c r="G2017" t="s">
        <v>3888</v>
      </c>
      <c r="H2017" t="s">
        <v>312</v>
      </c>
      <c r="I2017" t="s">
        <v>951</v>
      </c>
      <c r="J2017" t="s">
        <v>204</v>
      </c>
      <c r="K2017" t="s">
        <v>204</v>
      </c>
      <c r="L2017" t="s">
        <v>325</v>
      </c>
      <c r="M2017" t="s">
        <v>340</v>
      </c>
      <c r="N2017" t="s">
        <v>464</v>
      </c>
      <c r="O2017" t="s">
        <v>339</v>
      </c>
      <c r="P2017" t="s">
        <v>1725</v>
      </c>
      <c r="Q2017" t="s">
        <v>415</v>
      </c>
      <c r="R2017" t="s">
        <v>407</v>
      </c>
      <c r="S2017" t="s">
        <v>1212</v>
      </c>
      <c r="T2017" s="132">
        <v>1864.9</v>
      </c>
      <c r="U2017" t="s">
        <v>3889</v>
      </c>
      <c r="V2017" s="133">
        <v>5.0500000000000003E-2</v>
      </c>
      <c r="W2017" s="133">
        <v>3.4403562281131402E-2</v>
      </c>
      <c r="X2017" s="15" t="s">
        <v>412</v>
      </c>
      <c r="Y2017" s="15" t="s">
        <v>339</v>
      </c>
      <c r="Z2017" s="144">
        <v>8216.25</v>
      </c>
      <c r="AB2017" t="s">
        <v>3890</v>
      </c>
      <c r="AD2017" s="144">
        <v>8.2868999999999993</v>
      </c>
      <c r="AG2017" s="15" t="s">
        <v>15</v>
      </c>
      <c r="AH2017" s="133">
        <v>2.9551123000400537E-5</v>
      </c>
      <c r="AI2017" s="133">
        <v>4.0162441808223246E-4</v>
      </c>
      <c r="AJ2017" s="133">
        <v>4.0990279914553456E-5</v>
      </c>
    </row>
    <row r="2018" spans="1:36">
      <c r="A2018" t="s">
        <v>1213</v>
      </c>
      <c r="B2018">
        <v>9721</v>
      </c>
      <c r="C2018" t="s">
        <v>2505</v>
      </c>
      <c r="D2018" t="s">
        <v>2506</v>
      </c>
      <c r="E2018" t="s">
        <v>309</v>
      </c>
      <c r="F2018" t="s">
        <v>2507</v>
      </c>
      <c r="G2018" t="s">
        <v>2508</v>
      </c>
      <c r="H2018" t="s">
        <v>312</v>
      </c>
      <c r="I2018" t="s">
        <v>951</v>
      </c>
      <c r="J2018" t="s">
        <v>204</v>
      </c>
      <c r="K2018" t="s">
        <v>204</v>
      </c>
      <c r="L2018" t="s">
        <v>325</v>
      </c>
      <c r="M2018" t="s">
        <v>340</v>
      </c>
      <c r="N2018" t="s">
        <v>451</v>
      </c>
      <c r="O2018" t="s">
        <v>339</v>
      </c>
      <c r="P2018" t="s">
        <v>2509</v>
      </c>
      <c r="Q2018" t="s">
        <v>413</v>
      </c>
      <c r="R2018" t="s">
        <v>407</v>
      </c>
      <c r="S2018" t="s">
        <v>1212</v>
      </c>
      <c r="T2018" s="132">
        <v>1653.9</v>
      </c>
      <c r="U2018" t="s">
        <v>2510</v>
      </c>
      <c r="V2018" s="133">
        <v>4.8000000000000001E-2</v>
      </c>
      <c r="W2018" s="133">
        <v>6.8437068252563099E-2</v>
      </c>
      <c r="X2018" s="15" t="s">
        <v>412</v>
      </c>
      <c r="Y2018" s="15" t="s">
        <v>339</v>
      </c>
      <c r="Z2018" s="144">
        <v>175.1</v>
      </c>
      <c r="AB2018" t="s">
        <v>2511</v>
      </c>
      <c r="AD2018" s="144">
        <v>0.17180000000000001</v>
      </c>
      <c r="AG2018" s="15" t="s">
        <v>15</v>
      </c>
      <c r="AH2018" s="133">
        <v>2.0581728050326672E-7</v>
      </c>
      <c r="AI2018" s="133">
        <v>8.3262830523510055E-6</v>
      </c>
      <c r="AJ2018" s="133">
        <v>8.4979064418784877E-7</v>
      </c>
    </row>
    <row r="2019" spans="1:36">
      <c r="A2019" t="s">
        <v>1213</v>
      </c>
      <c r="B2019">
        <v>9721</v>
      </c>
      <c r="C2019" t="s">
        <v>455</v>
      </c>
      <c r="D2019" t="s">
        <v>2571</v>
      </c>
      <c r="E2019" t="s">
        <v>309</v>
      </c>
      <c r="F2019" t="s">
        <v>2572</v>
      </c>
      <c r="G2019" t="s">
        <v>2573</v>
      </c>
      <c r="H2019" t="s">
        <v>321</v>
      </c>
      <c r="I2019" t="s">
        <v>754</v>
      </c>
      <c r="J2019" t="s">
        <v>204</v>
      </c>
      <c r="K2019" t="s">
        <v>204</v>
      </c>
      <c r="L2019" t="s">
        <v>325</v>
      </c>
      <c r="M2019" t="s">
        <v>340</v>
      </c>
      <c r="N2019" t="s">
        <v>440</v>
      </c>
      <c r="O2019" t="s">
        <v>339</v>
      </c>
      <c r="P2019" t="s">
        <v>2102</v>
      </c>
      <c r="Q2019" t="s">
        <v>415</v>
      </c>
      <c r="R2019" t="s">
        <v>407</v>
      </c>
      <c r="S2019" t="s">
        <v>1212</v>
      </c>
      <c r="T2019" s="132">
        <v>1384.4</v>
      </c>
      <c r="U2019" t="s">
        <v>2574</v>
      </c>
      <c r="V2019" s="133">
        <v>4.4999999999999998E-2</v>
      </c>
      <c r="W2019" s="133">
        <v>1.6350881510972599E-2</v>
      </c>
      <c r="X2019" s="15" t="s">
        <v>412</v>
      </c>
      <c r="Y2019" s="15" t="s">
        <v>339</v>
      </c>
      <c r="Z2019" s="144">
        <v>218426</v>
      </c>
      <c r="AB2019" t="s">
        <v>2575</v>
      </c>
      <c r="AD2019" s="144">
        <v>258.31060000000002</v>
      </c>
      <c r="AG2019" s="15" t="s">
        <v>15</v>
      </c>
      <c r="AH2019" s="133">
        <v>7.3902316627313938E-5</v>
      </c>
      <c r="AI2019" s="133">
        <v>1.251901729349604E-2</v>
      </c>
      <c r="AJ2019" s="133">
        <v>1.2777062350090207E-3</v>
      </c>
    </row>
    <row r="2020" spans="1:36">
      <c r="A2020" t="s">
        <v>1213</v>
      </c>
      <c r="B2020">
        <v>9721</v>
      </c>
      <c r="C2020" t="s">
        <v>1846</v>
      </c>
      <c r="D2020" t="s">
        <v>1847</v>
      </c>
      <c r="E2020" t="s">
        <v>309</v>
      </c>
      <c r="F2020" t="s">
        <v>1848</v>
      </c>
      <c r="G2020" t="s">
        <v>1849</v>
      </c>
      <c r="H2020" t="s">
        <v>321</v>
      </c>
      <c r="I2020" t="s">
        <v>754</v>
      </c>
      <c r="J2020" t="s">
        <v>204</v>
      </c>
      <c r="K2020" t="s">
        <v>204</v>
      </c>
      <c r="L2020" t="s">
        <v>325</v>
      </c>
      <c r="M2020" t="s">
        <v>340</v>
      </c>
      <c r="N2020" t="s">
        <v>464</v>
      </c>
      <c r="O2020" t="s">
        <v>339</v>
      </c>
      <c r="P2020" t="s">
        <v>1650</v>
      </c>
      <c r="Q2020" t="s">
        <v>413</v>
      </c>
      <c r="R2020" t="s">
        <v>407</v>
      </c>
      <c r="S2020" t="s">
        <v>1212</v>
      </c>
      <c r="T2020" s="132">
        <v>474</v>
      </c>
      <c r="U2020" t="s">
        <v>1850</v>
      </c>
      <c r="V2020" s="133">
        <v>0.04</v>
      </c>
      <c r="W2020" s="133">
        <v>1.7950668722390799E-2</v>
      </c>
      <c r="X2020" s="15" t="s">
        <v>412</v>
      </c>
      <c r="Y2020" s="15" t="s">
        <v>339</v>
      </c>
      <c r="Z2020" s="144">
        <v>23093.200000000001</v>
      </c>
      <c r="AB2020" t="s">
        <v>1851</v>
      </c>
      <c r="AD2020" s="144">
        <v>26.035299999999999</v>
      </c>
      <c r="AG2020" s="15" t="s">
        <v>15</v>
      </c>
      <c r="AH2020" s="133">
        <v>2.8366221266106899E-4</v>
      </c>
      <c r="AI2020" s="133">
        <v>1.2618002162565433E-3</v>
      </c>
      <c r="AJ2020" s="133">
        <v>1.2878087519571535E-4</v>
      </c>
    </row>
    <row r="2021" spans="1:36">
      <c r="A2021" t="s">
        <v>1213</v>
      </c>
      <c r="B2021">
        <v>9721</v>
      </c>
      <c r="C2021" t="s">
        <v>1953</v>
      </c>
      <c r="D2021" t="s">
        <v>1954</v>
      </c>
      <c r="E2021" t="s">
        <v>309</v>
      </c>
      <c r="F2021" t="s">
        <v>2631</v>
      </c>
      <c r="G2021" t="s">
        <v>2632</v>
      </c>
      <c r="H2021" t="s">
        <v>312</v>
      </c>
      <c r="I2021" t="s">
        <v>754</v>
      </c>
      <c r="J2021" t="s">
        <v>204</v>
      </c>
      <c r="K2021" t="s">
        <v>204</v>
      </c>
      <c r="L2021" t="s">
        <v>325</v>
      </c>
      <c r="M2021" t="s">
        <v>340</v>
      </c>
      <c r="N2021" t="s">
        <v>464</v>
      </c>
      <c r="O2021" t="s">
        <v>339</v>
      </c>
      <c r="P2021" t="s">
        <v>1957</v>
      </c>
      <c r="Q2021" t="s">
        <v>413</v>
      </c>
      <c r="R2021" t="s">
        <v>407</v>
      </c>
      <c r="S2021" t="s">
        <v>1212</v>
      </c>
      <c r="T2021" s="132">
        <v>10903.5</v>
      </c>
      <c r="U2021" t="s">
        <v>2633</v>
      </c>
      <c r="V2021" s="133">
        <v>1.6899999999999998E-2</v>
      </c>
      <c r="W2021" s="133">
        <v>3.0093315917253199E-2</v>
      </c>
      <c r="X2021" s="15" t="s">
        <v>412</v>
      </c>
      <c r="Y2021" s="15" t="s">
        <v>339</v>
      </c>
      <c r="Z2021" s="144">
        <v>1610000</v>
      </c>
      <c r="AB2021" t="s">
        <v>2634</v>
      </c>
      <c r="AD2021" s="144">
        <v>1517.7470000000001</v>
      </c>
      <c r="AG2021" s="15" t="s">
        <v>15</v>
      </c>
      <c r="AH2021" s="133">
        <v>3.6901553074059811E-4</v>
      </c>
      <c r="AI2021" s="133">
        <v>7.3557573479956812E-2</v>
      </c>
      <c r="AJ2021" s="133">
        <v>7.5073760235400177E-3</v>
      </c>
    </row>
    <row r="2022" spans="1:36">
      <c r="A2022" t="s">
        <v>1213</v>
      </c>
      <c r="B2022">
        <v>9721</v>
      </c>
      <c r="C2022" t="s">
        <v>2669</v>
      </c>
      <c r="D2022" t="s">
        <v>2670</v>
      </c>
      <c r="E2022" t="s">
        <v>309</v>
      </c>
      <c r="F2022" t="s">
        <v>2671</v>
      </c>
      <c r="G2022" t="s">
        <v>2672</v>
      </c>
      <c r="H2022" t="s">
        <v>312</v>
      </c>
      <c r="I2022" t="s">
        <v>754</v>
      </c>
      <c r="J2022" t="s">
        <v>204</v>
      </c>
      <c r="K2022" t="s">
        <v>204</v>
      </c>
      <c r="L2022" t="s">
        <v>325</v>
      </c>
      <c r="M2022" t="s">
        <v>340</v>
      </c>
      <c r="N2022" t="s">
        <v>477</v>
      </c>
      <c r="O2022" t="s">
        <v>339</v>
      </c>
      <c r="P2022" t="s">
        <v>1211</v>
      </c>
      <c r="Q2022" t="s">
        <v>413</v>
      </c>
      <c r="R2022" t="s">
        <v>407</v>
      </c>
      <c r="S2022" t="s">
        <v>1212</v>
      </c>
      <c r="T2022" s="132">
        <v>2230.1999999999998</v>
      </c>
      <c r="U2022" t="s">
        <v>1682</v>
      </c>
      <c r="V2022" s="133">
        <v>1E-3</v>
      </c>
      <c r="W2022" s="133">
        <v>1.7239943584203402E-2</v>
      </c>
      <c r="X2022" s="15" t="s">
        <v>412</v>
      </c>
      <c r="Y2022" s="15" t="s">
        <v>339</v>
      </c>
      <c r="Z2022" s="144">
        <v>1214365.6000000001</v>
      </c>
      <c r="AB2022" t="s">
        <v>2673</v>
      </c>
      <c r="AD2022" s="144">
        <v>1289.7776999999999</v>
      </c>
      <c r="AG2022" s="15" t="s">
        <v>15</v>
      </c>
      <c r="AH2022" s="133">
        <v>1.4179848164834661E-3</v>
      </c>
      <c r="AI2022" s="133">
        <v>6.2509046593773321E-2</v>
      </c>
      <c r="AJ2022" s="133">
        <v>6.3797498401753309E-3</v>
      </c>
    </row>
    <row r="2023" spans="1:36">
      <c r="A2023" t="s">
        <v>1213</v>
      </c>
      <c r="B2023">
        <v>9721</v>
      </c>
      <c r="C2023" t="s">
        <v>2110</v>
      </c>
      <c r="D2023" t="s">
        <v>2111</v>
      </c>
      <c r="E2023" t="s">
        <v>309</v>
      </c>
      <c r="F2023" t="s">
        <v>2154</v>
      </c>
      <c r="G2023" t="s">
        <v>2155</v>
      </c>
      <c r="H2023" t="s">
        <v>312</v>
      </c>
      <c r="I2023" t="s">
        <v>754</v>
      </c>
      <c r="J2023" t="s">
        <v>204</v>
      </c>
      <c r="K2023" t="s">
        <v>204</v>
      </c>
      <c r="L2023" t="s">
        <v>325</v>
      </c>
      <c r="M2023" t="s">
        <v>340</v>
      </c>
      <c r="N2023" t="s">
        <v>464</v>
      </c>
      <c r="O2023" t="s">
        <v>339</v>
      </c>
      <c r="P2023" t="s">
        <v>1650</v>
      </c>
      <c r="Q2023" t="s">
        <v>413</v>
      </c>
      <c r="R2023" t="s">
        <v>407</v>
      </c>
      <c r="S2023" t="s">
        <v>1212</v>
      </c>
      <c r="T2023" s="132">
        <v>2244.8000000000002</v>
      </c>
      <c r="U2023" t="s">
        <v>1726</v>
      </c>
      <c r="V2023" s="133">
        <v>2.4E-2</v>
      </c>
      <c r="W2023" s="133">
        <v>2.1839987467527001E-2</v>
      </c>
      <c r="X2023" s="15" t="s">
        <v>412</v>
      </c>
      <c r="Y2023" s="15" t="s">
        <v>339</v>
      </c>
      <c r="Z2023" s="144">
        <v>1055421.68</v>
      </c>
      <c r="AB2023" t="s">
        <v>2156</v>
      </c>
      <c r="AD2023" s="144">
        <v>1190.8323</v>
      </c>
      <c r="AG2023" s="15" t="s">
        <v>15</v>
      </c>
      <c r="AH2023" s="133">
        <v>1.8291410048140359E-3</v>
      </c>
      <c r="AI2023" s="133">
        <v>5.7713660056357204E-2</v>
      </c>
      <c r="AJ2023" s="133">
        <v>5.8903268180250153E-3</v>
      </c>
    </row>
    <row r="2024" spans="1:36">
      <c r="A2024" t="s">
        <v>1213</v>
      </c>
      <c r="B2024">
        <v>9721</v>
      </c>
      <c r="C2024" t="s">
        <v>2074</v>
      </c>
      <c r="D2024" t="s">
        <v>2075</v>
      </c>
      <c r="E2024" t="s">
        <v>309</v>
      </c>
      <c r="F2024" t="s">
        <v>2592</v>
      </c>
      <c r="G2024" t="s">
        <v>2593</v>
      </c>
      <c r="H2024" t="s">
        <v>312</v>
      </c>
      <c r="I2024" t="s">
        <v>754</v>
      </c>
      <c r="J2024" t="s">
        <v>204</v>
      </c>
      <c r="K2024" t="s">
        <v>204</v>
      </c>
      <c r="L2024" t="s">
        <v>325</v>
      </c>
      <c r="M2024" t="s">
        <v>340</v>
      </c>
      <c r="N2024" t="s">
        <v>448</v>
      </c>
      <c r="O2024" t="s">
        <v>339</v>
      </c>
      <c r="P2024" t="s">
        <v>1211</v>
      </c>
      <c r="Q2024" t="s">
        <v>413</v>
      </c>
      <c r="R2024" t="s">
        <v>407</v>
      </c>
      <c r="S2024" t="s">
        <v>1212</v>
      </c>
      <c r="T2024" s="132">
        <v>4958.5</v>
      </c>
      <c r="U2024" t="s">
        <v>2594</v>
      </c>
      <c r="V2024" s="133">
        <v>1.9900000000000001E-2</v>
      </c>
      <c r="W2024" s="133">
        <v>1.66944423711296E-2</v>
      </c>
      <c r="X2024" s="15" t="s">
        <v>412</v>
      </c>
      <c r="Y2024" s="15" t="s">
        <v>339</v>
      </c>
      <c r="Z2024" s="144">
        <v>1100000</v>
      </c>
      <c r="AB2024" t="s">
        <v>2595</v>
      </c>
      <c r="AD2024" s="144">
        <v>1107.92</v>
      </c>
      <c r="AG2024" s="15" t="s">
        <v>15</v>
      </c>
      <c r="AH2024" s="133">
        <v>4.0740740740740738E-4</v>
      </c>
      <c r="AI2024" s="133">
        <v>5.3695317342029834E-2</v>
      </c>
      <c r="AJ2024" s="133">
        <v>5.480209839980218E-3</v>
      </c>
    </row>
    <row r="2025" spans="1:36">
      <c r="A2025" t="s">
        <v>1213</v>
      </c>
      <c r="B2025">
        <v>9721</v>
      </c>
      <c r="C2025" t="s">
        <v>2306</v>
      </c>
      <c r="D2025" t="s">
        <v>2307</v>
      </c>
      <c r="E2025" t="s">
        <v>309</v>
      </c>
      <c r="F2025" t="s">
        <v>3070</v>
      </c>
      <c r="G2025" t="s">
        <v>3071</v>
      </c>
      <c r="H2025" t="s">
        <v>312</v>
      </c>
      <c r="I2025" t="s">
        <v>754</v>
      </c>
      <c r="J2025" t="s">
        <v>204</v>
      </c>
      <c r="K2025" t="s">
        <v>204</v>
      </c>
      <c r="L2025" t="s">
        <v>325</v>
      </c>
      <c r="M2025" t="s">
        <v>340</v>
      </c>
      <c r="N2025" t="s">
        <v>445</v>
      </c>
      <c r="O2025" t="s">
        <v>339</v>
      </c>
      <c r="P2025" t="s">
        <v>1725</v>
      </c>
      <c r="Q2025" t="s">
        <v>415</v>
      </c>
      <c r="R2025" t="s">
        <v>407</v>
      </c>
      <c r="S2025" t="s">
        <v>1212</v>
      </c>
      <c r="T2025" s="132">
        <v>5623.3</v>
      </c>
      <c r="U2025" t="s">
        <v>3072</v>
      </c>
      <c r="V2025" s="133">
        <v>2.3099999999999999E-2</v>
      </c>
      <c r="W2025" s="133">
        <v>2.04945926487442E-2</v>
      </c>
      <c r="X2025" s="15" t="s">
        <v>412</v>
      </c>
      <c r="Y2025" s="15" t="s">
        <v>339</v>
      </c>
      <c r="Z2025" s="144">
        <v>1094000</v>
      </c>
      <c r="AB2025" t="s">
        <v>3073</v>
      </c>
      <c r="AD2025" s="144">
        <v>1091.7026000000001</v>
      </c>
      <c r="AG2025" s="15" t="s">
        <v>15</v>
      </c>
      <c r="AH2025" s="133">
        <v>3.6466666666666665E-3</v>
      </c>
      <c r="AI2025" s="133">
        <v>5.2909341423675954E-2</v>
      </c>
      <c r="AJ2025" s="133">
        <v>5.3999921752942341E-3</v>
      </c>
    </row>
    <row r="2026" spans="1:36">
      <c r="A2026" t="s">
        <v>1213</v>
      </c>
      <c r="B2026">
        <v>9721</v>
      </c>
      <c r="C2026" t="s">
        <v>2195</v>
      </c>
      <c r="D2026" t="s">
        <v>2196</v>
      </c>
      <c r="E2026" t="s">
        <v>309</v>
      </c>
      <c r="F2026" t="s">
        <v>2197</v>
      </c>
      <c r="G2026" t="s">
        <v>2198</v>
      </c>
      <c r="H2026" t="s">
        <v>312</v>
      </c>
      <c r="I2026" t="s">
        <v>754</v>
      </c>
      <c r="J2026" t="s">
        <v>204</v>
      </c>
      <c r="K2026" t="s">
        <v>204</v>
      </c>
      <c r="L2026" t="s">
        <v>325</v>
      </c>
      <c r="M2026" t="s">
        <v>340</v>
      </c>
      <c r="N2026" t="s">
        <v>464</v>
      </c>
      <c r="O2026" t="s">
        <v>339</v>
      </c>
      <c r="P2026" t="s">
        <v>1650</v>
      </c>
      <c r="Q2026" t="s">
        <v>413</v>
      </c>
      <c r="R2026" t="s">
        <v>407</v>
      </c>
      <c r="S2026" t="s">
        <v>1212</v>
      </c>
      <c r="T2026" s="132">
        <v>6072.3</v>
      </c>
      <c r="U2026" t="s">
        <v>2199</v>
      </c>
      <c r="V2026" s="133">
        <v>9.1999999999999998E-3</v>
      </c>
      <c r="W2026" s="133">
        <v>2.8184061671495099E-2</v>
      </c>
      <c r="X2026" s="15" t="s">
        <v>412</v>
      </c>
      <c r="Y2026" s="15" t="s">
        <v>339</v>
      </c>
      <c r="Z2026" s="144">
        <v>880000</v>
      </c>
      <c r="AB2026" t="s">
        <v>1778</v>
      </c>
      <c r="AD2026" s="144">
        <v>875.6</v>
      </c>
      <c r="AG2026" s="15" t="s">
        <v>15</v>
      </c>
      <c r="AH2026" s="133">
        <v>3.402000917767066E-4</v>
      </c>
      <c r="AI2026" s="133">
        <v>4.243593388031746E-2</v>
      </c>
      <c r="AJ2026" s="133">
        <v>4.3310633763147871E-3</v>
      </c>
    </row>
    <row r="2027" spans="1:36">
      <c r="A2027" t="s">
        <v>1213</v>
      </c>
      <c r="B2027">
        <v>9721</v>
      </c>
      <c r="C2027" t="s">
        <v>2540</v>
      </c>
      <c r="D2027" t="s">
        <v>2541</v>
      </c>
      <c r="E2027" t="s">
        <v>309</v>
      </c>
      <c r="F2027" t="s">
        <v>2760</v>
      </c>
      <c r="G2027" t="s">
        <v>2761</v>
      </c>
      <c r="H2027" t="s">
        <v>312</v>
      </c>
      <c r="I2027" t="s">
        <v>754</v>
      </c>
      <c r="J2027" t="s">
        <v>204</v>
      </c>
      <c r="K2027" t="s">
        <v>204</v>
      </c>
      <c r="L2027" t="s">
        <v>325</v>
      </c>
      <c r="M2027" t="s">
        <v>340</v>
      </c>
      <c r="N2027" t="s">
        <v>440</v>
      </c>
      <c r="O2027" t="s">
        <v>339</v>
      </c>
      <c r="P2027" t="s">
        <v>1686</v>
      </c>
      <c r="Q2027" t="s">
        <v>413</v>
      </c>
      <c r="R2027" t="s">
        <v>407</v>
      </c>
      <c r="S2027" t="s">
        <v>1212</v>
      </c>
      <c r="T2027" s="132">
        <v>3316.6</v>
      </c>
      <c r="U2027" t="s">
        <v>1773</v>
      </c>
      <c r="V2027" s="133">
        <v>2.75E-2</v>
      </c>
      <c r="W2027" s="133">
        <v>2.6361353291272802E-2</v>
      </c>
      <c r="X2027" s="15" t="s">
        <v>412</v>
      </c>
      <c r="Y2027" s="15" t="s">
        <v>339</v>
      </c>
      <c r="Z2027" s="144">
        <v>532156.24</v>
      </c>
      <c r="AB2027" t="s">
        <v>2762</v>
      </c>
      <c r="AD2027" s="144">
        <v>589.46950000000004</v>
      </c>
      <c r="AG2027" s="15" t="s">
        <v>15</v>
      </c>
      <c r="AH2027" s="133">
        <v>6.3285001909884828E-4</v>
      </c>
      <c r="AI2027" s="133">
        <v>2.8568625772571719E-2</v>
      </c>
      <c r="AJ2027" s="133">
        <v>2.91574892976769E-3</v>
      </c>
    </row>
    <row r="2028" spans="1:36">
      <c r="A2028" t="s">
        <v>1213</v>
      </c>
      <c r="B2028">
        <v>9721</v>
      </c>
      <c r="C2028" t="s">
        <v>2119</v>
      </c>
      <c r="D2028" t="s">
        <v>2120</v>
      </c>
      <c r="E2028" t="s">
        <v>309</v>
      </c>
      <c r="F2028" t="s">
        <v>2700</v>
      </c>
      <c r="G2028" t="s">
        <v>2701</v>
      </c>
      <c r="H2028" t="s">
        <v>312</v>
      </c>
      <c r="I2028" t="s">
        <v>754</v>
      </c>
      <c r="J2028" t="s">
        <v>204</v>
      </c>
      <c r="K2028" t="s">
        <v>204</v>
      </c>
      <c r="L2028" t="s">
        <v>325</v>
      </c>
      <c r="M2028" t="s">
        <v>340</v>
      </c>
      <c r="N2028" t="s">
        <v>464</v>
      </c>
      <c r="O2028" t="s">
        <v>339</v>
      </c>
      <c r="P2028" t="s">
        <v>1650</v>
      </c>
      <c r="Q2028" t="s">
        <v>413</v>
      </c>
      <c r="R2028" t="s">
        <v>407</v>
      </c>
      <c r="S2028" t="s">
        <v>1212</v>
      </c>
      <c r="T2028" s="132">
        <v>3398.9</v>
      </c>
      <c r="U2028" t="s">
        <v>2702</v>
      </c>
      <c r="V2028" s="133">
        <v>1.8200000000000001E-2</v>
      </c>
      <c r="W2028" s="133">
        <v>2.0381820763349202E-2</v>
      </c>
      <c r="X2028" s="15" t="s">
        <v>412</v>
      </c>
      <c r="Y2028" s="15" t="s">
        <v>339</v>
      </c>
      <c r="Z2028" s="144">
        <v>531591.31999999995</v>
      </c>
      <c r="AB2028" t="s">
        <v>2703</v>
      </c>
      <c r="AD2028" s="144">
        <v>588.63109999999995</v>
      </c>
      <c r="AG2028" s="15" t="s">
        <v>15</v>
      </c>
      <c r="AH2028" s="133">
        <v>1.0622014314277187E-3</v>
      </c>
      <c r="AI2028" s="133">
        <v>2.8527992735836609E-2</v>
      </c>
      <c r="AJ2028" s="133">
        <v>2.9116018722817345E-3</v>
      </c>
    </row>
    <row r="2029" spans="1:36">
      <c r="A2029" t="s">
        <v>1213</v>
      </c>
      <c r="B2029">
        <v>9721</v>
      </c>
      <c r="C2029" t="s">
        <v>1973</v>
      </c>
      <c r="D2029" t="s">
        <v>1974</v>
      </c>
      <c r="E2029" t="s">
        <v>309</v>
      </c>
      <c r="F2029" t="s">
        <v>1985</v>
      </c>
      <c r="G2029" t="s">
        <v>1986</v>
      </c>
      <c r="H2029" t="s">
        <v>312</v>
      </c>
      <c r="I2029" t="s">
        <v>754</v>
      </c>
      <c r="J2029" t="s">
        <v>204</v>
      </c>
      <c r="K2029" t="s">
        <v>204</v>
      </c>
      <c r="L2029" t="s">
        <v>325</v>
      </c>
      <c r="M2029" t="s">
        <v>340</v>
      </c>
      <c r="N2029" t="s">
        <v>464</v>
      </c>
      <c r="O2029" t="s">
        <v>339</v>
      </c>
      <c r="P2029" t="s">
        <v>1650</v>
      </c>
      <c r="Q2029" t="s">
        <v>413</v>
      </c>
      <c r="R2029" t="s">
        <v>407</v>
      </c>
      <c r="S2029" t="s">
        <v>1212</v>
      </c>
      <c r="T2029" s="132">
        <v>2697.6</v>
      </c>
      <c r="U2029" t="s">
        <v>1386</v>
      </c>
      <c r="V2029" s="133">
        <v>2.3400000000000001E-2</v>
      </c>
      <c r="W2029" s="133">
        <v>2.2986064535379099E-2</v>
      </c>
      <c r="X2029" s="15" t="s">
        <v>412</v>
      </c>
      <c r="Y2029" s="15" t="s">
        <v>339</v>
      </c>
      <c r="Z2029" s="144">
        <v>308217.53999999998</v>
      </c>
      <c r="AB2029" t="s">
        <v>1987</v>
      </c>
      <c r="AD2029" s="144">
        <v>344.71050000000002</v>
      </c>
      <c r="AG2029" s="15" t="s">
        <v>15</v>
      </c>
      <c r="AH2029" s="133">
        <v>1.4610532970017265E-4</v>
      </c>
      <c r="AI2029" s="133">
        <v>1.6706386461684757E-2</v>
      </c>
      <c r="AJ2029" s="133">
        <v>1.7050742599145254E-3</v>
      </c>
    </row>
    <row r="2030" spans="1:36">
      <c r="A2030" t="s">
        <v>1213</v>
      </c>
      <c r="B2030">
        <v>9721</v>
      </c>
      <c r="C2030" t="s">
        <v>3131</v>
      </c>
      <c r="D2030" t="s">
        <v>3132</v>
      </c>
      <c r="E2030" t="s">
        <v>309</v>
      </c>
      <c r="F2030" t="s">
        <v>3532</v>
      </c>
      <c r="G2030" t="s">
        <v>3533</v>
      </c>
      <c r="H2030" t="s">
        <v>312</v>
      </c>
      <c r="I2030" t="s">
        <v>754</v>
      </c>
      <c r="J2030" t="s">
        <v>204</v>
      </c>
      <c r="K2030" t="s">
        <v>204</v>
      </c>
      <c r="L2030" t="s">
        <v>325</v>
      </c>
      <c r="M2030" t="s">
        <v>340</v>
      </c>
      <c r="N2030" t="s">
        <v>464</v>
      </c>
      <c r="O2030" t="s">
        <v>339</v>
      </c>
      <c r="P2030" t="s">
        <v>1622</v>
      </c>
      <c r="Q2030" t="s">
        <v>413</v>
      </c>
      <c r="R2030" t="s">
        <v>407</v>
      </c>
      <c r="S2030" t="s">
        <v>1212</v>
      </c>
      <c r="T2030" s="132">
        <v>3726.8</v>
      </c>
      <c r="U2030" t="s">
        <v>1277</v>
      </c>
      <c r="V2030" s="133">
        <v>1.83E-2</v>
      </c>
      <c r="W2030" s="133">
        <v>-4.56699192881619E-3</v>
      </c>
      <c r="X2030" s="15" t="s">
        <v>412</v>
      </c>
      <c r="Y2030" s="15" t="s">
        <v>339</v>
      </c>
      <c r="Z2030" s="144">
        <v>298400</v>
      </c>
      <c r="AB2030" t="s">
        <v>3534</v>
      </c>
      <c r="AD2030" s="144">
        <v>327.13590000000005</v>
      </c>
      <c r="AG2030" s="15" t="s">
        <v>15</v>
      </c>
      <c r="AH2030" s="133">
        <v>1.4346153846153847E-3</v>
      </c>
      <c r="AI2030" s="133">
        <v>1.5854633876516842E-2</v>
      </c>
      <c r="AJ2030" s="133">
        <v>1.6181433480673558E-3</v>
      </c>
    </row>
    <row r="2031" spans="1:36">
      <c r="A2031" t="s">
        <v>1213</v>
      </c>
      <c r="B2031">
        <v>9721</v>
      </c>
      <c r="C2031" t="s">
        <v>3169</v>
      </c>
      <c r="D2031" t="s">
        <v>3170</v>
      </c>
      <c r="E2031" t="s">
        <v>309</v>
      </c>
      <c r="F2031" t="s">
        <v>3933</v>
      </c>
      <c r="G2031" t="s">
        <v>3934</v>
      </c>
      <c r="H2031" t="s">
        <v>312</v>
      </c>
      <c r="I2031" t="s">
        <v>754</v>
      </c>
      <c r="J2031" t="s">
        <v>204</v>
      </c>
      <c r="K2031" t="s">
        <v>204</v>
      </c>
      <c r="L2031" t="s">
        <v>325</v>
      </c>
      <c r="M2031" t="s">
        <v>340</v>
      </c>
      <c r="N2031" t="s">
        <v>465</v>
      </c>
      <c r="O2031" t="s">
        <v>339</v>
      </c>
      <c r="P2031" t="s">
        <v>1760</v>
      </c>
      <c r="Q2031" t="s">
        <v>415</v>
      </c>
      <c r="R2031" t="s">
        <v>407</v>
      </c>
      <c r="S2031" t="s">
        <v>1212</v>
      </c>
      <c r="T2031" s="132">
        <v>1880</v>
      </c>
      <c r="U2031" t="s">
        <v>2428</v>
      </c>
      <c r="V2031" s="133">
        <v>2.8500000000000001E-2</v>
      </c>
      <c r="W2031" s="133">
        <v>2.2904763873815199E-2</v>
      </c>
      <c r="X2031" s="15" t="s">
        <v>412</v>
      </c>
      <c r="Y2031" s="15" t="s">
        <v>339</v>
      </c>
      <c r="Z2031" s="144">
        <v>256000</v>
      </c>
      <c r="AB2031" t="s">
        <v>3935</v>
      </c>
      <c r="AD2031" s="144">
        <v>290.20159999999998</v>
      </c>
      <c r="AG2031" s="15" t="s">
        <v>15</v>
      </c>
      <c r="AH2031" s="133">
        <v>4.714715511119362E-4</v>
      </c>
      <c r="AI2031" s="133">
        <v>1.4064613875699333E-2</v>
      </c>
      <c r="AJ2031" s="133">
        <v>1.4354517148332038E-3</v>
      </c>
    </row>
    <row r="2032" spans="1:36">
      <c r="A2032" t="s">
        <v>1213</v>
      </c>
      <c r="B2032">
        <v>9721</v>
      </c>
      <c r="C2032" t="s">
        <v>2125</v>
      </c>
      <c r="D2032" t="s">
        <v>2126</v>
      </c>
      <c r="E2032" t="s">
        <v>309</v>
      </c>
      <c r="F2032" t="s">
        <v>2832</v>
      </c>
      <c r="G2032" t="s">
        <v>2833</v>
      </c>
      <c r="H2032" t="s">
        <v>312</v>
      </c>
      <c r="I2032" t="s">
        <v>754</v>
      </c>
      <c r="J2032" t="s">
        <v>204</v>
      </c>
      <c r="K2032" t="s">
        <v>204</v>
      </c>
      <c r="L2032" t="s">
        <v>325</v>
      </c>
      <c r="M2032" t="s">
        <v>340</v>
      </c>
      <c r="N2032" t="s">
        <v>464</v>
      </c>
      <c r="O2032" t="s">
        <v>339</v>
      </c>
      <c r="P2032" t="s">
        <v>1650</v>
      </c>
      <c r="Q2032" t="s">
        <v>413</v>
      </c>
      <c r="R2032" t="s">
        <v>407</v>
      </c>
      <c r="S2032" t="s">
        <v>1212</v>
      </c>
      <c r="T2032" s="132">
        <v>1242.5</v>
      </c>
      <c r="U2032" t="s">
        <v>2188</v>
      </c>
      <c r="V2032" s="133">
        <v>2.3E-2</v>
      </c>
      <c r="W2032" s="133">
        <v>1.89944643127915E-2</v>
      </c>
      <c r="X2032" s="15" t="s">
        <v>412</v>
      </c>
      <c r="Y2032" s="15" t="s">
        <v>339</v>
      </c>
      <c r="Z2032" s="144">
        <v>232432.14</v>
      </c>
      <c r="AB2032" t="s">
        <v>2834</v>
      </c>
      <c r="AD2032" s="144">
        <v>266.43700000000001</v>
      </c>
      <c r="AG2032" s="15" t="s">
        <v>15</v>
      </c>
      <c r="AH2032" s="133">
        <v>1.8664335409879654E-4</v>
      </c>
      <c r="AI2032" s="133">
        <v>1.2912863082766268E-2</v>
      </c>
      <c r="AJ2032" s="133">
        <v>1.3179026185417804E-3</v>
      </c>
    </row>
    <row r="2033" spans="1:36">
      <c r="A2033" t="s">
        <v>1213</v>
      </c>
      <c r="B2033">
        <v>9721</v>
      </c>
      <c r="C2033" t="s">
        <v>2751</v>
      </c>
      <c r="D2033" t="s">
        <v>2752</v>
      </c>
      <c r="E2033" t="s">
        <v>309</v>
      </c>
      <c r="F2033" t="s">
        <v>2825</v>
      </c>
      <c r="G2033" t="s">
        <v>2826</v>
      </c>
      <c r="H2033" t="s">
        <v>312</v>
      </c>
      <c r="I2033" t="s">
        <v>754</v>
      </c>
      <c r="J2033" t="s">
        <v>204</v>
      </c>
      <c r="K2033" t="s">
        <v>204</v>
      </c>
      <c r="L2033" t="s">
        <v>325</v>
      </c>
      <c r="M2033" t="s">
        <v>340</v>
      </c>
      <c r="N2033" t="s">
        <v>464</v>
      </c>
      <c r="O2033" t="s">
        <v>339</v>
      </c>
      <c r="P2033" t="s">
        <v>1690</v>
      </c>
      <c r="Q2033" t="s">
        <v>413</v>
      </c>
      <c r="R2033" t="s">
        <v>407</v>
      </c>
      <c r="S2033" t="s">
        <v>1212</v>
      </c>
      <c r="T2033" s="132">
        <v>1713.2</v>
      </c>
      <c r="U2033" t="s">
        <v>2378</v>
      </c>
      <c r="V2033" s="133">
        <v>2.1499999999999998E-2</v>
      </c>
      <c r="W2033" s="133">
        <v>1.8094911831616999E-2</v>
      </c>
      <c r="X2033" s="15" t="s">
        <v>412</v>
      </c>
      <c r="Y2033" s="15" t="s">
        <v>339</v>
      </c>
      <c r="Z2033" s="144">
        <v>188404.3</v>
      </c>
      <c r="AB2033" t="s">
        <v>2827</v>
      </c>
      <c r="AD2033" s="144">
        <v>213.8766</v>
      </c>
      <c r="AG2033" s="15" t="s">
        <v>15</v>
      </c>
      <c r="AH2033" s="133">
        <v>9.6060968158249383E-5</v>
      </c>
      <c r="AI2033" s="133">
        <v>1.0365524504507886E-2</v>
      </c>
      <c r="AJ2033" s="133">
        <v>1.0579181239272809E-3</v>
      </c>
    </row>
    <row r="2034" spans="1:36">
      <c r="A2034" t="s">
        <v>1213</v>
      </c>
      <c r="B2034">
        <v>9721</v>
      </c>
      <c r="C2034" t="s">
        <v>2195</v>
      </c>
      <c r="D2034" t="s">
        <v>2196</v>
      </c>
      <c r="E2034" t="s">
        <v>309</v>
      </c>
      <c r="F2034" t="s">
        <v>2645</v>
      </c>
      <c r="G2034" t="s">
        <v>2646</v>
      </c>
      <c r="H2034" t="s">
        <v>312</v>
      </c>
      <c r="I2034" t="s">
        <v>754</v>
      </c>
      <c r="J2034" t="s">
        <v>204</v>
      </c>
      <c r="K2034" t="s">
        <v>204</v>
      </c>
      <c r="L2034" t="s">
        <v>325</v>
      </c>
      <c r="M2034" t="s">
        <v>340</v>
      </c>
      <c r="N2034" t="s">
        <v>464</v>
      </c>
      <c r="O2034" t="s">
        <v>339</v>
      </c>
      <c r="P2034" t="s">
        <v>1650</v>
      </c>
      <c r="Q2034" t="s">
        <v>413</v>
      </c>
      <c r="R2034" t="s">
        <v>407</v>
      </c>
      <c r="S2034" t="s">
        <v>1212</v>
      </c>
      <c r="T2034" s="132">
        <v>2036.5</v>
      </c>
      <c r="U2034" t="s">
        <v>2647</v>
      </c>
      <c r="V2034" s="133">
        <v>3.2000000000000001E-2</v>
      </c>
      <c r="W2034" s="133">
        <v>2.21415866959092E-2</v>
      </c>
      <c r="X2034" s="15" t="s">
        <v>412</v>
      </c>
      <c r="Y2034" s="15" t="s">
        <v>339</v>
      </c>
      <c r="Z2034" s="144">
        <v>151677.6</v>
      </c>
      <c r="AB2034" t="s">
        <v>2648</v>
      </c>
      <c r="AD2034" s="144">
        <v>176.5376</v>
      </c>
      <c r="AG2034" s="15" t="s">
        <v>15</v>
      </c>
      <c r="AH2034" s="133">
        <v>1.0812137843252316E-4</v>
      </c>
      <c r="AI2034" s="133">
        <v>8.5558907274896432E-3</v>
      </c>
      <c r="AJ2034" s="133">
        <v>8.7322468467623262E-4</v>
      </c>
    </row>
    <row r="2035" spans="1:36">
      <c r="A2035" t="s">
        <v>1213</v>
      </c>
      <c r="B2035">
        <v>9721</v>
      </c>
      <c r="C2035" t="s">
        <v>1895</v>
      </c>
      <c r="D2035" t="s">
        <v>1896</v>
      </c>
      <c r="E2035" t="s">
        <v>309</v>
      </c>
      <c r="F2035" t="s">
        <v>1897</v>
      </c>
      <c r="G2035" t="s">
        <v>1898</v>
      </c>
      <c r="H2035" t="s">
        <v>312</v>
      </c>
      <c r="I2035" t="s">
        <v>754</v>
      </c>
      <c r="J2035" t="s">
        <v>204</v>
      </c>
      <c r="K2035" t="s">
        <v>204</v>
      </c>
      <c r="L2035" t="s">
        <v>325</v>
      </c>
      <c r="M2035" t="s">
        <v>340</v>
      </c>
      <c r="N2035" t="s">
        <v>464</v>
      </c>
      <c r="O2035" t="s">
        <v>339</v>
      </c>
      <c r="P2035" t="s">
        <v>1650</v>
      </c>
      <c r="Q2035" t="s">
        <v>413</v>
      </c>
      <c r="R2035" t="s">
        <v>407</v>
      </c>
      <c r="S2035" t="s">
        <v>1212</v>
      </c>
      <c r="T2035" s="132">
        <v>1467.6</v>
      </c>
      <c r="U2035" t="s">
        <v>1730</v>
      </c>
      <c r="V2035" s="133">
        <v>4.7500000000000001E-2</v>
      </c>
      <c r="W2035" s="133">
        <v>1.79664043343064E-2</v>
      </c>
      <c r="X2035" s="15" t="s">
        <v>412</v>
      </c>
      <c r="Y2035" s="15" t="s">
        <v>339</v>
      </c>
      <c r="Z2035" s="144">
        <v>98815.75</v>
      </c>
      <c r="AB2035" t="s">
        <v>1899</v>
      </c>
      <c r="AD2035" s="144">
        <v>139.80449999999999</v>
      </c>
      <c r="AG2035" s="15" t="s">
        <v>15</v>
      </c>
      <c r="AH2035" s="133">
        <v>1.0341068583341527E-4</v>
      </c>
      <c r="AI2035" s="133">
        <v>6.7756218800489286E-3</v>
      </c>
      <c r="AJ2035" s="133">
        <v>6.9152826609639173E-4</v>
      </c>
    </row>
    <row r="2036" spans="1:36">
      <c r="A2036" t="s">
        <v>1213</v>
      </c>
      <c r="B2036">
        <v>9721</v>
      </c>
      <c r="C2036" t="s">
        <v>2745</v>
      </c>
      <c r="D2036" t="s">
        <v>2746</v>
      </c>
      <c r="E2036" t="s">
        <v>309</v>
      </c>
      <c r="F2036" t="s">
        <v>2902</v>
      </c>
      <c r="G2036" t="s">
        <v>2903</v>
      </c>
      <c r="H2036" t="s">
        <v>312</v>
      </c>
      <c r="I2036" t="s">
        <v>754</v>
      </c>
      <c r="J2036" t="s">
        <v>204</v>
      </c>
      <c r="K2036" t="s">
        <v>204</v>
      </c>
      <c r="L2036" t="s">
        <v>325</v>
      </c>
      <c r="M2036" t="s">
        <v>340</v>
      </c>
      <c r="N2036" t="s">
        <v>464</v>
      </c>
      <c r="O2036" t="s">
        <v>339</v>
      </c>
      <c r="P2036" t="s">
        <v>1725</v>
      </c>
      <c r="Q2036" t="s">
        <v>415</v>
      </c>
      <c r="R2036" t="s">
        <v>407</v>
      </c>
      <c r="S2036" t="s">
        <v>1212</v>
      </c>
      <c r="T2036" s="132">
        <v>789</v>
      </c>
      <c r="U2036" t="s">
        <v>2904</v>
      </c>
      <c r="V2036" s="133">
        <v>2.75E-2</v>
      </c>
      <c r="W2036" s="133">
        <v>4.0718590128418298E-3</v>
      </c>
      <c r="X2036" s="15" t="s">
        <v>412</v>
      </c>
      <c r="Y2036" s="15" t="s">
        <v>339</v>
      </c>
      <c r="Z2036" s="144">
        <v>75404.28</v>
      </c>
      <c r="AB2036" t="s">
        <v>2905</v>
      </c>
      <c r="AD2036" s="144">
        <v>84.912800000000004</v>
      </c>
      <c r="AG2036" s="15" t="s">
        <v>15</v>
      </c>
      <c r="AH2036" s="133">
        <v>5.4545431660558475E-4</v>
      </c>
      <c r="AI2036" s="133">
        <v>4.1152969008595485E-3</v>
      </c>
      <c r="AJ2036" s="133">
        <v>4.2001224104653065E-4</v>
      </c>
    </row>
    <row r="2037" spans="1:36">
      <c r="A2037" t="s">
        <v>1213</v>
      </c>
      <c r="B2037">
        <v>9721</v>
      </c>
      <c r="C2037" t="s">
        <v>2163</v>
      </c>
      <c r="D2037" t="s">
        <v>2164</v>
      </c>
      <c r="E2037" t="s">
        <v>309</v>
      </c>
      <c r="F2037" t="s">
        <v>2165</v>
      </c>
      <c r="G2037" t="s">
        <v>2166</v>
      </c>
      <c r="H2037" t="s">
        <v>312</v>
      </c>
      <c r="I2037" t="s">
        <v>754</v>
      </c>
      <c r="J2037" t="s">
        <v>204</v>
      </c>
      <c r="K2037" t="s">
        <v>204</v>
      </c>
      <c r="L2037" t="s">
        <v>325</v>
      </c>
      <c r="M2037" t="s">
        <v>340</v>
      </c>
      <c r="N2037" t="s">
        <v>484</v>
      </c>
      <c r="O2037" t="s">
        <v>339</v>
      </c>
      <c r="P2037" t="s">
        <v>1690</v>
      </c>
      <c r="Q2037" t="s">
        <v>413</v>
      </c>
      <c r="R2037" t="s">
        <v>407</v>
      </c>
      <c r="S2037" t="s">
        <v>1212</v>
      </c>
      <c r="T2037" s="132">
        <v>8894.6</v>
      </c>
      <c r="U2037" t="s">
        <v>2167</v>
      </c>
      <c r="V2037" s="133">
        <v>5.7999999999999996E-3</v>
      </c>
      <c r="W2037" s="133">
        <v>2.6935703126191798E-2</v>
      </c>
      <c r="X2037" s="15" t="s">
        <v>412</v>
      </c>
      <c r="Y2037" s="15" t="s">
        <v>339</v>
      </c>
      <c r="Z2037" s="144">
        <v>11114</v>
      </c>
      <c r="AB2037" t="s">
        <v>2168</v>
      </c>
      <c r="AD2037" s="144">
        <v>10.033700000000001</v>
      </c>
      <c r="AG2037" s="15" t="s">
        <v>15</v>
      </c>
      <c r="AH2037" s="133">
        <v>2.3233402248919753E-5</v>
      </c>
      <c r="AI2037" s="133">
        <v>4.8628303994397142E-4</v>
      </c>
      <c r="AJ2037" s="133">
        <v>4.9630642529613619E-5</v>
      </c>
    </row>
    <row r="2038" spans="1:36">
      <c r="A2038" t="s">
        <v>1213</v>
      </c>
      <c r="B2038">
        <v>9721</v>
      </c>
      <c r="C2038" t="s">
        <v>2535</v>
      </c>
      <c r="D2038" t="s">
        <v>2536</v>
      </c>
      <c r="E2038" t="s">
        <v>309</v>
      </c>
      <c r="F2038" t="s">
        <v>3551</v>
      </c>
      <c r="G2038" t="s">
        <v>3552</v>
      </c>
      <c r="H2038" t="s">
        <v>312</v>
      </c>
      <c r="I2038" t="s">
        <v>755</v>
      </c>
      <c r="J2038" t="s">
        <v>204</v>
      </c>
      <c r="K2038" t="s">
        <v>204</v>
      </c>
      <c r="L2038" t="s">
        <v>325</v>
      </c>
      <c r="M2038" t="s">
        <v>340</v>
      </c>
      <c r="N2038" t="s">
        <v>451</v>
      </c>
      <c r="O2038" t="s">
        <v>339</v>
      </c>
      <c r="P2038" t="s">
        <v>1622</v>
      </c>
      <c r="Q2038" t="s">
        <v>413</v>
      </c>
      <c r="R2038" t="s">
        <v>407</v>
      </c>
      <c r="S2038" t="s">
        <v>1212</v>
      </c>
      <c r="T2038" s="132">
        <v>167.1</v>
      </c>
      <c r="U2038" t="s">
        <v>1526</v>
      </c>
      <c r="V2038" s="133">
        <v>5.2499999999999998E-2</v>
      </c>
      <c r="W2038" s="133">
        <v>7.8113158279656994E-2</v>
      </c>
      <c r="X2038" s="15" t="s">
        <v>412</v>
      </c>
      <c r="Y2038" s="15" t="s">
        <v>339</v>
      </c>
      <c r="Z2038" s="144">
        <v>1747528.89</v>
      </c>
      <c r="AB2038" t="s">
        <v>1296</v>
      </c>
      <c r="AD2038" s="144">
        <v>1691.0836999999999</v>
      </c>
      <c r="AG2038" s="15" t="s">
        <v>15</v>
      </c>
      <c r="AH2038" s="133">
        <v>5.3737422372272187E-3</v>
      </c>
      <c r="AI2038" s="133">
        <v>8.195833266249726E-2</v>
      </c>
      <c r="AJ2038" s="133">
        <v>8.3647677927739857E-3</v>
      </c>
    </row>
    <row r="2039" spans="1:36">
      <c r="A2039" t="s">
        <v>1213</v>
      </c>
      <c r="B2039">
        <v>9721</v>
      </c>
      <c r="C2039" t="s">
        <v>2499</v>
      </c>
      <c r="D2039" t="s">
        <v>2500</v>
      </c>
      <c r="E2039" t="s">
        <v>309</v>
      </c>
      <c r="F2039" t="s">
        <v>3090</v>
      </c>
      <c r="G2039" t="s">
        <v>3091</v>
      </c>
      <c r="H2039" t="s">
        <v>312</v>
      </c>
      <c r="I2039" t="s">
        <v>755</v>
      </c>
      <c r="J2039" t="s">
        <v>204</v>
      </c>
      <c r="K2039" t="s">
        <v>204</v>
      </c>
      <c r="L2039" t="s">
        <v>325</v>
      </c>
      <c r="M2039" t="s">
        <v>340</v>
      </c>
      <c r="N2039" t="s">
        <v>454</v>
      </c>
      <c r="O2039" t="s">
        <v>339</v>
      </c>
      <c r="P2039" t="s">
        <v>1650</v>
      </c>
      <c r="Q2039" t="s">
        <v>413</v>
      </c>
      <c r="R2039" t="s">
        <v>407</v>
      </c>
      <c r="S2039" t="s">
        <v>1212</v>
      </c>
      <c r="T2039" s="132">
        <v>3461.7</v>
      </c>
      <c r="U2039" t="s">
        <v>2503</v>
      </c>
      <c r="V2039" s="133">
        <v>3.7699999999999997E-2</v>
      </c>
      <c r="W2039" s="133">
        <v>5.2663428608178797E-2</v>
      </c>
      <c r="X2039" s="15" t="s">
        <v>412</v>
      </c>
      <c r="Y2039" s="15" t="s">
        <v>339</v>
      </c>
      <c r="Z2039" s="144">
        <v>1000000</v>
      </c>
      <c r="AB2039" t="s">
        <v>3092</v>
      </c>
      <c r="AD2039" s="144">
        <v>1023.1</v>
      </c>
      <c r="AG2039" s="15" t="s">
        <v>15</v>
      </c>
      <c r="AH2039" s="133">
        <v>5.4648953702062207E-3</v>
      </c>
      <c r="AI2039" s="133">
        <v>4.9584517991037913E-2</v>
      </c>
      <c r="AJ2039" s="133">
        <v>5.0606566243806056E-3</v>
      </c>
    </row>
    <row r="2040" spans="1:36">
      <c r="A2040" t="s">
        <v>1213</v>
      </c>
      <c r="B2040">
        <v>9721</v>
      </c>
      <c r="C2040" t="s">
        <v>2388</v>
      </c>
      <c r="D2040" t="s">
        <v>2389</v>
      </c>
      <c r="E2040" t="s">
        <v>309</v>
      </c>
      <c r="F2040" t="s">
        <v>2863</v>
      </c>
      <c r="G2040" t="s">
        <v>2864</v>
      </c>
      <c r="H2040" t="s">
        <v>312</v>
      </c>
      <c r="I2040" t="s">
        <v>755</v>
      </c>
      <c r="J2040" t="s">
        <v>204</v>
      </c>
      <c r="K2040" t="s">
        <v>204</v>
      </c>
      <c r="L2040" t="s">
        <v>325</v>
      </c>
      <c r="M2040" t="s">
        <v>340</v>
      </c>
      <c r="N2040" t="s">
        <v>446</v>
      </c>
      <c r="O2040" t="s">
        <v>339</v>
      </c>
      <c r="P2040" t="s">
        <v>1650</v>
      </c>
      <c r="Q2040" t="s">
        <v>413</v>
      </c>
      <c r="R2040" t="s">
        <v>407</v>
      </c>
      <c r="S2040" t="s">
        <v>1212</v>
      </c>
      <c r="T2040" s="132">
        <v>2563.5</v>
      </c>
      <c r="U2040" t="s">
        <v>1927</v>
      </c>
      <c r="V2040" s="133">
        <v>2.12E-2</v>
      </c>
      <c r="W2040" s="133">
        <v>4.8834429708718902E-2</v>
      </c>
      <c r="X2040" s="15" t="s">
        <v>412</v>
      </c>
      <c r="Y2040" s="15" t="s">
        <v>339</v>
      </c>
      <c r="Z2040" s="144">
        <v>746005</v>
      </c>
      <c r="AB2040" t="s">
        <v>2865</v>
      </c>
      <c r="AD2040" s="144">
        <v>785.76710000000003</v>
      </c>
      <c r="AG2040" s="15" t="s">
        <v>15</v>
      </c>
      <c r="AH2040" s="133">
        <v>4.9733666666666671E-3</v>
      </c>
      <c r="AI2040" s="133">
        <v>3.8082184446012794E-2</v>
      </c>
      <c r="AJ2040" s="133">
        <v>3.8867143777102319E-3</v>
      </c>
    </row>
    <row r="2041" spans="1:36">
      <c r="A2041" t="s">
        <v>1213</v>
      </c>
      <c r="B2041">
        <v>9721</v>
      </c>
      <c r="C2041" t="s">
        <v>2663</v>
      </c>
      <c r="D2041" t="s">
        <v>2664</v>
      </c>
      <c r="E2041" t="s">
        <v>309</v>
      </c>
      <c r="F2041" t="s">
        <v>3547</v>
      </c>
      <c r="G2041" t="s">
        <v>3548</v>
      </c>
      <c r="H2041" t="s">
        <v>312</v>
      </c>
      <c r="I2041" t="s">
        <v>755</v>
      </c>
      <c r="J2041" t="s">
        <v>204</v>
      </c>
      <c r="K2041" t="s">
        <v>204</v>
      </c>
      <c r="L2041" t="s">
        <v>325</v>
      </c>
      <c r="M2041" t="s">
        <v>340</v>
      </c>
      <c r="N2041" t="s">
        <v>436</v>
      </c>
      <c r="O2041" t="s">
        <v>339</v>
      </c>
      <c r="P2041" t="s">
        <v>1211</v>
      </c>
      <c r="Q2041" t="s">
        <v>413</v>
      </c>
      <c r="R2041" t="s">
        <v>407</v>
      </c>
      <c r="S2041" t="s">
        <v>1212</v>
      </c>
      <c r="T2041" s="132">
        <v>1916.5</v>
      </c>
      <c r="U2041" t="s">
        <v>3549</v>
      </c>
      <c r="V2041" s="133">
        <v>5.8999999999999997E-2</v>
      </c>
      <c r="W2041" s="133">
        <v>5.2138908210992499E-2</v>
      </c>
      <c r="X2041" s="15" t="s">
        <v>412</v>
      </c>
      <c r="Y2041" s="15" t="s">
        <v>339</v>
      </c>
      <c r="Z2041" s="144">
        <v>616579</v>
      </c>
      <c r="AB2041" t="s">
        <v>3550</v>
      </c>
      <c r="AD2041" s="144">
        <v>673.9208000000001</v>
      </c>
      <c r="AG2041" s="15" t="s">
        <v>15</v>
      </c>
      <c r="AH2041" s="133">
        <v>9.3332506441123496E-4</v>
      </c>
      <c r="AI2041" s="133">
        <v>3.266155608653569E-2</v>
      </c>
      <c r="AJ2041" s="133">
        <v>3.333478409566883E-3</v>
      </c>
    </row>
    <row r="2042" spans="1:36">
      <c r="A2042" t="s">
        <v>1213</v>
      </c>
      <c r="B2042">
        <v>9721</v>
      </c>
      <c r="C2042" t="s">
        <v>2499</v>
      </c>
      <c r="D2042" t="s">
        <v>2500</v>
      </c>
      <c r="E2042" t="s">
        <v>309</v>
      </c>
      <c r="F2042" t="s">
        <v>2859</v>
      </c>
      <c r="G2042" t="s">
        <v>2860</v>
      </c>
      <c r="H2042" t="s">
        <v>312</v>
      </c>
      <c r="I2042" t="s">
        <v>755</v>
      </c>
      <c r="J2042" t="s">
        <v>204</v>
      </c>
      <c r="K2042" t="s">
        <v>204</v>
      </c>
      <c r="L2042" t="s">
        <v>325</v>
      </c>
      <c r="M2042" t="s">
        <v>340</v>
      </c>
      <c r="N2042" t="s">
        <v>454</v>
      </c>
      <c r="O2042" t="s">
        <v>339</v>
      </c>
      <c r="P2042" t="s">
        <v>1650</v>
      </c>
      <c r="Q2042" t="s">
        <v>413</v>
      </c>
      <c r="R2042" t="s">
        <v>407</v>
      </c>
      <c r="S2042" t="s">
        <v>1212</v>
      </c>
      <c r="T2042" s="132">
        <v>748.4</v>
      </c>
      <c r="U2042" t="s">
        <v>2861</v>
      </c>
      <c r="V2042" s="133">
        <v>3.49E-2</v>
      </c>
      <c r="W2042" s="133">
        <v>6.3541981645822199E-2</v>
      </c>
      <c r="X2042" s="15" t="s">
        <v>412</v>
      </c>
      <c r="Y2042" s="15" t="s">
        <v>339</v>
      </c>
      <c r="Z2042" s="144">
        <v>585037.46</v>
      </c>
      <c r="AB2042" t="s">
        <v>2862</v>
      </c>
      <c r="AD2042" s="144">
        <v>594.16399999999999</v>
      </c>
      <c r="AG2042" s="15" t="s">
        <v>15</v>
      </c>
      <c r="AH2042" s="133">
        <v>8.7103362325724422E-4</v>
      </c>
      <c r="AI2042" s="133">
        <v>2.8796144607200713E-2</v>
      </c>
      <c r="AJ2042" s="133">
        <v>2.9389697806357913E-3</v>
      </c>
    </row>
    <row r="2043" spans="1:36">
      <c r="A2043" t="s">
        <v>1213</v>
      </c>
      <c r="B2043">
        <v>9721</v>
      </c>
      <c r="C2043" t="s">
        <v>2854</v>
      </c>
      <c r="D2043" t="s">
        <v>2855</v>
      </c>
      <c r="E2043" t="s">
        <v>309</v>
      </c>
      <c r="F2043" t="s">
        <v>2906</v>
      </c>
      <c r="G2043" t="s">
        <v>2907</v>
      </c>
      <c r="H2043" t="s">
        <v>312</v>
      </c>
      <c r="I2043" t="s">
        <v>755</v>
      </c>
      <c r="J2043" t="s">
        <v>204</v>
      </c>
      <c r="K2043" t="s">
        <v>204</v>
      </c>
      <c r="L2043" t="s">
        <v>325</v>
      </c>
      <c r="M2043" t="s">
        <v>340</v>
      </c>
      <c r="N2043" t="s">
        <v>454</v>
      </c>
      <c r="O2043" t="s">
        <v>339</v>
      </c>
      <c r="P2043" t="s">
        <v>1856</v>
      </c>
      <c r="Q2043" t="s">
        <v>415</v>
      </c>
      <c r="R2043" t="s">
        <v>407</v>
      </c>
      <c r="S2043" t="s">
        <v>1212</v>
      </c>
      <c r="T2043" s="132">
        <v>3554.4</v>
      </c>
      <c r="U2043" t="s">
        <v>2858</v>
      </c>
      <c r="V2043" s="133">
        <v>4.6899999999999997E-2</v>
      </c>
      <c r="W2043" s="133">
        <v>5.1771743932962098E-2</v>
      </c>
      <c r="X2043" s="15" t="s">
        <v>412</v>
      </c>
      <c r="Y2043" s="15" t="s">
        <v>339</v>
      </c>
      <c r="Z2043" s="144">
        <v>216307.91</v>
      </c>
      <c r="AB2043" t="s">
        <v>1339</v>
      </c>
      <c r="AD2043" s="144">
        <v>214.7072</v>
      </c>
      <c r="AG2043" s="15" t="s">
        <v>15</v>
      </c>
      <c r="AH2043" s="133">
        <v>1.8076845230211705E-4</v>
      </c>
      <c r="AI2043" s="133">
        <v>1.0405779514422222E-2</v>
      </c>
      <c r="AJ2043" s="133">
        <v>1.0620265995329994E-3</v>
      </c>
    </row>
    <row r="2044" spans="1:36">
      <c r="A2044" t="s">
        <v>1213</v>
      </c>
      <c r="B2044">
        <v>9888</v>
      </c>
      <c r="C2044" t="s">
        <v>1923</v>
      </c>
      <c r="D2044" t="s">
        <v>1924</v>
      </c>
      <c r="E2044" t="s">
        <v>309</v>
      </c>
      <c r="F2044" t="s">
        <v>2988</v>
      </c>
      <c r="G2044" t="s">
        <v>2989</v>
      </c>
      <c r="H2044" t="s">
        <v>321</v>
      </c>
      <c r="I2044" t="s">
        <v>951</v>
      </c>
      <c r="J2044" t="s">
        <v>204</v>
      </c>
      <c r="K2044" t="s">
        <v>204</v>
      </c>
      <c r="L2044" t="s">
        <v>325</v>
      </c>
      <c r="M2044" t="s">
        <v>340</v>
      </c>
      <c r="N2044" t="s">
        <v>464</v>
      </c>
      <c r="O2044" t="s">
        <v>339</v>
      </c>
      <c r="P2044" t="s">
        <v>1662</v>
      </c>
      <c r="Q2044" t="s">
        <v>413</v>
      </c>
      <c r="R2044" t="s">
        <v>407</v>
      </c>
      <c r="S2044" t="s">
        <v>1212</v>
      </c>
      <c r="T2044" s="132">
        <v>3207.5</v>
      </c>
      <c r="U2044" t="s">
        <v>1927</v>
      </c>
      <c r="V2044" s="133">
        <v>3.95E-2</v>
      </c>
      <c r="W2044" s="133">
        <v>7.7255567430257396E-2</v>
      </c>
      <c r="X2044" s="15" t="s">
        <v>412</v>
      </c>
      <c r="Y2044" s="15" t="s">
        <v>339</v>
      </c>
      <c r="Z2044" s="144">
        <v>167079.04000000001</v>
      </c>
      <c r="AB2044" t="s">
        <v>2990</v>
      </c>
      <c r="AD2044" s="144">
        <v>149.9033</v>
      </c>
      <c r="AG2044" s="15" t="s">
        <v>15</v>
      </c>
      <c r="AH2044" s="133">
        <v>1.3109860535940487E-4</v>
      </c>
      <c r="AI2044" s="133">
        <v>5.5944053595238796E-3</v>
      </c>
      <c r="AJ2044" s="133">
        <v>6.0998492172725154E-4</v>
      </c>
    </row>
    <row r="2045" spans="1:36">
      <c r="A2045" t="s">
        <v>1213</v>
      </c>
      <c r="B2045">
        <v>9888</v>
      </c>
      <c r="C2045" t="s">
        <v>1672</v>
      </c>
      <c r="D2045" t="s">
        <v>1673</v>
      </c>
      <c r="E2045" t="s">
        <v>309</v>
      </c>
      <c r="F2045" t="s">
        <v>1674</v>
      </c>
      <c r="G2045" t="s">
        <v>1675</v>
      </c>
      <c r="H2045" t="s">
        <v>312</v>
      </c>
      <c r="I2045" t="s">
        <v>951</v>
      </c>
      <c r="J2045" t="s">
        <v>204</v>
      </c>
      <c r="K2045" t="s">
        <v>204</v>
      </c>
      <c r="L2045" t="s">
        <v>325</v>
      </c>
      <c r="M2045" t="s">
        <v>340</v>
      </c>
      <c r="N2045" t="s">
        <v>440</v>
      </c>
      <c r="O2045" t="s">
        <v>339</v>
      </c>
      <c r="P2045" t="s">
        <v>1676</v>
      </c>
      <c r="Q2045" t="s">
        <v>415</v>
      </c>
      <c r="R2045" t="s">
        <v>407</v>
      </c>
      <c r="S2045" t="s">
        <v>1212</v>
      </c>
      <c r="T2045" s="132">
        <v>3103.3</v>
      </c>
      <c r="U2045" t="s">
        <v>1677</v>
      </c>
      <c r="V2045" s="133">
        <v>7.4999999999999997E-2</v>
      </c>
      <c r="W2045" s="133">
        <v>5.0672873700856803E-2</v>
      </c>
      <c r="X2045" s="15" t="s">
        <v>412</v>
      </c>
      <c r="Y2045" s="15" t="s">
        <v>339</v>
      </c>
      <c r="Z2045" s="144">
        <v>660000</v>
      </c>
      <c r="AB2045" t="s">
        <v>1678</v>
      </c>
      <c r="AD2045" s="144">
        <v>714.71400000000006</v>
      </c>
      <c r="AG2045" s="15" t="s">
        <v>15</v>
      </c>
      <c r="AH2045" s="133">
        <v>8.25E-4</v>
      </c>
      <c r="AI2045" s="133">
        <v>2.6673194200039295E-2</v>
      </c>
      <c r="AJ2045" s="133">
        <v>2.9083066439989707E-3</v>
      </c>
    </row>
    <row r="2046" spans="1:36">
      <c r="A2046" t="s">
        <v>1213</v>
      </c>
      <c r="B2046">
        <v>9888</v>
      </c>
      <c r="C2046" t="s">
        <v>2424</v>
      </c>
      <c r="D2046" t="s">
        <v>2425</v>
      </c>
      <c r="E2046" t="s">
        <v>309</v>
      </c>
      <c r="F2046" t="s">
        <v>2996</v>
      </c>
      <c r="G2046" t="s">
        <v>2997</v>
      </c>
      <c r="H2046" t="s">
        <v>312</v>
      </c>
      <c r="I2046" t="s">
        <v>951</v>
      </c>
      <c r="J2046" t="s">
        <v>204</v>
      </c>
      <c r="K2046" t="s">
        <v>204</v>
      </c>
      <c r="L2046" t="s">
        <v>325</v>
      </c>
      <c r="M2046" t="s">
        <v>340</v>
      </c>
      <c r="N2046" t="s">
        <v>462</v>
      </c>
      <c r="O2046" t="s">
        <v>339</v>
      </c>
      <c r="P2046" t="s">
        <v>1690</v>
      </c>
      <c r="Q2046" t="s">
        <v>413</v>
      </c>
      <c r="R2046" t="s">
        <v>407</v>
      </c>
      <c r="S2046" t="s">
        <v>1212</v>
      </c>
      <c r="T2046" s="132">
        <v>3362</v>
      </c>
      <c r="U2046" t="s">
        <v>2998</v>
      </c>
      <c r="V2046" s="133">
        <v>5.2499999999999998E-2</v>
      </c>
      <c r="W2046" s="133">
        <v>4.8406945585012101E-2</v>
      </c>
      <c r="X2046" s="15" t="s">
        <v>412</v>
      </c>
      <c r="Y2046" s="15" t="s">
        <v>339</v>
      </c>
      <c r="Z2046" s="144">
        <v>485000</v>
      </c>
      <c r="AB2046" t="s">
        <v>2999</v>
      </c>
      <c r="AD2046" s="144">
        <v>488.73450000000003</v>
      </c>
      <c r="AG2046" s="15" t="s">
        <v>15</v>
      </c>
      <c r="AH2046" s="133">
        <v>1.8938728332728075E-3</v>
      </c>
      <c r="AI2046" s="133">
        <v>1.8239617848200964E-2</v>
      </c>
      <c r="AJ2046" s="133">
        <v>1.9887532544507519E-3</v>
      </c>
    </row>
    <row r="2047" spans="1:36">
      <c r="A2047" t="s">
        <v>1213</v>
      </c>
      <c r="B2047">
        <v>9888</v>
      </c>
      <c r="C2047" t="s">
        <v>2410</v>
      </c>
      <c r="D2047" t="s">
        <v>2411</v>
      </c>
      <c r="E2047" t="s">
        <v>309</v>
      </c>
      <c r="F2047" t="s">
        <v>2412</v>
      </c>
      <c r="G2047" t="s">
        <v>2413</v>
      </c>
      <c r="H2047" t="s">
        <v>312</v>
      </c>
      <c r="I2047" t="s">
        <v>951</v>
      </c>
      <c r="J2047" t="s">
        <v>204</v>
      </c>
      <c r="K2047" t="s">
        <v>204</v>
      </c>
      <c r="L2047" t="s">
        <v>325</v>
      </c>
      <c r="M2047" t="s">
        <v>340</v>
      </c>
      <c r="N2047" t="s">
        <v>440</v>
      </c>
      <c r="O2047" t="s">
        <v>339</v>
      </c>
      <c r="P2047" t="s">
        <v>1760</v>
      </c>
      <c r="Q2047" t="s">
        <v>415</v>
      </c>
      <c r="R2047" t="s">
        <v>407</v>
      </c>
      <c r="S2047" t="s">
        <v>1212</v>
      </c>
      <c r="T2047" s="132">
        <v>1912.4</v>
      </c>
      <c r="U2047" t="s">
        <v>1390</v>
      </c>
      <c r="V2047" s="133">
        <v>3.2899999999999999E-2</v>
      </c>
      <c r="W2047" s="133">
        <v>5.1548822764157898E-2</v>
      </c>
      <c r="X2047" s="15" t="s">
        <v>412</v>
      </c>
      <c r="Y2047" s="15" t="s">
        <v>339</v>
      </c>
      <c r="Z2047" s="144">
        <v>482564.66</v>
      </c>
      <c r="AB2047" t="s">
        <v>2414</v>
      </c>
      <c r="AD2047" s="144">
        <v>466.447</v>
      </c>
      <c r="AG2047" s="15" t="s">
        <v>15</v>
      </c>
      <c r="AH2047" s="133">
        <v>9.9037964323198547E-4</v>
      </c>
      <c r="AI2047" s="133">
        <v>1.7407846236432656E-2</v>
      </c>
      <c r="AJ2047" s="133">
        <v>1.8980611953500108E-3</v>
      </c>
    </row>
    <row r="2048" spans="1:36">
      <c r="A2048" t="s">
        <v>1213</v>
      </c>
      <c r="B2048">
        <v>9888</v>
      </c>
      <c r="C2048" t="s">
        <v>1874</v>
      </c>
      <c r="D2048" t="s">
        <v>1875</v>
      </c>
      <c r="E2048" t="s">
        <v>309</v>
      </c>
      <c r="F2048" t="s">
        <v>2441</v>
      </c>
      <c r="G2048" t="s">
        <v>2442</v>
      </c>
      <c r="H2048" t="s">
        <v>312</v>
      </c>
      <c r="I2048" t="s">
        <v>951</v>
      </c>
      <c r="J2048" t="s">
        <v>204</v>
      </c>
      <c r="K2048" t="s">
        <v>204</v>
      </c>
      <c r="L2048" t="s">
        <v>325</v>
      </c>
      <c r="M2048" t="s">
        <v>340</v>
      </c>
      <c r="N2048" t="s">
        <v>448</v>
      </c>
      <c r="O2048" t="s">
        <v>339</v>
      </c>
      <c r="P2048" t="s">
        <v>1211</v>
      </c>
      <c r="Q2048" t="s">
        <v>413</v>
      </c>
      <c r="R2048" t="s">
        <v>407</v>
      </c>
      <c r="S2048" t="s">
        <v>1212</v>
      </c>
      <c r="T2048" s="132">
        <v>1134.0999999999999</v>
      </c>
      <c r="U2048" t="s">
        <v>2443</v>
      </c>
      <c r="V2048" s="133">
        <v>3.7600000000000001E-2</v>
      </c>
      <c r="W2048" s="133">
        <v>4.3345323752164502E-2</v>
      </c>
      <c r="X2048" s="15" t="s">
        <v>412</v>
      </c>
      <c r="Y2048" s="15" t="s">
        <v>339</v>
      </c>
      <c r="Z2048" s="144">
        <v>434000</v>
      </c>
      <c r="AB2048" t="s">
        <v>2444</v>
      </c>
      <c r="AD2048" s="144">
        <v>436.86440000000005</v>
      </c>
      <c r="AG2048" s="15" t="s">
        <v>15</v>
      </c>
      <c r="AH2048" s="133">
        <v>3.5990702125524623E-4</v>
      </c>
      <c r="AI2048" s="133">
        <v>1.630382080144456E-2</v>
      </c>
      <c r="AJ2048" s="133">
        <v>1.7776839925433446E-3</v>
      </c>
    </row>
    <row r="2049" spans="1:36">
      <c r="A2049" t="s">
        <v>1213</v>
      </c>
      <c r="B2049">
        <v>9888</v>
      </c>
      <c r="C2049" t="s">
        <v>1709</v>
      </c>
      <c r="D2049" t="s">
        <v>1710</v>
      </c>
      <c r="E2049" t="s">
        <v>309</v>
      </c>
      <c r="F2049" t="s">
        <v>1711</v>
      </c>
      <c r="G2049" t="s">
        <v>1712</v>
      </c>
      <c r="H2049" t="s">
        <v>312</v>
      </c>
      <c r="I2049" t="s">
        <v>951</v>
      </c>
      <c r="J2049" t="s">
        <v>204</v>
      </c>
      <c r="K2049" t="s">
        <v>204</v>
      </c>
      <c r="L2049" t="s">
        <v>325</v>
      </c>
      <c r="M2049" t="s">
        <v>340</v>
      </c>
      <c r="N2049" t="s">
        <v>447</v>
      </c>
      <c r="O2049" t="s">
        <v>339</v>
      </c>
      <c r="P2049" t="s">
        <v>1713</v>
      </c>
      <c r="Q2049" t="s">
        <v>415</v>
      </c>
      <c r="R2049" t="s">
        <v>407</v>
      </c>
      <c r="S2049" t="s">
        <v>1212</v>
      </c>
      <c r="T2049" s="132">
        <v>2395.5</v>
      </c>
      <c r="U2049" t="s">
        <v>1682</v>
      </c>
      <c r="V2049" s="133">
        <v>5.5500000000000001E-2</v>
      </c>
      <c r="W2049" s="133">
        <v>5.9922790905236903E-2</v>
      </c>
      <c r="X2049" s="15" t="s">
        <v>412</v>
      </c>
      <c r="Y2049" s="15" t="s">
        <v>339</v>
      </c>
      <c r="Z2049" s="144">
        <v>425000</v>
      </c>
      <c r="AB2049" t="s">
        <v>1714</v>
      </c>
      <c r="AD2049" s="144">
        <v>426.40249999999997</v>
      </c>
      <c r="AG2049" s="15" t="s">
        <v>15</v>
      </c>
      <c r="AH2049" s="133">
        <v>2.6562500000000002E-3</v>
      </c>
      <c r="AI2049" s="133">
        <v>1.5913381702166537E-2</v>
      </c>
      <c r="AJ2049" s="133">
        <v>1.7351125397960176E-3</v>
      </c>
    </row>
    <row r="2050" spans="1:36">
      <c r="A2050" t="s">
        <v>1213</v>
      </c>
      <c r="B2050">
        <v>9888</v>
      </c>
      <c r="C2050" t="s">
        <v>3141</v>
      </c>
      <c r="D2050" t="s">
        <v>3142</v>
      </c>
      <c r="E2050" t="s">
        <v>309</v>
      </c>
      <c r="F2050" t="s">
        <v>3143</v>
      </c>
      <c r="G2050" t="s">
        <v>3144</v>
      </c>
      <c r="H2050" t="s">
        <v>312</v>
      </c>
      <c r="I2050" t="s">
        <v>951</v>
      </c>
      <c r="J2050" t="s">
        <v>204</v>
      </c>
      <c r="K2050" t="s">
        <v>204</v>
      </c>
      <c r="L2050" t="s">
        <v>325</v>
      </c>
      <c r="M2050" t="s">
        <v>340</v>
      </c>
      <c r="N2050" t="s">
        <v>447</v>
      </c>
      <c r="O2050" t="s">
        <v>339</v>
      </c>
      <c r="P2050" t="s">
        <v>1676</v>
      </c>
      <c r="Q2050" t="s">
        <v>415</v>
      </c>
      <c r="R2050" t="s">
        <v>407</v>
      </c>
      <c r="S2050" t="s">
        <v>1212</v>
      </c>
      <c r="T2050" s="132">
        <v>2694</v>
      </c>
      <c r="U2050" t="s">
        <v>1682</v>
      </c>
      <c r="V2050" s="133">
        <v>4.53E-2</v>
      </c>
      <c r="W2050" s="133">
        <v>5.6513408323525999E-2</v>
      </c>
      <c r="X2050" s="15" t="s">
        <v>412</v>
      </c>
      <c r="Y2050" s="15" t="s">
        <v>339</v>
      </c>
      <c r="Z2050" s="144">
        <v>415838</v>
      </c>
      <c r="AB2050" t="s">
        <v>2464</v>
      </c>
      <c r="AD2050" s="144">
        <v>409.0598</v>
      </c>
      <c r="AG2050" s="15" t="s">
        <v>15</v>
      </c>
      <c r="AH2050" s="133">
        <v>5.9405428571428567E-4</v>
      </c>
      <c r="AI2050" s="133">
        <v>1.526615049492417E-2</v>
      </c>
      <c r="AJ2050" s="133">
        <v>1.6645418085176587E-3</v>
      </c>
    </row>
    <row r="2051" spans="1:36">
      <c r="A2051" t="s">
        <v>1213</v>
      </c>
      <c r="B2051">
        <v>9888</v>
      </c>
      <c r="C2051" t="s">
        <v>2195</v>
      </c>
      <c r="D2051" t="s">
        <v>2196</v>
      </c>
      <c r="E2051" t="s">
        <v>309</v>
      </c>
      <c r="F2051" t="s">
        <v>2399</v>
      </c>
      <c r="G2051" t="s">
        <v>2400</v>
      </c>
      <c r="H2051" t="s">
        <v>312</v>
      </c>
      <c r="I2051" t="s">
        <v>951</v>
      </c>
      <c r="J2051" t="s">
        <v>204</v>
      </c>
      <c r="K2051" t="s">
        <v>204</v>
      </c>
      <c r="L2051" t="s">
        <v>325</v>
      </c>
      <c r="M2051" t="s">
        <v>340</v>
      </c>
      <c r="N2051" t="s">
        <v>464</v>
      </c>
      <c r="O2051" t="s">
        <v>339</v>
      </c>
      <c r="P2051" t="s">
        <v>1650</v>
      </c>
      <c r="Q2051" t="s">
        <v>413</v>
      </c>
      <c r="R2051" t="s">
        <v>407</v>
      </c>
      <c r="S2051" t="s">
        <v>1212</v>
      </c>
      <c r="T2051" s="132">
        <v>5780.9</v>
      </c>
      <c r="U2051" t="s">
        <v>2199</v>
      </c>
      <c r="V2051" s="133">
        <v>2.4400000000000002E-2</v>
      </c>
      <c r="W2051" s="133">
        <v>5.03450484526154E-2</v>
      </c>
      <c r="X2051" s="15" t="s">
        <v>412</v>
      </c>
      <c r="Y2051" s="15" t="s">
        <v>339</v>
      </c>
      <c r="Z2051" s="144">
        <v>471897</v>
      </c>
      <c r="AB2051" t="s">
        <v>2401</v>
      </c>
      <c r="AD2051" s="144">
        <v>403.8023</v>
      </c>
      <c r="AG2051" s="15" t="s">
        <v>15</v>
      </c>
      <c r="AH2051" s="133">
        <v>3.8828457597804068E-4</v>
      </c>
      <c r="AI2051" s="133">
        <v>1.5069940096769515E-2</v>
      </c>
      <c r="AJ2051" s="133">
        <v>1.6431480451650107E-3</v>
      </c>
    </row>
    <row r="2052" spans="1:36">
      <c r="A2052" t="s">
        <v>1213</v>
      </c>
      <c r="B2052">
        <v>9888</v>
      </c>
      <c r="C2052" t="s">
        <v>2312</v>
      </c>
      <c r="D2052" t="s">
        <v>2313</v>
      </c>
      <c r="E2052" t="s">
        <v>309</v>
      </c>
      <c r="F2052" t="s">
        <v>2314</v>
      </c>
      <c r="G2052" t="s">
        <v>2315</v>
      </c>
      <c r="H2052" t="s">
        <v>312</v>
      </c>
      <c r="I2052" t="s">
        <v>951</v>
      </c>
      <c r="J2052" t="s">
        <v>204</v>
      </c>
      <c r="K2052" t="s">
        <v>204</v>
      </c>
      <c r="L2052" t="s">
        <v>325</v>
      </c>
      <c r="M2052" t="s">
        <v>340</v>
      </c>
      <c r="N2052" t="s">
        <v>464</v>
      </c>
      <c r="O2052" t="s">
        <v>339</v>
      </c>
      <c r="P2052" t="s">
        <v>1690</v>
      </c>
      <c r="Q2052" t="s">
        <v>413</v>
      </c>
      <c r="R2052" t="s">
        <v>407</v>
      </c>
      <c r="S2052" t="s">
        <v>1212</v>
      </c>
      <c r="T2052" s="132">
        <v>7096.3</v>
      </c>
      <c r="U2052" t="s">
        <v>2316</v>
      </c>
      <c r="V2052" s="133">
        <v>4.9399999999999999E-2</v>
      </c>
      <c r="W2052" s="133">
        <v>5.4465156172513601E-2</v>
      </c>
      <c r="X2052" s="15" t="s">
        <v>412</v>
      </c>
      <c r="Y2052" s="15" t="s">
        <v>339</v>
      </c>
      <c r="Z2052" s="144">
        <v>430000</v>
      </c>
      <c r="AB2052" t="s">
        <v>2317</v>
      </c>
      <c r="AD2052" s="144">
        <v>397.32</v>
      </c>
      <c r="AG2052" s="15" t="s">
        <v>15</v>
      </c>
      <c r="AH2052" s="133">
        <v>4.7905472476077903E-4</v>
      </c>
      <c r="AI2052" s="133">
        <v>1.4828020046563537E-2</v>
      </c>
      <c r="AJ2052" s="133">
        <v>1.616770338616105E-3</v>
      </c>
    </row>
    <row r="2053" spans="1:36">
      <c r="A2053" t="s">
        <v>1213</v>
      </c>
      <c r="B2053">
        <v>9888</v>
      </c>
      <c r="C2053" t="s">
        <v>1979</v>
      </c>
      <c r="D2053" t="s">
        <v>1980</v>
      </c>
      <c r="E2053" t="s">
        <v>309</v>
      </c>
      <c r="F2053" t="s">
        <v>2030</v>
      </c>
      <c r="G2053" t="s">
        <v>2031</v>
      </c>
      <c r="H2053" t="s">
        <v>312</v>
      </c>
      <c r="I2053" t="s">
        <v>951</v>
      </c>
      <c r="J2053" t="s">
        <v>204</v>
      </c>
      <c r="K2053" t="s">
        <v>204</v>
      </c>
      <c r="L2053" t="s">
        <v>325</v>
      </c>
      <c r="M2053" t="s">
        <v>340</v>
      </c>
      <c r="N2053" t="s">
        <v>465</v>
      </c>
      <c r="O2053" t="s">
        <v>339</v>
      </c>
      <c r="P2053" t="s">
        <v>1760</v>
      </c>
      <c r="Q2053" t="s">
        <v>415</v>
      </c>
      <c r="R2053" t="s">
        <v>407</v>
      </c>
      <c r="S2053" t="s">
        <v>1212</v>
      </c>
      <c r="T2053" s="132">
        <v>3071.8</v>
      </c>
      <c r="U2053" t="s">
        <v>2032</v>
      </c>
      <c r="V2053" s="133">
        <v>2.3E-2</v>
      </c>
      <c r="W2053" s="133">
        <v>4.7974216257333398E-2</v>
      </c>
      <c r="X2053" s="15" t="s">
        <v>412</v>
      </c>
      <c r="Y2053" s="15" t="s">
        <v>339</v>
      </c>
      <c r="Z2053" s="144">
        <v>396900</v>
      </c>
      <c r="AB2053" t="s">
        <v>2033</v>
      </c>
      <c r="AD2053" s="144">
        <v>364.98920000000004</v>
      </c>
      <c r="AG2053" s="15" t="s">
        <v>15</v>
      </c>
      <c r="AH2053" s="133">
        <v>5.1966181252431165E-4</v>
      </c>
      <c r="AI2053" s="133">
        <v>1.3621431527180079E-2</v>
      </c>
      <c r="AJ2053" s="133">
        <v>1.4852101894574181E-3</v>
      </c>
    </row>
    <row r="2054" spans="1:36">
      <c r="A2054" t="s">
        <v>1213</v>
      </c>
      <c r="B2054">
        <v>9888</v>
      </c>
      <c r="C2054" t="s">
        <v>1794</v>
      </c>
      <c r="D2054" t="s">
        <v>1795</v>
      </c>
      <c r="E2054" t="s">
        <v>309</v>
      </c>
      <c r="F2054" t="s">
        <v>3110</v>
      </c>
      <c r="G2054" t="s">
        <v>3111</v>
      </c>
      <c r="H2054" t="s">
        <v>312</v>
      </c>
      <c r="I2054" t="s">
        <v>951</v>
      </c>
      <c r="J2054" t="s">
        <v>204</v>
      </c>
      <c r="K2054" t="s">
        <v>204</v>
      </c>
      <c r="L2054" t="s">
        <v>325</v>
      </c>
      <c r="M2054" t="s">
        <v>340</v>
      </c>
      <c r="N2054" t="s">
        <v>441</v>
      </c>
      <c r="O2054" t="s">
        <v>339</v>
      </c>
      <c r="Q2054" t="s">
        <v>410</v>
      </c>
      <c r="R2054" t="s">
        <v>410</v>
      </c>
      <c r="S2054" t="s">
        <v>1212</v>
      </c>
      <c r="T2054" s="132">
        <v>3171.2</v>
      </c>
      <c r="U2054" t="s">
        <v>1893</v>
      </c>
      <c r="V2054" s="133">
        <v>6.0499999999999998E-2</v>
      </c>
      <c r="W2054" s="133">
        <v>5.3691488586663901E-2</v>
      </c>
      <c r="X2054" s="15" t="s">
        <v>412</v>
      </c>
      <c r="Y2054" s="15" t="s">
        <v>339</v>
      </c>
      <c r="Z2054" s="144">
        <v>347000</v>
      </c>
      <c r="AB2054" t="s">
        <v>3112</v>
      </c>
      <c r="AD2054" s="144">
        <v>348.7697</v>
      </c>
      <c r="AG2054" s="15" t="s">
        <v>15</v>
      </c>
      <c r="AH2054" s="133">
        <v>1.5772727272727273E-3</v>
      </c>
      <c r="AI2054" s="133">
        <v>1.3016118250362306E-2</v>
      </c>
      <c r="AJ2054" s="133">
        <v>1.419209971730689E-3</v>
      </c>
    </row>
    <row r="2055" spans="1:36">
      <c r="A2055" t="s">
        <v>1213</v>
      </c>
      <c r="B2055">
        <v>9888</v>
      </c>
      <c r="C2055" t="s">
        <v>2318</v>
      </c>
      <c r="D2055" t="s">
        <v>2319</v>
      </c>
      <c r="E2055" t="s">
        <v>309</v>
      </c>
      <c r="F2055" t="s">
        <v>3008</v>
      </c>
      <c r="G2055" t="s">
        <v>3009</v>
      </c>
      <c r="H2055" t="s">
        <v>312</v>
      </c>
      <c r="I2055" t="s">
        <v>951</v>
      </c>
      <c r="J2055" t="s">
        <v>204</v>
      </c>
      <c r="K2055" t="s">
        <v>204</v>
      </c>
      <c r="L2055" t="s">
        <v>325</v>
      </c>
      <c r="M2055" t="s">
        <v>340</v>
      </c>
      <c r="N2055" t="s">
        <v>459</v>
      </c>
      <c r="O2055" t="s">
        <v>339</v>
      </c>
      <c r="P2055" t="s">
        <v>1957</v>
      </c>
      <c r="Q2055" t="s">
        <v>413</v>
      </c>
      <c r="R2055" t="s">
        <v>407</v>
      </c>
      <c r="S2055" t="s">
        <v>1212</v>
      </c>
      <c r="T2055" s="132">
        <v>1675.1</v>
      </c>
      <c r="U2055" t="s">
        <v>1651</v>
      </c>
      <c r="V2055" s="133">
        <v>2.6100000000000002E-2</v>
      </c>
      <c r="W2055" s="133">
        <v>4.3403020995855003E-2</v>
      </c>
      <c r="X2055" s="15" t="s">
        <v>412</v>
      </c>
      <c r="Y2055" s="15" t="s">
        <v>339</v>
      </c>
      <c r="Z2055" s="144">
        <v>235941.34</v>
      </c>
      <c r="AB2055" t="s">
        <v>3010</v>
      </c>
      <c r="AD2055" s="144">
        <v>230.93940000000001</v>
      </c>
      <c r="AG2055" s="15" t="s">
        <v>15</v>
      </c>
      <c r="AH2055" s="133">
        <v>4.8900813613391879E-4</v>
      </c>
      <c r="AI2055" s="133">
        <v>8.6186802897950162E-3</v>
      </c>
      <c r="AJ2055" s="133">
        <v>9.3973616213077651E-4</v>
      </c>
    </row>
    <row r="2056" spans="1:36">
      <c r="A2056" t="s">
        <v>1213</v>
      </c>
      <c r="B2056">
        <v>9888</v>
      </c>
      <c r="C2056" t="s">
        <v>1756</v>
      </c>
      <c r="D2056" t="s">
        <v>1757</v>
      </c>
      <c r="E2056" t="s">
        <v>309</v>
      </c>
      <c r="F2056" t="s">
        <v>2042</v>
      </c>
      <c r="G2056" t="s">
        <v>2043</v>
      </c>
      <c r="H2056" t="s">
        <v>312</v>
      </c>
      <c r="I2056" t="s">
        <v>951</v>
      </c>
      <c r="J2056" t="s">
        <v>204</v>
      </c>
      <c r="K2056" t="s">
        <v>204</v>
      </c>
      <c r="L2056" t="s">
        <v>325</v>
      </c>
      <c r="M2056" t="s">
        <v>340</v>
      </c>
      <c r="N2056" t="s">
        <v>441</v>
      </c>
      <c r="O2056" t="s">
        <v>339</v>
      </c>
      <c r="P2056" t="s">
        <v>1760</v>
      </c>
      <c r="Q2056" t="s">
        <v>415</v>
      </c>
      <c r="R2056" t="s">
        <v>407</v>
      </c>
      <c r="S2056" t="s">
        <v>1212</v>
      </c>
      <c r="T2056" s="132">
        <v>4265.1000000000004</v>
      </c>
      <c r="U2056" t="s">
        <v>2044</v>
      </c>
      <c r="V2056" s="133">
        <v>1.4999999999999999E-2</v>
      </c>
      <c r="W2056" s="133">
        <v>5.1131829048394799E-2</v>
      </c>
      <c r="X2056" s="15" t="s">
        <v>412</v>
      </c>
      <c r="Y2056" s="15" t="s">
        <v>339</v>
      </c>
      <c r="Z2056" s="144">
        <v>217000</v>
      </c>
      <c r="AB2056" t="s">
        <v>2045</v>
      </c>
      <c r="AD2056" s="144">
        <v>185.0359</v>
      </c>
      <c r="AG2056" s="15" t="s">
        <v>15</v>
      </c>
      <c r="AH2056" s="133">
        <v>5.6221986164727825E-4</v>
      </c>
      <c r="AI2056" s="133">
        <v>6.9055573203813704E-3</v>
      </c>
      <c r="AJ2056" s="133">
        <v>7.5294612579063658E-4</v>
      </c>
    </row>
    <row r="2057" spans="1:36">
      <c r="A2057" t="s">
        <v>1213</v>
      </c>
      <c r="B2057">
        <v>9888</v>
      </c>
      <c r="C2057" t="s">
        <v>2540</v>
      </c>
      <c r="D2057" t="s">
        <v>2541</v>
      </c>
      <c r="E2057" t="s">
        <v>309</v>
      </c>
      <c r="F2057" t="s">
        <v>2542</v>
      </c>
      <c r="G2057" t="s">
        <v>2543</v>
      </c>
      <c r="H2057" t="s">
        <v>312</v>
      </c>
      <c r="I2057" t="s">
        <v>951</v>
      </c>
      <c r="J2057" t="s">
        <v>204</v>
      </c>
      <c r="K2057" t="s">
        <v>204</v>
      </c>
      <c r="L2057" t="s">
        <v>325</v>
      </c>
      <c r="M2057" t="s">
        <v>340</v>
      </c>
      <c r="N2057" t="s">
        <v>440</v>
      </c>
      <c r="O2057" t="s">
        <v>339</v>
      </c>
      <c r="P2057" t="s">
        <v>1686</v>
      </c>
      <c r="Q2057" t="s">
        <v>413</v>
      </c>
      <c r="R2057" t="s">
        <v>407</v>
      </c>
      <c r="S2057" t="s">
        <v>1212</v>
      </c>
      <c r="T2057" s="132">
        <v>3618.8</v>
      </c>
      <c r="U2057" t="s">
        <v>2544</v>
      </c>
      <c r="V2057" s="133">
        <v>2.5000000000000001E-2</v>
      </c>
      <c r="W2057" s="133">
        <v>4.6062339409589398E-2</v>
      </c>
      <c r="X2057" s="15" t="s">
        <v>412</v>
      </c>
      <c r="Y2057" s="15" t="s">
        <v>339</v>
      </c>
      <c r="Z2057" s="144">
        <v>199589.3</v>
      </c>
      <c r="AB2057" t="s">
        <v>2545</v>
      </c>
      <c r="AD2057" s="144">
        <v>180.34889999999999</v>
      </c>
      <c r="AG2057" s="15" t="s">
        <v>15</v>
      </c>
      <c r="AH2057" s="133">
        <v>2.4694657879301851E-4</v>
      </c>
      <c r="AI2057" s="133">
        <v>6.7306380362822981E-3</v>
      </c>
      <c r="AJ2057" s="133">
        <v>7.3387383499960246E-4</v>
      </c>
    </row>
    <row r="2058" spans="1:36">
      <c r="A2058" t="s">
        <v>1213</v>
      </c>
      <c r="B2058">
        <v>9888</v>
      </c>
      <c r="C2058" t="s">
        <v>2312</v>
      </c>
      <c r="D2058" t="s">
        <v>2313</v>
      </c>
      <c r="E2058" t="s">
        <v>309</v>
      </c>
      <c r="F2058" t="s">
        <v>3025</v>
      </c>
      <c r="G2058" t="s">
        <v>3026</v>
      </c>
      <c r="H2058" t="s">
        <v>312</v>
      </c>
      <c r="I2058" t="s">
        <v>951</v>
      </c>
      <c r="J2058" t="s">
        <v>204</v>
      </c>
      <c r="K2058" t="s">
        <v>204</v>
      </c>
      <c r="L2058" t="s">
        <v>325</v>
      </c>
      <c r="M2058" t="s">
        <v>340</v>
      </c>
      <c r="N2058" t="s">
        <v>464</v>
      </c>
      <c r="O2058" t="s">
        <v>339</v>
      </c>
      <c r="P2058" t="s">
        <v>1690</v>
      </c>
      <c r="Q2058" t="s">
        <v>413</v>
      </c>
      <c r="R2058" t="s">
        <v>407</v>
      </c>
      <c r="S2058" t="s">
        <v>1212</v>
      </c>
      <c r="T2058" s="132">
        <v>1791.6</v>
      </c>
      <c r="U2058" t="s">
        <v>3027</v>
      </c>
      <c r="V2058" s="133">
        <v>6.7400000000000002E-2</v>
      </c>
      <c r="W2058" s="133">
        <v>5.7607033351659398E-2</v>
      </c>
      <c r="X2058" s="15" t="s">
        <v>412</v>
      </c>
      <c r="Y2058" s="15" t="s">
        <v>339</v>
      </c>
      <c r="Z2058" s="144">
        <v>122543.25</v>
      </c>
      <c r="AB2058" t="s">
        <v>3028</v>
      </c>
      <c r="AD2058" s="144">
        <v>125.6558</v>
      </c>
      <c r="AG2058" s="15" t="s">
        <v>15</v>
      </c>
      <c r="AH2058" s="133">
        <v>1.1675932298443836E-4</v>
      </c>
      <c r="AI2058" s="133">
        <v>4.6894863620431356E-3</v>
      </c>
      <c r="AJ2058" s="133">
        <v>5.113172513718855E-4</v>
      </c>
    </row>
    <row r="2059" spans="1:36">
      <c r="A2059" t="s">
        <v>1213</v>
      </c>
      <c r="B2059">
        <v>9888</v>
      </c>
      <c r="C2059" t="s">
        <v>3113</v>
      </c>
      <c r="D2059" t="s">
        <v>3114</v>
      </c>
      <c r="E2059" t="s">
        <v>309</v>
      </c>
      <c r="F2059" t="s">
        <v>3145</v>
      </c>
      <c r="G2059" t="s">
        <v>3146</v>
      </c>
      <c r="H2059" t="s">
        <v>312</v>
      </c>
      <c r="I2059" t="s">
        <v>951</v>
      </c>
      <c r="J2059" t="s">
        <v>204</v>
      </c>
      <c r="K2059" t="s">
        <v>204</v>
      </c>
      <c r="L2059" t="s">
        <v>325</v>
      </c>
      <c r="M2059" t="s">
        <v>340</v>
      </c>
      <c r="N2059" t="s">
        <v>447</v>
      </c>
      <c r="O2059" t="s">
        <v>339</v>
      </c>
      <c r="P2059" t="s">
        <v>1856</v>
      </c>
      <c r="Q2059" t="s">
        <v>415</v>
      </c>
      <c r="R2059" t="s">
        <v>407</v>
      </c>
      <c r="S2059" t="s">
        <v>1212</v>
      </c>
      <c r="T2059" s="132">
        <v>2556.1999999999998</v>
      </c>
      <c r="U2059" t="s">
        <v>1682</v>
      </c>
      <c r="V2059" s="133">
        <v>2.58E-2</v>
      </c>
      <c r="W2059" s="133">
        <v>5.2117927395104999E-2</v>
      </c>
      <c r="X2059" s="15" t="s">
        <v>412</v>
      </c>
      <c r="Y2059" s="15" t="s">
        <v>339</v>
      </c>
      <c r="Z2059" s="144">
        <v>129725.18</v>
      </c>
      <c r="AB2059" t="s">
        <v>3147</v>
      </c>
      <c r="AD2059" s="144">
        <v>122.24</v>
      </c>
      <c r="AG2059" s="15" t="s">
        <v>15</v>
      </c>
      <c r="AH2059" s="133">
        <v>4.8403735089324256E-4</v>
      </c>
      <c r="AI2059" s="133">
        <v>4.5620083823918424E-3</v>
      </c>
      <c r="AJ2059" s="133">
        <v>4.9741771416599381E-4</v>
      </c>
    </row>
    <row r="2060" spans="1:36">
      <c r="A2060" t="s">
        <v>1213</v>
      </c>
      <c r="B2060">
        <v>9888</v>
      </c>
      <c r="C2060" t="s">
        <v>3151</v>
      </c>
      <c r="D2060" t="s">
        <v>3152</v>
      </c>
      <c r="E2060" t="s">
        <v>309</v>
      </c>
      <c r="F2060" t="s">
        <v>3153</v>
      </c>
      <c r="G2060" t="s">
        <v>3154</v>
      </c>
      <c r="H2060" t="s">
        <v>312</v>
      </c>
      <c r="I2060" t="s">
        <v>951</v>
      </c>
      <c r="J2060" t="s">
        <v>204</v>
      </c>
      <c r="K2060" t="s">
        <v>204</v>
      </c>
      <c r="L2060" t="s">
        <v>325</v>
      </c>
      <c r="M2060" t="s">
        <v>340</v>
      </c>
      <c r="N2060" t="s">
        <v>447</v>
      </c>
      <c r="O2060" t="s">
        <v>339</v>
      </c>
      <c r="P2060" t="s">
        <v>1760</v>
      </c>
      <c r="Q2060" t="s">
        <v>415</v>
      </c>
      <c r="R2060" t="s">
        <v>407</v>
      </c>
      <c r="S2060" t="s">
        <v>1212</v>
      </c>
      <c r="T2060" s="132">
        <v>2123.8000000000002</v>
      </c>
      <c r="U2060" t="s">
        <v>1366</v>
      </c>
      <c r="V2060" s="133">
        <v>2.4E-2</v>
      </c>
      <c r="W2060" s="133">
        <v>5.6067565985917701E-2</v>
      </c>
      <c r="X2060" s="15" t="s">
        <v>412</v>
      </c>
      <c r="Y2060" s="15" t="s">
        <v>339</v>
      </c>
      <c r="Z2060" s="144">
        <v>122717.92</v>
      </c>
      <c r="AB2060" t="s">
        <v>3155</v>
      </c>
      <c r="AD2060" s="144">
        <v>116.312</v>
      </c>
      <c r="AG2060" s="15" t="s">
        <v>15</v>
      </c>
      <c r="AH2060" s="133">
        <v>4.8159364360964008E-4</v>
      </c>
      <c r="AI2060" s="133">
        <v>4.3407748607064787E-3</v>
      </c>
      <c r="AJ2060" s="133">
        <v>4.7329555931016913E-4</v>
      </c>
    </row>
    <row r="2061" spans="1:36">
      <c r="A2061" t="s">
        <v>1213</v>
      </c>
      <c r="B2061">
        <v>9888</v>
      </c>
      <c r="C2061" t="s">
        <v>2535</v>
      </c>
      <c r="D2061" t="s">
        <v>2536</v>
      </c>
      <c r="E2061" t="s">
        <v>309</v>
      </c>
      <c r="F2061" t="s">
        <v>3156</v>
      </c>
      <c r="G2061" t="s">
        <v>3157</v>
      </c>
      <c r="H2061" t="s">
        <v>312</v>
      </c>
      <c r="I2061" t="s">
        <v>951</v>
      </c>
      <c r="J2061" t="s">
        <v>204</v>
      </c>
      <c r="K2061" t="s">
        <v>204</v>
      </c>
      <c r="L2061" t="s">
        <v>325</v>
      </c>
      <c r="M2061" t="s">
        <v>340</v>
      </c>
      <c r="N2061" t="s">
        <v>451</v>
      </c>
      <c r="O2061" t="s">
        <v>339</v>
      </c>
      <c r="P2061" t="s">
        <v>1622</v>
      </c>
      <c r="Q2061" t="s">
        <v>413</v>
      </c>
      <c r="R2061" t="s">
        <v>407</v>
      </c>
      <c r="S2061" t="s">
        <v>1212</v>
      </c>
      <c r="T2061" s="132">
        <v>4143.1000000000004</v>
      </c>
      <c r="U2061" t="s">
        <v>3158</v>
      </c>
      <c r="V2061" s="133">
        <v>2.7400000000000001E-2</v>
      </c>
      <c r="W2061" s="133">
        <v>4.3560377115010901E-2</v>
      </c>
      <c r="X2061" s="15" t="s">
        <v>412</v>
      </c>
      <c r="Y2061" s="15" t="s">
        <v>339</v>
      </c>
      <c r="Z2061" s="144">
        <v>112283</v>
      </c>
      <c r="AB2061" t="s">
        <v>3159</v>
      </c>
      <c r="AD2061" s="144">
        <v>103.6148</v>
      </c>
      <c r="AG2061" s="15" t="s">
        <v>15</v>
      </c>
      <c r="AH2061" s="133">
        <v>1.4971066666666667E-4</v>
      </c>
      <c r="AI2061" s="133">
        <v>3.8669141536310067E-3</v>
      </c>
      <c r="AJ2061" s="133">
        <v>4.2162824746209607E-4</v>
      </c>
    </row>
    <row r="2062" spans="1:36">
      <c r="A2062" t="s">
        <v>1213</v>
      </c>
      <c r="B2062">
        <v>9888</v>
      </c>
      <c r="C2062" t="s">
        <v>2388</v>
      </c>
      <c r="D2062" t="s">
        <v>2389</v>
      </c>
      <c r="E2062" t="s">
        <v>309</v>
      </c>
      <c r="F2062" t="s">
        <v>2390</v>
      </c>
      <c r="G2062" t="s">
        <v>2391</v>
      </c>
      <c r="H2062" t="s">
        <v>312</v>
      </c>
      <c r="I2062" t="s">
        <v>951</v>
      </c>
      <c r="J2062" t="s">
        <v>204</v>
      </c>
      <c r="K2062" t="s">
        <v>204</v>
      </c>
      <c r="L2062" t="s">
        <v>325</v>
      </c>
      <c r="M2062" t="s">
        <v>340</v>
      </c>
      <c r="N2062" t="s">
        <v>446</v>
      </c>
      <c r="O2062" t="s">
        <v>339</v>
      </c>
      <c r="P2062" t="s">
        <v>1650</v>
      </c>
      <c r="Q2062" t="s">
        <v>413</v>
      </c>
      <c r="R2062" t="s">
        <v>407</v>
      </c>
      <c r="S2062" t="s">
        <v>1212</v>
      </c>
      <c r="T2062" s="132">
        <v>2600.5</v>
      </c>
      <c r="U2062" t="s">
        <v>1927</v>
      </c>
      <c r="V2062" s="133">
        <v>1.0800000000000001E-2</v>
      </c>
      <c r="W2062" s="133">
        <v>4.3720355836152698E-2</v>
      </c>
      <c r="X2062" s="15" t="s">
        <v>412</v>
      </c>
      <c r="Y2062" s="15" t="s">
        <v>339</v>
      </c>
      <c r="Z2062" s="144">
        <v>73585.710000000006</v>
      </c>
      <c r="AB2062" t="s">
        <v>2392</v>
      </c>
      <c r="AD2062" s="144">
        <v>67.728300000000004</v>
      </c>
      <c r="AG2062" s="15" t="s">
        <v>15</v>
      </c>
      <c r="AH2062" s="133">
        <v>6.5409519941858201E-5</v>
      </c>
      <c r="AI2062" s="133">
        <v>2.527626573340555E-3</v>
      </c>
      <c r="AJ2062" s="133">
        <v>2.7559928149827132E-4</v>
      </c>
    </row>
    <row r="2063" spans="1:36">
      <c r="A2063" t="s">
        <v>1213</v>
      </c>
      <c r="B2063">
        <v>9888</v>
      </c>
      <c r="C2063" t="s">
        <v>2493</v>
      </c>
      <c r="D2063" t="s">
        <v>2494</v>
      </c>
      <c r="E2063" t="s">
        <v>309</v>
      </c>
      <c r="F2063" t="s">
        <v>2495</v>
      </c>
      <c r="G2063" t="s">
        <v>2496</v>
      </c>
      <c r="H2063" t="s">
        <v>312</v>
      </c>
      <c r="I2063" t="s">
        <v>951</v>
      </c>
      <c r="J2063" t="s">
        <v>204</v>
      </c>
      <c r="K2063" t="s">
        <v>204</v>
      </c>
      <c r="L2063" t="s">
        <v>325</v>
      </c>
      <c r="M2063" t="s">
        <v>340</v>
      </c>
      <c r="N2063" t="s">
        <v>464</v>
      </c>
      <c r="O2063" t="s">
        <v>339</v>
      </c>
      <c r="P2063" t="s">
        <v>1211</v>
      </c>
      <c r="Q2063" t="s">
        <v>413</v>
      </c>
      <c r="R2063" t="s">
        <v>407</v>
      </c>
      <c r="S2063" t="s">
        <v>1212</v>
      </c>
      <c r="T2063" s="132">
        <v>749.4</v>
      </c>
      <c r="U2063" t="s">
        <v>2497</v>
      </c>
      <c r="V2063" s="133">
        <v>1.6299999999999999E-2</v>
      </c>
      <c r="W2063" s="133">
        <v>4.3673149000405899E-2</v>
      </c>
      <c r="X2063" s="15" t="s">
        <v>412</v>
      </c>
      <c r="Y2063" s="15" t="s">
        <v>339</v>
      </c>
      <c r="Z2063" s="144">
        <v>60810.25</v>
      </c>
      <c r="AB2063" t="s">
        <v>2498</v>
      </c>
      <c r="AD2063" s="144">
        <v>59.837300000000006</v>
      </c>
      <c r="AG2063" s="15" t="s">
        <v>15</v>
      </c>
      <c r="AH2063" s="133">
        <v>5.8384449119640346E-4</v>
      </c>
      <c r="AI2063" s="133">
        <v>2.233133705658503E-3</v>
      </c>
      <c r="AJ2063" s="133">
        <v>2.4348930781957484E-4</v>
      </c>
    </row>
    <row r="2064" spans="1:36">
      <c r="A2064" t="s">
        <v>1213</v>
      </c>
      <c r="B2064">
        <v>9888</v>
      </c>
      <c r="C2064" t="s">
        <v>2402</v>
      </c>
      <c r="D2064" t="s">
        <v>2403</v>
      </c>
      <c r="E2064" t="s">
        <v>309</v>
      </c>
      <c r="F2064" t="s">
        <v>2404</v>
      </c>
      <c r="G2064" t="s">
        <v>2405</v>
      </c>
      <c r="H2064" t="s">
        <v>312</v>
      </c>
      <c r="I2064" t="s">
        <v>951</v>
      </c>
      <c r="J2064" t="s">
        <v>204</v>
      </c>
      <c r="K2064" t="s">
        <v>204</v>
      </c>
      <c r="L2064" t="s">
        <v>325</v>
      </c>
      <c r="M2064" t="s">
        <v>340</v>
      </c>
      <c r="N2064" t="s">
        <v>451</v>
      </c>
      <c r="O2064" t="s">
        <v>339</v>
      </c>
      <c r="P2064" t="s">
        <v>1622</v>
      </c>
      <c r="Q2064" t="s">
        <v>413</v>
      </c>
      <c r="R2064" t="s">
        <v>407</v>
      </c>
      <c r="S2064" t="s">
        <v>1212</v>
      </c>
      <c r="T2064" s="132">
        <v>1574.8</v>
      </c>
      <c r="U2064" t="s">
        <v>1726</v>
      </c>
      <c r="V2064" s="133">
        <v>3.9E-2</v>
      </c>
      <c r="W2064" s="133">
        <v>4.9067841285466797E-2</v>
      </c>
      <c r="X2064" s="15" t="s">
        <v>412</v>
      </c>
      <c r="Y2064" s="15" t="s">
        <v>339</v>
      </c>
      <c r="Z2064" s="144">
        <v>59606.400000000001</v>
      </c>
      <c r="AB2064" t="s">
        <v>2406</v>
      </c>
      <c r="AD2064" s="144">
        <v>58.7361</v>
      </c>
      <c r="AG2064" s="15" t="s">
        <v>15</v>
      </c>
      <c r="AH2064" s="133">
        <v>7.755108519529196E-5</v>
      </c>
      <c r="AI2064" s="133">
        <v>2.1920368173184352E-3</v>
      </c>
      <c r="AJ2064" s="133">
        <v>2.3900831643508861E-4</v>
      </c>
    </row>
    <row r="2065" spans="1:36">
      <c r="A2065" t="s">
        <v>1213</v>
      </c>
      <c r="B2065">
        <v>9888</v>
      </c>
      <c r="C2065" t="s">
        <v>2360</v>
      </c>
      <c r="D2065" t="s">
        <v>2361</v>
      </c>
      <c r="E2065" t="s">
        <v>309</v>
      </c>
      <c r="F2065" t="s">
        <v>2478</v>
      </c>
      <c r="G2065" t="s">
        <v>2479</v>
      </c>
      <c r="H2065" t="s">
        <v>312</v>
      </c>
      <c r="I2065" t="s">
        <v>951</v>
      </c>
      <c r="J2065" t="s">
        <v>204</v>
      </c>
      <c r="K2065" t="s">
        <v>204</v>
      </c>
      <c r="L2065" t="s">
        <v>325</v>
      </c>
      <c r="M2065" t="s">
        <v>340</v>
      </c>
      <c r="N2065" t="s">
        <v>445</v>
      </c>
      <c r="O2065" t="s">
        <v>339</v>
      </c>
      <c r="P2065" t="s">
        <v>1690</v>
      </c>
      <c r="Q2065" t="s">
        <v>413</v>
      </c>
      <c r="R2065" t="s">
        <v>407</v>
      </c>
      <c r="S2065" t="s">
        <v>1212</v>
      </c>
      <c r="T2065" s="132">
        <v>334.2</v>
      </c>
      <c r="U2065" t="s">
        <v>2480</v>
      </c>
      <c r="V2065" s="133">
        <v>3.9199999999999999E-2</v>
      </c>
      <c r="W2065" s="133">
        <v>4.9345837095975502E-2</v>
      </c>
      <c r="X2065" s="15" t="s">
        <v>412</v>
      </c>
      <c r="Y2065" s="15" t="s">
        <v>339</v>
      </c>
      <c r="Z2065" s="144">
        <v>57633</v>
      </c>
      <c r="AB2065" t="s">
        <v>2481</v>
      </c>
      <c r="AD2065" s="144">
        <v>57.805900000000001</v>
      </c>
      <c r="AG2065" s="15" t="s">
        <v>15</v>
      </c>
      <c r="AH2065" s="133">
        <v>1.2638598466555755E-4</v>
      </c>
      <c r="AI2065" s="133">
        <v>2.1573216651808295E-3</v>
      </c>
      <c r="AJ2065" s="133">
        <v>2.3522315644067428E-4</v>
      </c>
    </row>
    <row r="2066" spans="1:36">
      <c r="A2066" t="s">
        <v>1213</v>
      </c>
      <c r="B2066">
        <v>9888</v>
      </c>
      <c r="C2066" t="s">
        <v>2991</v>
      </c>
      <c r="D2066" t="s">
        <v>2992</v>
      </c>
      <c r="E2066" t="s">
        <v>309</v>
      </c>
      <c r="F2066" t="s">
        <v>3102</v>
      </c>
      <c r="G2066" t="s">
        <v>3103</v>
      </c>
      <c r="H2066" t="s">
        <v>312</v>
      </c>
      <c r="I2066" t="s">
        <v>951</v>
      </c>
      <c r="J2066" t="s">
        <v>204</v>
      </c>
      <c r="K2066" t="s">
        <v>204</v>
      </c>
      <c r="L2066" t="s">
        <v>325</v>
      </c>
      <c r="M2066" t="s">
        <v>340</v>
      </c>
      <c r="N2066" t="s">
        <v>440</v>
      </c>
      <c r="O2066" t="s">
        <v>339</v>
      </c>
      <c r="P2066" t="s">
        <v>1622</v>
      </c>
      <c r="Q2066" t="s">
        <v>413</v>
      </c>
      <c r="R2066" t="s">
        <v>407</v>
      </c>
      <c r="S2066" t="s">
        <v>1212</v>
      </c>
      <c r="T2066" s="132">
        <v>2727.6</v>
      </c>
      <c r="U2066" t="s">
        <v>3104</v>
      </c>
      <c r="V2066" s="133">
        <v>2.7E-2</v>
      </c>
      <c r="W2066" s="133">
        <v>5.2711946744918498E-2</v>
      </c>
      <c r="X2066" s="15" t="s">
        <v>412</v>
      </c>
      <c r="Y2066" s="15" t="s">
        <v>339</v>
      </c>
      <c r="Z2066" s="144">
        <v>55976</v>
      </c>
      <c r="AB2066" t="s">
        <v>3105</v>
      </c>
      <c r="AD2066" s="144">
        <v>52.309599999999996</v>
      </c>
      <c r="AG2066" s="15" t="s">
        <v>15</v>
      </c>
      <c r="AH2066" s="133">
        <v>7.9542409129035804E-5</v>
      </c>
      <c r="AI2066" s="133">
        <v>1.9521992283995772E-3</v>
      </c>
      <c r="AJ2066" s="133">
        <v>2.1285767065557486E-4</v>
      </c>
    </row>
    <row r="2067" spans="1:36">
      <c r="A2067" t="s">
        <v>1213</v>
      </c>
      <c r="B2067">
        <v>9888</v>
      </c>
      <c r="C2067" t="s">
        <v>2234</v>
      </c>
      <c r="D2067" t="s">
        <v>2235</v>
      </c>
      <c r="E2067" t="s">
        <v>309</v>
      </c>
      <c r="F2067" t="s">
        <v>3106</v>
      </c>
      <c r="G2067" t="s">
        <v>3107</v>
      </c>
      <c r="H2067" t="s">
        <v>312</v>
      </c>
      <c r="I2067" t="s">
        <v>951</v>
      </c>
      <c r="J2067" t="s">
        <v>204</v>
      </c>
      <c r="K2067" t="s">
        <v>204</v>
      </c>
      <c r="L2067" t="s">
        <v>325</v>
      </c>
      <c r="M2067" t="s">
        <v>340</v>
      </c>
      <c r="N2067" t="s">
        <v>441</v>
      </c>
      <c r="O2067" t="s">
        <v>339</v>
      </c>
      <c r="P2067" t="s">
        <v>1662</v>
      </c>
      <c r="Q2067" t="s">
        <v>413</v>
      </c>
      <c r="R2067" t="s">
        <v>407</v>
      </c>
      <c r="S2067" t="s">
        <v>1212</v>
      </c>
      <c r="T2067" s="132">
        <v>3145.1</v>
      </c>
      <c r="U2067" t="s">
        <v>3108</v>
      </c>
      <c r="V2067" s="133">
        <v>2.0500000000000001E-2</v>
      </c>
      <c r="W2067" s="133">
        <v>4.5036902033090201E-2</v>
      </c>
      <c r="X2067" s="15" t="s">
        <v>412</v>
      </c>
      <c r="Y2067" s="15" t="s">
        <v>339</v>
      </c>
      <c r="Z2067" s="144">
        <v>53921.85</v>
      </c>
      <c r="AB2067" t="s">
        <v>3109</v>
      </c>
      <c r="AD2067" s="144">
        <v>49.365499999999997</v>
      </c>
      <c r="AG2067" s="15" t="s">
        <v>15</v>
      </c>
      <c r="AH2067" s="133">
        <v>1.1136151953098385E-4</v>
      </c>
      <c r="AI2067" s="133">
        <v>1.8423251374424451E-3</v>
      </c>
      <c r="AJ2067" s="133">
        <v>2.0087757009703343E-4</v>
      </c>
    </row>
    <row r="2068" spans="1:36">
      <c r="A2068" t="s">
        <v>1213</v>
      </c>
      <c r="B2068">
        <v>9888</v>
      </c>
      <c r="C2068" t="s">
        <v>3118</v>
      </c>
      <c r="D2068" t="s">
        <v>3119</v>
      </c>
      <c r="E2068" t="s">
        <v>309</v>
      </c>
      <c r="F2068" t="s">
        <v>3148</v>
      </c>
      <c r="G2068" t="s">
        <v>3149</v>
      </c>
      <c r="H2068" t="s">
        <v>312</v>
      </c>
      <c r="I2068" t="s">
        <v>951</v>
      </c>
      <c r="J2068" t="s">
        <v>204</v>
      </c>
      <c r="K2068" t="s">
        <v>204</v>
      </c>
      <c r="L2068" t="s">
        <v>325</v>
      </c>
      <c r="M2068" t="s">
        <v>340</v>
      </c>
      <c r="N2068" t="s">
        <v>447</v>
      </c>
      <c r="O2068" t="s">
        <v>339</v>
      </c>
      <c r="P2068" t="s">
        <v>1662</v>
      </c>
      <c r="Q2068" t="s">
        <v>413</v>
      </c>
      <c r="R2068" t="s">
        <v>407</v>
      </c>
      <c r="S2068" t="s">
        <v>1212</v>
      </c>
      <c r="T2068" s="132">
        <v>337</v>
      </c>
      <c r="U2068" t="s">
        <v>3150</v>
      </c>
      <c r="V2068" s="133">
        <v>3.4200000000000001E-2</v>
      </c>
      <c r="W2068" s="133">
        <v>5.4128151817321397E-2</v>
      </c>
      <c r="X2068" s="15" t="s">
        <v>412</v>
      </c>
      <c r="Y2068" s="15" t="s">
        <v>339</v>
      </c>
      <c r="Z2068" s="144">
        <v>46200</v>
      </c>
      <c r="AB2068" t="s">
        <v>1867</v>
      </c>
      <c r="AD2068" s="144">
        <v>46.1584</v>
      </c>
      <c r="AG2068" s="15" t="s">
        <v>15</v>
      </c>
      <c r="AH2068" s="133">
        <v>2.0712677503611268E-4</v>
      </c>
      <c r="AI2068" s="133">
        <v>1.7226358615657364E-3</v>
      </c>
      <c r="AJ2068" s="133">
        <v>1.8782727272218268E-4</v>
      </c>
    </row>
    <row r="2069" spans="1:36">
      <c r="A2069" t="s">
        <v>1213</v>
      </c>
      <c r="B2069">
        <v>9888</v>
      </c>
      <c r="C2069" t="s">
        <v>3113</v>
      </c>
      <c r="D2069" t="s">
        <v>3114</v>
      </c>
      <c r="E2069" t="s">
        <v>309</v>
      </c>
      <c r="F2069" t="s">
        <v>3115</v>
      </c>
      <c r="G2069" t="s">
        <v>3116</v>
      </c>
      <c r="H2069" t="s">
        <v>312</v>
      </c>
      <c r="I2069" t="s">
        <v>951</v>
      </c>
      <c r="J2069" t="s">
        <v>204</v>
      </c>
      <c r="K2069" t="s">
        <v>204</v>
      </c>
      <c r="L2069" t="s">
        <v>325</v>
      </c>
      <c r="M2069" t="s">
        <v>340</v>
      </c>
      <c r="N2069" t="s">
        <v>447</v>
      </c>
      <c r="O2069" t="s">
        <v>339</v>
      </c>
      <c r="P2069" t="s">
        <v>1856</v>
      </c>
      <c r="Q2069" t="s">
        <v>415</v>
      </c>
      <c r="R2069" t="s">
        <v>407</v>
      </c>
      <c r="S2069" t="s">
        <v>1212</v>
      </c>
      <c r="T2069" s="132">
        <v>775.9</v>
      </c>
      <c r="U2069" t="s">
        <v>1807</v>
      </c>
      <c r="V2069" s="133">
        <v>4.1700000000000001E-2</v>
      </c>
      <c r="W2069" s="133">
        <v>5.2252991397380502E-2</v>
      </c>
      <c r="X2069" s="15" t="s">
        <v>412</v>
      </c>
      <c r="Y2069" s="15" t="s">
        <v>339</v>
      </c>
      <c r="Z2069" s="144">
        <v>31108</v>
      </c>
      <c r="AB2069" t="s">
        <v>3117</v>
      </c>
      <c r="AD2069" s="144">
        <v>31.192</v>
      </c>
      <c r="AG2069" s="15" t="s">
        <v>15</v>
      </c>
      <c r="AH2069" s="133">
        <v>1.6262313181789431E-4</v>
      </c>
      <c r="AI2069" s="133">
        <v>1.1640883954807456E-3</v>
      </c>
      <c r="AJ2069" s="133">
        <v>1.2692615625217344E-4</v>
      </c>
    </row>
    <row r="2070" spans="1:36">
      <c r="A2070" t="s">
        <v>1213</v>
      </c>
      <c r="B2070">
        <v>9888</v>
      </c>
      <c r="C2070" t="s">
        <v>1709</v>
      </c>
      <c r="D2070" t="s">
        <v>1710</v>
      </c>
      <c r="E2070" t="s">
        <v>309</v>
      </c>
      <c r="F2070" t="s">
        <v>3188</v>
      </c>
      <c r="G2070" t="s">
        <v>3189</v>
      </c>
      <c r="H2070" t="s">
        <v>312</v>
      </c>
      <c r="I2070" t="s">
        <v>951</v>
      </c>
      <c r="J2070" t="s">
        <v>204</v>
      </c>
      <c r="K2070" t="s">
        <v>204</v>
      </c>
      <c r="L2070" t="s">
        <v>325</v>
      </c>
      <c r="M2070" t="s">
        <v>340</v>
      </c>
      <c r="N2070" t="s">
        <v>447</v>
      </c>
      <c r="O2070" t="s">
        <v>339</v>
      </c>
      <c r="P2070" t="s">
        <v>1713</v>
      </c>
      <c r="Q2070" t="s">
        <v>415</v>
      </c>
      <c r="R2070" t="s">
        <v>407</v>
      </c>
      <c r="S2070" t="s">
        <v>1212</v>
      </c>
      <c r="T2070" s="132">
        <v>729.6</v>
      </c>
      <c r="U2070" t="s">
        <v>1807</v>
      </c>
      <c r="V2070" s="133">
        <v>4.3999999999999997E-2</v>
      </c>
      <c r="W2070" s="133">
        <v>6.0548281478881499E-2</v>
      </c>
      <c r="X2070" s="15" t="s">
        <v>412</v>
      </c>
      <c r="Y2070" s="15" t="s">
        <v>339</v>
      </c>
      <c r="Z2070" s="144">
        <v>30732</v>
      </c>
      <c r="AB2070" t="s">
        <v>3190</v>
      </c>
      <c r="AD2070" s="144">
        <v>30.7197</v>
      </c>
      <c r="AG2070" s="15" t="s">
        <v>15</v>
      </c>
      <c r="AH2070" s="133">
        <v>2.3281818181818183E-4</v>
      </c>
      <c r="AI2070" s="133">
        <v>1.146462114729734E-3</v>
      </c>
      <c r="AJ2070" s="133">
        <v>1.2500427809117377E-4</v>
      </c>
    </row>
    <row r="2071" spans="1:36">
      <c r="A2071" t="s">
        <v>1213</v>
      </c>
      <c r="B2071">
        <v>9888</v>
      </c>
      <c r="C2071" t="s">
        <v>3163</v>
      </c>
      <c r="D2071" t="s">
        <v>3164</v>
      </c>
      <c r="E2071" t="s">
        <v>309</v>
      </c>
      <c r="F2071" t="s">
        <v>3165</v>
      </c>
      <c r="G2071" t="s">
        <v>3166</v>
      </c>
      <c r="H2071" t="s">
        <v>312</v>
      </c>
      <c r="I2071" t="s">
        <v>951</v>
      </c>
      <c r="J2071" t="s">
        <v>204</v>
      </c>
      <c r="K2071" t="s">
        <v>204</v>
      </c>
      <c r="L2071" t="s">
        <v>325</v>
      </c>
      <c r="M2071" t="s">
        <v>340</v>
      </c>
      <c r="N2071" t="s">
        <v>463</v>
      </c>
      <c r="O2071" t="s">
        <v>339</v>
      </c>
      <c r="P2071" t="s">
        <v>1622</v>
      </c>
      <c r="Q2071" t="s">
        <v>413</v>
      </c>
      <c r="R2071" t="s">
        <v>407</v>
      </c>
      <c r="S2071" t="s">
        <v>1212</v>
      </c>
      <c r="T2071" s="132">
        <v>6111.5</v>
      </c>
      <c r="U2071" t="s">
        <v>3167</v>
      </c>
      <c r="V2071" s="133">
        <v>2.3400000000000001E-2</v>
      </c>
      <c r="W2071" s="133">
        <v>4.9610719896554599E-2</v>
      </c>
      <c r="X2071" s="15" t="s">
        <v>412</v>
      </c>
      <c r="Y2071" s="15" t="s">
        <v>339</v>
      </c>
      <c r="Z2071" s="144">
        <v>34681.5</v>
      </c>
      <c r="AB2071" t="s">
        <v>3168</v>
      </c>
      <c r="AD2071" s="144">
        <v>29.0458</v>
      </c>
      <c r="AG2071" s="15" t="s">
        <v>15</v>
      </c>
      <c r="AH2071" s="133">
        <v>3.5179881633014454E-5</v>
      </c>
      <c r="AI2071" s="133">
        <v>1.0839920081256297E-3</v>
      </c>
      <c r="AJ2071" s="133">
        <v>1.1819286192835917E-4</v>
      </c>
    </row>
    <row r="2072" spans="1:36">
      <c r="A2072" t="s">
        <v>1213</v>
      </c>
      <c r="B2072">
        <v>9888</v>
      </c>
      <c r="C2072" t="s">
        <v>3074</v>
      </c>
      <c r="D2072" t="s">
        <v>3075</v>
      </c>
      <c r="E2072" t="s">
        <v>309</v>
      </c>
      <c r="F2072" t="s">
        <v>3160</v>
      </c>
      <c r="G2072" t="s">
        <v>3161</v>
      </c>
      <c r="H2072" t="s">
        <v>312</v>
      </c>
      <c r="I2072" t="s">
        <v>951</v>
      </c>
      <c r="J2072" t="s">
        <v>204</v>
      </c>
      <c r="K2072" t="s">
        <v>204</v>
      </c>
      <c r="L2072" t="s">
        <v>325</v>
      </c>
      <c r="M2072" t="s">
        <v>340</v>
      </c>
      <c r="N2072" t="s">
        <v>447</v>
      </c>
      <c r="O2072" t="s">
        <v>339</v>
      </c>
      <c r="P2072" t="s">
        <v>1760</v>
      </c>
      <c r="Q2072" t="s">
        <v>415</v>
      </c>
      <c r="R2072" t="s">
        <v>407</v>
      </c>
      <c r="S2072" t="s">
        <v>1212</v>
      </c>
      <c r="T2072" s="132">
        <v>1848.2</v>
      </c>
      <c r="U2072" t="s">
        <v>1663</v>
      </c>
      <c r="V2072" s="133">
        <v>2.9499999999999998E-2</v>
      </c>
      <c r="W2072" s="133">
        <v>5.2297575631141298E-2</v>
      </c>
      <c r="X2072" s="15" t="s">
        <v>412</v>
      </c>
      <c r="Y2072" s="15" t="s">
        <v>339</v>
      </c>
      <c r="Z2072" s="144">
        <v>9296.24</v>
      </c>
      <c r="AB2072" t="s">
        <v>3162</v>
      </c>
      <c r="AD2072" s="144">
        <v>8.9940999999999995</v>
      </c>
      <c r="AG2072" s="15" t="s">
        <v>15</v>
      </c>
      <c r="AH2072" s="133">
        <v>3.0036005604530008E-5</v>
      </c>
      <c r="AI2072" s="133">
        <v>3.3566066420214716E-4</v>
      </c>
      <c r="AJ2072" s="133">
        <v>3.6598696523072357E-5</v>
      </c>
    </row>
    <row r="2073" spans="1:36">
      <c r="A2073" t="s">
        <v>1213</v>
      </c>
      <c r="B2073">
        <v>9888</v>
      </c>
      <c r="C2073" t="s">
        <v>3046</v>
      </c>
      <c r="D2073" t="s">
        <v>3047</v>
      </c>
      <c r="E2073" t="s">
        <v>309</v>
      </c>
      <c r="F2073" t="s">
        <v>3123</v>
      </c>
      <c r="G2073" t="s">
        <v>3124</v>
      </c>
      <c r="H2073" t="s">
        <v>312</v>
      </c>
      <c r="I2073" t="s">
        <v>951</v>
      </c>
      <c r="J2073" t="s">
        <v>204</v>
      </c>
      <c r="K2073" t="s">
        <v>204</v>
      </c>
      <c r="L2073" t="s">
        <v>325</v>
      </c>
      <c r="M2073" t="s">
        <v>340</v>
      </c>
      <c r="N2073" t="s">
        <v>447</v>
      </c>
      <c r="O2073" t="s">
        <v>339</v>
      </c>
      <c r="P2073" t="s">
        <v>1662</v>
      </c>
      <c r="Q2073" t="s">
        <v>413</v>
      </c>
      <c r="R2073" t="s">
        <v>407</v>
      </c>
      <c r="S2073" t="s">
        <v>1212</v>
      </c>
      <c r="T2073" s="132">
        <v>592.4</v>
      </c>
      <c r="U2073" t="s">
        <v>3125</v>
      </c>
      <c r="V2073" s="133">
        <v>4.2000000000000003E-2</v>
      </c>
      <c r="W2073" s="133">
        <v>5.1002010250091198E-2</v>
      </c>
      <c r="X2073" s="15" t="s">
        <v>412</v>
      </c>
      <c r="Y2073" s="15" t="s">
        <v>339</v>
      </c>
      <c r="Z2073" s="144">
        <v>3182.67</v>
      </c>
      <c r="AB2073" t="s">
        <v>3126</v>
      </c>
      <c r="AD2073" s="144">
        <v>3.2170000000000001</v>
      </c>
      <c r="AG2073" s="15" t="s">
        <v>15</v>
      </c>
      <c r="AH2073" s="133">
        <v>1.3183430648710268E-5</v>
      </c>
      <c r="AI2073" s="133">
        <v>1.2005874481474605E-4</v>
      </c>
      <c r="AJ2073" s="133">
        <v>1.3090582350065463E-5</v>
      </c>
    </row>
    <row r="2074" spans="1:36">
      <c r="A2074" t="s">
        <v>1213</v>
      </c>
      <c r="B2074">
        <v>9888</v>
      </c>
      <c r="C2074" t="s">
        <v>2565</v>
      </c>
      <c r="D2074" t="s">
        <v>2566</v>
      </c>
      <c r="E2074" t="s">
        <v>309</v>
      </c>
      <c r="F2074" t="s">
        <v>3127</v>
      </c>
      <c r="G2074" t="s">
        <v>3128</v>
      </c>
      <c r="H2074" t="s">
        <v>312</v>
      </c>
      <c r="I2074" t="s">
        <v>951</v>
      </c>
      <c r="J2074" t="s">
        <v>204</v>
      </c>
      <c r="K2074" t="s">
        <v>204</v>
      </c>
      <c r="L2074" t="s">
        <v>325</v>
      </c>
      <c r="M2074" t="s">
        <v>340</v>
      </c>
      <c r="N2074" t="s">
        <v>484</v>
      </c>
      <c r="O2074" t="s">
        <v>339</v>
      </c>
      <c r="P2074" t="s">
        <v>1622</v>
      </c>
      <c r="Q2074" t="s">
        <v>413</v>
      </c>
      <c r="R2074" t="s">
        <v>407</v>
      </c>
      <c r="S2074" t="s">
        <v>1212</v>
      </c>
      <c r="T2074" s="132">
        <v>235.6</v>
      </c>
      <c r="U2074" t="s">
        <v>3129</v>
      </c>
      <c r="V2074" s="133">
        <v>2.1600000000000001E-2</v>
      </c>
      <c r="W2074" s="133">
        <v>5.42540367126461E-2</v>
      </c>
      <c r="X2074" s="15" t="s">
        <v>412</v>
      </c>
      <c r="Y2074" s="15" t="s">
        <v>339</v>
      </c>
      <c r="Z2074" s="144">
        <v>1549.43</v>
      </c>
      <c r="AB2074" t="s">
        <v>3130</v>
      </c>
      <c r="AD2074" s="144">
        <v>1.5468</v>
      </c>
      <c r="AG2074" s="15" t="s">
        <v>15</v>
      </c>
      <c r="AH2074" s="133">
        <v>1.2114238670962867E-5</v>
      </c>
      <c r="AI2074" s="133">
        <v>5.7726722561221382E-5</v>
      </c>
      <c r="AJ2074" s="133">
        <v>6.2942221880886719E-6</v>
      </c>
    </row>
    <row r="2075" spans="1:36">
      <c r="A2075" t="s">
        <v>1213</v>
      </c>
      <c r="B2075">
        <v>9888</v>
      </c>
      <c r="C2075" t="s">
        <v>2163</v>
      </c>
      <c r="D2075" t="s">
        <v>2164</v>
      </c>
      <c r="E2075" t="s">
        <v>309</v>
      </c>
      <c r="F2075" t="s">
        <v>2458</v>
      </c>
      <c r="G2075" t="s">
        <v>2459</v>
      </c>
      <c r="H2075" t="s">
        <v>312</v>
      </c>
      <c r="I2075" t="s">
        <v>951</v>
      </c>
      <c r="J2075" t="s">
        <v>204</v>
      </c>
      <c r="K2075" t="s">
        <v>204</v>
      </c>
      <c r="L2075" t="s">
        <v>325</v>
      </c>
      <c r="M2075" t="s">
        <v>340</v>
      </c>
      <c r="N2075" t="s">
        <v>484</v>
      </c>
      <c r="O2075" t="s">
        <v>339</v>
      </c>
      <c r="P2075" t="s">
        <v>1690</v>
      </c>
      <c r="Q2075" t="s">
        <v>413</v>
      </c>
      <c r="R2075" t="s">
        <v>407</v>
      </c>
      <c r="S2075" t="s">
        <v>1212</v>
      </c>
      <c r="T2075" s="132">
        <v>1138.2</v>
      </c>
      <c r="U2075" t="s">
        <v>2460</v>
      </c>
      <c r="V2075" s="133">
        <v>3.6499999999999998E-2</v>
      </c>
      <c r="W2075" s="133">
        <v>4.5945633621215502E-2</v>
      </c>
      <c r="X2075" s="15" t="s">
        <v>412</v>
      </c>
      <c r="Y2075" s="15" t="s">
        <v>339</v>
      </c>
      <c r="Z2075" s="144">
        <v>521.83000000000004</v>
      </c>
      <c r="AB2075" t="s">
        <v>2461</v>
      </c>
      <c r="AD2075" s="144">
        <v>0.52239999999999998</v>
      </c>
      <c r="AG2075" s="15" t="s">
        <v>15</v>
      </c>
      <c r="AH2075" s="133">
        <v>4.8999000735132431E-7</v>
      </c>
      <c r="AI2075" s="133">
        <v>1.9496017498048906E-5</v>
      </c>
      <c r="AJ2075" s="133">
        <v>2.1257445507224736E-6</v>
      </c>
    </row>
    <row r="2076" spans="1:36">
      <c r="A2076" t="s">
        <v>1213</v>
      </c>
      <c r="B2076">
        <v>9888</v>
      </c>
      <c r="C2076" t="s">
        <v>2474</v>
      </c>
      <c r="D2076" t="s">
        <v>2475</v>
      </c>
      <c r="E2076" t="s">
        <v>309</v>
      </c>
      <c r="F2076" t="s">
        <v>2476</v>
      </c>
      <c r="G2076" t="s">
        <v>2477</v>
      </c>
      <c r="H2076" t="s">
        <v>312</v>
      </c>
      <c r="I2076" t="s">
        <v>951</v>
      </c>
      <c r="J2076" t="s">
        <v>204</v>
      </c>
      <c r="K2076" t="s">
        <v>204</v>
      </c>
      <c r="L2076" t="s">
        <v>325</v>
      </c>
      <c r="M2076" t="s">
        <v>340</v>
      </c>
      <c r="N2076" t="s">
        <v>478</v>
      </c>
      <c r="O2076" t="s">
        <v>339</v>
      </c>
      <c r="P2076" t="s">
        <v>1964</v>
      </c>
      <c r="Q2076" t="s">
        <v>415</v>
      </c>
      <c r="R2076" t="s">
        <v>407</v>
      </c>
      <c r="S2076" t="s">
        <v>1212</v>
      </c>
      <c r="T2076" s="132">
        <v>167.1</v>
      </c>
      <c r="U2076" t="s">
        <v>1526</v>
      </c>
      <c r="V2076" s="133">
        <v>1.49E-2</v>
      </c>
      <c r="W2076" s="133">
        <v>4.9386487426757497E-2</v>
      </c>
      <c r="X2076" s="15" t="s">
        <v>412</v>
      </c>
      <c r="Y2076" s="15" t="s">
        <v>339</v>
      </c>
      <c r="Z2076" s="144">
        <v>185.7</v>
      </c>
      <c r="AB2076" t="s">
        <v>2293</v>
      </c>
      <c r="AD2076" s="144">
        <v>0.18559999999999999</v>
      </c>
      <c r="AG2076" s="15" t="s">
        <v>15</v>
      </c>
      <c r="AH2076" s="133">
        <v>1.5489406438771929E-6</v>
      </c>
      <c r="AI2076" s="133">
        <v>6.9266095858305457E-6</v>
      </c>
      <c r="AJ2076" s="133">
        <v>7.5524155553999066E-7</v>
      </c>
    </row>
    <row r="2077" spans="1:36">
      <c r="A2077" t="s">
        <v>1213</v>
      </c>
      <c r="B2077">
        <v>9888</v>
      </c>
      <c r="C2077" t="s">
        <v>1874</v>
      </c>
      <c r="D2077" t="s">
        <v>1875</v>
      </c>
      <c r="E2077" t="s">
        <v>309</v>
      </c>
      <c r="F2077" t="s">
        <v>3034</v>
      </c>
      <c r="G2077" t="s">
        <v>3035</v>
      </c>
      <c r="H2077" t="s">
        <v>321</v>
      </c>
      <c r="I2077" t="s">
        <v>754</v>
      </c>
      <c r="J2077" t="s">
        <v>204</v>
      </c>
      <c r="K2077" t="s">
        <v>204</v>
      </c>
      <c r="L2077" t="s">
        <v>325</v>
      </c>
      <c r="M2077" t="s">
        <v>340</v>
      </c>
      <c r="N2077" t="s">
        <v>448</v>
      </c>
      <c r="O2077" t="s">
        <v>339</v>
      </c>
      <c r="P2077" t="s">
        <v>1650</v>
      </c>
      <c r="Q2077" t="s">
        <v>413</v>
      </c>
      <c r="R2077" t="s">
        <v>407</v>
      </c>
      <c r="S2077" t="s">
        <v>1212</v>
      </c>
      <c r="T2077" s="132">
        <v>5195.8999999999996</v>
      </c>
      <c r="U2077" t="s">
        <v>3036</v>
      </c>
      <c r="V2077" s="133">
        <v>3.7100000000000001E-2</v>
      </c>
      <c r="W2077" s="133">
        <v>2.6445276554822601E-2</v>
      </c>
      <c r="X2077" s="3" t="s">
        <v>411</v>
      </c>
      <c r="Y2077" s="3" t="s">
        <v>339</v>
      </c>
      <c r="Z2077" s="144">
        <v>750000</v>
      </c>
      <c r="AB2077" t="s">
        <v>3037</v>
      </c>
      <c r="AD2077" s="144">
        <v>800.1</v>
      </c>
      <c r="AG2077" s="15" t="s">
        <v>15</v>
      </c>
      <c r="AH2077" s="133">
        <v>1.952362358453729E-3</v>
      </c>
      <c r="AI2077" s="133">
        <v>2.9859807810468857E-2</v>
      </c>
      <c r="AJ2077" s="133">
        <v>3.2557584514415223E-3</v>
      </c>
    </row>
    <row r="2078" spans="1:36">
      <c r="A2078" t="s">
        <v>1213</v>
      </c>
      <c r="B2078">
        <v>9888</v>
      </c>
      <c r="C2078" t="s">
        <v>455</v>
      </c>
      <c r="D2078" t="s">
        <v>2571</v>
      </c>
      <c r="E2078" t="s">
        <v>309</v>
      </c>
      <c r="F2078" t="s">
        <v>2572</v>
      </c>
      <c r="G2078" t="s">
        <v>2573</v>
      </c>
      <c r="H2078" t="s">
        <v>321</v>
      </c>
      <c r="I2078" t="s">
        <v>754</v>
      </c>
      <c r="J2078" t="s">
        <v>204</v>
      </c>
      <c r="K2078" t="s">
        <v>204</v>
      </c>
      <c r="L2078" t="s">
        <v>325</v>
      </c>
      <c r="M2078" t="s">
        <v>340</v>
      </c>
      <c r="N2078" t="s">
        <v>440</v>
      </c>
      <c r="O2078" t="s">
        <v>339</v>
      </c>
      <c r="P2078" t="s">
        <v>2102</v>
      </c>
      <c r="Q2078" t="s">
        <v>415</v>
      </c>
      <c r="R2078" t="s">
        <v>407</v>
      </c>
      <c r="S2078" t="s">
        <v>1212</v>
      </c>
      <c r="T2078" s="132">
        <v>1384.4</v>
      </c>
      <c r="U2078" t="s">
        <v>2574</v>
      </c>
      <c r="V2078" s="133">
        <v>4.4999999999999998E-2</v>
      </c>
      <c r="W2078" s="133">
        <v>1.6350881510972599E-2</v>
      </c>
      <c r="X2078" s="15" t="s">
        <v>412</v>
      </c>
      <c r="Y2078" s="15" t="s">
        <v>339</v>
      </c>
      <c r="Z2078" s="144">
        <v>645885</v>
      </c>
      <c r="AB2078" t="s">
        <v>2575</v>
      </c>
      <c r="AD2078" s="144">
        <v>763.82359999999994</v>
      </c>
      <c r="AG2078" s="15" t="s">
        <v>15</v>
      </c>
      <c r="AH2078" s="133">
        <v>2.1852891951888815E-4</v>
      </c>
      <c r="AI2078" s="133">
        <v>2.8505969125234894E-2</v>
      </c>
      <c r="AJ2078" s="133">
        <v>3.108142908524545E-3</v>
      </c>
    </row>
    <row r="2079" spans="1:36">
      <c r="A2079" t="s">
        <v>1213</v>
      </c>
      <c r="B2079">
        <v>9888</v>
      </c>
      <c r="C2079" t="s">
        <v>2724</v>
      </c>
      <c r="D2079" t="s">
        <v>2725</v>
      </c>
      <c r="E2079" t="s">
        <v>309</v>
      </c>
      <c r="F2079" t="s">
        <v>3038</v>
      </c>
      <c r="G2079" t="s">
        <v>3039</v>
      </c>
      <c r="H2079" t="s">
        <v>321</v>
      </c>
      <c r="I2079" t="s">
        <v>754</v>
      </c>
      <c r="J2079" t="s">
        <v>204</v>
      </c>
      <c r="K2079" t="s">
        <v>204</v>
      </c>
      <c r="L2079" t="s">
        <v>325</v>
      </c>
      <c r="M2079" t="s">
        <v>340</v>
      </c>
      <c r="N2079" t="s">
        <v>447</v>
      </c>
      <c r="O2079" t="s">
        <v>339</v>
      </c>
      <c r="P2079" t="s">
        <v>1662</v>
      </c>
      <c r="Q2079" t="s">
        <v>413</v>
      </c>
      <c r="R2079" t="s">
        <v>407</v>
      </c>
      <c r="S2079" t="s">
        <v>1212</v>
      </c>
      <c r="T2079" s="132">
        <v>992.3</v>
      </c>
      <c r="U2079" t="s">
        <v>1703</v>
      </c>
      <c r="V2079" s="133">
        <v>4.3400000000000001E-2</v>
      </c>
      <c r="W2079" s="133">
        <v>2.3337493201493899E-2</v>
      </c>
      <c r="X2079" s="15" t="s">
        <v>412</v>
      </c>
      <c r="Y2079" s="15" t="s">
        <v>339</v>
      </c>
      <c r="Z2079" s="144">
        <v>121794.33</v>
      </c>
      <c r="AB2079" t="s">
        <v>2782</v>
      </c>
      <c r="AC2079" s="132">
        <v>141973.6</v>
      </c>
      <c r="AD2079" s="144">
        <v>280.73390000000001</v>
      </c>
      <c r="AG2079" s="15" t="s">
        <v>15</v>
      </c>
      <c r="AH2079" s="133">
        <v>2.7999999999999998E-4</v>
      </c>
      <c r="AI2079" s="133">
        <v>1.0477015747885744E-2</v>
      </c>
      <c r="AJ2079" s="133">
        <v>1.1423594144871132E-3</v>
      </c>
    </row>
    <row r="2080" spans="1:36">
      <c r="A2080" t="s">
        <v>1213</v>
      </c>
      <c r="B2080">
        <v>9888</v>
      </c>
      <c r="C2080" t="s">
        <v>2557</v>
      </c>
      <c r="D2080" t="s">
        <v>2558</v>
      </c>
      <c r="E2080" t="s">
        <v>309</v>
      </c>
      <c r="F2080" t="s">
        <v>2576</v>
      </c>
      <c r="G2080" t="s">
        <v>2577</v>
      </c>
      <c r="H2080" t="s">
        <v>321</v>
      </c>
      <c r="I2080" t="s">
        <v>754</v>
      </c>
      <c r="J2080" t="s">
        <v>204</v>
      </c>
      <c r="K2080" t="s">
        <v>204</v>
      </c>
      <c r="L2080" t="s">
        <v>325</v>
      </c>
      <c r="M2080" t="s">
        <v>340</v>
      </c>
      <c r="N2080" t="s">
        <v>475</v>
      </c>
      <c r="O2080" t="s">
        <v>339</v>
      </c>
      <c r="P2080" t="s">
        <v>1650</v>
      </c>
      <c r="Q2080" t="s">
        <v>413</v>
      </c>
      <c r="R2080" t="s">
        <v>407</v>
      </c>
      <c r="S2080" t="s">
        <v>1212</v>
      </c>
      <c r="T2080" s="132">
        <v>2408.9</v>
      </c>
      <c r="U2080" t="s">
        <v>2578</v>
      </c>
      <c r="V2080" s="133">
        <v>4.2999999999999997E-2</v>
      </c>
      <c r="W2080" s="133">
        <v>1.96081531774994E-2</v>
      </c>
      <c r="X2080" s="15" t="s">
        <v>412</v>
      </c>
      <c r="Y2080" s="15" t="s">
        <v>339</v>
      </c>
      <c r="Z2080" s="144">
        <v>206011.68</v>
      </c>
      <c r="AB2080" t="s">
        <v>2579</v>
      </c>
      <c r="AD2080" s="144">
        <v>247.8733</v>
      </c>
      <c r="AG2080" s="15" t="s">
        <v>15</v>
      </c>
      <c r="AH2080" s="133">
        <v>4.0401731332544627E-4</v>
      </c>
      <c r="AI2080" s="133">
        <v>9.2506550423030742E-3</v>
      </c>
      <c r="AJ2080" s="133">
        <v>1.0086434087760278E-3</v>
      </c>
    </row>
    <row r="2081" spans="1:36">
      <c r="A2081" t="s">
        <v>1213</v>
      </c>
      <c r="B2081">
        <v>9888</v>
      </c>
      <c r="C2081" t="s">
        <v>3169</v>
      </c>
      <c r="D2081" t="s">
        <v>3170</v>
      </c>
      <c r="E2081" t="s">
        <v>309</v>
      </c>
      <c r="F2081" t="s">
        <v>3171</v>
      </c>
      <c r="G2081" t="s">
        <v>3172</v>
      </c>
      <c r="H2081" t="s">
        <v>321</v>
      </c>
      <c r="I2081" t="s">
        <v>754</v>
      </c>
      <c r="J2081" t="s">
        <v>204</v>
      </c>
      <c r="K2081" t="s">
        <v>204</v>
      </c>
      <c r="L2081" t="s">
        <v>325</v>
      </c>
      <c r="M2081" t="s">
        <v>340</v>
      </c>
      <c r="N2081" t="s">
        <v>465</v>
      </c>
      <c r="O2081" t="s">
        <v>339</v>
      </c>
      <c r="P2081" t="s">
        <v>1760</v>
      </c>
      <c r="Q2081" t="s">
        <v>415</v>
      </c>
      <c r="R2081" t="s">
        <v>407</v>
      </c>
      <c r="S2081" t="s">
        <v>1212</v>
      </c>
      <c r="T2081" s="132">
        <v>740.4</v>
      </c>
      <c r="U2081" t="s">
        <v>3173</v>
      </c>
      <c r="V2081" s="133">
        <v>4.65E-2</v>
      </c>
      <c r="W2081" s="133">
        <v>2.53805001485344E-2</v>
      </c>
      <c r="X2081" s="15" t="s">
        <v>412</v>
      </c>
      <c r="Y2081" s="15" t="s">
        <v>339</v>
      </c>
      <c r="Z2081" s="144">
        <v>84174.8</v>
      </c>
      <c r="AB2081" t="s">
        <v>3174</v>
      </c>
      <c r="AD2081" s="144">
        <v>97.078800000000001</v>
      </c>
      <c r="AG2081" s="15" t="s">
        <v>15</v>
      </c>
      <c r="AH2081" s="133">
        <v>2.936513252453874E-4</v>
      </c>
      <c r="AI2081" s="133">
        <v>3.622990014336888E-3</v>
      </c>
      <c r="AJ2081" s="133">
        <v>3.950320254415714E-4</v>
      </c>
    </row>
    <row r="2082" spans="1:36">
      <c r="A2082" t="s">
        <v>1213</v>
      </c>
      <c r="B2082">
        <v>9888</v>
      </c>
      <c r="C2082" t="s">
        <v>1834</v>
      </c>
      <c r="D2082" t="s">
        <v>1835</v>
      </c>
      <c r="E2082" t="s">
        <v>309</v>
      </c>
      <c r="F2082" t="s">
        <v>1836</v>
      </c>
      <c r="G2082" t="s">
        <v>1837</v>
      </c>
      <c r="H2082" t="s">
        <v>321</v>
      </c>
      <c r="I2082" t="s">
        <v>754</v>
      </c>
      <c r="J2082" t="s">
        <v>204</v>
      </c>
      <c r="K2082" t="s">
        <v>204</v>
      </c>
      <c r="L2082" t="s">
        <v>325</v>
      </c>
      <c r="M2082" t="s">
        <v>340</v>
      </c>
      <c r="N2082" t="s">
        <v>456</v>
      </c>
      <c r="O2082" t="s">
        <v>339</v>
      </c>
      <c r="P2082" t="s">
        <v>1690</v>
      </c>
      <c r="Q2082" t="s">
        <v>413</v>
      </c>
      <c r="R2082" t="s">
        <v>407</v>
      </c>
      <c r="S2082" t="s">
        <v>1212</v>
      </c>
      <c r="T2082" s="132">
        <v>5669.5</v>
      </c>
      <c r="U2082" t="s">
        <v>1838</v>
      </c>
      <c r="V2082" s="133">
        <v>5.1499999999999997E-2</v>
      </c>
      <c r="W2082" s="133">
        <v>2.9789094086885098E-2</v>
      </c>
      <c r="X2082" s="15" t="s">
        <v>412</v>
      </c>
      <c r="Y2082" s="15" t="s">
        <v>339</v>
      </c>
      <c r="Z2082" s="144">
        <v>28296.400000000001</v>
      </c>
      <c r="AB2082" t="s">
        <v>1839</v>
      </c>
      <c r="AD2082" s="144">
        <v>43.652900000000002</v>
      </c>
      <c r="AG2082" s="15" t="s">
        <v>15</v>
      </c>
      <c r="AH2082" s="133">
        <v>9.7439837183281395E-6</v>
      </c>
      <c r="AI2082" s="133">
        <v>1.6291303641664994E-3</v>
      </c>
      <c r="AJ2082" s="133">
        <v>1.7763191864133437E-4</v>
      </c>
    </row>
    <row r="2083" spans="1:36">
      <c r="A2083" t="s">
        <v>1213</v>
      </c>
      <c r="B2083">
        <v>9888</v>
      </c>
      <c r="C2083" t="s">
        <v>1846</v>
      </c>
      <c r="D2083" t="s">
        <v>1847</v>
      </c>
      <c r="E2083" t="s">
        <v>309</v>
      </c>
      <c r="F2083" t="s">
        <v>1848</v>
      </c>
      <c r="G2083" t="s">
        <v>1849</v>
      </c>
      <c r="H2083" t="s">
        <v>321</v>
      </c>
      <c r="I2083" t="s">
        <v>754</v>
      </c>
      <c r="J2083" t="s">
        <v>204</v>
      </c>
      <c r="K2083" t="s">
        <v>204</v>
      </c>
      <c r="L2083" t="s">
        <v>325</v>
      </c>
      <c r="M2083" t="s">
        <v>340</v>
      </c>
      <c r="N2083" t="s">
        <v>464</v>
      </c>
      <c r="O2083" t="s">
        <v>339</v>
      </c>
      <c r="P2083" t="s">
        <v>1650</v>
      </c>
      <c r="Q2083" t="s">
        <v>413</v>
      </c>
      <c r="R2083" t="s">
        <v>407</v>
      </c>
      <c r="S2083" t="s">
        <v>1212</v>
      </c>
      <c r="T2083" s="132">
        <v>474</v>
      </c>
      <c r="U2083" t="s">
        <v>1850</v>
      </c>
      <c r="V2083" s="133">
        <v>0.04</v>
      </c>
      <c r="W2083" s="133">
        <v>1.7949357421397801E-2</v>
      </c>
      <c r="X2083" s="15" t="s">
        <v>412</v>
      </c>
      <c r="Y2083" s="15" t="s">
        <v>339</v>
      </c>
      <c r="Z2083" s="144">
        <v>16703.18</v>
      </c>
      <c r="AB2083" t="s">
        <v>1851</v>
      </c>
      <c r="AD2083" s="144">
        <v>18.831199999999999</v>
      </c>
      <c r="AG2083" s="15" t="s">
        <v>15</v>
      </c>
      <c r="AH2083" s="133">
        <v>2.0517126241820598E-4</v>
      </c>
      <c r="AI2083" s="133">
        <v>7.0278216827959143E-4</v>
      </c>
      <c r="AJ2083" s="133">
        <v>7.6627719723516553E-5</v>
      </c>
    </row>
    <row r="2084" spans="1:36">
      <c r="A2084" t="s">
        <v>1213</v>
      </c>
      <c r="B2084">
        <v>9888</v>
      </c>
      <c r="C2084" t="s">
        <v>1858</v>
      </c>
      <c r="D2084" t="s">
        <v>1859</v>
      </c>
      <c r="E2084" t="s">
        <v>309</v>
      </c>
      <c r="F2084" t="s">
        <v>2733</v>
      </c>
      <c r="G2084" t="s">
        <v>2734</v>
      </c>
      <c r="H2084" t="s">
        <v>312</v>
      </c>
      <c r="I2084" t="s">
        <v>754</v>
      </c>
      <c r="J2084" t="s">
        <v>204</v>
      </c>
      <c r="K2084" t="s">
        <v>204</v>
      </c>
      <c r="L2084" t="s">
        <v>325</v>
      </c>
      <c r="M2084" t="s">
        <v>340</v>
      </c>
      <c r="N2084" t="s">
        <v>448</v>
      </c>
      <c r="O2084" t="s">
        <v>339</v>
      </c>
      <c r="P2084" t="s">
        <v>1211</v>
      </c>
      <c r="Q2084" t="s">
        <v>413</v>
      </c>
      <c r="R2084" t="s">
        <v>407</v>
      </c>
      <c r="S2084" t="s">
        <v>1212</v>
      </c>
      <c r="T2084" s="132">
        <v>3648.6</v>
      </c>
      <c r="U2084" t="s">
        <v>2735</v>
      </c>
      <c r="V2084" s="133">
        <v>1E-3</v>
      </c>
      <c r="W2084" s="133">
        <v>1.7976894742250098E-2</v>
      </c>
      <c r="X2084" s="15" t="s">
        <v>412</v>
      </c>
      <c r="Y2084" s="15" t="s">
        <v>339</v>
      </c>
      <c r="Z2084" s="144">
        <v>864082</v>
      </c>
      <c r="AB2084" t="s">
        <v>2736</v>
      </c>
      <c r="AD2084" s="144">
        <v>886.11609999999996</v>
      </c>
      <c r="AG2084" s="15" t="s">
        <v>15</v>
      </c>
      <c r="AH2084" s="133">
        <v>2.7542612889293349E-4</v>
      </c>
      <c r="AI2084" s="133">
        <v>3.3069936812601175E-2</v>
      </c>
      <c r="AJ2084" s="133">
        <v>3.6057742551348594E-3</v>
      </c>
    </row>
    <row r="2085" spans="1:36">
      <c r="A2085" t="s">
        <v>1213</v>
      </c>
      <c r="B2085">
        <v>9888</v>
      </c>
      <c r="C2085" t="s">
        <v>455</v>
      </c>
      <c r="D2085" t="s">
        <v>2571</v>
      </c>
      <c r="E2085" t="s">
        <v>309</v>
      </c>
      <c r="F2085" t="s">
        <v>2677</v>
      </c>
      <c r="G2085" t="s">
        <v>2678</v>
      </c>
      <c r="H2085" t="s">
        <v>312</v>
      </c>
      <c r="I2085" t="s">
        <v>754</v>
      </c>
      <c r="J2085" t="s">
        <v>204</v>
      </c>
      <c r="K2085" t="s">
        <v>204</v>
      </c>
      <c r="L2085" t="s">
        <v>325</v>
      </c>
      <c r="M2085" t="s">
        <v>340</v>
      </c>
      <c r="N2085" t="s">
        <v>440</v>
      </c>
      <c r="O2085" t="s">
        <v>339</v>
      </c>
      <c r="P2085" t="s">
        <v>2102</v>
      </c>
      <c r="Q2085" t="s">
        <v>415</v>
      </c>
      <c r="R2085" t="s">
        <v>407</v>
      </c>
      <c r="S2085" t="s">
        <v>1212</v>
      </c>
      <c r="T2085" s="132">
        <v>3888.3</v>
      </c>
      <c r="U2085" t="s">
        <v>2679</v>
      </c>
      <c r="V2085" s="133">
        <v>3.85E-2</v>
      </c>
      <c r="W2085" s="133">
        <v>1.97550188887116E-2</v>
      </c>
      <c r="X2085" s="15" t="s">
        <v>412</v>
      </c>
      <c r="Y2085" s="15" t="s">
        <v>339</v>
      </c>
      <c r="Z2085" s="144">
        <v>681397.42</v>
      </c>
      <c r="AB2085" t="s">
        <v>2680</v>
      </c>
      <c r="AC2085" s="132">
        <v>23250.1</v>
      </c>
      <c r="AD2085" s="144">
        <v>844.26580000000001</v>
      </c>
      <c r="AG2085" s="15" t="s">
        <v>15</v>
      </c>
      <c r="AH2085" s="133">
        <v>2.6670624183733045E-4</v>
      </c>
      <c r="AI2085" s="133">
        <v>3.150807965123327E-2</v>
      </c>
      <c r="AJ2085" s="133">
        <v>3.4354774573341308E-3</v>
      </c>
    </row>
    <row r="2086" spans="1:36">
      <c r="A2086" t="s">
        <v>1213</v>
      </c>
      <c r="B2086">
        <v>9888</v>
      </c>
      <c r="C2086" t="s">
        <v>1874</v>
      </c>
      <c r="D2086" t="s">
        <v>1875</v>
      </c>
      <c r="E2086" t="s">
        <v>309</v>
      </c>
      <c r="F2086" t="s">
        <v>2713</v>
      </c>
      <c r="G2086" t="s">
        <v>2714</v>
      </c>
      <c r="H2086" t="s">
        <v>312</v>
      </c>
      <c r="I2086" t="s">
        <v>754</v>
      </c>
      <c r="J2086" t="s">
        <v>204</v>
      </c>
      <c r="K2086" t="s">
        <v>204</v>
      </c>
      <c r="L2086" t="s">
        <v>325</v>
      </c>
      <c r="M2086" t="s">
        <v>340</v>
      </c>
      <c r="N2086" t="s">
        <v>448</v>
      </c>
      <c r="O2086" t="s">
        <v>339</v>
      </c>
      <c r="P2086" t="s">
        <v>1211</v>
      </c>
      <c r="Q2086" t="s">
        <v>413</v>
      </c>
      <c r="R2086" t="s">
        <v>407</v>
      </c>
      <c r="S2086" t="s">
        <v>1212</v>
      </c>
      <c r="T2086" s="132">
        <v>4087.9</v>
      </c>
      <c r="U2086" t="s">
        <v>2715</v>
      </c>
      <c r="V2086" s="133">
        <v>1E-3</v>
      </c>
      <c r="W2086" s="133">
        <v>1.9503249098062201E-2</v>
      </c>
      <c r="X2086" s="15" t="s">
        <v>412</v>
      </c>
      <c r="Y2086" s="15" t="s">
        <v>339</v>
      </c>
      <c r="Z2086" s="144">
        <v>603200</v>
      </c>
      <c r="AB2086" t="s">
        <v>2716</v>
      </c>
      <c r="AD2086" s="144">
        <v>609.41300000000001</v>
      </c>
      <c r="AG2086" s="15" t="s">
        <v>15</v>
      </c>
      <c r="AH2086" s="133">
        <v>3.2587311626497911E-4</v>
      </c>
      <c r="AI2086" s="133">
        <v>2.2743350902638744E-2</v>
      </c>
      <c r="AJ2086" s="133">
        <v>2.4798169293442475E-3</v>
      </c>
    </row>
    <row r="2087" spans="1:36">
      <c r="A2087" t="s">
        <v>1213</v>
      </c>
      <c r="B2087">
        <v>9888</v>
      </c>
      <c r="C2087" t="s">
        <v>1953</v>
      </c>
      <c r="D2087" t="s">
        <v>1954</v>
      </c>
      <c r="E2087" t="s">
        <v>309</v>
      </c>
      <c r="F2087" t="s">
        <v>2631</v>
      </c>
      <c r="G2087" t="s">
        <v>2632</v>
      </c>
      <c r="H2087" t="s">
        <v>312</v>
      </c>
      <c r="I2087" t="s">
        <v>754</v>
      </c>
      <c r="J2087" t="s">
        <v>204</v>
      </c>
      <c r="K2087" t="s">
        <v>204</v>
      </c>
      <c r="L2087" t="s">
        <v>325</v>
      </c>
      <c r="M2087" t="s">
        <v>340</v>
      </c>
      <c r="N2087" t="s">
        <v>464</v>
      </c>
      <c r="O2087" t="s">
        <v>339</v>
      </c>
      <c r="P2087" t="s">
        <v>1957</v>
      </c>
      <c r="Q2087" t="s">
        <v>413</v>
      </c>
      <c r="R2087" t="s">
        <v>407</v>
      </c>
      <c r="S2087" t="s">
        <v>1212</v>
      </c>
      <c r="T2087" s="132">
        <v>10903.5</v>
      </c>
      <c r="U2087" t="s">
        <v>2633</v>
      </c>
      <c r="V2087" s="133">
        <v>1.6899999999999998E-2</v>
      </c>
      <c r="W2087" s="133">
        <v>3.0093315917253199E-2</v>
      </c>
      <c r="X2087" s="15" t="s">
        <v>412</v>
      </c>
      <c r="Y2087" s="15" t="s">
        <v>339</v>
      </c>
      <c r="Z2087" s="144">
        <v>644830</v>
      </c>
      <c r="AB2087" t="s">
        <v>2634</v>
      </c>
      <c r="AD2087" s="144">
        <v>607.88119999999992</v>
      </c>
      <c r="AG2087" s="15" t="s">
        <v>15</v>
      </c>
      <c r="AH2087" s="133">
        <v>1.4779645011643472E-4</v>
      </c>
      <c r="AI2087" s="133">
        <v>2.2686183981498787E-2</v>
      </c>
      <c r="AJ2087" s="133">
        <v>2.4735837449973929E-3</v>
      </c>
    </row>
    <row r="2088" spans="1:36">
      <c r="A2088" t="s">
        <v>1213</v>
      </c>
      <c r="B2088">
        <v>9888</v>
      </c>
      <c r="C2088" t="s">
        <v>3061</v>
      </c>
      <c r="D2088" t="s">
        <v>3062</v>
      </c>
      <c r="E2088" t="s">
        <v>309</v>
      </c>
      <c r="F2088" t="s">
        <v>3063</v>
      </c>
      <c r="G2088" t="s">
        <v>3064</v>
      </c>
      <c r="H2088" t="s">
        <v>312</v>
      </c>
      <c r="I2088" t="s">
        <v>754</v>
      </c>
      <c r="J2088" t="s">
        <v>204</v>
      </c>
      <c r="K2088" t="s">
        <v>204</v>
      </c>
      <c r="L2088" t="s">
        <v>325</v>
      </c>
      <c r="M2088" t="s">
        <v>340</v>
      </c>
      <c r="N2088" t="s">
        <v>464</v>
      </c>
      <c r="O2088" t="s">
        <v>339</v>
      </c>
      <c r="P2088" t="s">
        <v>1662</v>
      </c>
      <c r="Q2088" t="s">
        <v>413</v>
      </c>
      <c r="R2088" t="s">
        <v>407</v>
      </c>
      <c r="S2088" t="s">
        <v>1212</v>
      </c>
      <c r="T2088" s="132">
        <v>4758.7</v>
      </c>
      <c r="U2088" t="s">
        <v>3065</v>
      </c>
      <c r="V2088" s="133">
        <v>4.3999999999999997E-2</v>
      </c>
      <c r="W2088" s="133">
        <v>2.6778347007035901E-2</v>
      </c>
      <c r="X2088" s="15" t="s">
        <v>412</v>
      </c>
      <c r="Y2088" s="15" t="s">
        <v>339</v>
      </c>
      <c r="Z2088" s="144">
        <v>571000</v>
      </c>
      <c r="AB2088" t="s">
        <v>3066</v>
      </c>
      <c r="AD2088" s="144">
        <v>606.40200000000004</v>
      </c>
      <c r="AG2088" s="15" t="s">
        <v>15</v>
      </c>
      <c r="AH2088" s="133">
        <v>1.3653264469232333E-3</v>
      </c>
      <c r="AI2088" s="133">
        <v>2.2630980097342754E-2</v>
      </c>
      <c r="AJ2088" s="133">
        <v>2.467564600013801E-3</v>
      </c>
    </row>
    <row r="2089" spans="1:36">
      <c r="A2089" t="s">
        <v>1213</v>
      </c>
      <c r="B2089">
        <v>9888</v>
      </c>
      <c r="C2089" t="s">
        <v>2074</v>
      </c>
      <c r="D2089" t="s">
        <v>2075</v>
      </c>
      <c r="E2089" t="s">
        <v>309</v>
      </c>
      <c r="F2089" t="s">
        <v>2080</v>
      </c>
      <c r="G2089" t="s">
        <v>2081</v>
      </c>
      <c r="H2089" t="s">
        <v>312</v>
      </c>
      <c r="I2089" t="s">
        <v>754</v>
      </c>
      <c r="J2089" t="s">
        <v>204</v>
      </c>
      <c r="K2089" t="s">
        <v>204</v>
      </c>
      <c r="L2089" t="s">
        <v>325</v>
      </c>
      <c r="M2089" t="s">
        <v>340</v>
      </c>
      <c r="N2089" t="s">
        <v>448</v>
      </c>
      <c r="O2089" t="s">
        <v>339</v>
      </c>
      <c r="P2089" t="s">
        <v>1211</v>
      </c>
      <c r="Q2089" t="s">
        <v>413</v>
      </c>
      <c r="R2089" t="s">
        <v>407</v>
      </c>
      <c r="S2089" t="s">
        <v>1212</v>
      </c>
      <c r="T2089" s="132">
        <v>3436.1</v>
      </c>
      <c r="U2089" t="s">
        <v>2082</v>
      </c>
      <c r="V2089" s="133">
        <v>1E-3</v>
      </c>
      <c r="W2089" s="133">
        <v>1.84594535076615E-2</v>
      </c>
      <c r="X2089" s="15" t="s">
        <v>412</v>
      </c>
      <c r="Y2089" s="15" t="s">
        <v>339</v>
      </c>
      <c r="Z2089" s="144">
        <v>592007.4</v>
      </c>
      <c r="AB2089" t="s">
        <v>2083</v>
      </c>
      <c r="AD2089" s="144">
        <v>601.12430000000006</v>
      </c>
      <c r="AG2089" s="15" t="s">
        <v>15</v>
      </c>
      <c r="AH2089" s="133">
        <v>5.694298268168449E-4</v>
      </c>
      <c r="AI2089" s="133">
        <v>2.2434015833274125E-2</v>
      </c>
      <c r="AJ2089" s="133">
        <v>2.4460886390349572E-3</v>
      </c>
    </row>
    <row r="2090" spans="1:36">
      <c r="A2090" t="s">
        <v>1213</v>
      </c>
      <c r="B2090">
        <v>9888</v>
      </c>
      <c r="C2090" t="s">
        <v>2094</v>
      </c>
      <c r="D2090" t="s">
        <v>2095</v>
      </c>
      <c r="E2090" t="s">
        <v>309</v>
      </c>
      <c r="F2090" t="s">
        <v>2096</v>
      </c>
      <c r="G2090" t="s">
        <v>2097</v>
      </c>
      <c r="H2090" t="s">
        <v>312</v>
      </c>
      <c r="I2090" t="s">
        <v>754</v>
      </c>
      <c r="J2090" t="s">
        <v>204</v>
      </c>
      <c r="K2090" t="s">
        <v>204</v>
      </c>
      <c r="L2090" t="s">
        <v>325</v>
      </c>
      <c r="M2090" t="s">
        <v>340</v>
      </c>
      <c r="N2090" t="s">
        <v>448</v>
      </c>
      <c r="O2090" t="s">
        <v>339</v>
      </c>
      <c r="P2090" t="s">
        <v>1211</v>
      </c>
      <c r="Q2090" t="s">
        <v>413</v>
      </c>
      <c r="R2090" t="s">
        <v>407</v>
      </c>
      <c r="S2090" t="s">
        <v>1212</v>
      </c>
      <c r="T2090" s="132">
        <v>4259.6000000000004</v>
      </c>
      <c r="U2090" t="s">
        <v>2098</v>
      </c>
      <c r="V2090" s="133">
        <v>2E-3</v>
      </c>
      <c r="W2090" s="133">
        <v>1.8855466407537099E-2</v>
      </c>
      <c r="X2090" s="15" t="s">
        <v>412</v>
      </c>
      <c r="Y2090" s="15" t="s">
        <v>339</v>
      </c>
      <c r="Z2090" s="144">
        <v>579557.39</v>
      </c>
      <c r="AB2090" t="s">
        <v>2099</v>
      </c>
      <c r="AD2090" s="144">
        <v>586.91780000000006</v>
      </c>
      <c r="AG2090" s="15" t="s">
        <v>15</v>
      </c>
      <c r="AH2090" s="133">
        <v>1.500191800007465E-4</v>
      </c>
      <c r="AI2090" s="133">
        <v>2.1903827907190601E-2</v>
      </c>
      <c r="AJ2090" s="133">
        <v>2.3882796996018813E-3</v>
      </c>
    </row>
    <row r="2091" spans="1:36">
      <c r="A2091" t="s">
        <v>1213</v>
      </c>
      <c r="B2091">
        <v>9888</v>
      </c>
      <c r="C2091" t="s">
        <v>455</v>
      </c>
      <c r="D2091" t="s">
        <v>2571</v>
      </c>
      <c r="E2091" t="s">
        <v>309</v>
      </c>
      <c r="F2091" t="s">
        <v>2656</v>
      </c>
      <c r="G2091" t="s">
        <v>2657</v>
      </c>
      <c r="H2091" t="s">
        <v>312</v>
      </c>
      <c r="I2091" t="s">
        <v>754</v>
      </c>
      <c r="J2091" t="s">
        <v>204</v>
      </c>
      <c r="K2091" t="s">
        <v>204</v>
      </c>
      <c r="L2091" t="s">
        <v>325</v>
      </c>
      <c r="M2091" t="s">
        <v>340</v>
      </c>
      <c r="N2091" t="s">
        <v>440</v>
      </c>
      <c r="O2091" t="s">
        <v>339</v>
      </c>
      <c r="P2091" t="s">
        <v>2102</v>
      </c>
      <c r="Q2091" t="s">
        <v>415</v>
      </c>
      <c r="R2091" t="s">
        <v>407</v>
      </c>
      <c r="S2091" t="s">
        <v>1212</v>
      </c>
      <c r="T2091" s="132">
        <v>6379.8</v>
      </c>
      <c r="U2091" t="s">
        <v>2658</v>
      </c>
      <c r="V2091" s="133">
        <v>2.3900000000000001E-2</v>
      </c>
      <c r="W2091" s="133">
        <v>3.3191722428795199E-3</v>
      </c>
      <c r="X2091" s="15" t="s">
        <v>412</v>
      </c>
      <c r="Y2091" s="15" t="s">
        <v>339</v>
      </c>
      <c r="Z2091" s="144">
        <v>521000</v>
      </c>
      <c r="AB2091" t="s">
        <v>2659</v>
      </c>
      <c r="AD2091" s="144">
        <v>577.05959999999993</v>
      </c>
      <c r="AG2091" s="15" t="s">
        <v>15</v>
      </c>
      <c r="AH2091" s="133">
        <v>1.3396250284123927E-4</v>
      </c>
      <c r="AI2091" s="133">
        <v>2.1535918949113903E-2</v>
      </c>
      <c r="AJ2091" s="133">
        <v>2.3481648165047668E-3</v>
      </c>
    </row>
    <row r="2092" spans="1:36">
      <c r="A2092" t="s">
        <v>1213</v>
      </c>
      <c r="B2092">
        <v>9888</v>
      </c>
      <c r="C2092" t="s">
        <v>3169</v>
      </c>
      <c r="D2092" t="s">
        <v>3170</v>
      </c>
      <c r="E2092" t="s">
        <v>309</v>
      </c>
      <c r="F2092" t="s">
        <v>3191</v>
      </c>
      <c r="G2092" t="s">
        <v>3192</v>
      </c>
      <c r="H2092" t="s">
        <v>312</v>
      </c>
      <c r="I2092" t="s">
        <v>754</v>
      </c>
      <c r="J2092" t="s">
        <v>204</v>
      </c>
      <c r="K2092" t="s">
        <v>204</v>
      </c>
      <c r="L2092" t="s">
        <v>325</v>
      </c>
      <c r="M2092" t="s">
        <v>340</v>
      </c>
      <c r="N2092" t="s">
        <v>465</v>
      </c>
      <c r="O2092" t="s">
        <v>339</v>
      </c>
      <c r="P2092" t="s">
        <v>1760</v>
      </c>
      <c r="Q2092" t="s">
        <v>415</v>
      </c>
      <c r="R2092" t="s">
        <v>407</v>
      </c>
      <c r="S2092" t="s">
        <v>1212</v>
      </c>
      <c r="T2092" s="132">
        <v>4547.2</v>
      </c>
      <c r="U2092" t="s">
        <v>3179</v>
      </c>
      <c r="V2092" s="133">
        <v>4.3E-3</v>
      </c>
      <c r="W2092" s="133">
        <v>3.9547796076535802E-2</v>
      </c>
      <c r="X2092" s="15" t="s">
        <v>412</v>
      </c>
      <c r="Y2092" s="15" t="s">
        <v>339</v>
      </c>
      <c r="Z2092" s="144">
        <v>611000</v>
      </c>
      <c r="AB2092" t="s">
        <v>3193</v>
      </c>
      <c r="AD2092" s="144">
        <v>568.16890000000001</v>
      </c>
      <c r="AG2092" s="15" t="s">
        <v>15</v>
      </c>
      <c r="AH2092" s="133">
        <v>9.7759999999999991E-4</v>
      </c>
      <c r="AI2092" s="133">
        <v>2.1204117182709037E-2</v>
      </c>
      <c r="AJ2092" s="133">
        <v>2.3119868741672705E-3</v>
      </c>
    </row>
    <row r="2093" spans="1:36">
      <c r="A2093" t="s">
        <v>1213</v>
      </c>
      <c r="B2093">
        <v>9888</v>
      </c>
      <c r="C2093" t="s">
        <v>3055</v>
      </c>
      <c r="D2093" t="s">
        <v>3056</v>
      </c>
      <c r="E2093" t="s">
        <v>309</v>
      </c>
      <c r="F2093" t="s">
        <v>3057</v>
      </c>
      <c r="G2093" t="s">
        <v>3058</v>
      </c>
      <c r="H2093" t="s">
        <v>312</v>
      </c>
      <c r="I2093" t="s">
        <v>754</v>
      </c>
      <c r="J2093" t="s">
        <v>204</v>
      </c>
      <c r="K2093" t="s">
        <v>204</v>
      </c>
      <c r="L2093" t="s">
        <v>325</v>
      </c>
      <c r="M2093" t="s">
        <v>340</v>
      </c>
      <c r="N2093" t="s">
        <v>464</v>
      </c>
      <c r="O2093" t="s">
        <v>339</v>
      </c>
      <c r="P2093" t="s">
        <v>1856</v>
      </c>
      <c r="Q2093" t="s">
        <v>415</v>
      </c>
      <c r="R2093" t="s">
        <v>407</v>
      </c>
      <c r="S2093" t="s">
        <v>1212</v>
      </c>
      <c r="T2093" s="132">
        <v>6935.2</v>
      </c>
      <c r="U2093" t="s">
        <v>3059</v>
      </c>
      <c r="V2093" s="133">
        <v>3.8999999999999998E-3</v>
      </c>
      <c r="W2093" s="133">
        <v>3.3612847782373098E-2</v>
      </c>
      <c r="X2093" s="15" t="s">
        <v>412</v>
      </c>
      <c r="Y2093" s="15" t="s">
        <v>339</v>
      </c>
      <c r="Z2093" s="144">
        <v>600727.6</v>
      </c>
      <c r="AB2093" t="s">
        <v>3060</v>
      </c>
      <c r="AD2093" s="144">
        <v>530.62270000000001</v>
      </c>
      <c r="AG2093" s="15" t="s">
        <v>15</v>
      </c>
      <c r="AH2093" s="133">
        <v>2.7305799999999998E-3</v>
      </c>
      <c r="AI2093" s="133">
        <v>1.9802889441159946E-2</v>
      </c>
      <c r="AJ2093" s="133">
        <v>2.159204274530333E-3</v>
      </c>
    </row>
    <row r="2094" spans="1:36">
      <c r="A2094" t="s">
        <v>1213</v>
      </c>
      <c r="B2094">
        <v>9888</v>
      </c>
      <c r="C2094" t="s">
        <v>2157</v>
      </c>
      <c r="D2094" t="s">
        <v>2158</v>
      </c>
      <c r="E2094" t="s">
        <v>309</v>
      </c>
      <c r="F2094" t="s">
        <v>3043</v>
      </c>
      <c r="G2094" t="s">
        <v>3044</v>
      </c>
      <c r="H2094" t="s">
        <v>312</v>
      </c>
      <c r="I2094" t="s">
        <v>754</v>
      </c>
      <c r="J2094" t="s">
        <v>204</v>
      </c>
      <c r="K2094" t="s">
        <v>204</v>
      </c>
      <c r="L2094" t="s">
        <v>325</v>
      </c>
      <c r="M2094" t="s">
        <v>340</v>
      </c>
      <c r="N2094" t="s">
        <v>448</v>
      </c>
      <c r="O2094" t="s">
        <v>339</v>
      </c>
      <c r="P2094" t="s">
        <v>1690</v>
      </c>
      <c r="Q2094" t="s">
        <v>413</v>
      </c>
      <c r="R2094" t="s">
        <v>407</v>
      </c>
      <c r="S2094" t="s">
        <v>1212</v>
      </c>
      <c r="T2094" s="132">
        <v>3936.7</v>
      </c>
      <c r="U2094" t="s">
        <v>2244</v>
      </c>
      <c r="V2094" s="133">
        <v>1.09E-2</v>
      </c>
      <c r="W2094" s="133">
        <v>2.3012290555238402E-2</v>
      </c>
      <c r="X2094" s="3" t="s">
        <v>411</v>
      </c>
      <c r="Y2094" s="3" t="s">
        <v>339</v>
      </c>
      <c r="Z2094" s="144">
        <v>462758</v>
      </c>
      <c r="AB2094" t="s">
        <v>3045</v>
      </c>
      <c r="AD2094" s="144">
        <v>476.178</v>
      </c>
      <c r="AG2094" s="15" t="s">
        <v>15</v>
      </c>
      <c r="AH2094" s="133">
        <v>5.096734401674101E-4</v>
      </c>
      <c r="AI2094" s="133">
        <v>1.7771008078456992E-2</v>
      </c>
      <c r="AJ2094" s="133">
        <v>1.9376584775534574E-3</v>
      </c>
    </row>
    <row r="2095" spans="1:36">
      <c r="A2095" t="s">
        <v>1213</v>
      </c>
      <c r="B2095">
        <v>9888</v>
      </c>
      <c r="C2095" t="s">
        <v>1874</v>
      </c>
      <c r="D2095" t="s">
        <v>1875</v>
      </c>
      <c r="E2095" t="s">
        <v>309</v>
      </c>
      <c r="F2095" t="s">
        <v>1906</v>
      </c>
      <c r="G2095" t="s">
        <v>1907</v>
      </c>
      <c r="H2095" t="s">
        <v>312</v>
      </c>
      <c r="I2095" t="s">
        <v>754</v>
      </c>
      <c r="J2095" t="s">
        <v>204</v>
      </c>
      <c r="K2095" t="s">
        <v>204</v>
      </c>
      <c r="L2095" t="s">
        <v>325</v>
      </c>
      <c r="M2095" t="s">
        <v>340</v>
      </c>
      <c r="N2095" t="s">
        <v>448</v>
      </c>
      <c r="O2095" t="s">
        <v>339</v>
      </c>
      <c r="P2095" t="s">
        <v>1650</v>
      </c>
      <c r="Q2095" t="s">
        <v>413</v>
      </c>
      <c r="R2095" t="s">
        <v>407</v>
      </c>
      <c r="S2095" t="s">
        <v>1212</v>
      </c>
      <c r="T2095" s="132">
        <v>2054.4</v>
      </c>
      <c r="U2095" t="s">
        <v>1908</v>
      </c>
      <c r="V2095" s="133">
        <v>2.5899999999999999E-2</v>
      </c>
      <c r="W2095" s="133">
        <v>2.07778336632248E-2</v>
      </c>
      <c r="X2095" s="15" t="s">
        <v>412</v>
      </c>
      <c r="Y2095" s="15" t="s">
        <v>339</v>
      </c>
      <c r="Z2095" s="144">
        <v>412863</v>
      </c>
      <c r="AB2095" t="s">
        <v>1909</v>
      </c>
      <c r="AD2095" s="144">
        <v>475.57690000000002</v>
      </c>
      <c r="AG2095" s="15" t="s">
        <v>15</v>
      </c>
      <c r="AH2095" s="133">
        <v>3.9091322255361454E-4</v>
      </c>
      <c r="AI2095" s="133">
        <v>1.774857496950202E-2</v>
      </c>
      <c r="AJ2095" s="133">
        <v>1.9352124877957252E-3</v>
      </c>
    </row>
    <row r="2096" spans="1:36">
      <c r="A2096" t="s">
        <v>1213</v>
      </c>
      <c r="B2096">
        <v>9888</v>
      </c>
      <c r="C2096" t="s">
        <v>1895</v>
      </c>
      <c r="D2096" t="s">
        <v>1896</v>
      </c>
      <c r="E2096" t="s">
        <v>309</v>
      </c>
      <c r="F2096" t="s">
        <v>2620</v>
      </c>
      <c r="G2096" t="s">
        <v>2621</v>
      </c>
      <c r="H2096" t="s">
        <v>312</v>
      </c>
      <c r="I2096" t="s">
        <v>754</v>
      </c>
      <c r="J2096" t="s">
        <v>204</v>
      </c>
      <c r="K2096" t="s">
        <v>204</v>
      </c>
      <c r="L2096" t="s">
        <v>325</v>
      </c>
      <c r="M2096" t="s">
        <v>340</v>
      </c>
      <c r="N2096" t="s">
        <v>464</v>
      </c>
      <c r="O2096" t="s">
        <v>339</v>
      </c>
      <c r="P2096" t="s">
        <v>1650</v>
      </c>
      <c r="Q2096" t="s">
        <v>413</v>
      </c>
      <c r="R2096" t="s">
        <v>407</v>
      </c>
      <c r="S2096" t="s">
        <v>1212</v>
      </c>
      <c r="T2096" s="132">
        <v>3832.5</v>
      </c>
      <c r="U2096" t="s">
        <v>2622</v>
      </c>
      <c r="V2096" s="133">
        <v>5.0000000000000001E-3</v>
      </c>
      <c r="W2096" s="133">
        <v>2.6353485485314999E-2</v>
      </c>
      <c r="X2096" s="15" t="s">
        <v>412</v>
      </c>
      <c r="Y2096" s="15" t="s">
        <v>339</v>
      </c>
      <c r="Z2096" s="144">
        <v>454648</v>
      </c>
      <c r="AB2096" t="s">
        <v>2623</v>
      </c>
      <c r="AD2096" s="144">
        <v>468.83300000000003</v>
      </c>
      <c r="AG2096" s="15" t="s">
        <v>15</v>
      </c>
      <c r="AH2096" s="133">
        <v>2.4148531989676085E-4</v>
      </c>
      <c r="AI2096" s="133">
        <v>1.749689198250912E-2</v>
      </c>
      <c r="AJ2096" s="133">
        <v>1.9077702812956921E-3</v>
      </c>
    </row>
    <row r="2097" spans="1:36">
      <c r="A2097" t="s">
        <v>1213</v>
      </c>
      <c r="B2097">
        <v>9888</v>
      </c>
      <c r="C2097" t="s">
        <v>2094</v>
      </c>
      <c r="D2097" t="s">
        <v>2095</v>
      </c>
      <c r="E2097" t="s">
        <v>309</v>
      </c>
      <c r="F2097" t="s">
        <v>2249</v>
      </c>
      <c r="G2097" t="s">
        <v>2250</v>
      </c>
      <c r="H2097" t="s">
        <v>312</v>
      </c>
      <c r="I2097" t="s">
        <v>754</v>
      </c>
      <c r="J2097" t="s">
        <v>204</v>
      </c>
      <c r="K2097" t="s">
        <v>204</v>
      </c>
      <c r="L2097" t="s">
        <v>325</v>
      </c>
      <c r="M2097" t="s">
        <v>340</v>
      </c>
      <c r="N2097" t="s">
        <v>448</v>
      </c>
      <c r="O2097" t="s">
        <v>339</v>
      </c>
      <c r="P2097" t="s">
        <v>1690</v>
      </c>
      <c r="Q2097" t="s">
        <v>413</v>
      </c>
      <c r="R2097" t="s">
        <v>407</v>
      </c>
      <c r="S2097" t="s">
        <v>1212</v>
      </c>
      <c r="T2097" s="132">
        <v>1566.4</v>
      </c>
      <c r="U2097" t="s">
        <v>2251</v>
      </c>
      <c r="V2097" s="133">
        <v>1.46E-2</v>
      </c>
      <c r="W2097" s="133">
        <v>1.9099368392228699E-2</v>
      </c>
      <c r="X2097" s="3" t="s">
        <v>411</v>
      </c>
      <c r="Y2097" s="3" t="s">
        <v>339</v>
      </c>
      <c r="Z2097" s="144">
        <v>400491</v>
      </c>
      <c r="AB2097" t="s">
        <v>2252</v>
      </c>
      <c r="AD2097" s="144">
        <v>444.42490000000004</v>
      </c>
      <c r="AG2097" s="15" t="s">
        <v>15</v>
      </c>
      <c r="AH2097" s="133">
        <v>3.0074794427965309E-4</v>
      </c>
      <c r="AI2097" s="133">
        <v>1.6585979377811325E-2</v>
      </c>
      <c r="AJ2097" s="133">
        <v>1.8084490991201769E-3</v>
      </c>
    </row>
    <row r="2098" spans="1:36">
      <c r="A2098" t="s">
        <v>1213</v>
      </c>
      <c r="B2098">
        <v>9888</v>
      </c>
      <c r="C2098" t="s">
        <v>1858</v>
      </c>
      <c r="D2098" t="s">
        <v>1859</v>
      </c>
      <c r="E2098" t="s">
        <v>309</v>
      </c>
      <c r="F2098" t="s">
        <v>2635</v>
      </c>
      <c r="G2098" t="s">
        <v>2636</v>
      </c>
      <c r="H2098" t="s">
        <v>312</v>
      </c>
      <c r="I2098" t="s">
        <v>754</v>
      </c>
      <c r="J2098" t="s">
        <v>204</v>
      </c>
      <c r="K2098" t="s">
        <v>204</v>
      </c>
      <c r="L2098" t="s">
        <v>325</v>
      </c>
      <c r="M2098" t="s">
        <v>340</v>
      </c>
      <c r="N2098" t="s">
        <v>448</v>
      </c>
      <c r="O2098" t="s">
        <v>339</v>
      </c>
      <c r="P2098" t="s">
        <v>1211</v>
      </c>
      <c r="Q2098" t="s">
        <v>413</v>
      </c>
      <c r="R2098" t="s">
        <v>407</v>
      </c>
      <c r="S2098" t="s">
        <v>1212</v>
      </c>
      <c r="T2098" s="132">
        <v>1231.5</v>
      </c>
      <c r="U2098" t="s">
        <v>1802</v>
      </c>
      <c r="V2098" s="133">
        <v>8.3000000000000001E-3</v>
      </c>
      <c r="W2098" s="133">
        <v>1.3911861664056399E-2</v>
      </c>
      <c r="X2098" s="15" t="s">
        <v>412</v>
      </c>
      <c r="Y2098" s="15" t="s">
        <v>339</v>
      </c>
      <c r="Z2098" s="144">
        <v>370662</v>
      </c>
      <c r="AB2098" t="s">
        <v>2637</v>
      </c>
      <c r="AD2098" s="144">
        <v>413.88120000000004</v>
      </c>
      <c r="AG2098" s="15" t="s">
        <v>15</v>
      </c>
      <c r="AH2098" s="133">
        <v>1.218522921230706E-4</v>
      </c>
      <c r="AI2098" s="133">
        <v>1.5446085599757811E-2</v>
      </c>
      <c r="AJ2098" s="133">
        <v>1.6841609983661531E-3</v>
      </c>
    </row>
    <row r="2099" spans="1:36">
      <c r="A2099" t="s">
        <v>1213</v>
      </c>
      <c r="B2099">
        <v>9888</v>
      </c>
      <c r="C2099" t="s">
        <v>2724</v>
      </c>
      <c r="D2099" t="s">
        <v>2725</v>
      </c>
      <c r="E2099" t="s">
        <v>309</v>
      </c>
      <c r="F2099" t="s">
        <v>2726</v>
      </c>
      <c r="G2099" t="s">
        <v>2727</v>
      </c>
      <c r="H2099" t="s">
        <v>312</v>
      </c>
      <c r="I2099" t="s">
        <v>754</v>
      </c>
      <c r="J2099" t="s">
        <v>204</v>
      </c>
      <c r="K2099" t="s">
        <v>204</v>
      </c>
      <c r="L2099" t="s">
        <v>325</v>
      </c>
      <c r="M2099" t="s">
        <v>340</v>
      </c>
      <c r="N2099" t="s">
        <v>447</v>
      </c>
      <c r="O2099" t="s">
        <v>339</v>
      </c>
      <c r="P2099" t="s">
        <v>1662</v>
      </c>
      <c r="Q2099" t="s">
        <v>413</v>
      </c>
      <c r="R2099" t="s">
        <v>407</v>
      </c>
      <c r="S2099" t="s">
        <v>1212</v>
      </c>
      <c r="T2099" s="132">
        <v>3193.7</v>
      </c>
      <c r="U2099" t="s">
        <v>2728</v>
      </c>
      <c r="V2099" s="133">
        <v>3.9E-2</v>
      </c>
      <c r="W2099" s="133">
        <v>2.5697834988832099E-2</v>
      </c>
      <c r="X2099" s="15" t="s">
        <v>412</v>
      </c>
      <c r="Y2099" s="15" t="s">
        <v>339</v>
      </c>
      <c r="Z2099" s="144">
        <v>347045.82</v>
      </c>
      <c r="AB2099" t="s">
        <v>2729</v>
      </c>
      <c r="AD2099" s="144">
        <v>400.38679999999999</v>
      </c>
      <c r="AG2099" s="15" t="s">
        <v>15</v>
      </c>
      <c r="AH2099" s="133">
        <v>2.3571205765618024E-4</v>
      </c>
      <c r="AI2099" s="133">
        <v>1.4942473313146647E-2</v>
      </c>
      <c r="AJ2099" s="133">
        <v>1.6292497287159436E-3</v>
      </c>
    </row>
    <row r="2100" spans="1:36">
      <c r="A2100" t="s">
        <v>1213</v>
      </c>
      <c r="B2100">
        <v>9888</v>
      </c>
      <c r="C2100" t="s">
        <v>2139</v>
      </c>
      <c r="D2100" t="s">
        <v>2140</v>
      </c>
      <c r="E2100" t="s">
        <v>309</v>
      </c>
      <c r="F2100" t="s">
        <v>2141</v>
      </c>
      <c r="G2100" t="s">
        <v>2142</v>
      </c>
      <c r="H2100" t="s">
        <v>312</v>
      </c>
      <c r="I2100" t="s">
        <v>754</v>
      </c>
      <c r="J2100" t="s">
        <v>204</v>
      </c>
      <c r="K2100" t="s">
        <v>204</v>
      </c>
      <c r="L2100" t="s">
        <v>325</v>
      </c>
      <c r="M2100" t="s">
        <v>340</v>
      </c>
      <c r="N2100" t="s">
        <v>440</v>
      </c>
      <c r="O2100" t="s">
        <v>339</v>
      </c>
      <c r="P2100" t="s">
        <v>1676</v>
      </c>
      <c r="Q2100" t="s">
        <v>415</v>
      </c>
      <c r="R2100" t="s">
        <v>407</v>
      </c>
      <c r="S2100" t="s">
        <v>1212</v>
      </c>
      <c r="T2100" s="132">
        <v>3965.2</v>
      </c>
      <c r="U2100" t="s">
        <v>2143</v>
      </c>
      <c r="V2100" s="133">
        <v>1.7999999999999999E-2</v>
      </c>
      <c r="W2100" s="133">
        <v>3.0625704120397199E-2</v>
      </c>
      <c r="X2100" s="15" t="s">
        <v>412</v>
      </c>
      <c r="Y2100" s="15" t="s">
        <v>339</v>
      </c>
      <c r="Z2100" s="144">
        <v>376040</v>
      </c>
      <c r="AB2100" t="s">
        <v>2144</v>
      </c>
      <c r="AD2100" s="144">
        <v>399.54250000000002</v>
      </c>
      <c r="AG2100" s="15" t="s">
        <v>15</v>
      </c>
      <c r="AH2100" s="133">
        <v>3.7794663684757087E-4</v>
      </c>
      <c r="AI2100" s="133">
        <v>1.4910963957148174E-2</v>
      </c>
      <c r="AJ2100" s="133">
        <v>1.6258141120923315E-3</v>
      </c>
    </row>
    <row r="2101" spans="1:36">
      <c r="A2101" t="s">
        <v>1213</v>
      </c>
      <c r="B2101">
        <v>9888</v>
      </c>
      <c r="C2101" t="s">
        <v>2600</v>
      </c>
      <c r="D2101" t="s">
        <v>2601</v>
      </c>
      <c r="E2101" t="s">
        <v>309</v>
      </c>
      <c r="F2101" t="s">
        <v>2602</v>
      </c>
      <c r="G2101" t="s">
        <v>2603</v>
      </c>
      <c r="H2101" t="s">
        <v>312</v>
      </c>
      <c r="I2101" t="s">
        <v>754</v>
      </c>
      <c r="J2101" t="s">
        <v>204</v>
      </c>
      <c r="K2101" t="s">
        <v>204</v>
      </c>
      <c r="L2101" t="s">
        <v>325</v>
      </c>
      <c r="M2101" t="s">
        <v>340</v>
      </c>
      <c r="N2101" t="s">
        <v>465</v>
      </c>
      <c r="O2101" t="s">
        <v>339</v>
      </c>
      <c r="P2101" t="s">
        <v>1650</v>
      </c>
      <c r="Q2101" t="s">
        <v>413</v>
      </c>
      <c r="R2101" t="s">
        <v>407</v>
      </c>
      <c r="S2101" t="s">
        <v>1212</v>
      </c>
      <c r="T2101" s="132">
        <v>3419.8</v>
      </c>
      <c r="U2101" t="s">
        <v>2134</v>
      </c>
      <c r="V2101" s="133">
        <v>5.0000000000000001E-3</v>
      </c>
      <c r="W2101" s="133">
        <v>2.5131352959871001E-2</v>
      </c>
      <c r="X2101" s="15" t="s">
        <v>412</v>
      </c>
      <c r="Y2101" s="15" t="s">
        <v>339</v>
      </c>
      <c r="Z2101" s="144">
        <v>390000</v>
      </c>
      <c r="AB2101" t="s">
        <v>2029</v>
      </c>
      <c r="AC2101" s="132">
        <v>1062.8</v>
      </c>
      <c r="AD2101" s="144">
        <v>397.30279999999999</v>
      </c>
      <c r="AG2101" s="15" t="s">
        <v>15</v>
      </c>
      <c r="AH2101" s="133">
        <v>5.6934057223107057E-4</v>
      </c>
      <c r="AI2101" s="133">
        <v>1.4827378140933815E-2</v>
      </c>
      <c r="AJ2101" s="133">
        <v>1.6167003485581563E-3</v>
      </c>
    </row>
    <row r="2102" spans="1:36">
      <c r="A2102" t="s">
        <v>1213</v>
      </c>
      <c r="B2102">
        <v>9888</v>
      </c>
      <c r="C2102" t="s">
        <v>1874</v>
      </c>
      <c r="D2102" t="s">
        <v>1875</v>
      </c>
      <c r="E2102" t="s">
        <v>309</v>
      </c>
      <c r="F2102" t="s">
        <v>2145</v>
      </c>
      <c r="G2102" t="s">
        <v>2146</v>
      </c>
      <c r="H2102" t="s">
        <v>312</v>
      </c>
      <c r="I2102" t="s">
        <v>754</v>
      </c>
      <c r="J2102" t="s">
        <v>204</v>
      </c>
      <c r="K2102" t="s">
        <v>204</v>
      </c>
      <c r="L2102" t="s">
        <v>325</v>
      </c>
      <c r="M2102" t="s">
        <v>340</v>
      </c>
      <c r="N2102" t="s">
        <v>448</v>
      </c>
      <c r="O2102" t="s">
        <v>339</v>
      </c>
      <c r="P2102" t="s">
        <v>1211</v>
      </c>
      <c r="Q2102" t="s">
        <v>413</v>
      </c>
      <c r="R2102" t="s">
        <v>407</v>
      </c>
      <c r="S2102" t="s">
        <v>1212</v>
      </c>
      <c r="T2102" s="132">
        <v>4498.1000000000004</v>
      </c>
      <c r="U2102" t="s">
        <v>2147</v>
      </c>
      <c r="V2102" s="133">
        <v>1.3899999999999999E-2</v>
      </c>
      <c r="W2102" s="133">
        <v>1.64846342122551E-2</v>
      </c>
      <c r="X2102" s="15" t="s">
        <v>412</v>
      </c>
      <c r="Y2102" s="15" t="s">
        <v>339</v>
      </c>
      <c r="Z2102" s="144">
        <v>389700</v>
      </c>
      <c r="AB2102" t="s">
        <v>1720</v>
      </c>
      <c r="AD2102" s="144">
        <v>395.5455</v>
      </c>
      <c r="AG2102" s="15" t="s">
        <v>15</v>
      </c>
      <c r="AH2102" s="133">
        <v>2.165E-4</v>
      </c>
      <c r="AI2102" s="133">
        <v>1.4761795538427458E-2</v>
      </c>
      <c r="AJ2102" s="133">
        <v>1.6095495619980785E-3</v>
      </c>
    </row>
    <row r="2103" spans="1:36">
      <c r="A2103" t="s">
        <v>1213</v>
      </c>
      <c r="B2103">
        <v>9888</v>
      </c>
      <c r="C2103" t="s">
        <v>2119</v>
      </c>
      <c r="D2103" t="s">
        <v>2120</v>
      </c>
      <c r="E2103" t="s">
        <v>309</v>
      </c>
      <c r="F2103" t="s">
        <v>3051</v>
      </c>
      <c r="G2103" t="s">
        <v>3052</v>
      </c>
      <c r="H2103" t="s">
        <v>312</v>
      </c>
      <c r="I2103" t="s">
        <v>754</v>
      </c>
      <c r="J2103" t="s">
        <v>204</v>
      </c>
      <c r="K2103" t="s">
        <v>204</v>
      </c>
      <c r="L2103" t="s">
        <v>325</v>
      </c>
      <c r="M2103" t="s">
        <v>340</v>
      </c>
      <c r="N2103" t="s">
        <v>464</v>
      </c>
      <c r="O2103" t="s">
        <v>339</v>
      </c>
      <c r="P2103" t="s">
        <v>1690</v>
      </c>
      <c r="Q2103" t="s">
        <v>413</v>
      </c>
      <c r="R2103" t="s">
        <v>407</v>
      </c>
      <c r="S2103" t="s">
        <v>1212</v>
      </c>
      <c r="T2103" s="132">
        <v>5421.7</v>
      </c>
      <c r="U2103" t="s">
        <v>3053</v>
      </c>
      <c r="V2103" s="133">
        <v>1.8700000000000001E-2</v>
      </c>
      <c r="W2103" s="133">
        <v>2.9209499047994299E-2</v>
      </c>
      <c r="X2103" s="15" t="s">
        <v>412</v>
      </c>
      <c r="Y2103" s="15" t="s">
        <v>339</v>
      </c>
      <c r="Z2103" s="144">
        <v>380700</v>
      </c>
      <c r="AB2103" t="s">
        <v>3054</v>
      </c>
      <c r="AD2103" s="144">
        <v>385.8775</v>
      </c>
      <c r="AG2103" s="15" t="s">
        <v>15</v>
      </c>
      <c r="AH2103" s="133">
        <v>6.8086107912278195E-4</v>
      </c>
      <c r="AI2103" s="133">
        <v>1.440098486237245E-2</v>
      </c>
      <c r="AJ2103" s="133">
        <v>1.5702086387278165E-3</v>
      </c>
    </row>
    <row r="2104" spans="1:36">
      <c r="A2104" t="s">
        <v>1213</v>
      </c>
      <c r="B2104">
        <v>9888</v>
      </c>
      <c r="C2104" t="s">
        <v>1923</v>
      </c>
      <c r="D2104" t="s">
        <v>1924</v>
      </c>
      <c r="E2104" t="s">
        <v>309</v>
      </c>
      <c r="F2104" t="s">
        <v>1925</v>
      </c>
      <c r="G2104" t="s">
        <v>1926</v>
      </c>
      <c r="H2104" t="s">
        <v>312</v>
      </c>
      <c r="I2104" t="s">
        <v>754</v>
      </c>
      <c r="J2104" t="s">
        <v>204</v>
      </c>
      <c r="K2104" t="s">
        <v>204</v>
      </c>
      <c r="L2104" t="s">
        <v>325</v>
      </c>
      <c r="M2104" t="s">
        <v>340</v>
      </c>
      <c r="N2104" t="s">
        <v>464</v>
      </c>
      <c r="O2104" t="s">
        <v>339</v>
      </c>
      <c r="P2104" t="s">
        <v>1662</v>
      </c>
      <c r="Q2104" t="s">
        <v>413</v>
      </c>
      <c r="R2104" t="s">
        <v>407</v>
      </c>
      <c r="S2104" t="s">
        <v>1212</v>
      </c>
      <c r="T2104" s="132">
        <v>4411.2</v>
      </c>
      <c r="U2104" t="s">
        <v>1927</v>
      </c>
      <c r="V2104" s="133">
        <v>3.6200000000000003E-2</v>
      </c>
      <c r="W2104" s="133">
        <v>3.3489585489034301E-2</v>
      </c>
      <c r="X2104" s="15" t="s">
        <v>412</v>
      </c>
      <c r="Y2104" s="15" t="s">
        <v>339</v>
      </c>
      <c r="Z2104" s="144">
        <v>368600</v>
      </c>
      <c r="AB2104" t="s">
        <v>1928</v>
      </c>
      <c r="AD2104" s="144">
        <v>383.27029999999996</v>
      </c>
      <c r="AG2104" s="15" t="s">
        <v>15</v>
      </c>
      <c r="AH2104" s="133">
        <v>2.1061223333500778E-4</v>
      </c>
      <c r="AI2104" s="133">
        <v>1.4303683911337009E-2</v>
      </c>
      <c r="AJ2104" s="133">
        <v>1.559599448083399E-3</v>
      </c>
    </row>
    <row r="2105" spans="1:36">
      <c r="A2105" t="s">
        <v>1213</v>
      </c>
      <c r="B2105">
        <v>9888</v>
      </c>
      <c r="C2105" t="s">
        <v>3194</v>
      </c>
      <c r="D2105" t="s">
        <v>3195</v>
      </c>
      <c r="E2105" t="s">
        <v>309</v>
      </c>
      <c r="F2105" t="s">
        <v>3196</v>
      </c>
      <c r="G2105" t="s">
        <v>3197</v>
      </c>
      <c r="H2105" t="s">
        <v>312</v>
      </c>
      <c r="I2105" t="s">
        <v>754</v>
      </c>
      <c r="J2105" t="s">
        <v>204</v>
      </c>
      <c r="K2105" t="s">
        <v>204</v>
      </c>
      <c r="L2105" t="s">
        <v>325</v>
      </c>
      <c r="M2105" t="s">
        <v>340</v>
      </c>
      <c r="N2105" t="s">
        <v>465</v>
      </c>
      <c r="O2105" t="s">
        <v>339</v>
      </c>
      <c r="P2105" t="s">
        <v>1686</v>
      </c>
      <c r="Q2105" t="s">
        <v>413</v>
      </c>
      <c r="R2105" t="s">
        <v>407</v>
      </c>
      <c r="S2105" t="s">
        <v>1212</v>
      </c>
      <c r="T2105" s="132">
        <v>4432.8</v>
      </c>
      <c r="U2105" t="s">
        <v>3198</v>
      </c>
      <c r="V2105" s="133">
        <v>9.9000000000000008E-3</v>
      </c>
      <c r="W2105" s="133">
        <v>4.1155451093911798E-2</v>
      </c>
      <c r="X2105" s="15" t="s">
        <v>412</v>
      </c>
      <c r="Y2105" s="15" t="s">
        <v>339</v>
      </c>
      <c r="Z2105" s="144">
        <v>373350</v>
      </c>
      <c r="AB2105" t="s">
        <v>3199</v>
      </c>
      <c r="AD2105" s="144">
        <v>357.29599999999999</v>
      </c>
      <c r="AG2105" s="15" t="s">
        <v>15</v>
      </c>
      <c r="AH2105" s="133">
        <v>1.31E-3</v>
      </c>
      <c r="AI2105" s="133">
        <v>1.3334320574239821E-2</v>
      </c>
      <c r="AJ2105" s="133">
        <v>1.4539051014451319E-3</v>
      </c>
    </row>
    <row r="2106" spans="1:36">
      <c r="A2106" t="s">
        <v>1213</v>
      </c>
      <c r="B2106">
        <v>9888</v>
      </c>
      <c r="C2106" t="s">
        <v>1973</v>
      </c>
      <c r="D2106" t="s">
        <v>1974</v>
      </c>
      <c r="E2106" t="s">
        <v>309</v>
      </c>
      <c r="F2106" t="s">
        <v>1975</v>
      </c>
      <c r="G2106" t="s">
        <v>1976</v>
      </c>
      <c r="H2106" t="s">
        <v>312</v>
      </c>
      <c r="I2106" t="s">
        <v>754</v>
      </c>
      <c r="J2106" t="s">
        <v>204</v>
      </c>
      <c r="K2106" t="s">
        <v>204</v>
      </c>
      <c r="L2106" t="s">
        <v>325</v>
      </c>
      <c r="M2106" t="s">
        <v>340</v>
      </c>
      <c r="N2106" t="s">
        <v>464</v>
      </c>
      <c r="O2106" t="s">
        <v>339</v>
      </c>
      <c r="P2106" t="s">
        <v>1650</v>
      </c>
      <c r="Q2106" t="s">
        <v>413</v>
      </c>
      <c r="R2106" t="s">
        <v>407</v>
      </c>
      <c r="S2106" t="s">
        <v>1212</v>
      </c>
      <c r="T2106" s="132">
        <v>5496.1</v>
      </c>
      <c r="U2106" t="s">
        <v>1977</v>
      </c>
      <c r="V2106" s="133">
        <v>6.4999999999999997E-3</v>
      </c>
      <c r="W2106" s="133">
        <v>2.6497728594541199E-2</v>
      </c>
      <c r="X2106" s="15" t="s">
        <v>412</v>
      </c>
      <c r="Y2106" s="15" t="s">
        <v>339</v>
      </c>
      <c r="Z2106" s="144">
        <v>336956.69</v>
      </c>
      <c r="AB2106" t="s">
        <v>1978</v>
      </c>
      <c r="AD2106" s="144">
        <v>333.68819999999999</v>
      </c>
      <c r="AG2106" s="15" t="s">
        <v>15</v>
      </c>
      <c r="AH2106" s="133">
        <v>1.3839812347518854E-4</v>
      </c>
      <c r="AI2106" s="133">
        <v>1.2453275241371447E-2</v>
      </c>
      <c r="AJ2106" s="133">
        <v>1.3578404915589413E-3</v>
      </c>
    </row>
    <row r="2107" spans="1:36">
      <c r="A2107" t="s">
        <v>1213</v>
      </c>
      <c r="B2107">
        <v>9888</v>
      </c>
      <c r="C2107" t="s">
        <v>2724</v>
      </c>
      <c r="D2107" t="s">
        <v>2725</v>
      </c>
      <c r="E2107" t="s">
        <v>309</v>
      </c>
      <c r="F2107" t="s">
        <v>3177</v>
      </c>
      <c r="G2107" t="s">
        <v>3178</v>
      </c>
      <c r="H2107" t="s">
        <v>312</v>
      </c>
      <c r="I2107" t="s">
        <v>754</v>
      </c>
      <c r="J2107" t="s">
        <v>204</v>
      </c>
      <c r="K2107" t="s">
        <v>204</v>
      </c>
      <c r="L2107" t="s">
        <v>325</v>
      </c>
      <c r="M2107" t="s">
        <v>340</v>
      </c>
      <c r="N2107" t="s">
        <v>447</v>
      </c>
      <c r="O2107" t="s">
        <v>339</v>
      </c>
      <c r="P2107" t="s">
        <v>1662</v>
      </c>
      <c r="Q2107" t="s">
        <v>413</v>
      </c>
      <c r="R2107" t="s">
        <v>407</v>
      </c>
      <c r="S2107" t="s">
        <v>1212</v>
      </c>
      <c r="T2107" s="132">
        <v>4570.1000000000004</v>
      </c>
      <c r="U2107" t="s">
        <v>3179</v>
      </c>
      <c r="V2107" s="133">
        <v>3.2500000000000001E-2</v>
      </c>
      <c r="W2107" s="133">
        <v>3.6072848445176699E-2</v>
      </c>
      <c r="X2107" s="15" t="s">
        <v>412</v>
      </c>
      <c r="Y2107" s="15" t="s">
        <v>339</v>
      </c>
      <c r="Z2107" s="144">
        <v>299212.76</v>
      </c>
      <c r="AB2107" t="s">
        <v>3180</v>
      </c>
      <c r="AD2107" s="144">
        <v>327.69779999999997</v>
      </c>
      <c r="AG2107" s="15" t="s">
        <v>15</v>
      </c>
      <c r="AH2107" s="133">
        <v>8.120788317962529E-4</v>
      </c>
      <c r="AI2107" s="133">
        <v>1.2229712945773604E-2</v>
      </c>
      <c r="AJ2107" s="133">
        <v>1.3334644192835815E-3</v>
      </c>
    </row>
    <row r="2108" spans="1:36">
      <c r="A2108" t="s">
        <v>1213</v>
      </c>
      <c r="B2108">
        <v>9888</v>
      </c>
      <c r="C2108" t="s">
        <v>1895</v>
      </c>
      <c r="D2108" t="s">
        <v>1896</v>
      </c>
      <c r="E2108" t="s">
        <v>309</v>
      </c>
      <c r="F2108" t="s">
        <v>3083</v>
      </c>
      <c r="G2108" t="s">
        <v>3084</v>
      </c>
      <c r="H2108" t="s">
        <v>312</v>
      </c>
      <c r="I2108" t="s">
        <v>754</v>
      </c>
      <c r="J2108" t="s">
        <v>204</v>
      </c>
      <c r="K2108" t="s">
        <v>204</v>
      </c>
      <c r="L2108" t="s">
        <v>325</v>
      </c>
      <c r="M2108" t="s">
        <v>340</v>
      </c>
      <c r="N2108" t="s">
        <v>464</v>
      </c>
      <c r="O2108" t="s">
        <v>339</v>
      </c>
      <c r="P2108" t="s">
        <v>1650</v>
      </c>
      <c r="Q2108" t="s">
        <v>413</v>
      </c>
      <c r="R2108" t="s">
        <v>407</v>
      </c>
      <c r="S2108" t="s">
        <v>1212</v>
      </c>
      <c r="T2108" s="132">
        <v>5656.1</v>
      </c>
      <c r="U2108" t="s">
        <v>3085</v>
      </c>
      <c r="V2108" s="133">
        <v>5.8999999999999999E-3</v>
      </c>
      <c r="W2108" s="133">
        <v>2.8582697173356701E-2</v>
      </c>
      <c r="X2108" s="15" t="s">
        <v>412</v>
      </c>
      <c r="Y2108" s="15" t="s">
        <v>339</v>
      </c>
      <c r="Z2108" s="144">
        <v>342163</v>
      </c>
      <c r="AB2108" t="s">
        <v>3086</v>
      </c>
      <c r="AD2108" s="144">
        <v>326.66300000000001</v>
      </c>
      <c r="AG2108" s="15" t="s">
        <v>15</v>
      </c>
      <c r="AH2108" s="133">
        <v>2.4431122418014438E-4</v>
      </c>
      <c r="AI2108" s="133">
        <v>1.2191094111725021E-2</v>
      </c>
      <c r="AJ2108" s="133">
        <v>1.3292536220762929E-3</v>
      </c>
    </row>
    <row r="2109" spans="1:36">
      <c r="A2109" t="s">
        <v>1213</v>
      </c>
      <c r="B2109">
        <v>9888</v>
      </c>
      <c r="C2109" t="s">
        <v>2772</v>
      </c>
      <c r="D2109" t="s">
        <v>2773</v>
      </c>
      <c r="E2109" t="s">
        <v>309</v>
      </c>
      <c r="F2109" t="s">
        <v>2774</v>
      </c>
      <c r="G2109" t="s">
        <v>2775</v>
      </c>
      <c r="H2109" t="s">
        <v>312</v>
      </c>
      <c r="I2109" t="s">
        <v>754</v>
      </c>
      <c r="J2109" t="s">
        <v>204</v>
      </c>
      <c r="K2109" t="s">
        <v>204</v>
      </c>
      <c r="L2109" t="s">
        <v>325</v>
      </c>
      <c r="M2109" t="s">
        <v>340</v>
      </c>
      <c r="N2109" t="s">
        <v>477</v>
      </c>
      <c r="O2109" t="s">
        <v>339</v>
      </c>
      <c r="P2109" t="s">
        <v>2102</v>
      </c>
      <c r="Q2109" t="s">
        <v>415</v>
      </c>
      <c r="R2109" t="s">
        <v>407</v>
      </c>
      <c r="S2109" t="s">
        <v>1212</v>
      </c>
      <c r="T2109" s="132">
        <v>5890.5</v>
      </c>
      <c r="U2109" t="s">
        <v>2622</v>
      </c>
      <c r="V2109" s="133">
        <v>2.6499999999999999E-2</v>
      </c>
      <c r="W2109" s="133">
        <v>2.2419582506417901E-2</v>
      </c>
      <c r="X2109" s="15" t="s">
        <v>412</v>
      </c>
      <c r="Y2109" s="15" t="s">
        <v>339</v>
      </c>
      <c r="Z2109" s="144">
        <v>264360.84000000003</v>
      </c>
      <c r="AB2109" t="s">
        <v>2776</v>
      </c>
      <c r="AD2109" s="144">
        <v>306.39420000000001</v>
      </c>
      <c r="AG2109" s="15" t="s">
        <v>15</v>
      </c>
      <c r="AH2109" s="133">
        <v>1.7828689730876082E-4</v>
      </c>
      <c r="AI2109" s="133">
        <v>1.1434660575231043E-2</v>
      </c>
      <c r="AJ2109" s="133">
        <v>1.246776035648874E-3</v>
      </c>
    </row>
    <row r="2110" spans="1:36">
      <c r="A2110" t="s">
        <v>1213</v>
      </c>
      <c r="B2110">
        <v>9888</v>
      </c>
      <c r="C2110" t="s">
        <v>2125</v>
      </c>
      <c r="D2110" t="s">
        <v>2126</v>
      </c>
      <c r="E2110" t="s">
        <v>309</v>
      </c>
      <c r="F2110" t="s">
        <v>2811</v>
      </c>
      <c r="G2110" t="s">
        <v>2812</v>
      </c>
      <c r="H2110" t="s">
        <v>312</v>
      </c>
      <c r="I2110" t="s">
        <v>754</v>
      </c>
      <c r="J2110" t="s">
        <v>204</v>
      </c>
      <c r="K2110" t="s">
        <v>204</v>
      </c>
      <c r="L2110" t="s">
        <v>325</v>
      </c>
      <c r="M2110" t="s">
        <v>340</v>
      </c>
      <c r="N2110" t="s">
        <v>464</v>
      </c>
      <c r="O2110" t="s">
        <v>339</v>
      </c>
      <c r="P2110" t="s">
        <v>1650</v>
      </c>
      <c r="Q2110" t="s">
        <v>413</v>
      </c>
      <c r="R2110" t="s">
        <v>407</v>
      </c>
      <c r="S2110" t="s">
        <v>1212</v>
      </c>
      <c r="T2110" s="132">
        <v>5661.2</v>
      </c>
      <c r="U2110" t="s">
        <v>2809</v>
      </c>
      <c r="V2110" s="133">
        <v>2.5000000000000001E-3</v>
      </c>
      <c r="W2110" s="133">
        <v>2.6744253181218799E-2</v>
      </c>
      <c r="X2110" s="15" t="s">
        <v>412</v>
      </c>
      <c r="Y2110" s="15" t="s">
        <v>339</v>
      </c>
      <c r="Z2110" s="144">
        <v>270900</v>
      </c>
      <c r="AB2110" t="s">
        <v>2813</v>
      </c>
      <c r="AD2110" s="144">
        <v>259.1429</v>
      </c>
      <c r="AG2110" s="15" t="s">
        <v>15</v>
      </c>
      <c r="AH2110" s="133">
        <v>2.134066021456344E-4</v>
      </c>
      <c r="AI2110" s="133">
        <v>9.671237582111674E-3</v>
      </c>
      <c r="AJ2110" s="133">
        <v>1.0545015458143549E-3</v>
      </c>
    </row>
    <row r="2111" spans="1:36">
      <c r="A2111" t="s">
        <v>1213</v>
      </c>
      <c r="B2111">
        <v>9888</v>
      </c>
      <c r="C2111" t="s">
        <v>1618</v>
      </c>
      <c r="D2111" t="s">
        <v>1619</v>
      </c>
      <c r="E2111" t="s">
        <v>309</v>
      </c>
      <c r="F2111" t="s">
        <v>3525</v>
      </c>
      <c r="G2111" t="s">
        <v>3526</v>
      </c>
      <c r="H2111" t="s">
        <v>312</v>
      </c>
      <c r="I2111" t="s">
        <v>754</v>
      </c>
      <c r="J2111" t="s">
        <v>204</v>
      </c>
      <c r="K2111" t="s">
        <v>204</v>
      </c>
      <c r="L2111" t="s">
        <v>325</v>
      </c>
      <c r="M2111" t="s">
        <v>340</v>
      </c>
      <c r="N2111" t="s">
        <v>464</v>
      </c>
      <c r="O2111" t="s">
        <v>339</v>
      </c>
      <c r="P2111" t="s">
        <v>1622</v>
      </c>
      <c r="Q2111" t="s">
        <v>413</v>
      </c>
      <c r="R2111" t="s">
        <v>407</v>
      </c>
      <c r="S2111" t="s">
        <v>1212</v>
      </c>
      <c r="T2111" s="132">
        <v>6014.7</v>
      </c>
      <c r="U2111" t="s">
        <v>2364</v>
      </c>
      <c r="V2111" s="133">
        <v>5.0000000000000001E-3</v>
      </c>
      <c r="W2111" s="133">
        <v>3.2836557594537401E-2</v>
      </c>
      <c r="X2111" s="15" t="s">
        <v>412</v>
      </c>
      <c r="Y2111" s="15" t="s">
        <v>339</v>
      </c>
      <c r="Z2111" s="144">
        <v>271250</v>
      </c>
      <c r="AB2111" t="s">
        <v>3527</v>
      </c>
      <c r="AD2111" s="144">
        <v>252.50659999999999</v>
      </c>
      <c r="AG2111" s="15" t="s">
        <v>15</v>
      </c>
      <c r="AH2111" s="133">
        <v>1.5918987757784899E-3</v>
      </c>
      <c r="AI2111" s="133">
        <v>9.4235702373140044E-3</v>
      </c>
      <c r="AJ2111" s="133">
        <v>1.0274971840954429E-3</v>
      </c>
    </row>
    <row r="2112" spans="1:36">
      <c r="A2112" t="s">
        <v>1213</v>
      </c>
      <c r="B2112">
        <v>9888</v>
      </c>
      <c r="C2112" t="s">
        <v>1953</v>
      </c>
      <c r="D2112" t="s">
        <v>1954</v>
      </c>
      <c r="E2112" t="s">
        <v>309</v>
      </c>
      <c r="F2112" t="s">
        <v>1955</v>
      </c>
      <c r="G2112" t="s">
        <v>1956</v>
      </c>
      <c r="H2112" t="s">
        <v>312</v>
      </c>
      <c r="I2112" t="s">
        <v>754</v>
      </c>
      <c r="J2112" t="s">
        <v>204</v>
      </c>
      <c r="K2112" t="s">
        <v>204</v>
      </c>
      <c r="L2112" t="s">
        <v>325</v>
      </c>
      <c r="M2112" t="s">
        <v>340</v>
      </c>
      <c r="N2112" t="s">
        <v>464</v>
      </c>
      <c r="O2112" t="s">
        <v>339</v>
      </c>
      <c r="P2112" t="s">
        <v>1957</v>
      </c>
      <c r="Q2112" t="s">
        <v>413</v>
      </c>
      <c r="R2112" t="s">
        <v>407</v>
      </c>
      <c r="S2112" t="s">
        <v>1212</v>
      </c>
      <c r="T2112" s="132">
        <v>7274.6</v>
      </c>
      <c r="U2112" t="s">
        <v>1958</v>
      </c>
      <c r="V2112" s="133">
        <v>8.9999999999999993E-3</v>
      </c>
      <c r="W2112" s="133">
        <v>2.8603677989244101E-2</v>
      </c>
      <c r="X2112" s="15" t="s">
        <v>412</v>
      </c>
      <c r="Y2112" s="15" t="s">
        <v>339</v>
      </c>
      <c r="Z2112" s="144">
        <v>260555</v>
      </c>
      <c r="AB2112" t="s">
        <v>1959</v>
      </c>
      <c r="AD2112" s="144">
        <v>248.4913</v>
      </c>
      <c r="AG2112" s="15" t="s">
        <v>15</v>
      </c>
      <c r="AH2112" s="133">
        <v>1.011191782395549E-4</v>
      </c>
      <c r="AI2112" s="133">
        <v>9.2737188608593424E-3</v>
      </c>
      <c r="AJ2112" s="133">
        <v>1.0111581678348841E-3</v>
      </c>
    </row>
    <row r="2113" spans="1:36">
      <c r="A2113" t="s">
        <v>1213</v>
      </c>
      <c r="B2113">
        <v>9888</v>
      </c>
      <c r="C2113" t="s">
        <v>2751</v>
      </c>
      <c r="D2113" t="s">
        <v>2752</v>
      </c>
      <c r="E2113" t="s">
        <v>309</v>
      </c>
      <c r="F2113" t="s">
        <v>2825</v>
      </c>
      <c r="G2113" t="s">
        <v>2826</v>
      </c>
      <c r="H2113" t="s">
        <v>312</v>
      </c>
      <c r="I2113" t="s">
        <v>754</v>
      </c>
      <c r="J2113" t="s">
        <v>204</v>
      </c>
      <c r="K2113" t="s">
        <v>204</v>
      </c>
      <c r="L2113" t="s">
        <v>325</v>
      </c>
      <c r="M2113" t="s">
        <v>340</v>
      </c>
      <c r="N2113" t="s">
        <v>464</v>
      </c>
      <c r="O2113" t="s">
        <v>339</v>
      </c>
      <c r="P2113" t="s">
        <v>1690</v>
      </c>
      <c r="Q2113" t="s">
        <v>413</v>
      </c>
      <c r="R2113" t="s">
        <v>407</v>
      </c>
      <c r="S2113" t="s">
        <v>1212</v>
      </c>
      <c r="T2113" s="132">
        <v>1713.2</v>
      </c>
      <c r="U2113" t="s">
        <v>2378</v>
      </c>
      <c r="V2113" s="133">
        <v>2.1499999999999998E-2</v>
      </c>
      <c r="W2113" s="133">
        <v>1.8094911831616999E-2</v>
      </c>
      <c r="X2113" s="15" t="s">
        <v>412</v>
      </c>
      <c r="Y2113" s="15" t="s">
        <v>339</v>
      </c>
      <c r="Z2113" s="144">
        <v>210308.7</v>
      </c>
      <c r="AB2113" t="s">
        <v>2827</v>
      </c>
      <c r="AD2113" s="144">
        <v>238.7424</v>
      </c>
      <c r="AG2113" s="15" t="s">
        <v>15</v>
      </c>
      <c r="AH2113" s="133">
        <v>1.0722927944905092E-4</v>
      </c>
      <c r="AI2113" s="133">
        <v>8.9098889891389577E-3</v>
      </c>
      <c r="AJ2113" s="133">
        <v>9.7148804714089802E-4</v>
      </c>
    </row>
    <row r="2114" spans="1:36">
      <c r="A2114" t="s">
        <v>1213</v>
      </c>
      <c r="B2114">
        <v>9888</v>
      </c>
      <c r="C2114" t="s">
        <v>2178</v>
      </c>
      <c r="D2114" t="s">
        <v>2179</v>
      </c>
      <c r="E2114" t="s">
        <v>309</v>
      </c>
      <c r="F2114" t="s">
        <v>3175</v>
      </c>
      <c r="G2114" t="s">
        <v>3176</v>
      </c>
      <c r="H2114" t="s">
        <v>312</v>
      </c>
      <c r="I2114" t="s">
        <v>754</v>
      </c>
      <c r="J2114" t="s">
        <v>204</v>
      </c>
      <c r="K2114" t="s">
        <v>204</v>
      </c>
      <c r="L2114" t="s">
        <v>325</v>
      </c>
      <c r="M2114" t="s">
        <v>340</v>
      </c>
      <c r="N2114" t="s">
        <v>464</v>
      </c>
      <c r="O2114" t="s">
        <v>339</v>
      </c>
      <c r="P2114" t="s">
        <v>1686</v>
      </c>
      <c r="Q2114" t="s">
        <v>413</v>
      </c>
      <c r="R2114" t="s">
        <v>407</v>
      </c>
      <c r="S2114" t="s">
        <v>1212</v>
      </c>
      <c r="T2114" s="132">
        <v>2479.6999999999998</v>
      </c>
      <c r="U2114" t="s">
        <v>1687</v>
      </c>
      <c r="V2114" s="133">
        <v>3.3000000000000002E-2</v>
      </c>
      <c r="W2114" s="133">
        <v>3.3266664320230198E-2</v>
      </c>
      <c r="X2114" s="15" t="s">
        <v>412</v>
      </c>
      <c r="Y2114" s="15" t="s">
        <v>339</v>
      </c>
      <c r="Z2114" s="144">
        <v>197600</v>
      </c>
      <c r="AB2114" t="s">
        <v>2850</v>
      </c>
      <c r="AD2114" s="144">
        <v>222.12220000000002</v>
      </c>
      <c r="AG2114" s="15" t="s">
        <v>15</v>
      </c>
      <c r="AH2114" s="133">
        <v>3.2942980136016497E-4</v>
      </c>
      <c r="AI2114" s="133">
        <v>8.2896215503543633E-3</v>
      </c>
      <c r="AJ2114" s="133">
        <v>9.0385730521532826E-4</v>
      </c>
    </row>
    <row r="2115" spans="1:36">
      <c r="A2115" t="s">
        <v>1213</v>
      </c>
      <c r="B2115">
        <v>9888</v>
      </c>
      <c r="C2115" t="s">
        <v>3046</v>
      </c>
      <c r="D2115" t="s">
        <v>3047</v>
      </c>
      <c r="E2115" t="s">
        <v>309</v>
      </c>
      <c r="F2115" t="s">
        <v>3067</v>
      </c>
      <c r="G2115" t="s">
        <v>3068</v>
      </c>
      <c r="H2115" t="s">
        <v>312</v>
      </c>
      <c r="I2115" t="s">
        <v>754</v>
      </c>
      <c r="J2115" t="s">
        <v>204</v>
      </c>
      <c r="K2115" t="s">
        <v>204</v>
      </c>
      <c r="L2115" t="s">
        <v>325</v>
      </c>
      <c r="M2115" t="s">
        <v>340</v>
      </c>
      <c r="N2115" t="s">
        <v>447</v>
      </c>
      <c r="O2115" t="s">
        <v>339</v>
      </c>
      <c r="P2115" t="s">
        <v>1662</v>
      </c>
      <c r="Q2115" t="s">
        <v>413</v>
      </c>
      <c r="R2115" t="s">
        <v>407</v>
      </c>
      <c r="S2115" t="s">
        <v>1212</v>
      </c>
      <c r="T2115" s="132">
        <v>3760.2</v>
      </c>
      <c r="U2115" t="s">
        <v>2108</v>
      </c>
      <c r="V2115" s="133">
        <v>7.4999999999999997E-3</v>
      </c>
      <c r="W2115" s="133">
        <v>2.9928091992139499E-2</v>
      </c>
      <c r="X2115" s="15" t="s">
        <v>412</v>
      </c>
      <c r="Y2115" s="15" t="s">
        <v>339</v>
      </c>
      <c r="Z2115" s="144">
        <v>219000</v>
      </c>
      <c r="AB2115" t="s">
        <v>3069</v>
      </c>
      <c r="AD2115" s="144">
        <v>220.05120000000002</v>
      </c>
      <c r="AG2115" s="15" t="s">
        <v>15</v>
      </c>
      <c r="AH2115" s="133">
        <v>1.4230398600612493E-4</v>
      </c>
      <c r="AI2115" s="133">
        <v>8.2123316341245409E-3</v>
      </c>
      <c r="AJ2115" s="133">
        <v>8.9543001393556907E-4</v>
      </c>
    </row>
    <row r="2116" spans="1:36">
      <c r="A2116" t="s">
        <v>1213</v>
      </c>
      <c r="B2116">
        <v>9888</v>
      </c>
      <c r="C2116" t="s">
        <v>2119</v>
      </c>
      <c r="D2116" t="s">
        <v>2120</v>
      </c>
      <c r="E2116" t="s">
        <v>309</v>
      </c>
      <c r="F2116" t="s">
        <v>2704</v>
      </c>
      <c r="G2116" t="s">
        <v>2705</v>
      </c>
      <c r="H2116" t="s">
        <v>312</v>
      </c>
      <c r="I2116" t="s">
        <v>754</v>
      </c>
      <c r="J2116" t="s">
        <v>204</v>
      </c>
      <c r="K2116" t="s">
        <v>204</v>
      </c>
      <c r="L2116" t="s">
        <v>325</v>
      </c>
      <c r="M2116" t="s">
        <v>340</v>
      </c>
      <c r="N2116" t="s">
        <v>464</v>
      </c>
      <c r="O2116" t="s">
        <v>339</v>
      </c>
      <c r="P2116" t="s">
        <v>1725</v>
      </c>
      <c r="Q2116" t="s">
        <v>415</v>
      </c>
      <c r="R2116" t="s">
        <v>407</v>
      </c>
      <c r="S2116" t="s">
        <v>1212</v>
      </c>
      <c r="T2116" s="132">
        <v>4737</v>
      </c>
      <c r="U2116" t="s">
        <v>1983</v>
      </c>
      <c r="V2116" s="133">
        <v>1.3299999999999999E-2</v>
      </c>
      <c r="W2116" s="133">
        <v>2.9004936093091599E-2</v>
      </c>
      <c r="X2116" s="15" t="s">
        <v>412</v>
      </c>
      <c r="Y2116" s="15" t="s">
        <v>339</v>
      </c>
      <c r="Z2116" s="144">
        <v>207100</v>
      </c>
      <c r="AB2116" t="s">
        <v>2706</v>
      </c>
      <c r="AD2116" s="144">
        <v>214.0171</v>
      </c>
      <c r="AG2116" s="15" t="s">
        <v>15</v>
      </c>
      <c r="AH2116" s="133">
        <v>1.7440000000000001E-4</v>
      </c>
      <c r="AI2116" s="133">
        <v>7.98713845038607E-3</v>
      </c>
      <c r="AJ2116" s="133">
        <v>8.7087611808274641E-4</v>
      </c>
    </row>
    <row r="2117" spans="1:36">
      <c r="A2117" t="s">
        <v>1213</v>
      </c>
      <c r="B2117">
        <v>9888</v>
      </c>
      <c r="C2117" t="s">
        <v>3074</v>
      </c>
      <c r="D2117" t="s">
        <v>3075</v>
      </c>
      <c r="E2117" t="s">
        <v>309</v>
      </c>
      <c r="F2117" t="s">
        <v>3076</v>
      </c>
      <c r="G2117" t="s">
        <v>3077</v>
      </c>
      <c r="H2117" t="s">
        <v>312</v>
      </c>
      <c r="I2117" t="s">
        <v>754</v>
      </c>
      <c r="J2117" t="s">
        <v>204</v>
      </c>
      <c r="K2117" t="s">
        <v>204</v>
      </c>
      <c r="L2117" t="s">
        <v>325</v>
      </c>
      <c r="M2117" t="s">
        <v>340</v>
      </c>
      <c r="N2117" t="s">
        <v>447</v>
      </c>
      <c r="O2117" t="s">
        <v>339</v>
      </c>
      <c r="P2117" t="s">
        <v>1856</v>
      </c>
      <c r="Q2117" t="s">
        <v>415</v>
      </c>
      <c r="R2117" t="s">
        <v>407</v>
      </c>
      <c r="S2117" t="s">
        <v>1212</v>
      </c>
      <c r="T2117" s="132">
        <v>4349.7</v>
      </c>
      <c r="U2117" t="s">
        <v>1927</v>
      </c>
      <c r="V2117" s="133">
        <v>1E-3</v>
      </c>
      <c r="W2117" s="133">
        <v>2.5349028924703299E-2</v>
      </c>
      <c r="X2117" s="15" t="s">
        <v>412</v>
      </c>
      <c r="Y2117" s="15" t="s">
        <v>339</v>
      </c>
      <c r="Z2117" s="144">
        <v>214692.3</v>
      </c>
      <c r="AB2117" t="s">
        <v>3078</v>
      </c>
      <c r="AD2117" s="144">
        <v>213.74770000000001</v>
      </c>
      <c r="AG2117" s="15" t="s">
        <v>15</v>
      </c>
      <c r="AH2117" s="133">
        <v>1.2421864422666347E-3</v>
      </c>
      <c r="AI2117" s="133">
        <v>7.9770844168600853E-3</v>
      </c>
      <c r="AJ2117" s="133">
        <v>8.6977987845417712E-4</v>
      </c>
    </row>
    <row r="2118" spans="1:36">
      <c r="A2118" t="s">
        <v>1213</v>
      </c>
      <c r="B2118">
        <v>9888</v>
      </c>
      <c r="C2118" t="s">
        <v>2074</v>
      </c>
      <c r="D2118" t="s">
        <v>2075</v>
      </c>
      <c r="E2118" t="s">
        <v>309</v>
      </c>
      <c r="F2118" t="s">
        <v>2642</v>
      </c>
      <c r="G2118" t="s">
        <v>2643</v>
      </c>
      <c r="H2118" t="s">
        <v>312</v>
      </c>
      <c r="I2118" t="s">
        <v>754</v>
      </c>
      <c r="J2118" t="s">
        <v>204</v>
      </c>
      <c r="K2118" t="s">
        <v>204</v>
      </c>
      <c r="L2118" t="s">
        <v>325</v>
      </c>
      <c r="M2118" t="s">
        <v>340</v>
      </c>
      <c r="N2118" t="s">
        <v>448</v>
      </c>
      <c r="O2118" t="s">
        <v>339</v>
      </c>
      <c r="P2118" t="s">
        <v>1211</v>
      </c>
      <c r="Q2118" t="s">
        <v>413</v>
      </c>
      <c r="R2118" t="s">
        <v>407</v>
      </c>
      <c r="S2118" t="s">
        <v>1212</v>
      </c>
      <c r="T2118" s="132">
        <v>2218.5</v>
      </c>
      <c r="U2118" t="s">
        <v>2644</v>
      </c>
      <c r="V2118" s="133">
        <v>3.8E-3</v>
      </c>
      <c r="W2118" s="133">
        <v>1.7127171698808299E-2</v>
      </c>
      <c r="X2118" s="15" t="s">
        <v>412</v>
      </c>
      <c r="Y2118" s="15" t="s">
        <v>339</v>
      </c>
      <c r="Z2118" s="144">
        <v>199074</v>
      </c>
      <c r="AB2118" t="s">
        <v>2607</v>
      </c>
      <c r="AD2118" s="144">
        <v>213.44710000000001</v>
      </c>
      <c r="AG2118" s="15" t="s">
        <v>15</v>
      </c>
      <c r="AH2118" s="133">
        <v>6.6358000000000004E-5</v>
      </c>
      <c r="AI2118" s="133">
        <v>7.965865996377863E-3</v>
      </c>
      <c r="AJ2118" s="133">
        <v>8.685566801158402E-4</v>
      </c>
    </row>
    <row r="2119" spans="1:36">
      <c r="A2119" t="s">
        <v>1213</v>
      </c>
      <c r="B2119">
        <v>9888</v>
      </c>
      <c r="C2119" t="s">
        <v>1953</v>
      </c>
      <c r="D2119" t="s">
        <v>1954</v>
      </c>
      <c r="E2119" t="s">
        <v>309</v>
      </c>
      <c r="F2119" t="s">
        <v>2681</v>
      </c>
      <c r="G2119" t="s">
        <v>2682</v>
      </c>
      <c r="H2119" t="s">
        <v>312</v>
      </c>
      <c r="I2119" t="s">
        <v>754</v>
      </c>
      <c r="J2119" t="s">
        <v>204</v>
      </c>
      <c r="K2119" t="s">
        <v>204</v>
      </c>
      <c r="L2119" t="s">
        <v>325</v>
      </c>
      <c r="M2119" t="s">
        <v>340</v>
      </c>
      <c r="N2119" t="s">
        <v>464</v>
      </c>
      <c r="O2119" t="s">
        <v>339</v>
      </c>
      <c r="P2119" t="s">
        <v>2102</v>
      </c>
      <c r="Q2119" t="s">
        <v>415</v>
      </c>
      <c r="R2119" t="s">
        <v>407</v>
      </c>
      <c r="S2119" t="s">
        <v>1212</v>
      </c>
      <c r="T2119" s="132">
        <v>3141.9</v>
      </c>
      <c r="U2119" t="s">
        <v>2683</v>
      </c>
      <c r="V2119" s="133">
        <v>1.34E-2</v>
      </c>
      <c r="W2119" s="133">
        <v>2.28995186698433E-2</v>
      </c>
      <c r="X2119" s="15" t="s">
        <v>412</v>
      </c>
      <c r="Y2119" s="15" t="s">
        <v>339</v>
      </c>
      <c r="Z2119" s="144">
        <v>190292.05</v>
      </c>
      <c r="AB2119" t="s">
        <v>2684</v>
      </c>
      <c r="AD2119" s="144">
        <v>209.816</v>
      </c>
      <c r="AG2119" s="15" t="s">
        <v>15</v>
      </c>
      <c r="AH2119" s="133">
        <v>6.6267983770949544E-5</v>
      </c>
      <c r="AI2119" s="133">
        <v>7.8303530003266258E-3</v>
      </c>
      <c r="AJ2119" s="133">
        <v>8.5378104642876444E-4</v>
      </c>
    </row>
    <row r="2120" spans="1:36">
      <c r="A2120" t="s">
        <v>1213</v>
      </c>
      <c r="B2120">
        <v>9888</v>
      </c>
      <c r="C2120" t="s">
        <v>3046</v>
      </c>
      <c r="D2120" t="s">
        <v>3047</v>
      </c>
      <c r="E2120" t="s">
        <v>309</v>
      </c>
      <c r="F2120" t="s">
        <v>3048</v>
      </c>
      <c r="G2120" t="s">
        <v>3049</v>
      </c>
      <c r="H2120" t="s">
        <v>312</v>
      </c>
      <c r="I2120" t="s">
        <v>754</v>
      </c>
      <c r="J2120" t="s">
        <v>204</v>
      </c>
      <c r="K2120" t="s">
        <v>204</v>
      </c>
      <c r="L2120" t="s">
        <v>325</v>
      </c>
      <c r="M2120" t="s">
        <v>340</v>
      </c>
      <c r="N2120" t="s">
        <v>447</v>
      </c>
      <c r="O2120" t="s">
        <v>339</v>
      </c>
      <c r="P2120" t="s">
        <v>1662</v>
      </c>
      <c r="Q2120" t="s">
        <v>413</v>
      </c>
      <c r="R2120" t="s">
        <v>407</v>
      </c>
      <c r="S2120" t="s">
        <v>1212</v>
      </c>
      <c r="T2120" s="132">
        <v>5910.6</v>
      </c>
      <c r="U2120" t="s">
        <v>1904</v>
      </c>
      <c r="V2120" s="133">
        <v>4.0800000000000003E-2</v>
      </c>
      <c r="W2120" s="133">
        <v>3.2831312390565498E-2</v>
      </c>
      <c r="X2120" s="15" t="s">
        <v>412</v>
      </c>
      <c r="Y2120" s="15" t="s">
        <v>339</v>
      </c>
      <c r="Z2120" s="144">
        <v>197000</v>
      </c>
      <c r="AB2120" t="s">
        <v>3050</v>
      </c>
      <c r="AD2120" s="144">
        <v>207.71679999999998</v>
      </c>
      <c r="AG2120" s="15" t="s">
        <v>15</v>
      </c>
      <c r="AH2120" s="133">
        <v>5.6285714285714283E-4</v>
      </c>
      <c r="AI2120" s="133">
        <v>7.7520106574248179E-3</v>
      </c>
      <c r="AJ2120" s="133">
        <v>8.4523900400748446E-4</v>
      </c>
    </row>
    <row r="2121" spans="1:36">
      <c r="A2121" t="s">
        <v>1213</v>
      </c>
      <c r="B2121">
        <v>9888</v>
      </c>
      <c r="C2121" t="s">
        <v>1852</v>
      </c>
      <c r="D2121" t="s">
        <v>1853</v>
      </c>
      <c r="E2121" t="s">
        <v>309</v>
      </c>
      <c r="F2121" t="s">
        <v>2797</v>
      </c>
      <c r="G2121" t="s">
        <v>2798</v>
      </c>
      <c r="H2121" t="s">
        <v>312</v>
      </c>
      <c r="I2121" t="s">
        <v>754</v>
      </c>
      <c r="J2121" t="s">
        <v>204</v>
      </c>
      <c r="K2121" t="s">
        <v>204</v>
      </c>
      <c r="L2121" t="s">
        <v>325</v>
      </c>
      <c r="M2121" t="s">
        <v>340</v>
      </c>
      <c r="N2121" t="s">
        <v>443</v>
      </c>
      <c r="O2121" t="s">
        <v>339</v>
      </c>
      <c r="P2121" t="s">
        <v>1856</v>
      </c>
      <c r="Q2121" t="s">
        <v>415</v>
      </c>
      <c r="R2121" t="s">
        <v>407</v>
      </c>
      <c r="S2121" t="s">
        <v>1212</v>
      </c>
      <c r="T2121" s="132">
        <v>1045.5999999999999</v>
      </c>
      <c r="U2121" t="s">
        <v>1793</v>
      </c>
      <c r="V2121" s="133">
        <v>1.8499999999999999E-2</v>
      </c>
      <c r="W2121" s="133">
        <v>2.1798025835752102E-2</v>
      </c>
      <c r="X2121" s="15" t="s">
        <v>412</v>
      </c>
      <c r="Y2121" s="15" t="s">
        <v>339</v>
      </c>
      <c r="Z2121" s="144">
        <v>181175.28</v>
      </c>
      <c r="AB2121" t="s">
        <v>2799</v>
      </c>
      <c r="AD2121" s="144">
        <v>202.68079999999998</v>
      </c>
      <c r="AG2121" s="15" t="s">
        <v>15</v>
      </c>
      <c r="AH2121" s="133">
        <v>3.778893709327549E-4</v>
      </c>
      <c r="AI2121" s="133">
        <v>7.5640666602575625E-3</v>
      </c>
      <c r="AJ2121" s="133">
        <v>8.2474656611039717E-4</v>
      </c>
    </row>
    <row r="2122" spans="1:36">
      <c r="A2122" t="s">
        <v>1213</v>
      </c>
      <c r="B2122">
        <v>9888</v>
      </c>
      <c r="C2122" t="s">
        <v>2493</v>
      </c>
      <c r="D2122" t="s">
        <v>2494</v>
      </c>
      <c r="E2122" t="s">
        <v>309</v>
      </c>
      <c r="F2122" t="s">
        <v>2794</v>
      </c>
      <c r="G2122" t="s">
        <v>2795</v>
      </c>
      <c r="H2122" t="s">
        <v>312</v>
      </c>
      <c r="I2122" t="s">
        <v>754</v>
      </c>
      <c r="J2122" t="s">
        <v>204</v>
      </c>
      <c r="K2122" t="s">
        <v>204</v>
      </c>
      <c r="L2122" t="s">
        <v>325</v>
      </c>
      <c r="M2122" t="s">
        <v>340</v>
      </c>
      <c r="N2122" t="s">
        <v>464</v>
      </c>
      <c r="O2122" t="s">
        <v>339</v>
      </c>
      <c r="P2122" t="s">
        <v>1211</v>
      </c>
      <c r="Q2122" t="s">
        <v>413</v>
      </c>
      <c r="R2122" t="s">
        <v>407</v>
      </c>
      <c r="S2122" t="s">
        <v>1212</v>
      </c>
      <c r="T2122" s="132">
        <v>1956.1</v>
      </c>
      <c r="U2122" t="s">
        <v>1663</v>
      </c>
      <c r="V2122" s="133">
        <v>8.3000000000000001E-3</v>
      </c>
      <c r="W2122" s="133">
        <v>1.7158642922639501E-2</v>
      </c>
      <c r="X2122" s="15" t="s">
        <v>412</v>
      </c>
      <c r="Y2122" s="15" t="s">
        <v>339</v>
      </c>
      <c r="Z2122" s="144">
        <v>167957.23</v>
      </c>
      <c r="AB2122" t="s">
        <v>2796</v>
      </c>
      <c r="AD2122" s="144">
        <v>186.51650000000001</v>
      </c>
      <c r="AG2122" s="15" t="s">
        <v>15</v>
      </c>
      <c r="AH2122" s="133">
        <v>1.4151488372833422E-4</v>
      </c>
      <c r="AI2122" s="133">
        <v>6.96081345267006E-3</v>
      </c>
      <c r="AJ2122" s="133">
        <v>7.5897096763941096E-4</v>
      </c>
    </row>
    <row r="2123" spans="1:36">
      <c r="A2123" t="s">
        <v>1213</v>
      </c>
      <c r="B2123">
        <v>9888</v>
      </c>
      <c r="C2123" t="s">
        <v>2415</v>
      </c>
      <c r="D2123" t="s">
        <v>2416</v>
      </c>
      <c r="E2123" t="s">
        <v>309</v>
      </c>
      <c r="F2123" t="s">
        <v>3079</v>
      </c>
      <c r="G2123" t="s">
        <v>3080</v>
      </c>
      <c r="H2123" t="s">
        <v>312</v>
      </c>
      <c r="I2123" t="s">
        <v>754</v>
      </c>
      <c r="J2123" t="s">
        <v>204</v>
      </c>
      <c r="K2123" t="s">
        <v>204</v>
      </c>
      <c r="L2123" t="s">
        <v>325</v>
      </c>
      <c r="M2123" t="s">
        <v>340</v>
      </c>
      <c r="N2123" t="s">
        <v>440</v>
      </c>
      <c r="O2123" t="s">
        <v>339</v>
      </c>
      <c r="P2123" t="s">
        <v>1622</v>
      </c>
      <c r="Q2123" t="s">
        <v>413</v>
      </c>
      <c r="R2123" t="s">
        <v>407</v>
      </c>
      <c r="S2123" t="s">
        <v>1212</v>
      </c>
      <c r="T2123" s="132">
        <v>3589.7</v>
      </c>
      <c r="U2123" t="s">
        <v>3081</v>
      </c>
      <c r="V2123" s="133">
        <v>1.23E-2</v>
      </c>
      <c r="W2123" s="133">
        <v>2.01667674005028E-2</v>
      </c>
      <c r="X2123" s="15" t="s">
        <v>412</v>
      </c>
      <c r="Y2123" s="15" t="s">
        <v>339</v>
      </c>
      <c r="Z2123" s="144">
        <v>141198.07999999999</v>
      </c>
      <c r="AB2123" t="s">
        <v>3082</v>
      </c>
      <c r="AD2123" s="144">
        <v>153.42579999999998</v>
      </c>
      <c r="AG2123" s="15" t="s">
        <v>15</v>
      </c>
      <c r="AH2123" s="133">
        <v>1.2664744351187544E-4</v>
      </c>
      <c r="AI2123" s="133">
        <v>5.7258653932851294E-3</v>
      </c>
      <c r="AJ2123" s="133">
        <v>6.2431864144379034E-4</v>
      </c>
    </row>
    <row r="2124" spans="1:36">
      <c r="A2124" t="s">
        <v>1213</v>
      </c>
      <c r="B2124">
        <v>9888</v>
      </c>
      <c r="C2124" t="s">
        <v>1973</v>
      </c>
      <c r="D2124" t="s">
        <v>1974</v>
      </c>
      <c r="E2124" t="s">
        <v>309</v>
      </c>
      <c r="F2124" t="s">
        <v>1985</v>
      </c>
      <c r="G2124" t="s">
        <v>1986</v>
      </c>
      <c r="H2124" t="s">
        <v>312</v>
      </c>
      <c r="I2124" t="s">
        <v>754</v>
      </c>
      <c r="J2124" t="s">
        <v>204</v>
      </c>
      <c r="K2124" t="s">
        <v>204</v>
      </c>
      <c r="L2124" t="s">
        <v>325</v>
      </c>
      <c r="M2124" t="s">
        <v>340</v>
      </c>
      <c r="N2124" t="s">
        <v>464</v>
      </c>
      <c r="O2124" t="s">
        <v>339</v>
      </c>
      <c r="P2124" t="s">
        <v>1650</v>
      </c>
      <c r="Q2124" t="s">
        <v>413</v>
      </c>
      <c r="R2124" t="s">
        <v>407</v>
      </c>
      <c r="S2124" t="s">
        <v>1212</v>
      </c>
      <c r="T2124" s="132">
        <v>2697.6</v>
      </c>
      <c r="U2124" t="s">
        <v>1386</v>
      </c>
      <c r="V2124" s="133">
        <v>2.3400000000000001E-2</v>
      </c>
      <c r="W2124" s="133">
        <v>2.2986064535379099E-2</v>
      </c>
      <c r="X2124" s="15" t="s">
        <v>412</v>
      </c>
      <c r="Y2124" s="15" t="s">
        <v>339</v>
      </c>
      <c r="Z2124" s="144">
        <v>104635.63</v>
      </c>
      <c r="AB2124" t="s">
        <v>1987</v>
      </c>
      <c r="AD2124" s="144">
        <v>117.0245</v>
      </c>
      <c r="AG2124" s="15" t="s">
        <v>15</v>
      </c>
      <c r="AH2124" s="133">
        <v>4.9600756723758416E-5</v>
      </c>
      <c r="AI2124" s="133">
        <v>4.3673654282167388E-3</v>
      </c>
      <c r="AJ2124" s="133">
        <v>4.7619485676880194E-4</v>
      </c>
    </row>
    <row r="2125" spans="1:36">
      <c r="A2125" t="s">
        <v>1213</v>
      </c>
      <c r="B2125">
        <v>9888</v>
      </c>
      <c r="C2125" t="s">
        <v>2306</v>
      </c>
      <c r="D2125" t="s">
        <v>2307</v>
      </c>
      <c r="E2125" t="s">
        <v>309</v>
      </c>
      <c r="F2125" t="s">
        <v>3070</v>
      </c>
      <c r="G2125" t="s">
        <v>3071</v>
      </c>
      <c r="H2125" t="s">
        <v>312</v>
      </c>
      <c r="I2125" t="s">
        <v>754</v>
      </c>
      <c r="J2125" t="s">
        <v>204</v>
      </c>
      <c r="K2125" t="s">
        <v>204</v>
      </c>
      <c r="L2125" t="s">
        <v>325</v>
      </c>
      <c r="M2125" t="s">
        <v>340</v>
      </c>
      <c r="N2125" t="s">
        <v>445</v>
      </c>
      <c r="O2125" t="s">
        <v>339</v>
      </c>
      <c r="P2125" t="s">
        <v>1725</v>
      </c>
      <c r="Q2125" t="s">
        <v>415</v>
      </c>
      <c r="R2125" t="s">
        <v>407</v>
      </c>
      <c r="S2125" t="s">
        <v>1212</v>
      </c>
      <c r="T2125" s="132">
        <v>5623.3</v>
      </c>
      <c r="U2125" t="s">
        <v>3072</v>
      </c>
      <c r="V2125" s="133">
        <v>2.3099999999999999E-2</v>
      </c>
      <c r="W2125" s="133">
        <v>2.04945926487442E-2</v>
      </c>
      <c r="X2125" s="15" t="s">
        <v>412</v>
      </c>
      <c r="Y2125" s="15" t="s">
        <v>339</v>
      </c>
      <c r="Z2125" s="144">
        <v>102308</v>
      </c>
      <c r="AB2125" t="s">
        <v>3073</v>
      </c>
      <c r="AD2125" s="144">
        <v>102.0932</v>
      </c>
      <c r="AG2125" s="15" t="s">
        <v>15</v>
      </c>
      <c r="AH2125" s="133">
        <v>3.4102666666666667E-4</v>
      </c>
      <c r="AI2125" s="133">
        <v>3.8101278974575167E-3</v>
      </c>
      <c r="AJ2125" s="133">
        <v>4.1543656884728111E-4</v>
      </c>
    </row>
    <row r="2126" spans="1:36">
      <c r="A2126" t="s">
        <v>1213</v>
      </c>
      <c r="B2126">
        <v>9888</v>
      </c>
      <c r="C2126" t="s">
        <v>1874</v>
      </c>
      <c r="D2126" t="s">
        <v>1875</v>
      </c>
      <c r="E2126" t="s">
        <v>309</v>
      </c>
      <c r="F2126" t="s">
        <v>2115</v>
      </c>
      <c r="G2126" t="s">
        <v>2116</v>
      </c>
      <c r="H2126" t="s">
        <v>312</v>
      </c>
      <c r="I2126" t="s">
        <v>754</v>
      </c>
      <c r="J2126" t="s">
        <v>204</v>
      </c>
      <c r="K2126" t="s">
        <v>204</v>
      </c>
      <c r="L2126" t="s">
        <v>325</v>
      </c>
      <c r="M2126" t="s">
        <v>340</v>
      </c>
      <c r="N2126" t="s">
        <v>448</v>
      </c>
      <c r="O2126" t="s">
        <v>339</v>
      </c>
      <c r="P2126" t="s">
        <v>1211</v>
      </c>
      <c r="Q2126" t="s">
        <v>413</v>
      </c>
      <c r="R2126" t="s">
        <v>407</v>
      </c>
      <c r="S2126" t="s">
        <v>1212</v>
      </c>
      <c r="T2126" s="132">
        <v>3534.9</v>
      </c>
      <c r="U2126" t="s">
        <v>2117</v>
      </c>
      <c r="V2126" s="133">
        <v>1.7500000000000002E-2</v>
      </c>
      <c r="W2126" s="133">
        <v>1.8900050641297999E-2</v>
      </c>
      <c r="X2126" s="15" t="s">
        <v>412</v>
      </c>
      <c r="Y2126" s="15" t="s">
        <v>339</v>
      </c>
      <c r="Z2126" s="144">
        <v>89388.73</v>
      </c>
      <c r="AB2126" t="s">
        <v>2118</v>
      </c>
      <c r="AD2126" s="144">
        <v>99.364500000000007</v>
      </c>
      <c r="AG2126" s="15" t="s">
        <v>15</v>
      </c>
      <c r="AH2126" s="133">
        <v>3.3061500959128917E-5</v>
      </c>
      <c r="AI2126" s="133">
        <v>3.7082925549098023E-3</v>
      </c>
      <c r="AJ2126" s="133">
        <v>4.0433297168886536E-4</v>
      </c>
    </row>
    <row r="2127" spans="1:36">
      <c r="A2127" t="s">
        <v>1213</v>
      </c>
      <c r="B2127">
        <v>9888</v>
      </c>
      <c r="C2127" t="s">
        <v>2669</v>
      </c>
      <c r="D2127" t="s">
        <v>2670</v>
      </c>
      <c r="E2127" t="s">
        <v>309</v>
      </c>
      <c r="F2127" t="s">
        <v>2717</v>
      </c>
      <c r="G2127" t="s">
        <v>2718</v>
      </c>
      <c r="H2127" t="s">
        <v>312</v>
      </c>
      <c r="I2127" t="s">
        <v>754</v>
      </c>
      <c r="J2127" t="s">
        <v>204</v>
      </c>
      <c r="K2127" t="s">
        <v>204</v>
      </c>
      <c r="L2127" t="s">
        <v>325</v>
      </c>
      <c r="M2127" t="s">
        <v>340</v>
      </c>
      <c r="N2127" t="s">
        <v>477</v>
      </c>
      <c r="O2127" t="s">
        <v>339</v>
      </c>
      <c r="P2127" t="s">
        <v>1211</v>
      </c>
      <c r="Q2127" t="s">
        <v>413</v>
      </c>
      <c r="R2127" t="s">
        <v>407</v>
      </c>
      <c r="S2127" t="s">
        <v>1212</v>
      </c>
      <c r="T2127" s="132">
        <v>12327</v>
      </c>
      <c r="U2127" t="s">
        <v>2719</v>
      </c>
      <c r="V2127" s="133">
        <v>2.07E-2</v>
      </c>
      <c r="W2127" s="133">
        <v>2.55090076458451E-2</v>
      </c>
      <c r="X2127" s="15" t="s">
        <v>412</v>
      </c>
      <c r="Y2127" s="15" t="s">
        <v>339</v>
      </c>
      <c r="Z2127" s="144">
        <v>96187</v>
      </c>
      <c r="AB2127" t="s">
        <v>2720</v>
      </c>
      <c r="AD2127" s="144">
        <v>97.706800000000001</v>
      </c>
      <c r="AG2127" s="15" t="s">
        <v>15</v>
      </c>
      <c r="AH2127" s="133">
        <v>2.1123851971176639E-5</v>
      </c>
      <c r="AI2127" s="133">
        <v>3.6464270338406684E-3</v>
      </c>
      <c r="AJ2127" s="133">
        <v>3.9758747639458386E-4</v>
      </c>
    </row>
    <row r="2128" spans="1:36">
      <c r="A2128" t="s">
        <v>1213</v>
      </c>
      <c r="B2128">
        <v>9888</v>
      </c>
      <c r="C2128" t="s">
        <v>3131</v>
      </c>
      <c r="D2128" t="s">
        <v>3132</v>
      </c>
      <c r="E2128" t="s">
        <v>309</v>
      </c>
      <c r="F2128" t="s">
        <v>3133</v>
      </c>
      <c r="G2128" t="s">
        <v>3134</v>
      </c>
      <c r="H2128" t="s">
        <v>312</v>
      </c>
      <c r="I2128" t="s">
        <v>754</v>
      </c>
      <c r="J2128" t="s">
        <v>204</v>
      </c>
      <c r="K2128" t="s">
        <v>204</v>
      </c>
      <c r="L2128" t="s">
        <v>325</v>
      </c>
      <c r="M2128" t="s">
        <v>340</v>
      </c>
      <c r="N2128" t="s">
        <v>464</v>
      </c>
      <c r="O2128" t="s">
        <v>339</v>
      </c>
      <c r="P2128" t="s">
        <v>1662</v>
      </c>
      <c r="Q2128" t="s">
        <v>413</v>
      </c>
      <c r="R2128" t="s">
        <v>407</v>
      </c>
      <c r="S2128" t="s">
        <v>1212</v>
      </c>
      <c r="T2128" s="132">
        <v>1926.1</v>
      </c>
      <c r="U2128" t="s">
        <v>3135</v>
      </c>
      <c r="V2128" s="133">
        <v>3.0599999999999999E-2</v>
      </c>
      <c r="W2128" s="133">
        <v>2.12577698266503E-2</v>
      </c>
      <c r="X2128" s="15" t="s">
        <v>412</v>
      </c>
      <c r="Y2128" s="15" t="s">
        <v>339</v>
      </c>
      <c r="Z2128" s="144">
        <v>22983.66</v>
      </c>
      <c r="AB2128" t="s">
        <v>3136</v>
      </c>
      <c r="AD2128" s="144">
        <v>26.532299999999999</v>
      </c>
      <c r="AG2128" s="15" t="s">
        <v>15</v>
      </c>
      <c r="AH2128" s="133">
        <v>6.5823413799943092E-5</v>
      </c>
      <c r="AI2128" s="133">
        <v>9.9018794996838261E-4</v>
      </c>
      <c r="AJ2128" s="133">
        <v>1.0796495433218585E-4</v>
      </c>
    </row>
    <row r="2129" spans="1:36">
      <c r="A2129" t="s">
        <v>1213</v>
      </c>
      <c r="B2129">
        <v>9888</v>
      </c>
      <c r="C2129" t="s">
        <v>2745</v>
      </c>
      <c r="D2129" t="s">
        <v>2746</v>
      </c>
      <c r="E2129" t="s">
        <v>309</v>
      </c>
      <c r="F2129" t="s">
        <v>3137</v>
      </c>
      <c r="G2129" t="s">
        <v>3138</v>
      </c>
      <c r="H2129" t="s">
        <v>312</v>
      </c>
      <c r="I2129" t="s">
        <v>754</v>
      </c>
      <c r="J2129" t="s">
        <v>204</v>
      </c>
      <c r="K2129" t="s">
        <v>204</v>
      </c>
      <c r="L2129" t="s">
        <v>325</v>
      </c>
      <c r="M2129" t="s">
        <v>340</v>
      </c>
      <c r="N2129" t="s">
        <v>464</v>
      </c>
      <c r="O2129" t="s">
        <v>339</v>
      </c>
      <c r="P2129" t="s">
        <v>1725</v>
      </c>
      <c r="Q2129" t="s">
        <v>415</v>
      </c>
      <c r="R2129" t="s">
        <v>407</v>
      </c>
      <c r="S2129" t="s">
        <v>1212</v>
      </c>
      <c r="T2129" s="132">
        <v>3384.9</v>
      </c>
      <c r="U2129" t="s">
        <v>3139</v>
      </c>
      <c r="V2129" s="133">
        <v>1.9599999999999999E-2</v>
      </c>
      <c r="W2129" s="133">
        <v>2.4816640721559199E-2</v>
      </c>
      <c r="X2129" s="15" t="s">
        <v>412</v>
      </c>
      <c r="Y2129" s="15" t="s">
        <v>339</v>
      </c>
      <c r="Z2129" s="144">
        <v>15291</v>
      </c>
      <c r="AB2129" t="s">
        <v>3140</v>
      </c>
      <c r="AD2129" s="144">
        <v>17.049499999999998</v>
      </c>
      <c r="AG2129" s="15" t="s">
        <v>15</v>
      </c>
      <c r="AH2129" s="133">
        <v>1.3353505758062509E-5</v>
      </c>
      <c r="AI2129" s="133">
        <v>6.3628895546130322E-4</v>
      </c>
      <c r="AJ2129" s="133">
        <v>6.9377644941697578E-5</v>
      </c>
    </row>
    <row r="2130" spans="1:36">
      <c r="A2130" t="s">
        <v>1213</v>
      </c>
      <c r="B2130">
        <v>9888</v>
      </c>
      <c r="C2130" t="s">
        <v>2110</v>
      </c>
      <c r="D2130" t="s">
        <v>2111</v>
      </c>
      <c r="E2130" t="s">
        <v>309</v>
      </c>
      <c r="F2130" t="s">
        <v>2183</v>
      </c>
      <c r="G2130" t="s">
        <v>2184</v>
      </c>
      <c r="H2130" t="s">
        <v>312</v>
      </c>
      <c r="I2130" t="s">
        <v>754</v>
      </c>
      <c r="J2130" t="s">
        <v>204</v>
      </c>
      <c r="K2130" t="s">
        <v>204</v>
      </c>
      <c r="L2130" t="s">
        <v>325</v>
      </c>
      <c r="M2130" t="s">
        <v>340</v>
      </c>
      <c r="N2130" t="s">
        <v>464</v>
      </c>
      <c r="O2130" t="s">
        <v>339</v>
      </c>
      <c r="P2130" t="s">
        <v>1964</v>
      </c>
      <c r="Q2130" t="s">
        <v>415</v>
      </c>
      <c r="R2130" t="s">
        <v>407</v>
      </c>
      <c r="S2130" t="s">
        <v>1212</v>
      </c>
      <c r="T2130" s="132">
        <v>3931.4</v>
      </c>
      <c r="U2130" t="s">
        <v>2108</v>
      </c>
      <c r="V2130" s="133">
        <v>2.81E-2</v>
      </c>
      <c r="W2130" s="133">
        <v>2.0519507367610601E-2</v>
      </c>
      <c r="X2130" s="15" t="s">
        <v>412</v>
      </c>
      <c r="Y2130" s="15" t="s">
        <v>339</v>
      </c>
      <c r="Z2130" s="144">
        <v>1697.25</v>
      </c>
      <c r="AB2130" t="s">
        <v>2185</v>
      </c>
      <c r="AD2130" s="144">
        <v>1.9573</v>
      </c>
      <c r="AG2130" s="15" t="s">
        <v>15</v>
      </c>
      <c r="AH2130" s="133">
        <v>1.2326590929579107E-6</v>
      </c>
      <c r="AI2130" s="133">
        <v>7.3046621456606301E-5</v>
      </c>
      <c r="AJ2130" s="133">
        <v>7.9646244432027142E-6</v>
      </c>
    </row>
    <row r="2131" spans="1:36">
      <c r="A2131" t="s">
        <v>1213</v>
      </c>
      <c r="B2131">
        <v>9888</v>
      </c>
      <c r="C2131" t="s">
        <v>3542</v>
      </c>
      <c r="D2131" t="s">
        <v>3543</v>
      </c>
      <c r="E2131" t="s">
        <v>311</v>
      </c>
      <c r="F2131" t="s">
        <v>3544</v>
      </c>
      <c r="G2131" t="s">
        <v>3545</v>
      </c>
      <c r="H2131" t="s">
        <v>321</v>
      </c>
      <c r="I2131" t="s">
        <v>755</v>
      </c>
      <c r="J2131" t="s">
        <v>204</v>
      </c>
      <c r="K2131" t="s">
        <v>204</v>
      </c>
      <c r="L2131" t="s">
        <v>325</v>
      </c>
      <c r="M2131" t="s">
        <v>340</v>
      </c>
      <c r="N2131" t="s">
        <v>480</v>
      </c>
      <c r="O2131" t="s">
        <v>339</v>
      </c>
      <c r="P2131" t="s">
        <v>1690</v>
      </c>
      <c r="Q2131" t="s">
        <v>413</v>
      </c>
      <c r="R2131" t="s">
        <v>407</v>
      </c>
      <c r="S2131" t="s">
        <v>1212</v>
      </c>
      <c r="T2131" s="132">
        <v>1220</v>
      </c>
      <c r="U2131" t="s">
        <v>3546</v>
      </c>
      <c r="V2131" s="133">
        <v>3.3700000000000001E-2</v>
      </c>
      <c r="W2131" s="133">
        <v>6.5108986332416199E-2</v>
      </c>
      <c r="X2131" s="15" t="s">
        <v>412</v>
      </c>
      <c r="Y2131" s="15" t="s">
        <v>339</v>
      </c>
      <c r="Z2131" s="144">
        <v>15500</v>
      </c>
      <c r="AB2131" t="s">
        <v>2083</v>
      </c>
      <c r="AD2131" s="144">
        <v>15.738700000000001</v>
      </c>
      <c r="AG2131" s="15" t="s">
        <v>15</v>
      </c>
      <c r="AH2131" s="133">
        <v>1.1071428571428571E-4</v>
      </c>
      <c r="AI2131" s="133">
        <v>5.8736977526137519E-4</v>
      </c>
      <c r="AJ2131" s="133">
        <v>6.4043751455696398E-5</v>
      </c>
    </row>
    <row r="2132" spans="1:36">
      <c r="A2132" t="s">
        <v>1213</v>
      </c>
      <c r="B2132">
        <v>9888</v>
      </c>
      <c r="C2132" t="s">
        <v>2499</v>
      </c>
      <c r="D2132" t="s">
        <v>2500</v>
      </c>
      <c r="E2132" t="s">
        <v>309</v>
      </c>
      <c r="F2132" t="s">
        <v>2859</v>
      </c>
      <c r="G2132" t="s">
        <v>2860</v>
      </c>
      <c r="H2132" t="s">
        <v>312</v>
      </c>
      <c r="I2132" t="s">
        <v>755</v>
      </c>
      <c r="J2132" t="s">
        <v>204</v>
      </c>
      <c r="K2132" t="s">
        <v>204</v>
      </c>
      <c r="L2132" t="s">
        <v>325</v>
      </c>
      <c r="M2132" t="s">
        <v>340</v>
      </c>
      <c r="N2132" t="s">
        <v>454</v>
      </c>
      <c r="O2132" t="s">
        <v>339</v>
      </c>
      <c r="P2132" t="s">
        <v>1650</v>
      </c>
      <c r="Q2132" t="s">
        <v>413</v>
      </c>
      <c r="R2132" t="s">
        <v>407</v>
      </c>
      <c r="S2132" t="s">
        <v>1212</v>
      </c>
      <c r="T2132" s="132">
        <v>748.4</v>
      </c>
      <c r="U2132" t="s">
        <v>2861</v>
      </c>
      <c r="V2132" s="133">
        <v>3.49E-2</v>
      </c>
      <c r="W2132" s="133">
        <v>6.3541981645822199E-2</v>
      </c>
      <c r="X2132" s="15" t="s">
        <v>412</v>
      </c>
      <c r="Y2132" s="15" t="s">
        <v>339</v>
      </c>
      <c r="Z2132" s="144">
        <v>534562.22</v>
      </c>
      <c r="AB2132" t="s">
        <v>2862</v>
      </c>
      <c r="AD2132" s="144">
        <v>542.90139999999997</v>
      </c>
      <c r="AG2132" s="15" t="s">
        <v>15</v>
      </c>
      <c r="AH2132" s="133">
        <v>7.9588351033630582E-4</v>
      </c>
      <c r="AI2132" s="133">
        <v>2.0261131688582023E-2</v>
      </c>
      <c r="AJ2132" s="133">
        <v>2.209168630607967E-3</v>
      </c>
    </row>
    <row r="2133" spans="1:36">
      <c r="A2133" t="s">
        <v>1213</v>
      </c>
      <c r="B2133">
        <v>9888</v>
      </c>
      <c r="C2133" t="s">
        <v>2854</v>
      </c>
      <c r="D2133" t="s">
        <v>2855</v>
      </c>
      <c r="E2133" t="s">
        <v>309</v>
      </c>
      <c r="F2133" t="s">
        <v>2856</v>
      </c>
      <c r="G2133" t="s">
        <v>2857</v>
      </c>
      <c r="H2133" t="s">
        <v>312</v>
      </c>
      <c r="I2133" t="s">
        <v>755</v>
      </c>
      <c r="J2133" t="s">
        <v>204</v>
      </c>
      <c r="K2133" t="s">
        <v>204</v>
      </c>
      <c r="L2133" t="s">
        <v>325</v>
      </c>
      <c r="M2133" t="s">
        <v>340</v>
      </c>
      <c r="N2133" t="s">
        <v>454</v>
      </c>
      <c r="O2133" t="s">
        <v>339</v>
      </c>
      <c r="P2133" t="s">
        <v>1856</v>
      </c>
      <c r="Q2133" t="s">
        <v>415</v>
      </c>
      <c r="R2133" t="s">
        <v>407</v>
      </c>
      <c r="S2133" t="s">
        <v>1212</v>
      </c>
      <c r="T2133" s="132">
        <v>3407</v>
      </c>
      <c r="U2133" t="s">
        <v>2858</v>
      </c>
      <c r="V2133" s="133">
        <v>4.6899999999999997E-2</v>
      </c>
      <c r="W2133" s="133">
        <v>5.0780400382280003E-2</v>
      </c>
      <c r="X2133" s="15" t="s">
        <v>412</v>
      </c>
      <c r="Y2133" s="15" t="s">
        <v>339</v>
      </c>
      <c r="Z2133" s="144">
        <v>429272.48</v>
      </c>
      <c r="AB2133" t="s">
        <v>2492</v>
      </c>
      <c r="AD2133" s="144">
        <v>421.84609999999998</v>
      </c>
      <c r="AG2133" s="15" t="s">
        <v>15</v>
      </c>
      <c r="AH2133" s="133">
        <v>3.0534091949995602E-4</v>
      </c>
      <c r="AI2133" s="133">
        <v>1.5743336422441977E-2</v>
      </c>
      <c r="AJ2133" s="133">
        <v>1.716571685142664E-3</v>
      </c>
    </row>
    <row r="2134" spans="1:36">
      <c r="A2134" t="s">
        <v>1213</v>
      </c>
      <c r="B2134">
        <v>9888</v>
      </c>
      <c r="C2134" t="s">
        <v>2916</v>
      </c>
      <c r="D2134" t="s">
        <v>2917</v>
      </c>
      <c r="E2134" t="s">
        <v>311</v>
      </c>
      <c r="F2134" t="s">
        <v>2918</v>
      </c>
      <c r="G2134" t="s">
        <v>2919</v>
      </c>
      <c r="H2134" t="s">
        <v>312</v>
      </c>
      <c r="I2134" t="s">
        <v>755</v>
      </c>
      <c r="J2134" t="s">
        <v>204</v>
      </c>
      <c r="K2134" t="s">
        <v>204</v>
      </c>
      <c r="L2134" t="s">
        <v>325</v>
      </c>
      <c r="M2134" t="s">
        <v>340</v>
      </c>
      <c r="N2134" t="s">
        <v>465</v>
      </c>
      <c r="O2134" t="s">
        <v>339</v>
      </c>
      <c r="P2134" t="s">
        <v>1725</v>
      </c>
      <c r="Q2134" t="s">
        <v>415</v>
      </c>
      <c r="R2134" t="s">
        <v>407</v>
      </c>
      <c r="S2134" t="s">
        <v>1212</v>
      </c>
      <c r="T2134" s="132">
        <v>3286.4</v>
      </c>
      <c r="U2134" t="s">
        <v>1971</v>
      </c>
      <c r="V2134" s="133">
        <v>4.2999999999999997E-2</v>
      </c>
      <c r="W2134" s="133">
        <v>8.3628490256070803E-2</v>
      </c>
      <c r="X2134" s="15" t="s">
        <v>412</v>
      </c>
      <c r="Y2134" s="15" t="s">
        <v>339</v>
      </c>
      <c r="Z2134" s="144">
        <v>305123.40999999997</v>
      </c>
      <c r="AB2134" t="s">
        <v>2920</v>
      </c>
      <c r="AD2134" s="144">
        <v>264.78609999999998</v>
      </c>
      <c r="AG2134" s="15" t="s">
        <v>15</v>
      </c>
      <c r="AH2134" s="133">
        <v>2.667939789248595E-4</v>
      </c>
      <c r="AI2134" s="133">
        <v>9.8818423408118822E-3</v>
      </c>
      <c r="AJ2134" s="133">
        <v>1.0774647955246095E-3</v>
      </c>
    </row>
    <row r="2135" spans="1:36">
      <c r="A2135" t="s">
        <v>1213</v>
      </c>
      <c r="B2135">
        <v>9888</v>
      </c>
      <c r="C2135" t="s">
        <v>2535</v>
      </c>
      <c r="D2135" t="s">
        <v>2536</v>
      </c>
      <c r="E2135" t="s">
        <v>309</v>
      </c>
      <c r="F2135" t="s">
        <v>2866</v>
      </c>
      <c r="G2135" t="s">
        <v>2867</v>
      </c>
      <c r="H2135" t="s">
        <v>312</v>
      </c>
      <c r="I2135" t="s">
        <v>755</v>
      </c>
      <c r="J2135" t="s">
        <v>204</v>
      </c>
      <c r="K2135" t="s">
        <v>204</v>
      </c>
      <c r="L2135" t="s">
        <v>325</v>
      </c>
      <c r="M2135" t="s">
        <v>340</v>
      </c>
      <c r="N2135" t="s">
        <v>451</v>
      </c>
      <c r="O2135" t="s">
        <v>339</v>
      </c>
      <c r="P2135" t="s">
        <v>1622</v>
      </c>
      <c r="Q2135" t="s">
        <v>413</v>
      </c>
      <c r="R2135" t="s">
        <v>407</v>
      </c>
      <c r="S2135" t="s">
        <v>1212</v>
      </c>
      <c r="T2135" s="132">
        <v>1484.4</v>
      </c>
      <c r="U2135" t="s">
        <v>1726</v>
      </c>
      <c r="V2135" s="133">
        <v>5.6000000000000001E-2</v>
      </c>
      <c r="W2135" s="133">
        <v>5.8962918578386002E-2</v>
      </c>
      <c r="X2135" s="15" t="s">
        <v>412</v>
      </c>
      <c r="Y2135" s="15" t="s">
        <v>339</v>
      </c>
      <c r="Z2135" s="144">
        <v>11490.6</v>
      </c>
      <c r="AB2135" t="s">
        <v>2868</v>
      </c>
      <c r="AD2135" s="144">
        <v>12.0778</v>
      </c>
      <c r="AG2135" s="15" t="s">
        <v>15</v>
      </c>
      <c r="AH2135" s="133">
        <v>7.2726260055905786E-5</v>
      </c>
      <c r="AI2135" s="133">
        <v>4.5074464038655264E-4</v>
      </c>
      <c r="AJ2135" s="133">
        <v>4.9146855924035017E-5</v>
      </c>
    </row>
    <row r="2136" spans="1:36">
      <c r="A2136" t="s">
        <v>1213</v>
      </c>
      <c r="B2136">
        <v>9888</v>
      </c>
      <c r="C2136" t="s">
        <v>2991</v>
      </c>
      <c r="D2136" t="s">
        <v>2992</v>
      </c>
      <c r="E2136" t="s">
        <v>309</v>
      </c>
      <c r="F2136" t="s">
        <v>3093</v>
      </c>
      <c r="G2136" t="s">
        <v>3094</v>
      </c>
      <c r="H2136" t="s">
        <v>312</v>
      </c>
      <c r="I2136" t="s">
        <v>755</v>
      </c>
      <c r="J2136" t="s">
        <v>204</v>
      </c>
      <c r="K2136" t="s">
        <v>204</v>
      </c>
      <c r="L2136" t="s">
        <v>325</v>
      </c>
      <c r="M2136" t="s">
        <v>340</v>
      </c>
      <c r="N2136" t="s">
        <v>440</v>
      </c>
      <c r="O2136" t="s">
        <v>339</v>
      </c>
      <c r="P2136" t="s">
        <v>1622</v>
      </c>
      <c r="Q2136" t="s">
        <v>413</v>
      </c>
      <c r="R2136" t="s">
        <v>407</v>
      </c>
      <c r="S2136" t="s">
        <v>1212</v>
      </c>
      <c r="T2136" s="132">
        <v>982.9</v>
      </c>
      <c r="U2136" t="s">
        <v>3095</v>
      </c>
      <c r="V2136" s="133">
        <v>4.7E-2</v>
      </c>
      <c r="W2136" s="133">
        <v>6.5672845759391404E-2</v>
      </c>
      <c r="X2136" s="15" t="s">
        <v>412</v>
      </c>
      <c r="Y2136" s="15" t="s">
        <v>339</v>
      </c>
      <c r="Z2136" s="144">
        <v>10350</v>
      </c>
      <c r="AB2136" t="s">
        <v>3096</v>
      </c>
      <c r="AD2136" s="144">
        <v>10.2651</v>
      </c>
      <c r="AG2136" s="15" t="s">
        <v>15</v>
      </c>
      <c r="AH2136" s="133">
        <v>2.8134005939944905E-5</v>
      </c>
      <c r="AI2136" s="133">
        <v>3.8309450463097595E-4</v>
      </c>
      <c r="AJ2136" s="133">
        <v>4.1770636270331671E-5</v>
      </c>
    </row>
    <row r="2137" spans="1:36">
      <c r="A2137" t="s">
        <v>1213</v>
      </c>
      <c r="B2137">
        <v>9888</v>
      </c>
      <c r="C2137" t="s">
        <v>3097</v>
      </c>
      <c r="D2137" t="s">
        <v>3098</v>
      </c>
      <c r="E2137" t="s">
        <v>80</v>
      </c>
      <c r="F2137" t="s">
        <v>3099</v>
      </c>
      <c r="G2137" t="s">
        <v>3100</v>
      </c>
      <c r="H2137" t="s">
        <v>321</v>
      </c>
      <c r="I2137" t="s">
        <v>755</v>
      </c>
      <c r="J2137" t="s">
        <v>205</v>
      </c>
      <c r="K2137" t="s">
        <v>224</v>
      </c>
      <c r="L2137" t="s">
        <v>325</v>
      </c>
      <c r="M2137" t="s">
        <v>314</v>
      </c>
      <c r="N2137" t="s">
        <v>546</v>
      </c>
      <c r="O2137" t="s">
        <v>339</v>
      </c>
      <c r="P2137" t="s">
        <v>2002</v>
      </c>
      <c r="Q2137" t="s">
        <v>433</v>
      </c>
      <c r="R2137" t="s">
        <v>407</v>
      </c>
      <c r="S2137" t="s">
        <v>1215</v>
      </c>
      <c r="T2137" s="132">
        <v>3399.6</v>
      </c>
      <c r="U2137" t="s">
        <v>1566</v>
      </c>
      <c r="V2137" s="133">
        <v>6.3750000000000001E-2</v>
      </c>
      <c r="W2137" s="133">
        <v>5.6395391234159098E-2</v>
      </c>
      <c r="X2137" s="15" t="s">
        <v>412</v>
      </c>
      <c r="Y2137" s="15" t="s">
        <v>339</v>
      </c>
      <c r="Z2137" s="144">
        <v>171000</v>
      </c>
      <c r="AA2137" t="s">
        <v>1216</v>
      </c>
      <c r="AB2137" t="s">
        <v>3101</v>
      </c>
      <c r="AD2137" s="144">
        <v>654.73419999999999</v>
      </c>
      <c r="AG2137" s="15" t="s">
        <v>15</v>
      </c>
      <c r="AH2137" s="133">
        <v>1.7100000000000001E-4</v>
      </c>
      <c r="AI2137" s="133">
        <v>2.4434742380878737E-2</v>
      </c>
      <c r="AJ2137" s="133">
        <v>2.6642374766876688E-3</v>
      </c>
    </row>
    <row r="2138" spans="1:36">
      <c r="A2138" t="s">
        <v>1213</v>
      </c>
      <c r="B2138">
        <v>9888</v>
      </c>
      <c r="C2138" t="s">
        <v>3181</v>
      </c>
      <c r="D2138" t="s">
        <v>3182</v>
      </c>
      <c r="E2138" t="s">
        <v>80</v>
      </c>
      <c r="F2138" t="s">
        <v>3183</v>
      </c>
      <c r="G2138" t="s">
        <v>3184</v>
      </c>
      <c r="H2138" t="s">
        <v>321</v>
      </c>
      <c r="I2138" t="s">
        <v>755</v>
      </c>
      <c r="J2138" t="s">
        <v>205</v>
      </c>
      <c r="K2138" t="s">
        <v>245</v>
      </c>
      <c r="L2138" t="s">
        <v>325</v>
      </c>
      <c r="M2138" t="s">
        <v>314</v>
      </c>
      <c r="N2138" t="s">
        <v>491</v>
      </c>
      <c r="O2138" t="s">
        <v>339</v>
      </c>
      <c r="P2138" t="s">
        <v>3185</v>
      </c>
      <c r="Q2138" t="s">
        <v>433</v>
      </c>
      <c r="R2138" t="s">
        <v>407</v>
      </c>
      <c r="S2138" t="s">
        <v>1215</v>
      </c>
      <c r="T2138" s="132">
        <v>4547.1000000000004</v>
      </c>
      <c r="U2138" t="s">
        <v>3186</v>
      </c>
      <c r="V2138" s="133">
        <v>4.1250000000000002E-2</v>
      </c>
      <c r="W2138" s="133">
        <v>6.2214945040940897E-2</v>
      </c>
      <c r="X2138" s="15" t="s">
        <v>412</v>
      </c>
      <c r="Y2138" s="15" t="s">
        <v>339</v>
      </c>
      <c r="Z2138" s="144">
        <v>69000</v>
      </c>
      <c r="AA2138" t="s">
        <v>1216</v>
      </c>
      <c r="AB2138" t="s">
        <v>3187</v>
      </c>
      <c r="AC2138" s="132">
        <v>1423.1</v>
      </c>
      <c r="AD2138" s="144">
        <v>237.57239999999999</v>
      </c>
      <c r="AG2138" s="15" t="s">
        <v>15</v>
      </c>
      <c r="AH2138" s="133">
        <v>1.3799999999999999E-4</v>
      </c>
      <c r="AI2138" s="133">
        <v>8.8662244782800048E-3</v>
      </c>
      <c r="AJ2138" s="133">
        <v>9.6672709552461677E-4</v>
      </c>
    </row>
  </sheetData>
  <sheetProtection formatColumns="0"/>
  <autoFilter ref="A1:AJ2138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R2:R20">
      <formula1>What_is_rated</formula1>
    </dataValidation>
    <dataValidation type="list" allowBlank="1" showInputMessage="1" showErrorMessage="1" sqref="X2:X40 X42:X45 X47:X48 X50:X54 X56:X63 X65:X121 X124:X133 X135:X165 X167:X180 X182:X213 X216:X224 X226:X401 X403:X481 X483:X513 X515:X540 X542:X548 X550 X553 X555:X570 X572:X606 X608:X620 X623 X625:X661 X663:X678 X681:X684 X686:X790 X792:X812 X814 X816:X818 X820:X867 X869:X905 X907:X911 X913:X928 X931:X1011 X1013:X1108 X1110:X1118 X1120:X1136 X1138:X1176 X1178:X1184 X1186:X1187 X1189:X1232 X1234:X1353 X1355:X1360 X1362:X1388 X1390:X1429 X1431:X1438 X1441:X1537 X1539:X1617 X1619:X1660 X1662:X1681 X1684:X1686 X1688:X1741 X1743:X1761 X1764 X1766:X1839 X1841:X1860 X1863 X1865:X2076 X2078:X2093 X2095:X2096 X2098:X2138">
      <formula1>Subordination_Risk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40 Y42:Y45 Y47:Y48 Y50:Y54 Y56:Y63 Y65:Y121 Y124:Y133 Y135:Y165 Y167:Y180 Y182:Y213 Y216:Y224 Y226:Y401 Y403:Y481 Y483:Y513 Y515:Y540 Y542:Y548 Y550 Y553 Y555:Y570 Y572:Y606 Y608:Y620 Y623 Y625:Y661 Y663:Y678 Y681:Y684 Y686:Y790 Y792:Y812 Y814 Y816:Y818 Y820:Y867 Y869:Y905 Y907:Y911 Y913:Y928 Y931:Y1011 Y1013:Y1108 Y1110:Y1118 Y1120:Y1136 Y1138:Y1176 Y1178:Y1184 Y1186:Y1187 Y1189:Y1232 Y1234:Y1353 Y1355:Y1360 Y1362:Y1388 Y1390:Y1429 Y1431:Y1438 Y1441:Y1537 Y1539:Y1617 Y1619:Y1660 Y1662:Y1681 Y1684:Y1686 Y1688:Y1741 Y1743:Y1761 Y1764 Y1766:Y1839 Y1841:Y1860 Y1863 Y1865:Y2076 Y2078:Y2093 Y2095:Y2096 Y2098:Y2138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  <dataValidation type="list" allowBlank="1" showInputMessage="1" showErrorMessage="1" sqref="AG2:AG2138">
      <formula1>In_the_books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X1320"/>
  <sheetViews>
    <sheetView rightToLeft="1" topLeftCell="H1" workbookViewId="0">
      <selection activeCell="H23" sqref="H23"/>
    </sheetView>
  </sheetViews>
  <sheetFormatPr defaultColWidth="9" defaultRowHeight="14.25"/>
  <cols>
    <col min="1" max="11" width="11.625" style="3" customWidth="1"/>
    <col min="12" max="13" width="11.625" style="2"/>
    <col min="14" max="19" width="11.625" style="3" customWidth="1"/>
    <col min="20" max="20" width="11.625" style="2" customWidth="1"/>
    <col min="21" max="26" width="11.625" style="3" customWidth="1"/>
    <col min="27" max="16384" width="9" style="3"/>
  </cols>
  <sheetData>
    <row r="1" spans="1:24" ht="66.75" customHeight="1">
      <c r="A1" s="16" t="s">
        <v>49</v>
      </c>
      <c r="B1" s="16" t="s">
        <v>50</v>
      </c>
      <c r="C1" s="16" t="s">
        <v>66</v>
      </c>
      <c r="D1" s="16" t="s">
        <v>80</v>
      </c>
      <c r="E1" s="16" t="s">
        <v>81</v>
      </c>
      <c r="F1" s="16" t="s">
        <v>67</v>
      </c>
      <c r="G1" s="16" t="s">
        <v>68</v>
      </c>
      <c r="H1" s="16" t="s">
        <v>82</v>
      </c>
      <c r="I1" s="16" t="s">
        <v>54</v>
      </c>
      <c r="J1" s="16" t="s">
        <v>55</v>
      </c>
      <c r="K1" s="16" t="s">
        <v>69</v>
      </c>
      <c r="L1" s="16" t="s">
        <v>89</v>
      </c>
      <c r="M1" s="16" t="s">
        <v>70</v>
      </c>
      <c r="N1" s="16" t="s">
        <v>83</v>
      </c>
      <c r="O1" s="16" t="s">
        <v>56</v>
      </c>
      <c r="P1" s="16" t="s">
        <v>59</v>
      </c>
      <c r="Q1" s="16" t="s">
        <v>76</v>
      </c>
      <c r="R1" s="16" t="s">
        <v>61</v>
      </c>
      <c r="S1" s="16" t="s">
        <v>77</v>
      </c>
      <c r="T1" s="16" t="s">
        <v>75</v>
      </c>
      <c r="U1" s="16" t="s">
        <v>63</v>
      </c>
      <c r="V1" s="16" t="s">
        <v>79</v>
      </c>
      <c r="W1" s="16" t="s">
        <v>64</v>
      </c>
      <c r="X1" s="16" t="s">
        <v>65</v>
      </c>
    </row>
    <row r="2" spans="1:24">
      <c r="A2" t="s">
        <v>1213</v>
      </c>
      <c r="B2" t="s">
        <v>1221</v>
      </c>
      <c r="C2" t="s">
        <v>1846</v>
      </c>
      <c r="D2" t="s">
        <v>1847</v>
      </c>
      <c r="E2" t="s">
        <v>309</v>
      </c>
      <c r="F2" t="s">
        <v>3936</v>
      </c>
      <c r="G2" t="s">
        <v>3937</v>
      </c>
      <c r="H2" t="s">
        <v>321</v>
      </c>
      <c r="I2" t="s">
        <v>917</v>
      </c>
      <c r="J2" t="s">
        <v>204</v>
      </c>
      <c r="K2" t="s">
        <v>204</v>
      </c>
      <c r="L2" t="s">
        <v>325</v>
      </c>
      <c r="M2" t="s">
        <v>340</v>
      </c>
      <c r="N2" t="s">
        <v>464</v>
      </c>
      <c r="O2" t="s">
        <v>339</v>
      </c>
      <c r="P2" t="s">
        <v>1212</v>
      </c>
      <c r="Q2" s="142">
        <v>164733</v>
      </c>
      <c r="R2" s="15"/>
      <c r="S2" t="s">
        <v>3938</v>
      </c>
      <c r="T2" s="111"/>
      <c r="U2" s="142">
        <v>2579.7187999999996</v>
      </c>
      <c r="V2" s="133">
        <v>8.4722987286460288E-4</v>
      </c>
      <c r="W2" s="133">
        <v>1.5428047668206313E-2</v>
      </c>
      <c r="X2" s="133">
        <v>2.8599122196695391E-3</v>
      </c>
    </row>
    <row r="3" spans="1:24">
      <c r="A3" t="s">
        <v>1213</v>
      </c>
      <c r="B3" t="s">
        <v>1221</v>
      </c>
      <c r="C3" t="s">
        <v>2745</v>
      </c>
      <c r="D3" t="s">
        <v>2746</v>
      </c>
      <c r="E3" t="s">
        <v>309</v>
      </c>
      <c r="F3" t="s">
        <v>3939</v>
      </c>
      <c r="G3" t="s">
        <v>3940</v>
      </c>
      <c r="H3" t="s">
        <v>321</v>
      </c>
      <c r="I3" t="s">
        <v>917</v>
      </c>
      <c r="J3" t="s">
        <v>204</v>
      </c>
      <c r="K3" t="s">
        <v>204</v>
      </c>
      <c r="L3" t="s">
        <v>325</v>
      </c>
      <c r="M3" t="s">
        <v>340</v>
      </c>
      <c r="N3" t="s">
        <v>464</v>
      </c>
      <c r="O3" t="s">
        <v>339</v>
      </c>
      <c r="P3" t="s">
        <v>1212</v>
      </c>
      <c r="Q3" s="142">
        <v>38000</v>
      </c>
      <c r="R3" s="15"/>
      <c r="S3" t="s">
        <v>3941</v>
      </c>
      <c r="T3" s="132">
        <v>5225</v>
      </c>
      <c r="U3" s="142">
        <v>299.34500000000003</v>
      </c>
      <c r="V3" s="133">
        <v>1.7206998883401617E-4</v>
      </c>
      <c r="W3" s="133">
        <v>1.8214855490200359E-3</v>
      </c>
      <c r="X3" s="133">
        <v>3.3765054993504043E-4</v>
      </c>
    </row>
    <row r="4" spans="1:24">
      <c r="A4" t="s">
        <v>1213</v>
      </c>
      <c r="B4" t="s">
        <v>1221</v>
      </c>
      <c r="C4" t="s">
        <v>3942</v>
      </c>
      <c r="D4" t="s">
        <v>3943</v>
      </c>
      <c r="E4" t="s">
        <v>309</v>
      </c>
      <c r="F4" t="s">
        <v>3942</v>
      </c>
      <c r="G4" t="s">
        <v>3944</v>
      </c>
      <c r="H4" t="s">
        <v>312</v>
      </c>
      <c r="I4" t="s">
        <v>917</v>
      </c>
      <c r="J4" t="s">
        <v>204</v>
      </c>
      <c r="K4" t="s">
        <v>204</v>
      </c>
      <c r="L4" t="s">
        <v>325</v>
      </c>
      <c r="M4" t="s">
        <v>340</v>
      </c>
      <c r="N4" t="s">
        <v>439</v>
      </c>
      <c r="O4" t="s">
        <v>339</v>
      </c>
      <c r="P4" t="s">
        <v>1212</v>
      </c>
      <c r="Q4" s="142">
        <v>186675</v>
      </c>
      <c r="R4" s="15"/>
      <c r="S4" t="s">
        <v>3945</v>
      </c>
      <c r="T4" s="111"/>
      <c r="U4" s="142">
        <v>7976.6228000000001</v>
      </c>
      <c r="V4" s="133">
        <v>2.3589331442901307E-3</v>
      </c>
      <c r="W4" s="133">
        <v>4.7704314506055945E-2</v>
      </c>
      <c r="X4" s="133">
        <v>8.8429952331544621E-3</v>
      </c>
    </row>
    <row r="5" spans="1:24">
      <c r="A5" t="s">
        <v>1213</v>
      </c>
      <c r="B5" t="s">
        <v>1221</v>
      </c>
      <c r="C5" t="s">
        <v>1858</v>
      </c>
      <c r="D5" t="s">
        <v>1859</v>
      </c>
      <c r="E5" t="s">
        <v>309</v>
      </c>
      <c r="F5" t="s">
        <v>1858</v>
      </c>
      <c r="G5" t="s">
        <v>3946</v>
      </c>
      <c r="H5" t="s">
        <v>312</v>
      </c>
      <c r="I5" t="s">
        <v>917</v>
      </c>
      <c r="J5" t="s">
        <v>204</v>
      </c>
      <c r="K5" t="s">
        <v>204</v>
      </c>
      <c r="L5" t="s">
        <v>325</v>
      </c>
      <c r="M5" t="s">
        <v>340</v>
      </c>
      <c r="N5" t="s">
        <v>448</v>
      </c>
      <c r="O5" t="s">
        <v>339</v>
      </c>
      <c r="P5" t="s">
        <v>1212</v>
      </c>
      <c r="Q5" s="142">
        <v>244885</v>
      </c>
      <c r="R5" s="15"/>
      <c r="S5" t="s">
        <v>3947</v>
      </c>
      <c r="T5" s="132">
        <v>58700.800000000003</v>
      </c>
      <c r="U5" s="142">
        <v>7650.1358</v>
      </c>
      <c r="V5" s="133">
        <v>1.5157251212484933E-4</v>
      </c>
      <c r="W5" s="133">
        <v>4.6102815335248862E-2</v>
      </c>
      <c r="X5" s="133">
        <v>8.5461237723655232E-3</v>
      </c>
    </row>
    <row r="6" spans="1:24">
      <c r="A6" t="s">
        <v>1213</v>
      </c>
      <c r="B6" t="s">
        <v>1221</v>
      </c>
      <c r="C6" t="s">
        <v>2010</v>
      </c>
      <c r="D6" t="s">
        <v>2011</v>
      </c>
      <c r="E6" t="s">
        <v>309</v>
      </c>
      <c r="F6" t="s">
        <v>3948</v>
      </c>
      <c r="G6" t="s">
        <v>3949</v>
      </c>
      <c r="H6" t="s">
        <v>312</v>
      </c>
      <c r="I6" t="s">
        <v>917</v>
      </c>
      <c r="J6" t="s">
        <v>204</v>
      </c>
      <c r="K6" t="s">
        <v>204</v>
      </c>
      <c r="L6" t="s">
        <v>325</v>
      </c>
      <c r="M6" t="s">
        <v>340</v>
      </c>
      <c r="N6" t="s">
        <v>448</v>
      </c>
      <c r="O6" t="s">
        <v>339</v>
      </c>
      <c r="P6" t="s">
        <v>1212</v>
      </c>
      <c r="Q6" s="142">
        <v>46000</v>
      </c>
      <c r="R6" s="15"/>
      <c r="S6" t="s">
        <v>3950</v>
      </c>
      <c r="T6" s="111"/>
      <c r="U6" s="142">
        <v>6440</v>
      </c>
      <c r="V6" s="133">
        <v>1.7817215556074561E-4</v>
      </c>
      <c r="W6" s="133">
        <v>3.8514518618672326E-2</v>
      </c>
      <c r="X6" s="133">
        <v>7.1394738207363178E-3</v>
      </c>
    </row>
    <row r="7" spans="1:24">
      <c r="A7" t="s">
        <v>1213</v>
      </c>
      <c r="B7" t="s">
        <v>1221</v>
      </c>
      <c r="C7" t="s">
        <v>1874</v>
      </c>
      <c r="D7" t="s">
        <v>1875</v>
      </c>
      <c r="E7" t="s">
        <v>309</v>
      </c>
      <c r="F7" t="s">
        <v>1874</v>
      </c>
      <c r="G7" t="s">
        <v>3951</v>
      </c>
      <c r="H7" t="s">
        <v>312</v>
      </c>
      <c r="I7" t="s">
        <v>917</v>
      </c>
      <c r="J7" t="s">
        <v>204</v>
      </c>
      <c r="K7" t="s">
        <v>204</v>
      </c>
      <c r="L7" t="s">
        <v>325</v>
      </c>
      <c r="M7" t="s">
        <v>340</v>
      </c>
      <c r="N7" t="s">
        <v>448</v>
      </c>
      <c r="O7" t="s">
        <v>339</v>
      </c>
      <c r="P7" t="s">
        <v>1212</v>
      </c>
      <c r="Q7" s="142">
        <v>170000</v>
      </c>
      <c r="R7" s="15"/>
      <c r="S7" t="s">
        <v>3952</v>
      </c>
      <c r="T7" s="132">
        <v>44747.5</v>
      </c>
      <c r="U7" s="142">
        <v>5994.7475000000004</v>
      </c>
      <c r="V7" s="133">
        <v>1.2711448296949356E-4</v>
      </c>
      <c r="W7" s="133">
        <v>3.6119292213445349E-2</v>
      </c>
      <c r="X7" s="133">
        <v>6.6954683695929209E-3</v>
      </c>
    </row>
    <row r="8" spans="1:24">
      <c r="A8" t="s">
        <v>1213</v>
      </c>
      <c r="B8" t="s">
        <v>1221</v>
      </c>
      <c r="C8" t="s">
        <v>3567</v>
      </c>
      <c r="D8" t="s">
        <v>3568</v>
      </c>
      <c r="E8" t="s">
        <v>309</v>
      </c>
      <c r="F8" t="s">
        <v>3567</v>
      </c>
      <c r="G8" t="s">
        <v>3953</v>
      </c>
      <c r="H8" t="s">
        <v>312</v>
      </c>
      <c r="I8" t="s">
        <v>917</v>
      </c>
      <c r="J8" t="s">
        <v>204</v>
      </c>
      <c r="K8" t="s">
        <v>204</v>
      </c>
      <c r="L8" t="s">
        <v>325</v>
      </c>
      <c r="M8" t="s">
        <v>340</v>
      </c>
      <c r="N8" t="s">
        <v>448</v>
      </c>
      <c r="O8" t="s">
        <v>339</v>
      </c>
      <c r="P8" t="s">
        <v>1212</v>
      </c>
      <c r="Q8" s="142">
        <v>262000</v>
      </c>
      <c r="R8" s="15"/>
      <c r="S8" t="s">
        <v>3954</v>
      </c>
      <c r="T8" s="132">
        <v>38929</v>
      </c>
      <c r="U8" s="142">
        <v>5137.4489999999996</v>
      </c>
      <c r="V8" s="133">
        <v>2.118008149825355E-4</v>
      </c>
      <c r="W8" s="133">
        <v>3.0957407658028738E-2</v>
      </c>
      <c r="X8" s="133">
        <v>5.7386048030522467E-3</v>
      </c>
    </row>
    <row r="9" spans="1:24">
      <c r="A9" t="s">
        <v>1213</v>
      </c>
      <c r="B9" t="s">
        <v>1221</v>
      </c>
      <c r="C9" t="s">
        <v>3955</v>
      </c>
      <c r="D9" t="s">
        <v>3956</v>
      </c>
      <c r="E9" t="s">
        <v>309</v>
      </c>
      <c r="F9" t="s">
        <v>3957</v>
      </c>
      <c r="G9" t="s">
        <v>3958</v>
      </c>
      <c r="H9" t="s">
        <v>312</v>
      </c>
      <c r="I9" t="s">
        <v>917</v>
      </c>
      <c r="J9" t="s">
        <v>204</v>
      </c>
      <c r="K9" t="s">
        <v>204</v>
      </c>
      <c r="L9" t="s">
        <v>325</v>
      </c>
      <c r="M9" t="s">
        <v>340</v>
      </c>
      <c r="N9" t="s">
        <v>448</v>
      </c>
      <c r="O9" t="s">
        <v>339</v>
      </c>
      <c r="P9" t="s">
        <v>1212</v>
      </c>
      <c r="Q9" s="142">
        <v>28000</v>
      </c>
      <c r="R9" s="15"/>
      <c r="S9" t="s">
        <v>3959</v>
      </c>
      <c r="T9" s="111"/>
      <c r="U9" s="142">
        <v>4323.2</v>
      </c>
      <c r="V9" s="133">
        <v>2.7907892790633791E-4</v>
      </c>
      <c r="W9" s="133">
        <v>2.5854963803143512E-2</v>
      </c>
      <c r="X9" s="133">
        <v>4.7927598170508148E-3</v>
      </c>
    </row>
    <row r="10" spans="1:24">
      <c r="A10" t="s">
        <v>1213</v>
      </c>
      <c r="B10" t="s">
        <v>1221</v>
      </c>
      <c r="C10" t="s">
        <v>2163</v>
      </c>
      <c r="D10" t="s">
        <v>2164</v>
      </c>
      <c r="E10" t="s">
        <v>309</v>
      </c>
      <c r="F10" t="s">
        <v>2163</v>
      </c>
      <c r="G10" t="s">
        <v>3960</v>
      </c>
      <c r="H10" t="s">
        <v>312</v>
      </c>
      <c r="I10" t="s">
        <v>917</v>
      </c>
      <c r="J10" t="s">
        <v>204</v>
      </c>
      <c r="K10" t="s">
        <v>204</v>
      </c>
      <c r="L10" t="s">
        <v>325</v>
      </c>
      <c r="M10" t="s">
        <v>340</v>
      </c>
      <c r="N10" t="s">
        <v>484</v>
      </c>
      <c r="O10" t="s">
        <v>339</v>
      </c>
      <c r="P10" t="s">
        <v>1212</v>
      </c>
      <c r="Q10" s="142">
        <v>867511</v>
      </c>
      <c r="R10" s="15"/>
      <c r="S10" t="s">
        <v>3961</v>
      </c>
      <c r="T10" s="111"/>
      <c r="U10" s="142">
        <v>4103.3270000000002</v>
      </c>
      <c r="V10" s="133">
        <v>3.1353814733293332E-4</v>
      </c>
      <c r="W10" s="133">
        <v>2.4540010139042924E-2</v>
      </c>
      <c r="X10" s="133">
        <v>4.549005575870296E-3</v>
      </c>
    </row>
    <row r="11" spans="1:24">
      <c r="A11" t="s">
        <v>1213</v>
      </c>
      <c r="B11" t="s">
        <v>1221</v>
      </c>
      <c r="C11" t="s">
        <v>3962</v>
      </c>
      <c r="D11" t="s">
        <v>3963</v>
      </c>
      <c r="E11" t="s">
        <v>309</v>
      </c>
      <c r="F11" t="s">
        <v>3962</v>
      </c>
      <c r="G11" t="s">
        <v>3964</v>
      </c>
      <c r="H11" t="s">
        <v>312</v>
      </c>
      <c r="I11" t="s">
        <v>917</v>
      </c>
      <c r="J11" t="s">
        <v>204</v>
      </c>
      <c r="K11" t="s">
        <v>204</v>
      </c>
      <c r="L11" t="s">
        <v>325</v>
      </c>
      <c r="M11" t="s">
        <v>340</v>
      </c>
      <c r="N11" t="s">
        <v>458</v>
      </c>
      <c r="O11" t="s">
        <v>339</v>
      </c>
      <c r="P11" t="s">
        <v>1212</v>
      </c>
      <c r="Q11" s="142">
        <v>6250</v>
      </c>
      <c r="R11" s="15"/>
      <c r="S11" t="s">
        <v>3965</v>
      </c>
      <c r="T11" s="111"/>
      <c r="U11" s="142">
        <v>4045</v>
      </c>
      <c r="V11" s="133">
        <v>2.1541448124367155E-4</v>
      </c>
      <c r="W11" s="133">
        <v>2.4191184442939374E-2</v>
      </c>
      <c r="X11" s="133">
        <v>4.4843434169065848E-3</v>
      </c>
    </row>
    <row r="12" spans="1:24">
      <c r="A12" t="s">
        <v>1213</v>
      </c>
      <c r="B12" t="s">
        <v>1221</v>
      </c>
      <c r="C12" t="s">
        <v>2253</v>
      </c>
      <c r="D12" t="s">
        <v>2254</v>
      </c>
      <c r="E12" t="s">
        <v>309</v>
      </c>
      <c r="F12" t="s">
        <v>2253</v>
      </c>
      <c r="G12" t="s">
        <v>3966</v>
      </c>
      <c r="H12" t="s">
        <v>312</v>
      </c>
      <c r="I12" t="s">
        <v>917</v>
      </c>
      <c r="J12" t="s">
        <v>204</v>
      </c>
      <c r="K12" t="s">
        <v>204</v>
      </c>
      <c r="L12" t="s">
        <v>325</v>
      </c>
      <c r="M12" t="s">
        <v>340</v>
      </c>
      <c r="N12" t="s">
        <v>467</v>
      </c>
      <c r="O12" t="s">
        <v>339</v>
      </c>
      <c r="P12" t="s">
        <v>1212</v>
      </c>
      <c r="Q12" s="142">
        <v>75877</v>
      </c>
      <c r="R12" s="15"/>
      <c r="S12" t="s">
        <v>3967</v>
      </c>
      <c r="T12" s="111"/>
      <c r="U12" s="142">
        <v>3925.1172000000001</v>
      </c>
      <c r="V12" s="133">
        <v>6.1849805720840236E-5</v>
      </c>
      <c r="W12" s="133">
        <v>2.3474223581524251E-2</v>
      </c>
      <c r="X12" s="133">
        <v>4.3514396838690338E-3</v>
      </c>
    </row>
    <row r="13" spans="1:24">
      <c r="A13" t="s">
        <v>1213</v>
      </c>
      <c r="B13" t="s">
        <v>1221</v>
      </c>
      <c r="C13" t="s">
        <v>2388</v>
      </c>
      <c r="D13" t="s">
        <v>2389</v>
      </c>
      <c r="E13" t="s">
        <v>309</v>
      </c>
      <c r="F13" t="s">
        <v>2388</v>
      </c>
      <c r="G13" t="s">
        <v>3968</v>
      </c>
      <c r="H13" t="s">
        <v>312</v>
      </c>
      <c r="I13" t="s">
        <v>917</v>
      </c>
      <c r="J13" t="s">
        <v>204</v>
      </c>
      <c r="K13" t="s">
        <v>204</v>
      </c>
      <c r="L13" t="s">
        <v>325</v>
      </c>
      <c r="M13" t="s">
        <v>340</v>
      </c>
      <c r="N13" t="s">
        <v>446</v>
      </c>
      <c r="O13" t="s">
        <v>339</v>
      </c>
      <c r="P13" t="s">
        <v>1212</v>
      </c>
      <c r="Q13" s="142">
        <v>4635</v>
      </c>
      <c r="R13" s="15"/>
      <c r="S13" t="s">
        <v>3969</v>
      </c>
      <c r="T13" s="111"/>
      <c r="U13" s="142">
        <v>3592.125</v>
      </c>
      <c r="V13" s="133">
        <v>1.0421855812107094E-4</v>
      </c>
      <c r="W13" s="133">
        <v>2.1482758570356884E-2</v>
      </c>
      <c r="X13" s="133">
        <v>3.9822798755143546E-3</v>
      </c>
    </row>
    <row r="14" spans="1:24">
      <c r="A14" t="s">
        <v>1213</v>
      </c>
      <c r="B14" t="s">
        <v>1221</v>
      </c>
      <c r="C14" t="s">
        <v>1756</v>
      </c>
      <c r="D14" t="s">
        <v>1757</v>
      </c>
      <c r="E14" t="s">
        <v>309</v>
      </c>
      <c r="F14" t="s">
        <v>1756</v>
      </c>
      <c r="G14" t="s">
        <v>3970</v>
      </c>
      <c r="H14" t="s">
        <v>312</v>
      </c>
      <c r="I14" t="s">
        <v>917</v>
      </c>
      <c r="J14" t="s">
        <v>204</v>
      </c>
      <c r="K14" t="s">
        <v>204</v>
      </c>
      <c r="L14" t="s">
        <v>325</v>
      </c>
      <c r="M14" t="s">
        <v>340</v>
      </c>
      <c r="N14" t="s">
        <v>441</v>
      </c>
      <c r="O14" t="s">
        <v>339</v>
      </c>
      <c r="P14" t="s">
        <v>1212</v>
      </c>
      <c r="Q14" s="142">
        <v>50749.5</v>
      </c>
      <c r="R14" s="15"/>
      <c r="S14" t="s">
        <v>3971</v>
      </c>
      <c r="T14" s="111"/>
      <c r="U14" s="142">
        <v>3196.7109999999998</v>
      </c>
      <c r="V14" s="133">
        <v>4.3011229304402835E-4</v>
      </c>
      <c r="W14" s="133">
        <v>1.9117979118103607E-2</v>
      </c>
      <c r="X14" s="133">
        <v>3.5439184056921093E-3</v>
      </c>
    </row>
    <row r="15" spans="1:24">
      <c r="A15" t="s">
        <v>1213</v>
      </c>
      <c r="B15" t="s">
        <v>1221</v>
      </c>
      <c r="C15" t="s">
        <v>2125</v>
      </c>
      <c r="D15" t="s">
        <v>2126</v>
      </c>
      <c r="E15" t="s">
        <v>309</v>
      </c>
      <c r="F15" t="s">
        <v>2125</v>
      </c>
      <c r="G15" t="s">
        <v>3972</v>
      </c>
      <c r="H15" t="s">
        <v>312</v>
      </c>
      <c r="I15" t="s">
        <v>917</v>
      </c>
      <c r="J15" t="s">
        <v>204</v>
      </c>
      <c r="K15" t="s">
        <v>204</v>
      </c>
      <c r="L15" t="s">
        <v>325</v>
      </c>
      <c r="M15" t="s">
        <v>340</v>
      </c>
      <c r="N15" t="s">
        <v>464</v>
      </c>
      <c r="O15" t="s">
        <v>339</v>
      </c>
      <c r="P15" t="s">
        <v>1212</v>
      </c>
      <c r="Q15" s="142">
        <v>11013</v>
      </c>
      <c r="R15" s="15"/>
      <c r="S15" t="s">
        <v>3973</v>
      </c>
      <c r="T15" s="132">
        <v>27809.9</v>
      </c>
      <c r="U15" s="142">
        <v>2990.3069</v>
      </c>
      <c r="V15" s="133">
        <v>2.3174913973153714E-4</v>
      </c>
      <c r="W15" s="133">
        <v>1.8049893740206172E-2</v>
      </c>
      <c r="X15" s="133">
        <v>3.3459263791187064E-3</v>
      </c>
    </row>
    <row r="16" spans="1:24">
      <c r="A16" t="s">
        <v>1213</v>
      </c>
      <c r="B16" t="s">
        <v>1221</v>
      </c>
      <c r="C16" t="s">
        <v>2330</v>
      </c>
      <c r="D16" t="s">
        <v>2331</v>
      </c>
      <c r="E16" t="s">
        <v>309</v>
      </c>
      <c r="F16" t="s">
        <v>3974</v>
      </c>
      <c r="G16" t="s">
        <v>3975</v>
      </c>
      <c r="H16" t="s">
        <v>312</v>
      </c>
      <c r="I16" t="s">
        <v>917</v>
      </c>
      <c r="J16" t="s">
        <v>204</v>
      </c>
      <c r="K16" t="s">
        <v>204</v>
      </c>
      <c r="L16" t="s">
        <v>325</v>
      </c>
      <c r="M16" t="s">
        <v>340</v>
      </c>
      <c r="N16" t="s">
        <v>445</v>
      </c>
      <c r="O16" t="s">
        <v>339</v>
      </c>
      <c r="P16" t="s">
        <v>1212</v>
      </c>
      <c r="Q16" s="142">
        <v>72615</v>
      </c>
      <c r="R16" s="15"/>
      <c r="S16" t="s">
        <v>3976</v>
      </c>
      <c r="T16" s="111"/>
      <c r="U16" s="142">
        <v>2766.6315</v>
      </c>
      <c r="V16" s="133">
        <v>2.7944134067161983E-4</v>
      </c>
      <c r="W16" s="133">
        <v>1.6545882052446483E-2</v>
      </c>
      <c r="X16" s="133">
        <v>3.0671262679929272E-3</v>
      </c>
    </row>
    <row r="17" spans="1:24">
      <c r="A17" t="s">
        <v>1213</v>
      </c>
      <c r="B17" t="s">
        <v>1221</v>
      </c>
      <c r="C17" t="s">
        <v>2169</v>
      </c>
      <c r="D17" t="s">
        <v>2170</v>
      </c>
      <c r="E17" t="s">
        <v>309</v>
      </c>
      <c r="F17" t="s">
        <v>2169</v>
      </c>
      <c r="G17" t="s">
        <v>3977</v>
      </c>
      <c r="H17" t="s">
        <v>312</v>
      </c>
      <c r="I17" t="s">
        <v>917</v>
      </c>
      <c r="J17" t="s">
        <v>204</v>
      </c>
      <c r="K17" t="s">
        <v>204</v>
      </c>
      <c r="L17" t="s">
        <v>325</v>
      </c>
      <c r="M17" t="s">
        <v>340</v>
      </c>
      <c r="N17" t="s">
        <v>441</v>
      </c>
      <c r="O17" t="s">
        <v>339</v>
      </c>
      <c r="P17" t="s">
        <v>1212</v>
      </c>
      <c r="Q17" s="142">
        <v>30091</v>
      </c>
      <c r="R17" s="15"/>
      <c r="S17" t="s">
        <v>3978</v>
      </c>
      <c r="T17" s="111"/>
      <c r="U17" s="142">
        <v>2680.5063</v>
      </c>
      <c r="V17" s="133">
        <v>8.4666760006158609E-4</v>
      </c>
      <c r="W17" s="133">
        <v>1.6030808855361508E-2</v>
      </c>
      <c r="X17" s="133">
        <v>2.9716466478849836E-3</v>
      </c>
    </row>
    <row r="18" spans="1:24">
      <c r="A18" t="s">
        <v>1213</v>
      </c>
      <c r="B18" t="s">
        <v>1221</v>
      </c>
      <c r="C18" t="s">
        <v>3979</v>
      </c>
      <c r="D18" t="s">
        <v>3980</v>
      </c>
      <c r="E18" t="s">
        <v>309</v>
      </c>
      <c r="F18" t="s">
        <v>3979</v>
      </c>
      <c r="G18" t="s">
        <v>3981</v>
      </c>
      <c r="H18" t="s">
        <v>312</v>
      </c>
      <c r="I18" t="s">
        <v>917</v>
      </c>
      <c r="J18" t="s">
        <v>204</v>
      </c>
      <c r="K18" t="s">
        <v>204</v>
      </c>
      <c r="L18" t="s">
        <v>325</v>
      </c>
      <c r="M18" t="s">
        <v>340</v>
      </c>
      <c r="N18" t="s">
        <v>458</v>
      </c>
      <c r="O18" t="s">
        <v>339</v>
      </c>
      <c r="P18" t="s">
        <v>1212</v>
      </c>
      <c r="Q18" s="142">
        <v>19235</v>
      </c>
      <c r="R18" s="15"/>
      <c r="S18" t="s">
        <v>3982</v>
      </c>
      <c r="T18" s="111"/>
      <c r="U18" s="142">
        <v>2367.8285000000001</v>
      </c>
      <c r="V18" s="133">
        <v>1.73426684344798E-4</v>
      </c>
      <c r="W18" s="133">
        <v>1.4160834603893318E-2</v>
      </c>
      <c r="X18" s="133">
        <v>2.6250076999601466E-3</v>
      </c>
    </row>
    <row r="19" spans="1:24">
      <c r="A19" t="s">
        <v>1213</v>
      </c>
      <c r="B19" t="s">
        <v>1221</v>
      </c>
      <c r="C19" t="s">
        <v>2393</v>
      </c>
      <c r="D19" t="s">
        <v>2394</v>
      </c>
      <c r="E19" t="s">
        <v>309</v>
      </c>
      <c r="F19" t="s">
        <v>2393</v>
      </c>
      <c r="G19" t="s">
        <v>3983</v>
      </c>
      <c r="H19" t="s">
        <v>312</v>
      </c>
      <c r="I19" t="s">
        <v>917</v>
      </c>
      <c r="J19" t="s">
        <v>204</v>
      </c>
      <c r="K19" t="s">
        <v>204</v>
      </c>
      <c r="L19" t="s">
        <v>325</v>
      </c>
      <c r="M19" t="s">
        <v>340</v>
      </c>
      <c r="N19" t="s">
        <v>456</v>
      </c>
      <c r="O19" t="s">
        <v>339</v>
      </c>
      <c r="P19" t="s">
        <v>1212</v>
      </c>
      <c r="Q19" s="142">
        <v>121075</v>
      </c>
      <c r="R19" s="15"/>
      <c r="S19" t="s">
        <v>3984</v>
      </c>
      <c r="T19" s="111"/>
      <c r="U19" s="142">
        <v>2362.1732999999999</v>
      </c>
      <c r="V19" s="133">
        <v>9.2126969147671395E-5</v>
      </c>
      <c r="W19" s="133">
        <v>1.4127013294666882E-2</v>
      </c>
      <c r="X19" s="133">
        <v>2.6187382109345691E-3</v>
      </c>
    </row>
    <row r="20" spans="1:24">
      <c r="A20" t="s">
        <v>1213</v>
      </c>
      <c r="B20" t="s">
        <v>1221</v>
      </c>
      <c r="C20" t="s">
        <v>3985</v>
      </c>
      <c r="D20" t="s">
        <v>3986</v>
      </c>
      <c r="E20" t="s">
        <v>309</v>
      </c>
      <c r="F20" t="s">
        <v>3987</v>
      </c>
      <c r="G20" t="s">
        <v>3988</v>
      </c>
      <c r="H20" t="s">
        <v>312</v>
      </c>
      <c r="I20" t="s">
        <v>917</v>
      </c>
      <c r="J20" t="s">
        <v>204</v>
      </c>
      <c r="K20" t="s">
        <v>204</v>
      </c>
      <c r="L20" t="s">
        <v>325</v>
      </c>
      <c r="M20" t="s">
        <v>340</v>
      </c>
      <c r="N20" t="s">
        <v>445</v>
      </c>
      <c r="O20" t="s">
        <v>339</v>
      </c>
      <c r="P20" t="s">
        <v>1212</v>
      </c>
      <c r="Q20" s="142">
        <v>24004</v>
      </c>
      <c r="S20" t="s">
        <v>3989</v>
      </c>
      <c r="T20" s="110"/>
      <c r="U20" s="142">
        <v>2352.3919999999998</v>
      </c>
      <c r="V20" s="133">
        <v>3.7937833760755621E-4</v>
      </c>
      <c r="W20" s="133">
        <v>1.4068516379257117E-2</v>
      </c>
      <c r="X20" s="133">
        <v>2.6078945807623522E-3</v>
      </c>
    </row>
    <row r="21" spans="1:24">
      <c r="A21" t="s">
        <v>1213</v>
      </c>
      <c r="B21" t="s">
        <v>1221</v>
      </c>
      <c r="C21" t="s">
        <v>2234</v>
      </c>
      <c r="D21" t="s">
        <v>2235</v>
      </c>
      <c r="E21" t="s">
        <v>309</v>
      </c>
      <c r="F21" t="s">
        <v>2234</v>
      </c>
      <c r="G21" t="s">
        <v>3990</v>
      </c>
      <c r="H21" t="s">
        <v>312</v>
      </c>
      <c r="I21" t="s">
        <v>917</v>
      </c>
      <c r="J21" t="s">
        <v>204</v>
      </c>
      <c r="K21" t="s">
        <v>204</v>
      </c>
      <c r="L21" t="s">
        <v>325</v>
      </c>
      <c r="M21" t="s">
        <v>340</v>
      </c>
      <c r="N21" t="s">
        <v>441</v>
      </c>
      <c r="O21" t="s">
        <v>339</v>
      </c>
      <c r="P21" t="s">
        <v>1212</v>
      </c>
      <c r="Q21" s="142">
        <v>173359</v>
      </c>
      <c r="S21" t="s">
        <v>3991</v>
      </c>
      <c r="T21" s="110"/>
      <c r="U21" s="142">
        <v>2343.8137000000002</v>
      </c>
      <c r="V21" s="133">
        <v>3.1628498994950118E-4</v>
      </c>
      <c r="W21" s="133">
        <v>1.4017213605133371E-2</v>
      </c>
      <c r="X21" s="133">
        <v>2.598384535565784E-3</v>
      </c>
    </row>
    <row r="22" spans="1:24">
      <c r="A22" t="s">
        <v>1213</v>
      </c>
      <c r="B22" t="s">
        <v>1221</v>
      </c>
      <c r="C22" t="s">
        <v>3992</v>
      </c>
      <c r="D22" t="s">
        <v>3993</v>
      </c>
      <c r="E22" t="s">
        <v>309</v>
      </c>
      <c r="F22" t="s">
        <v>3992</v>
      </c>
      <c r="G22" t="s">
        <v>3994</v>
      </c>
      <c r="H22" t="s">
        <v>312</v>
      </c>
      <c r="I22" t="s">
        <v>917</v>
      </c>
      <c r="J22" t="s">
        <v>204</v>
      </c>
      <c r="K22" t="s">
        <v>204</v>
      </c>
      <c r="L22" t="s">
        <v>325</v>
      </c>
      <c r="M22" t="s">
        <v>340</v>
      </c>
      <c r="N22" t="s">
        <v>463</v>
      </c>
      <c r="O22" t="s">
        <v>339</v>
      </c>
      <c r="P22" t="s">
        <v>1212</v>
      </c>
      <c r="Q22" s="142">
        <v>15041</v>
      </c>
      <c r="S22" t="s">
        <v>3995</v>
      </c>
      <c r="T22" s="110"/>
      <c r="U22" s="142">
        <v>2224.5639000000001</v>
      </c>
      <c r="V22" s="133">
        <v>1.6855584587668539E-3</v>
      </c>
      <c r="W22" s="133">
        <v>1.3304038469716822E-2</v>
      </c>
      <c r="X22" s="133">
        <v>2.4661825662430255E-3</v>
      </c>
    </row>
    <row r="23" spans="1:24">
      <c r="A23" t="s">
        <v>1213</v>
      </c>
      <c r="B23" t="s">
        <v>1221</v>
      </c>
      <c r="C23" t="s">
        <v>1953</v>
      </c>
      <c r="D23" t="s">
        <v>1954</v>
      </c>
      <c r="E23" t="s">
        <v>309</v>
      </c>
      <c r="F23" t="s">
        <v>1953</v>
      </c>
      <c r="G23" t="s">
        <v>3996</v>
      </c>
      <c r="H23" t="s">
        <v>312</v>
      </c>
      <c r="I23" t="s">
        <v>917</v>
      </c>
      <c r="J23" t="s">
        <v>204</v>
      </c>
      <c r="K23" t="s">
        <v>204</v>
      </c>
      <c r="L23" t="s">
        <v>325</v>
      </c>
      <c r="M23" t="s">
        <v>340</v>
      </c>
      <c r="N23" t="s">
        <v>464</v>
      </c>
      <c r="O23" t="s">
        <v>339</v>
      </c>
      <c r="P23" t="s">
        <v>1212</v>
      </c>
      <c r="Q23" s="142">
        <v>7450</v>
      </c>
      <c r="S23" t="s">
        <v>3997</v>
      </c>
      <c r="T23" s="110"/>
      <c r="U23" s="142">
        <v>1982.4449999999999</v>
      </c>
      <c r="V23" s="133">
        <v>6.1431767529657942E-5</v>
      </c>
      <c r="W23" s="133">
        <v>1.185604268058911E-2</v>
      </c>
      <c r="X23" s="133">
        <v>2.1977661767934179E-3</v>
      </c>
    </row>
    <row r="24" spans="1:24">
      <c r="A24" t="s">
        <v>1213</v>
      </c>
      <c r="B24" t="s">
        <v>1221</v>
      </c>
      <c r="C24" t="s">
        <v>2557</v>
      </c>
      <c r="D24" t="s">
        <v>2558</v>
      </c>
      <c r="E24" t="s">
        <v>309</v>
      </c>
      <c r="F24" t="s">
        <v>2557</v>
      </c>
      <c r="G24" t="s">
        <v>3998</v>
      </c>
      <c r="H24" t="s">
        <v>312</v>
      </c>
      <c r="I24" t="s">
        <v>917</v>
      </c>
      <c r="J24" t="s">
        <v>204</v>
      </c>
      <c r="K24" t="s">
        <v>204</v>
      </c>
      <c r="L24" t="s">
        <v>325</v>
      </c>
      <c r="M24" t="s">
        <v>340</v>
      </c>
      <c r="N24" t="s">
        <v>475</v>
      </c>
      <c r="O24" t="s">
        <v>339</v>
      </c>
      <c r="P24" t="s">
        <v>1212</v>
      </c>
      <c r="Q24" s="142">
        <v>74974</v>
      </c>
      <c r="S24" t="s">
        <v>3999</v>
      </c>
      <c r="T24" s="110"/>
      <c r="U24" s="142">
        <v>1938.0779</v>
      </c>
      <c r="V24" s="133">
        <v>2.7307566692751035E-4</v>
      </c>
      <c r="W24" s="133">
        <v>1.1590704559625367E-2</v>
      </c>
      <c r="X24" s="133">
        <v>2.1485801909313074E-3</v>
      </c>
    </row>
    <row r="25" spans="1:24">
      <c r="A25" t="s">
        <v>1213</v>
      </c>
      <c r="B25" t="s">
        <v>1221</v>
      </c>
      <c r="C25" t="s">
        <v>1923</v>
      </c>
      <c r="D25" t="s">
        <v>1924</v>
      </c>
      <c r="E25" t="s">
        <v>309</v>
      </c>
      <c r="F25" t="s">
        <v>4000</v>
      </c>
      <c r="G25" t="s">
        <v>4001</v>
      </c>
      <c r="H25" t="s">
        <v>312</v>
      </c>
      <c r="I25" t="s">
        <v>917</v>
      </c>
      <c r="J25" t="s">
        <v>204</v>
      </c>
      <c r="K25" t="s">
        <v>204</v>
      </c>
      <c r="L25" t="s">
        <v>325</v>
      </c>
      <c r="M25" t="s">
        <v>340</v>
      </c>
      <c r="N25" t="s">
        <v>464</v>
      </c>
      <c r="O25" t="s">
        <v>339</v>
      </c>
      <c r="P25" t="s">
        <v>1212</v>
      </c>
      <c r="Q25" s="142">
        <v>8048</v>
      </c>
      <c r="S25" t="s">
        <v>4002</v>
      </c>
      <c r="T25" s="110"/>
      <c r="U25" s="142">
        <v>1814.0192</v>
      </c>
      <c r="V25" s="133">
        <v>1.0900227702072723E-3</v>
      </c>
      <c r="W25" s="133">
        <v>1.0848769604507622E-2</v>
      </c>
      <c r="X25" s="133">
        <v>2.0110469858250061E-3</v>
      </c>
    </row>
    <row r="26" spans="1:24">
      <c r="A26" t="s">
        <v>1213</v>
      </c>
      <c r="B26" t="s">
        <v>1221</v>
      </c>
      <c r="C26" t="s">
        <v>2195</v>
      </c>
      <c r="D26" t="s">
        <v>2196</v>
      </c>
      <c r="E26" t="s">
        <v>309</v>
      </c>
      <c r="F26" t="s">
        <v>2195</v>
      </c>
      <c r="G26" t="s">
        <v>4003</v>
      </c>
      <c r="H26" t="s">
        <v>312</v>
      </c>
      <c r="I26" t="s">
        <v>917</v>
      </c>
      <c r="J26" t="s">
        <v>204</v>
      </c>
      <c r="K26" t="s">
        <v>204</v>
      </c>
      <c r="L26" t="s">
        <v>325</v>
      </c>
      <c r="M26" t="s">
        <v>340</v>
      </c>
      <c r="N26" t="s">
        <v>464</v>
      </c>
      <c r="O26" t="s">
        <v>339</v>
      </c>
      <c r="P26" t="s">
        <v>1212</v>
      </c>
      <c r="Q26" s="142">
        <v>100300</v>
      </c>
      <c r="S26" t="s">
        <v>4004</v>
      </c>
      <c r="T26" s="110"/>
      <c r="U26" s="142">
        <v>1754.2470000000001</v>
      </c>
      <c r="V26" s="133">
        <v>2.1305414751829241E-4</v>
      </c>
      <c r="W26" s="133">
        <v>1.049130104708852E-2</v>
      </c>
      <c r="X26" s="133">
        <v>1.9447826912430471E-3</v>
      </c>
    </row>
    <row r="27" spans="1:24">
      <c r="A27" t="s">
        <v>1213</v>
      </c>
      <c r="B27" t="s">
        <v>1221</v>
      </c>
      <c r="C27" t="s">
        <v>1672</v>
      </c>
      <c r="D27" t="s">
        <v>1673</v>
      </c>
      <c r="E27" t="s">
        <v>309</v>
      </c>
      <c r="F27" t="s">
        <v>4005</v>
      </c>
      <c r="G27" t="s">
        <v>4006</v>
      </c>
      <c r="H27" t="s">
        <v>312</v>
      </c>
      <c r="I27" t="s">
        <v>917</v>
      </c>
      <c r="J27" t="s">
        <v>204</v>
      </c>
      <c r="K27" t="s">
        <v>204</v>
      </c>
      <c r="L27" t="s">
        <v>325</v>
      </c>
      <c r="M27" t="s">
        <v>340</v>
      </c>
      <c r="N27" t="s">
        <v>440</v>
      </c>
      <c r="O27" t="s">
        <v>339</v>
      </c>
      <c r="P27" t="s">
        <v>1212</v>
      </c>
      <c r="Q27" s="142">
        <v>19074</v>
      </c>
      <c r="S27" t="s">
        <v>4007</v>
      </c>
      <c r="T27" s="110"/>
      <c r="U27" s="142">
        <v>1696.8230000000001</v>
      </c>
      <c r="V27" s="133">
        <v>1.5266756433764456E-3</v>
      </c>
      <c r="W27" s="133">
        <v>1.0147876174949097E-2</v>
      </c>
      <c r="X27" s="133">
        <v>1.8811216882767413E-3</v>
      </c>
    </row>
    <row r="28" spans="1:24">
      <c r="A28" t="s">
        <v>1213</v>
      </c>
      <c r="B28" t="s">
        <v>1221</v>
      </c>
      <c r="C28" t="s">
        <v>2119</v>
      </c>
      <c r="D28" t="s">
        <v>2120</v>
      </c>
      <c r="E28" t="s">
        <v>309</v>
      </c>
      <c r="F28" t="s">
        <v>2119</v>
      </c>
      <c r="G28" t="s">
        <v>4008</v>
      </c>
      <c r="H28" t="s">
        <v>312</v>
      </c>
      <c r="I28" t="s">
        <v>917</v>
      </c>
      <c r="J28" t="s">
        <v>204</v>
      </c>
      <c r="K28" t="s">
        <v>204</v>
      </c>
      <c r="L28" t="s">
        <v>325</v>
      </c>
      <c r="M28" t="s">
        <v>340</v>
      </c>
      <c r="N28" t="s">
        <v>464</v>
      </c>
      <c r="O28" t="s">
        <v>339</v>
      </c>
      <c r="P28" t="s">
        <v>1212</v>
      </c>
      <c r="Q28" s="142">
        <v>4000</v>
      </c>
      <c r="S28" t="s">
        <v>4009</v>
      </c>
      <c r="T28" s="110"/>
      <c r="U28" s="142">
        <v>1641.2</v>
      </c>
      <c r="V28" s="133">
        <v>1.6260841458706426E-4</v>
      </c>
      <c r="W28" s="133">
        <v>9.8152217324479849E-3</v>
      </c>
      <c r="X28" s="133">
        <v>1.8194572103404417E-3</v>
      </c>
    </row>
    <row r="29" spans="1:24">
      <c r="A29" t="s">
        <v>1213</v>
      </c>
      <c r="B29" t="s">
        <v>1221</v>
      </c>
      <c r="C29" t="s">
        <v>3014</v>
      </c>
      <c r="D29" t="s">
        <v>3015</v>
      </c>
      <c r="E29" t="s">
        <v>309</v>
      </c>
      <c r="F29" t="s">
        <v>4010</v>
      </c>
      <c r="G29" t="s">
        <v>4011</v>
      </c>
      <c r="H29" t="s">
        <v>312</v>
      </c>
      <c r="I29" t="s">
        <v>917</v>
      </c>
      <c r="J29" t="s">
        <v>204</v>
      </c>
      <c r="K29" t="s">
        <v>204</v>
      </c>
      <c r="L29" t="s">
        <v>325</v>
      </c>
      <c r="M29" t="s">
        <v>340</v>
      </c>
      <c r="N29" t="s">
        <v>462</v>
      </c>
      <c r="O29" t="s">
        <v>339</v>
      </c>
      <c r="P29" t="s">
        <v>1212</v>
      </c>
      <c r="Q29" s="142">
        <v>5400</v>
      </c>
      <c r="S29" t="s">
        <v>4012</v>
      </c>
      <c r="T29" s="132">
        <v>14276.7</v>
      </c>
      <c r="U29" s="142">
        <v>1636.4367</v>
      </c>
      <c r="V29" s="133">
        <v>6.2893074435933565E-4</v>
      </c>
      <c r="W29" s="133">
        <v>9.8721171256619597E-3</v>
      </c>
      <c r="X29" s="133">
        <v>1.830003964783706E-3</v>
      </c>
    </row>
    <row r="30" spans="1:24">
      <c r="A30" t="s">
        <v>1213</v>
      </c>
      <c r="B30" t="s">
        <v>1221</v>
      </c>
      <c r="C30" t="s">
        <v>1699</v>
      </c>
      <c r="D30" t="s">
        <v>1700</v>
      </c>
      <c r="E30" t="s">
        <v>309</v>
      </c>
      <c r="F30" t="s">
        <v>4013</v>
      </c>
      <c r="G30" t="s">
        <v>4014</v>
      </c>
      <c r="H30" t="s">
        <v>312</v>
      </c>
      <c r="I30" t="s">
        <v>917</v>
      </c>
      <c r="J30" t="s">
        <v>204</v>
      </c>
      <c r="K30" t="s">
        <v>204</v>
      </c>
      <c r="L30" t="s">
        <v>325</v>
      </c>
      <c r="M30" t="s">
        <v>340</v>
      </c>
      <c r="N30" t="s">
        <v>447</v>
      </c>
      <c r="O30" t="s">
        <v>339</v>
      </c>
      <c r="P30" t="s">
        <v>1212</v>
      </c>
      <c r="Q30" s="142">
        <v>100000.46</v>
      </c>
      <c r="S30" t="s">
        <v>4015</v>
      </c>
      <c r="T30" s="110"/>
      <c r="U30" s="142">
        <v>1596.0073</v>
      </c>
      <c r="V30" s="133">
        <v>1.6120873105695292E-3</v>
      </c>
      <c r="W30" s="133">
        <v>9.544946346830889E-3</v>
      </c>
      <c r="X30" s="133">
        <v>1.7693559989217648E-3</v>
      </c>
    </row>
    <row r="31" spans="1:24">
      <c r="A31" t="s">
        <v>1213</v>
      </c>
      <c r="B31" t="s">
        <v>1221</v>
      </c>
      <c r="C31" t="s">
        <v>3254</v>
      </c>
      <c r="D31" t="s">
        <v>3255</v>
      </c>
      <c r="E31" t="s">
        <v>309</v>
      </c>
      <c r="F31" t="s">
        <v>4016</v>
      </c>
      <c r="G31" t="s">
        <v>4017</v>
      </c>
      <c r="H31" t="s">
        <v>312</v>
      </c>
      <c r="I31" t="s">
        <v>917</v>
      </c>
      <c r="J31" t="s">
        <v>204</v>
      </c>
      <c r="K31" t="s">
        <v>204</v>
      </c>
      <c r="L31" t="s">
        <v>325</v>
      </c>
      <c r="M31" t="s">
        <v>340</v>
      </c>
      <c r="N31" t="s">
        <v>476</v>
      </c>
      <c r="O31" t="s">
        <v>339</v>
      </c>
      <c r="P31" t="s">
        <v>1212</v>
      </c>
      <c r="Q31" s="142">
        <v>5227</v>
      </c>
      <c r="S31" t="s">
        <v>4018</v>
      </c>
      <c r="T31" s="110"/>
      <c r="U31" s="142">
        <v>1569.6681000000001</v>
      </c>
      <c r="V31" s="133">
        <v>3.2871553101330731E-4</v>
      </c>
      <c r="W31" s="133">
        <v>9.3874241090972071E-3</v>
      </c>
      <c r="X31" s="133">
        <v>1.740155948322192E-3</v>
      </c>
    </row>
    <row r="32" spans="1:24">
      <c r="A32" t="s">
        <v>1213</v>
      </c>
      <c r="B32" t="s">
        <v>1221</v>
      </c>
      <c r="C32" t="s">
        <v>4019</v>
      </c>
      <c r="D32" t="s">
        <v>4020</v>
      </c>
      <c r="E32" t="s">
        <v>309</v>
      </c>
      <c r="F32" t="s">
        <v>4021</v>
      </c>
      <c r="G32" t="s">
        <v>4022</v>
      </c>
      <c r="H32" t="s">
        <v>312</v>
      </c>
      <c r="I32" t="s">
        <v>917</v>
      </c>
      <c r="J32" t="s">
        <v>204</v>
      </c>
      <c r="K32" t="s">
        <v>204</v>
      </c>
      <c r="L32" t="s">
        <v>325</v>
      </c>
      <c r="M32" t="s">
        <v>340</v>
      </c>
      <c r="N32" t="s">
        <v>476</v>
      </c>
      <c r="O32" t="s">
        <v>339</v>
      </c>
      <c r="P32" t="s">
        <v>1212</v>
      </c>
      <c r="Q32" s="142">
        <v>27297</v>
      </c>
      <c r="S32" t="s">
        <v>4023</v>
      </c>
      <c r="T32" s="132">
        <v>12404.3</v>
      </c>
      <c r="U32" s="142">
        <v>1547.8606000000002</v>
      </c>
      <c r="V32" s="133">
        <v>3.8009016506776862E-4</v>
      </c>
      <c r="W32" s="133">
        <v>9.3311879480862357E-3</v>
      </c>
      <c r="X32" s="133">
        <v>1.7297313963943407E-3</v>
      </c>
    </row>
    <row r="33" spans="1:24">
      <c r="A33" t="s">
        <v>1213</v>
      </c>
      <c r="B33" t="s">
        <v>1221</v>
      </c>
      <c r="C33" t="s">
        <v>2110</v>
      </c>
      <c r="D33" t="s">
        <v>2111</v>
      </c>
      <c r="E33" t="s">
        <v>309</v>
      </c>
      <c r="F33" t="s">
        <v>4024</v>
      </c>
      <c r="G33" t="s">
        <v>4025</v>
      </c>
      <c r="H33" t="s">
        <v>312</v>
      </c>
      <c r="I33" t="s">
        <v>917</v>
      </c>
      <c r="J33" t="s">
        <v>204</v>
      </c>
      <c r="K33" t="s">
        <v>204</v>
      </c>
      <c r="L33" t="s">
        <v>325</v>
      </c>
      <c r="M33" t="s">
        <v>340</v>
      </c>
      <c r="N33" t="s">
        <v>464</v>
      </c>
      <c r="O33" t="s">
        <v>339</v>
      </c>
      <c r="P33" t="s">
        <v>1212</v>
      </c>
      <c r="Q33" s="142">
        <v>156382</v>
      </c>
      <c r="S33" t="s">
        <v>4026</v>
      </c>
      <c r="U33" s="142">
        <v>1418.5411000000001</v>
      </c>
      <c r="V33" s="133">
        <v>2.0702222287095475E-4</v>
      </c>
      <c r="W33" s="133">
        <v>8.483606902891511E-3</v>
      </c>
      <c r="X33" s="133">
        <v>1.5726144726951744E-3</v>
      </c>
    </row>
    <row r="34" spans="1:24">
      <c r="A34" t="s">
        <v>1213</v>
      </c>
      <c r="B34" t="s">
        <v>1221</v>
      </c>
      <c r="C34" t="s">
        <v>4027</v>
      </c>
      <c r="D34" t="s">
        <v>4028</v>
      </c>
      <c r="E34" t="s">
        <v>309</v>
      </c>
      <c r="F34" t="s">
        <v>4027</v>
      </c>
      <c r="G34" t="s">
        <v>4029</v>
      </c>
      <c r="H34" t="s">
        <v>312</v>
      </c>
      <c r="I34" t="s">
        <v>917</v>
      </c>
      <c r="J34" t="s">
        <v>204</v>
      </c>
      <c r="K34" t="s">
        <v>204</v>
      </c>
      <c r="L34" t="s">
        <v>325</v>
      </c>
      <c r="M34" t="s">
        <v>340</v>
      </c>
      <c r="N34" t="s">
        <v>464</v>
      </c>
      <c r="O34" t="s">
        <v>339</v>
      </c>
      <c r="P34" t="s">
        <v>1212</v>
      </c>
      <c r="Q34" s="142">
        <v>107888</v>
      </c>
      <c r="S34" t="s">
        <v>4030</v>
      </c>
      <c r="U34" s="142">
        <v>1252.5797</v>
      </c>
      <c r="V34" s="133">
        <v>1.5427209426040975E-3</v>
      </c>
      <c r="W34" s="133">
        <v>7.4910719575668671E-3</v>
      </c>
      <c r="X34" s="133">
        <v>1.3886273033767507E-3</v>
      </c>
    </row>
    <row r="35" spans="1:24">
      <c r="A35" t="s">
        <v>1213</v>
      </c>
      <c r="B35" t="s">
        <v>1221</v>
      </c>
      <c r="C35" t="s">
        <v>1895</v>
      </c>
      <c r="D35" t="s">
        <v>1896</v>
      </c>
      <c r="E35" t="s">
        <v>309</v>
      </c>
      <c r="F35" t="s">
        <v>4031</v>
      </c>
      <c r="G35" t="s">
        <v>4032</v>
      </c>
      <c r="H35" t="s">
        <v>312</v>
      </c>
      <c r="I35" t="s">
        <v>917</v>
      </c>
      <c r="J35" t="s">
        <v>204</v>
      </c>
      <c r="K35" t="s">
        <v>204</v>
      </c>
      <c r="L35" t="s">
        <v>325</v>
      </c>
      <c r="M35" t="s">
        <v>340</v>
      </c>
      <c r="N35" t="s">
        <v>464</v>
      </c>
      <c r="O35" t="s">
        <v>339</v>
      </c>
      <c r="P35" t="s">
        <v>1212</v>
      </c>
      <c r="Q35" s="142">
        <v>44998</v>
      </c>
      <c r="S35" t="s">
        <v>4033</v>
      </c>
      <c r="U35" s="142">
        <v>1250.9443999999999</v>
      </c>
      <c r="V35" s="133">
        <v>2.0922133526824865E-4</v>
      </c>
      <c r="W35" s="133">
        <v>7.4812921404850755E-3</v>
      </c>
      <c r="X35" s="133">
        <v>1.3868144091609784E-3</v>
      </c>
    </row>
    <row r="36" spans="1:24">
      <c r="A36" t="s">
        <v>1213</v>
      </c>
      <c r="B36" t="s">
        <v>1221</v>
      </c>
      <c r="C36" t="s">
        <v>4034</v>
      </c>
      <c r="D36" t="s">
        <v>4035</v>
      </c>
      <c r="E36" t="s">
        <v>309</v>
      </c>
      <c r="F36" t="s">
        <v>4034</v>
      </c>
      <c r="G36" t="s">
        <v>4036</v>
      </c>
      <c r="H36" t="s">
        <v>312</v>
      </c>
      <c r="I36" t="s">
        <v>917</v>
      </c>
      <c r="J36" t="s">
        <v>204</v>
      </c>
      <c r="K36" t="s">
        <v>204</v>
      </c>
      <c r="L36" t="s">
        <v>325</v>
      </c>
      <c r="M36" t="s">
        <v>340</v>
      </c>
      <c r="N36" t="s">
        <v>476</v>
      </c>
      <c r="O36" t="s">
        <v>339</v>
      </c>
      <c r="P36" t="s">
        <v>1212</v>
      </c>
      <c r="Q36" s="142">
        <v>5242</v>
      </c>
      <c r="S36" t="s">
        <v>4037</v>
      </c>
      <c r="U36" s="142">
        <v>1229.7731999999999</v>
      </c>
      <c r="V36" s="133">
        <v>2.2858212322966046E-4</v>
      </c>
      <c r="W36" s="133">
        <v>7.3546774546807839E-3</v>
      </c>
      <c r="X36" s="133">
        <v>1.363343721559492E-3</v>
      </c>
    </row>
    <row r="37" spans="1:24">
      <c r="A37" t="s">
        <v>1213</v>
      </c>
      <c r="B37" t="s">
        <v>1221</v>
      </c>
      <c r="C37" t="s">
        <v>4038</v>
      </c>
      <c r="D37" t="s">
        <v>4039</v>
      </c>
      <c r="E37" t="s">
        <v>309</v>
      </c>
      <c r="F37" t="s">
        <v>4038</v>
      </c>
      <c r="G37" t="s">
        <v>4040</v>
      </c>
      <c r="H37" t="s">
        <v>312</v>
      </c>
      <c r="I37" t="s">
        <v>917</v>
      </c>
      <c r="J37" t="s">
        <v>204</v>
      </c>
      <c r="K37" t="s">
        <v>204</v>
      </c>
      <c r="L37" t="s">
        <v>325</v>
      </c>
      <c r="M37" t="s">
        <v>340</v>
      </c>
      <c r="N37" t="s">
        <v>461</v>
      </c>
      <c r="O37" t="s">
        <v>339</v>
      </c>
      <c r="P37" t="s">
        <v>1212</v>
      </c>
      <c r="Q37" s="142">
        <v>13366</v>
      </c>
      <c r="S37" t="s">
        <v>4041</v>
      </c>
      <c r="U37" s="142">
        <v>1182.6236999999999</v>
      </c>
      <c r="V37" s="133">
        <v>2.2504961118158807E-4</v>
      </c>
      <c r="W37" s="133">
        <v>7.0726990282985692E-3</v>
      </c>
      <c r="X37" s="133">
        <v>1.3110731060780815E-3</v>
      </c>
    </row>
    <row r="38" spans="1:24">
      <c r="A38" t="s">
        <v>1213</v>
      </c>
      <c r="B38" t="s">
        <v>1221</v>
      </c>
      <c r="C38" t="s">
        <v>2424</v>
      </c>
      <c r="D38" t="s">
        <v>2425</v>
      </c>
      <c r="E38" t="s">
        <v>309</v>
      </c>
      <c r="F38" t="s">
        <v>4042</v>
      </c>
      <c r="G38" t="s">
        <v>4043</v>
      </c>
      <c r="H38" t="s">
        <v>312</v>
      </c>
      <c r="I38" t="s">
        <v>917</v>
      </c>
      <c r="J38" t="s">
        <v>204</v>
      </c>
      <c r="K38" t="s">
        <v>204</v>
      </c>
      <c r="L38" t="s">
        <v>325</v>
      </c>
      <c r="M38" t="s">
        <v>340</v>
      </c>
      <c r="N38" t="s">
        <v>462</v>
      </c>
      <c r="O38" t="s">
        <v>339</v>
      </c>
      <c r="P38" t="s">
        <v>1212</v>
      </c>
      <c r="Q38" s="142">
        <v>67089</v>
      </c>
      <c r="S38" t="s">
        <v>4044</v>
      </c>
      <c r="U38" s="142">
        <v>1176.0701999999999</v>
      </c>
      <c r="V38" s="133">
        <v>7.5060571561934872E-4</v>
      </c>
      <c r="W38" s="133">
        <v>7.0335056613866657E-3</v>
      </c>
      <c r="X38" s="133">
        <v>1.303807793488185E-3</v>
      </c>
    </row>
    <row r="39" spans="1:24">
      <c r="A39" t="s">
        <v>1213</v>
      </c>
      <c r="B39" t="s">
        <v>1221</v>
      </c>
      <c r="C39" t="s">
        <v>2529</v>
      </c>
      <c r="D39" t="s">
        <v>2530</v>
      </c>
      <c r="E39" t="s">
        <v>309</v>
      </c>
      <c r="F39" t="s">
        <v>2529</v>
      </c>
      <c r="G39" t="s">
        <v>4045</v>
      </c>
      <c r="H39" t="s">
        <v>312</v>
      </c>
      <c r="I39" t="s">
        <v>917</v>
      </c>
      <c r="J39" t="s">
        <v>204</v>
      </c>
      <c r="K39" t="s">
        <v>204</v>
      </c>
      <c r="L39" t="s">
        <v>325</v>
      </c>
      <c r="M39" t="s">
        <v>340</v>
      </c>
      <c r="N39" t="s">
        <v>476</v>
      </c>
      <c r="O39" t="s">
        <v>339</v>
      </c>
      <c r="P39" t="s">
        <v>1212</v>
      </c>
      <c r="Q39" s="142">
        <v>14092</v>
      </c>
      <c r="S39" t="s">
        <v>4046</v>
      </c>
      <c r="T39" s="132">
        <v>17896.8</v>
      </c>
      <c r="U39" s="142">
        <v>1167.8040000000001</v>
      </c>
      <c r="V39" s="133">
        <v>2.1958386395797951E-4</v>
      </c>
      <c r="W39" s="133">
        <v>7.0911022700211436E-3</v>
      </c>
      <c r="X39" s="133">
        <v>1.3144845329167724E-3</v>
      </c>
    </row>
    <row r="40" spans="1:24">
      <c r="A40" t="s">
        <v>1213</v>
      </c>
      <c r="B40" t="s">
        <v>1221</v>
      </c>
      <c r="C40" t="s">
        <v>1884</v>
      </c>
      <c r="D40" t="s">
        <v>1885</v>
      </c>
      <c r="E40" t="s">
        <v>309</v>
      </c>
      <c r="F40" t="s">
        <v>1884</v>
      </c>
      <c r="G40" t="s">
        <v>4047</v>
      </c>
      <c r="H40" t="s">
        <v>312</v>
      </c>
      <c r="I40" t="s">
        <v>917</v>
      </c>
      <c r="J40" t="s">
        <v>204</v>
      </c>
      <c r="K40" t="s">
        <v>204</v>
      </c>
      <c r="L40" t="s">
        <v>325</v>
      </c>
      <c r="M40" t="s">
        <v>340</v>
      </c>
      <c r="N40" t="s">
        <v>441</v>
      </c>
      <c r="O40" t="s">
        <v>339</v>
      </c>
      <c r="P40" t="s">
        <v>1212</v>
      </c>
      <c r="Q40" s="142">
        <v>32915</v>
      </c>
      <c r="S40" t="s">
        <v>4048</v>
      </c>
      <c r="U40" s="142">
        <v>1144.7837</v>
      </c>
      <c r="V40" s="133">
        <v>1.9896272206875289E-3</v>
      </c>
      <c r="W40" s="133">
        <v>6.8463964484476083E-3</v>
      </c>
      <c r="X40" s="133">
        <v>1.2691231764837979E-3</v>
      </c>
    </row>
    <row r="41" spans="1:24">
      <c r="A41" t="s">
        <v>1213</v>
      </c>
      <c r="B41" t="s">
        <v>1221</v>
      </c>
      <c r="C41" t="s">
        <v>3264</v>
      </c>
      <c r="D41" t="s">
        <v>3265</v>
      </c>
      <c r="E41" t="s">
        <v>309</v>
      </c>
      <c r="F41" t="s">
        <v>3264</v>
      </c>
      <c r="G41" t="s">
        <v>4049</v>
      </c>
      <c r="H41" t="s">
        <v>312</v>
      </c>
      <c r="I41" t="s">
        <v>917</v>
      </c>
      <c r="J41" t="s">
        <v>204</v>
      </c>
      <c r="K41" t="s">
        <v>204</v>
      </c>
      <c r="L41" t="s">
        <v>325</v>
      </c>
      <c r="M41" t="s">
        <v>340</v>
      </c>
      <c r="N41" t="s">
        <v>477</v>
      </c>
      <c r="O41" t="s">
        <v>339</v>
      </c>
      <c r="P41" t="s">
        <v>1212</v>
      </c>
      <c r="Q41" s="142">
        <v>69637</v>
      </c>
      <c r="S41" t="s">
        <v>4050</v>
      </c>
      <c r="U41" s="142">
        <v>1138.5650000000001</v>
      </c>
      <c r="V41" s="133">
        <v>4.1211790086125343E-3</v>
      </c>
      <c r="W41" s="133">
        <v>6.8092051188420382E-3</v>
      </c>
      <c r="X41" s="133">
        <v>1.262228983498906E-3</v>
      </c>
    </row>
    <row r="42" spans="1:24">
      <c r="A42" t="s">
        <v>1213</v>
      </c>
      <c r="B42" t="s">
        <v>1221</v>
      </c>
      <c r="C42" t="s">
        <v>4051</v>
      </c>
      <c r="D42" t="s">
        <v>4052</v>
      </c>
      <c r="E42" t="s">
        <v>309</v>
      </c>
      <c r="F42" t="s">
        <v>4051</v>
      </c>
      <c r="G42" t="s">
        <v>4053</v>
      </c>
      <c r="H42" t="s">
        <v>312</v>
      </c>
      <c r="I42" t="s">
        <v>917</v>
      </c>
      <c r="J42" t="s">
        <v>204</v>
      </c>
      <c r="K42" t="s">
        <v>204</v>
      </c>
      <c r="L42" t="s">
        <v>325</v>
      </c>
      <c r="M42" t="s">
        <v>340</v>
      </c>
      <c r="N42" t="s">
        <v>478</v>
      </c>
      <c r="O42" t="s">
        <v>339</v>
      </c>
      <c r="P42" t="s">
        <v>1212</v>
      </c>
      <c r="Q42" s="142">
        <v>20014</v>
      </c>
      <c r="S42" t="s">
        <v>4054</v>
      </c>
      <c r="U42" s="142">
        <v>1133.7931000000001</v>
      </c>
      <c r="V42" s="133">
        <v>1.3455275662724766E-3</v>
      </c>
      <c r="W42" s="133">
        <v>6.7806669968435117E-3</v>
      </c>
      <c r="X42" s="133">
        <v>1.2569388440343903E-3</v>
      </c>
    </row>
    <row r="43" spans="1:24">
      <c r="A43" t="s">
        <v>1213</v>
      </c>
      <c r="B43" t="s">
        <v>1221</v>
      </c>
      <c r="C43" t="s">
        <v>4055</v>
      </c>
      <c r="D43" t="s">
        <v>4056</v>
      </c>
      <c r="E43" t="s">
        <v>309</v>
      </c>
      <c r="F43" t="s">
        <v>4057</v>
      </c>
      <c r="G43" t="s">
        <v>4058</v>
      </c>
      <c r="H43" t="s">
        <v>312</v>
      </c>
      <c r="I43" t="s">
        <v>917</v>
      </c>
      <c r="J43" t="s">
        <v>204</v>
      </c>
      <c r="K43" t="s">
        <v>204</v>
      </c>
      <c r="L43" t="s">
        <v>325</v>
      </c>
      <c r="M43" t="s">
        <v>340</v>
      </c>
      <c r="N43" t="s">
        <v>477</v>
      </c>
      <c r="O43" t="s">
        <v>339</v>
      </c>
      <c r="P43" t="s">
        <v>1212</v>
      </c>
      <c r="Q43" s="142">
        <v>109076</v>
      </c>
      <c r="S43" t="s">
        <v>4059</v>
      </c>
      <c r="U43" s="142">
        <v>1068.9448</v>
      </c>
      <c r="V43" s="133">
        <v>1.0489542433188021E-2</v>
      </c>
      <c r="W43" s="133">
        <v>6.3928407456417648E-3</v>
      </c>
      <c r="X43" s="133">
        <v>1.1850471141944439E-3</v>
      </c>
    </row>
    <row r="44" spans="1:24">
      <c r="A44" t="s">
        <v>1213</v>
      </c>
      <c r="B44" t="s">
        <v>1221</v>
      </c>
      <c r="C44" t="s">
        <v>4060</v>
      </c>
      <c r="D44" t="s">
        <v>4061</v>
      </c>
      <c r="E44" t="s">
        <v>309</v>
      </c>
      <c r="F44" t="s">
        <v>4062</v>
      </c>
      <c r="G44" t="s">
        <v>4063</v>
      </c>
      <c r="H44" t="s">
        <v>312</v>
      </c>
      <c r="I44" t="s">
        <v>917</v>
      </c>
      <c r="J44" t="s">
        <v>204</v>
      </c>
      <c r="K44" t="s">
        <v>204</v>
      </c>
      <c r="L44" t="s">
        <v>325</v>
      </c>
      <c r="M44" t="s">
        <v>340</v>
      </c>
      <c r="N44" t="s">
        <v>462</v>
      </c>
      <c r="O44" t="s">
        <v>339</v>
      </c>
      <c r="P44" t="s">
        <v>1212</v>
      </c>
      <c r="Q44" s="142">
        <v>30781</v>
      </c>
      <c r="S44" t="s">
        <v>4064</v>
      </c>
      <c r="U44" s="142">
        <v>1049.3243</v>
      </c>
      <c r="V44" s="133">
        <v>1.1218745528410897E-3</v>
      </c>
      <c r="W44" s="133">
        <v>6.2754999851289007E-3</v>
      </c>
      <c r="X44" s="133">
        <v>1.1632955431549262E-3</v>
      </c>
    </row>
    <row r="45" spans="1:24">
      <c r="A45" t="s">
        <v>1213</v>
      </c>
      <c r="B45" t="s">
        <v>1221</v>
      </c>
      <c r="C45" t="s">
        <v>4065</v>
      </c>
      <c r="D45" t="s">
        <v>4066</v>
      </c>
      <c r="E45" t="s">
        <v>309</v>
      </c>
      <c r="F45" t="s">
        <v>4065</v>
      </c>
      <c r="G45" t="s">
        <v>4067</v>
      </c>
      <c r="H45" t="s">
        <v>312</v>
      </c>
      <c r="I45" t="s">
        <v>917</v>
      </c>
      <c r="J45" t="s">
        <v>204</v>
      </c>
      <c r="K45" t="s">
        <v>204</v>
      </c>
      <c r="L45" t="s">
        <v>325</v>
      </c>
      <c r="M45" t="s">
        <v>340</v>
      </c>
      <c r="N45" t="s">
        <v>475</v>
      </c>
      <c r="O45" t="s">
        <v>339</v>
      </c>
      <c r="P45" t="s">
        <v>1212</v>
      </c>
      <c r="Q45" s="142">
        <v>4731</v>
      </c>
      <c r="S45" t="s">
        <v>4068</v>
      </c>
      <c r="U45" s="142">
        <v>1043.1855</v>
      </c>
      <c r="V45" s="133">
        <v>3.4343374069903247E-4</v>
      </c>
      <c r="W45" s="133">
        <v>6.2387868575277949E-3</v>
      </c>
      <c r="X45" s="133">
        <v>1.1564899949412619E-3</v>
      </c>
    </row>
    <row r="46" spans="1:24">
      <c r="A46" t="s">
        <v>1213</v>
      </c>
      <c r="B46" t="s">
        <v>1221</v>
      </c>
      <c r="C46" t="s">
        <v>3287</v>
      </c>
      <c r="D46" t="s">
        <v>3288</v>
      </c>
      <c r="E46" t="s">
        <v>309</v>
      </c>
      <c r="F46" t="s">
        <v>4069</v>
      </c>
      <c r="G46" t="s">
        <v>4070</v>
      </c>
      <c r="H46" t="s">
        <v>312</v>
      </c>
      <c r="I46" t="s">
        <v>917</v>
      </c>
      <c r="J46" t="s">
        <v>204</v>
      </c>
      <c r="K46" t="s">
        <v>204</v>
      </c>
      <c r="L46" t="s">
        <v>325</v>
      </c>
      <c r="M46" t="s">
        <v>340</v>
      </c>
      <c r="N46" t="s">
        <v>465</v>
      </c>
      <c r="O46" t="s">
        <v>339</v>
      </c>
      <c r="P46" t="s">
        <v>1212</v>
      </c>
      <c r="Q46" s="142">
        <v>26602</v>
      </c>
      <c r="S46" t="s">
        <v>4071</v>
      </c>
      <c r="T46" s="132">
        <v>8854.9</v>
      </c>
      <c r="U46" s="142">
        <v>1041.0125</v>
      </c>
      <c r="V46" s="133">
        <v>4.3626761103303439E-4</v>
      </c>
      <c r="W46" s="133">
        <v>6.2787481824110999E-3</v>
      </c>
      <c r="X46" s="133">
        <v>1.1638976646481337E-3</v>
      </c>
    </row>
    <row r="47" spans="1:24">
      <c r="A47" t="s">
        <v>1213</v>
      </c>
      <c r="B47" t="s">
        <v>1221</v>
      </c>
      <c r="C47" t="s">
        <v>4072</v>
      </c>
      <c r="D47" t="s">
        <v>4073</v>
      </c>
      <c r="E47" t="s">
        <v>309</v>
      </c>
      <c r="F47" t="s">
        <v>4072</v>
      </c>
      <c r="G47" t="s">
        <v>4074</v>
      </c>
      <c r="H47" t="s">
        <v>312</v>
      </c>
      <c r="I47" t="s">
        <v>917</v>
      </c>
      <c r="J47" t="s">
        <v>204</v>
      </c>
      <c r="K47" t="s">
        <v>204</v>
      </c>
      <c r="L47" t="s">
        <v>325</v>
      </c>
      <c r="M47" t="s">
        <v>340</v>
      </c>
      <c r="N47" t="s">
        <v>475</v>
      </c>
      <c r="O47" t="s">
        <v>339</v>
      </c>
      <c r="P47" t="s">
        <v>1212</v>
      </c>
      <c r="Q47" s="142">
        <v>196000</v>
      </c>
      <c r="S47" t="s">
        <v>4075</v>
      </c>
      <c r="U47" s="142">
        <v>1001.56</v>
      </c>
      <c r="V47" s="133">
        <v>1.8020093360264914E-3</v>
      </c>
      <c r="W47" s="133">
        <v>5.9898449173474309E-3</v>
      </c>
      <c r="X47" s="133">
        <v>1.1103433850771221E-3</v>
      </c>
    </row>
    <row r="48" spans="1:24">
      <c r="A48" t="s">
        <v>1213</v>
      </c>
      <c r="B48" t="s">
        <v>1221</v>
      </c>
      <c r="C48" t="s">
        <v>2540</v>
      </c>
      <c r="D48" t="s">
        <v>2541</v>
      </c>
      <c r="E48" t="s">
        <v>309</v>
      </c>
      <c r="F48" t="s">
        <v>2540</v>
      </c>
      <c r="G48" t="s">
        <v>4076</v>
      </c>
      <c r="H48" t="s">
        <v>312</v>
      </c>
      <c r="I48" t="s">
        <v>917</v>
      </c>
      <c r="J48" t="s">
        <v>204</v>
      </c>
      <c r="K48" t="s">
        <v>204</v>
      </c>
      <c r="L48" t="s">
        <v>325</v>
      </c>
      <c r="M48" t="s">
        <v>340</v>
      </c>
      <c r="N48" t="s">
        <v>440</v>
      </c>
      <c r="O48" t="s">
        <v>339</v>
      </c>
      <c r="P48" t="s">
        <v>1212</v>
      </c>
      <c r="Q48" s="142">
        <v>37275</v>
      </c>
      <c r="S48" t="s">
        <v>4077</v>
      </c>
      <c r="U48" s="142">
        <v>975.11400000000003</v>
      </c>
      <c r="V48" s="133">
        <v>1.6607669304506632E-4</v>
      </c>
      <c r="W48" s="133">
        <v>5.8316842093677091E-3</v>
      </c>
      <c r="X48" s="133">
        <v>1.0810249806263159E-3</v>
      </c>
    </row>
    <row r="49" spans="1:24">
      <c r="A49" t="s">
        <v>1213</v>
      </c>
      <c r="B49" t="s">
        <v>1221</v>
      </c>
      <c r="C49" t="s">
        <v>4078</v>
      </c>
      <c r="D49" t="s">
        <v>4079</v>
      </c>
      <c r="E49" t="s">
        <v>309</v>
      </c>
      <c r="F49" t="s">
        <v>4078</v>
      </c>
      <c r="G49" t="s">
        <v>4080</v>
      </c>
      <c r="H49" t="s">
        <v>312</v>
      </c>
      <c r="I49" t="s">
        <v>917</v>
      </c>
      <c r="J49" t="s">
        <v>204</v>
      </c>
      <c r="K49" t="s">
        <v>204</v>
      </c>
      <c r="L49" t="s">
        <v>325</v>
      </c>
      <c r="M49" t="s">
        <v>340</v>
      </c>
      <c r="N49" t="s">
        <v>475</v>
      </c>
      <c r="O49" t="s">
        <v>339</v>
      </c>
      <c r="P49" t="s">
        <v>1212</v>
      </c>
      <c r="Q49" s="142">
        <v>10000</v>
      </c>
      <c r="S49" t="s">
        <v>4081</v>
      </c>
      <c r="U49" s="142">
        <v>924.7</v>
      </c>
      <c r="V49" s="133">
        <v>2.0642850569583727E-4</v>
      </c>
      <c r="W49" s="133">
        <v>5.5301825103550159E-3</v>
      </c>
      <c r="X49" s="133">
        <v>1.0251353170861604E-3</v>
      </c>
    </row>
    <row r="50" spans="1:24">
      <c r="A50" t="s">
        <v>1213</v>
      </c>
      <c r="B50" t="s">
        <v>1221</v>
      </c>
      <c r="C50" t="s">
        <v>2025</v>
      </c>
      <c r="D50" t="s">
        <v>2026</v>
      </c>
      <c r="E50" t="s">
        <v>309</v>
      </c>
      <c r="F50" t="s">
        <v>2025</v>
      </c>
      <c r="G50" t="s">
        <v>4082</v>
      </c>
      <c r="H50" t="s">
        <v>312</v>
      </c>
      <c r="I50" t="s">
        <v>917</v>
      </c>
      <c r="J50" t="s">
        <v>204</v>
      </c>
      <c r="K50" t="s">
        <v>204</v>
      </c>
      <c r="L50" t="s">
        <v>325</v>
      </c>
      <c r="M50" t="s">
        <v>340</v>
      </c>
      <c r="N50" t="s">
        <v>461</v>
      </c>
      <c r="O50" t="s">
        <v>339</v>
      </c>
      <c r="P50" t="s">
        <v>1212</v>
      </c>
      <c r="Q50" s="142">
        <v>11023</v>
      </c>
      <c r="S50" t="s">
        <v>4083</v>
      </c>
      <c r="U50" s="142">
        <v>916.23180000000002</v>
      </c>
      <c r="V50" s="133">
        <v>6.3692471507109595E-4</v>
      </c>
      <c r="W50" s="133">
        <v>5.4795380713569741E-3</v>
      </c>
      <c r="X50" s="133">
        <v>1.0157473081129132E-3</v>
      </c>
    </row>
    <row r="51" spans="1:24">
      <c r="A51" t="s">
        <v>1213</v>
      </c>
      <c r="B51" t="s">
        <v>1221</v>
      </c>
      <c r="C51" t="s">
        <v>4084</v>
      </c>
      <c r="D51" t="s">
        <v>4085</v>
      </c>
      <c r="E51" t="s">
        <v>309</v>
      </c>
      <c r="F51" t="s">
        <v>4084</v>
      </c>
      <c r="G51" t="s">
        <v>4086</v>
      </c>
      <c r="H51" t="s">
        <v>312</v>
      </c>
      <c r="I51" t="s">
        <v>917</v>
      </c>
      <c r="J51" t="s">
        <v>204</v>
      </c>
      <c r="K51" t="s">
        <v>204</v>
      </c>
      <c r="L51" t="s">
        <v>325</v>
      </c>
      <c r="M51" t="s">
        <v>340</v>
      </c>
      <c r="N51" t="s">
        <v>463</v>
      </c>
      <c r="O51" t="s">
        <v>339</v>
      </c>
      <c r="P51" t="s">
        <v>1212</v>
      </c>
      <c r="Q51" s="142">
        <v>72950</v>
      </c>
      <c r="S51" t="s">
        <v>4087</v>
      </c>
      <c r="U51" s="142">
        <v>915.52250000000004</v>
      </c>
      <c r="V51" s="133">
        <v>1.9831159223004579E-3</v>
      </c>
      <c r="W51" s="133">
        <v>5.4752963310657514E-3</v>
      </c>
      <c r="X51" s="133">
        <v>1.0149610125846375E-3</v>
      </c>
    </row>
    <row r="52" spans="1:24">
      <c r="A52" t="s">
        <v>1213</v>
      </c>
      <c r="B52" t="s">
        <v>1221</v>
      </c>
      <c r="C52" t="s">
        <v>4088</v>
      </c>
      <c r="D52" t="s">
        <v>4089</v>
      </c>
      <c r="E52" t="s">
        <v>309</v>
      </c>
      <c r="F52" t="s">
        <v>4090</v>
      </c>
      <c r="G52">
        <v>11323560</v>
      </c>
      <c r="H52" t="s">
        <v>312</v>
      </c>
      <c r="I52" t="s">
        <v>917</v>
      </c>
      <c r="J52" t="s">
        <v>204</v>
      </c>
      <c r="K52" t="s">
        <v>204</v>
      </c>
      <c r="L52" t="s">
        <v>325</v>
      </c>
      <c r="M52" t="s">
        <v>340</v>
      </c>
      <c r="N52" t="s">
        <v>463</v>
      </c>
      <c r="O52" t="s">
        <v>339</v>
      </c>
      <c r="P52" t="s">
        <v>1212</v>
      </c>
      <c r="Q52" s="142">
        <v>77000</v>
      </c>
      <c r="S52" s="148">
        <f>U52*1000/Q52*100</f>
        <v>1179.2950649350648</v>
      </c>
      <c r="U52" s="142">
        <f>908.6-0.5428</f>
        <v>908.05719999999997</v>
      </c>
      <c r="V52" s="133">
        <v>5.283300849381182E-4</v>
      </c>
      <c r="W52" s="133">
        <v>5.4338962138083353E-3</v>
      </c>
      <c r="X52" s="133">
        <v>1.0072866325343197E-3</v>
      </c>
    </row>
    <row r="53" spans="1:24">
      <c r="A53" t="s">
        <v>1213</v>
      </c>
      <c r="B53" t="s">
        <v>1221</v>
      </c>
      <c r="C53" t="s">
        <v>4093</v>
      </c>
      <c r="D53" t="s">
        <v>4094</v>
      </c>
      <c r="E53" t="s">
        <v>309</v>
      </c>
      <c r="F53" t="s">
        <v>4093</v>
      </c>
      <c r="G53" t="s">
        <v>4095</v>
      </c>
      <c r="H53" t="s">
        <v>312</v>
      </c>
      <c r="I53" t="s">
        <v>917</v>
      </c>
      <c r="J53" t="s">
        <v>204</v>
      </c>
      <c r="K53" t="s">
        <v>204</v>
      </c>
      <c r="L53" t="s">
        <v>325</v>
      </c>
      <c r="M53" t="s">
        <v>340</v>
      </c>
      <c r="N53" t="s">
        <v>475</v>
      </c>
      <c r="O53" t="s">
        <v>339</v>
      </c>
      <c r="P53" t="s">
        <v>1212</v>
      </c>
      <c r="Q53" s="142">
        <v>2382</v>
      </c>
      <c r="S53" t="s">
        <v>4096</v>
      </c>
      <c r="U53" s="142">
        <v>813.21480000000008</v>
      </c>
      <c r="V53" s="133">
        <v>1.7249596079200124E-4</v>
      </c>
      <c r="W53" s="133">
        <v>4.8634435645310394E-3</v>
      </c>
      <c r="X53" s="133">
        <v>9.0154126944647832E-4</v>
      </c>
    </row>
    <row r="54" spans="1:24">
      <c r="A54" t="s">
        <v>1213</v>
      </c>
      <c r="B54" t="s">
        <v>1221</v>
      </c>
      <c r="C54" t="s">
        <v>4097</v>
      </c>
      <c r="D54" t="s">
        <v>4098</v>
      </c>
      <c r="E54" t="s">
        <v>309</v>
      </c>
      <c r="F54" t="s">
        <v>4097</v>
      </c>
      <c r="G54" t="s">
        <v>4099</v>
      </c>
      <c r="H54" t="s">
        <v>312</v>
      </c>
      <c r="I54" t="s">
        <v>917</v>
      </c>
      <c r="J54" t="s">
        <v>204</v>
      </c>
      <c r="K54" t="s">
        <v>204</v>
      </c>
      <c r="L54" t="s">
        <v>325</v>
      </c>
      <c r="M54" t="s">
        <v>340</v>
      </c>
      <c r="N54" t="s">
        <v>462</v>
      </c>
      <c r="O54" t="s">
        <v>339</v>
      </c>
      <c r="P54" t="s">
        <v>1212</v>
      </c>
      <c r="Q54" s="142">
        <v>3910</v>
      </c>
      <c r="S54" t="s">
        <v>4100</v>
      </c>
      <c r="U54" s="142">
        <v>512.21</v>
      </c>
      <c r="V54" s="133">
        <v>3.1913490444562267E-4</v>
      </c>
      <c r="W54" s="133">
        <v>3.0632797487065455E-3</v>
      </c>
      <c r="X54" s="133">
        <v>5.6784314995642071E-4</v>
      </c>
    </row>
    <row r="55" spans="1:24">
      <c r="A55" t="s">
        <v>1213</v>
      </c>
      <c r="B55" t="s">
        <v>1221</v>
      </c>
      <c r="C55" t="s">
        <v>4101</v>
      </c>
      <c r="D55" t="s">
        <v>4102</v>
      </c>
      <c r="E55" t="s">
        <v>309</v>
      </c>
      <c r="F55" t="s">
        <v>4101</v>
      </c>
      <c r="G55" t="s">
        <v>4103</v>
      </c>
      <c r="H55" t="s">
        <v>312</v>
      </c>
      <c r="I55" t="s">
        <v>917</v>
      </c>
      <c r="J55" t="s">
        <v>204</v>
      </c>
      <c r="K55" t="s">
        <v>204</v>
      </c>
      <c r="L55" t="s">
        <v>325</v>
      </c>
      <c r="M55" t="s">
        <v>340</v>
      </c>
      <c r="N55" t="s">
        <v>477</v>
      </c>
      <c r="O55" t="s">
        <v>339</v>
      </c>
      <c r="P55" t="s">
        <v>1212</v>
      </c>
      <c r="Q55" s="142">
        <v>43870</v>
      </c>
      <c r="S55" t="s">
        <v>4104</v>
      </c>
      <c r="T55" s="132">
        <v>6983.7</v>
      </c>
      <c r="U55" s="142">
        <v>467.61869999999999</v>
      </c>
      <c r="V55" s="133">
        <v>1.9485368629018436E-3</v>
      </c>
      <c r="W55" s="133">
        <v>2.8383663229525945E-3</v>
      </c>
      <c r="X55" s="133">
        <v>5.2615072920982053E-4</v>
      </c>
    </row>
    <row r="56" spans="1:24">
      <c r="A56" t="s">
        <v>1213</v>
      </c>
      <c r="B56" t="s">
        <v>1221</v>
      </c>
      <c r="C56" t="s">
        <v>4105</v>
      </c>
      <c r="D56" t="s">
        <v>4106</v>
      </c>
      <c r="E56" t="s">
        <v>309</v>
      </c>
      <c r="F56" t="s">
        <v>4107</v>
      </c>
      <c r="G56" t="s">
        <v>4108</v>
      </c>
      <c r="H56" t="s">
        <v>312</v>
      </c>
      <c r="I56" t="s">
        <v>917</v>
      </c>
      <c r="J56" t="s">
        <v>204</v>
      </c>
      <c r="K56" t="s">
        <v>204</v>
      </c>
      <c r="L56" t="s">
        <v>325</v>
      </c>
      <c r="M56" t="s">
        <v>340</v>
      </c>
      <c r="N56" t="s">
        <v>477</v>
      </c>
      <c r="O56" t="s">
        <v>339</v>
      </c>
      <c r="P56" t="s">
        <v>1212</v>
      </c>
      <c r="Q56" s="142">
        <v>1385</v>
      </c>
      <c r="S56" t="s">
        <v>4109</v>
      </c>
      <c r="U56" s="142">
        <v>459.68150000000003</v>
      </c>
      <c r="V56" s="133">
        <v>2.2423194487617863E-4</v>
      </c>
      <c r="W56" s="133">
        <v>2.7491322500635441E-3</v>
      </c>
      <c r="X56" s="133">
        <v>5.0960932222465869E-4</v>
      </c>
    </row>
    <row r="57" spans="1:24">
      <c r="A57" t="s">
        <v>1213</v>
      </c>
      <c r="B57" t="s">
        <v>1221</v>
      </c>
      <c r="C57" t="s">
        <v>4110</v>
      </c>
      <c r="D57" t="s">
        <v>4111</v>
      </c>
      <c r="E57" t="s">
        <v>309</v>
      </c>
      <c r="F57" t="s">
        <v>4110</v>
      </c>
      <c r="G57" t="s">
        <v>4112</v>
      </c>
      <c r="H57" t="s">
        <v>312</v>
      </c>
      <c r="I57" t="s">
        <v>917</v>
      </c>
      <c r="J57" t="s">
        <v>204</v>
      </c>
      <c r="K57" t="s">
        <v>204</v>
      </c>
      <c r="L57" t="s">
        <v>325</v>
      </c>
      <c r="M57" t="s">
        <v>340</v>
      </c>
      <c r="N57" t="s">
        <v>447</v>
      </c>
      <c r="O57" t="s">
        <v>339</v>
      </c>
      <c r="P57" t="s">
        <v>1212</v>
      </c>
      <c r="Q57" s="142">
        <v>58938</v>
      </c>
      <c r="S57" t="s">
        <v>4113</v>
      </c>
      <c r="U57" s="142">
        <v>322.03719999999998</v>
      </c>
      <c r="V57" s="133">
        <v>1.3868482603805374E-3</v>
      </c>
      <c r="W57" s="133">
        <v>1.9259485974797671E-3</v>
      </c>
      <c r="X57" s="133">
        <v>3.5701496695130251E-4</v>
      </c>
    </row>
    <row r="58" spans="1:24">
      <c r="A58" t="s">
        <v>1213</v>
      </c>
      <c r="B58" t="s">
        <v>1221</v>
      </c>
      <c r="C58" t="s">
        <v>4114</v>
      </c>
      <c r="D58" t="s">
        <v>4115</v>
      </c>
      <c r="E58" t="s">
        <v>309</v>
      </c>
      <c r="F58" t="s">
        <v>4114</v>
      </c>
      <c r="G58" t="s">
        <v>4116</v>
      </c>
      <c r="H58" t="s">
        <v>312</v>
      </c>
      <c r="I58" t="s">
        <v>917</v>
      </c>
      <c r="J58" t="s">
        <v>204</v>
      </c>
      <c r="K58" t="s">
        <v>204</v>
      </c>
      <c r="L58" t="s">
        <v>325</v>
      </c>
      <c r="M58" t="s">
        <v>340</v>
      </c>
      <c r="N58" t="s">
        <v>480</v>
      </c>
      <c r="O58" t="s">
        <v>339</v>
      </c>
      <c r="P58" t="s">
        <v>1212</v>
      </c>
      <c r="Q58" s="142">
        <v>310</v>
      </c>
      <c r="S58" t="s">
        <v>4117</v>
      </c>
      <c r="U58" s="142">
        <v>294.96499999999997</v>
      </c>
      <c r="V58" s="133">
        <v>4.1457802369773456E-6</v>
      </c>
      <c r="W58" s="133">
        <v>1.7640426994342676E-3</v>
      </c>
      <c r="X58" s="133">
        <v>3.2700231297103853E-4</v>
      </c>
    </row>
    <row r="59" spans="1:24">
      <c r="A59" t="s">
        <v>1213</v>
      </c>
      <c r="B59" t="s">
        <v>1221</v>
      </c>
      <c r="C59" t="s">
        <v>4118</v>
      </c>
      <c r="D59" t="s">
        <v>4119</v>
      </c>
      <c r="E59" t="s">
        <v>309</v>
      </c>
      <c r="F59" t="s">
        <v>4118</v>
      </c>
      <c r="G59" t="s">
        <v>4120</v>
      </c>
      <c r="H59" t="s">
        <v>312</v>
      </c>
      <c r="I59" t="s">
        <v>917</v>
      </c>
      <c r="J59" t="s">
        <v>204</v>
      </c>
      <c r="K59" t="s">
        <v>204</v>
      </c>
      <c r="L59" t="s">
        <v>325</v>
      </c>
      <c r="M59" t="s">
        <v>340</v>
      </c>
      <c r="N59" t="s">
        <v>480</v>
      </c>
      <c r="O59" t="s">
        <v>339</v>
      </c>
      <c r="P59" t="s">
        <v>1212</v>
      </c>
      <c r="Q59" s="142">
        <v>14735</v>
      </c>
      <c r="S59" t="s">
        <v>4121</v>
      </c>
      <c r="U59" s="142">
        <v>77.049300000000002</v>
      </c>
      <c r="V59" s="133">
        <v>1.0378100946277146E-3</v>
      </c>
      <c r="W59" s="133">
        <v>4.6079460824898275E-4</v>
      </c>
      <c r="X59" s="133">
        <v>8.5417945240398458E-5</v>
      </c>
    </row>
    <row r="60" spans="1:24">
      <c r="A60" t="s">
        <v>1213</v>
      </c>
      <c r="B60" t="s">
        <v>1221</v>
      </c>
      <c r="C60" t="s">
        <v>4122</v>
      </c>
      <c r="D60" t="s">
        <v>4123</v>
      </c>
      <c r="E60" t="s">
        <v>309</v>
      </c>
      <c r="F60" t="s">
        <v>4122</v>
      </c>
      <c r="G60" t="s">
        <v>4124</v>
      </c>
      <c r="H60" t="s">
        <v>312</v>
      </c>
      <c r="I60" t="s">
        <v>917</v>
      </c>
      <c r="J60" t="s">
        <v>204</v>
      </c>
      <c r="K60" t="s">
        <v>204</v>
      </c>
      <c r="L60" t="s">
        <v>325</v>
      </c>
      <c r="M60" t="s">
        <v>340</v>
      </c>
      <c r="N60" t="s">
        <v>441</v>
      </c>
      <c r="O60" t="s">
        <v>339</v>
      </c>
      <c r="P60" t="s">
        <v>1212</v>
      </c>
      <c r="Q60" s="142">
        <v>66</v>
      </c>
      <c r="S60" t="s">
        <v>4125</v>
      </c>
      <c r="U60" s="142">
        <v>15.8796</v>
      </c>
      <c r="V60" s="133">
        <v>1.1711558163368607E-6</v>
      </c>
      <c r="W60" s="133">
        <v>9.4968190971594579E-5</v>
      </c>
      <c r="X60" s="133">
        <v>1.7604346037851622E-5</v>
      </c>
    </row>
    <row r="61" spans="1:24">
      <c r="A61" t="s">
        <v>1213</v>
      </c>
      <c r="B61" t="s">
        <v>1221</v>
      </c>
      <c r="C61" t="s">
        <v>3701</v>
      </c>
      <c r="D61" t="s">
        <v>3702</v>
      </c>
      <c r="E61" t="s">
        <v>80</v>
      </c>
      <c r="F61" t="s">
        <v>4126</v>
      </c>
      <c r="G61" t="s">
        <v>4127</v>
      </c>
      <c r="H61" t="s">
        <v>321</v>
      </c>
      <c r="I61" t="s">
        <v>917</v>
      </c>
      <c r="J61" t="s">
        <v>205</v>
      </c>
      <c r="K61" t="s">
        <v>301</v>
      </c>
      <c r="L61" t="s">
        <v>325</v>
      </c>
      <c r="M61" t="s">
        <v>344</v>
      </c>
      <c r="N61" t="s">
        <v>548</v>
      </c>
      <c r="O61" t="s">
        <v>339</v>
      </c>
      <c r="P61" t="s">
        <v>1215</v>
      </c>
      <c r="Q61" s="142">
        <v>11700</v>
      </c>
      <c r="R61" t="s">
        <v>1216</v>
      </c>
      <c r="S61" t="s">
        <v>4128</v>
      </c>
      <c r="T61" s="132">
        <v>4059.6</v>
      </c>
      <c r="U61" s="142">
        <v>5874.3040000000001</v>
      </c>
      <c r="V61" s="133">
        <v>2.2556364024610716E-6</v>
      </c>
      <c r="W61" s="133">
        <v>3.5155643306210918E-2</v>
      </c>
      <c r="X61" s="133">
        <v>6.5168358332837193E-3</v>
      </c>
    </row>
    <row r="62" spans="1:24">
      <c r="A62" t="s">
        <v>1213</v>
      </c>
      <c r="B62" t="s">
        <v>1221</v>
      </c>
      <c r="C62" t="s">
        <v>4129</v>
      </c>
      <c r="D62" t="s">
        <v>4130</v>
      </c>
      <c r="E62" t="s">
        <v>80</v>
      </c>
      <c r="F62" t="s">
        <v>4131</v>
      </c>
      <c r="G62" t="s">
        <v>4132</v>
      </c>
      <c r="H62" t="s">
        <v>321</v>
      </c>
      <c r="I62" t="s">
        <v>917</v>
      </c>
      <c r="J62" t="s">
        <v>205</v>
      </c>
      <c r="K62" t="s">
        <v>224</v>
      </c>
      <c r="L62" t="s">
        <v>325</v>
      </c>
      <c r="M62" t="s">
        <v>344</v>
      </c>
      <c r="N62" t="s">
        <v>545</v>
      </c>
      <c r="O62" t="s">
        <v>339</v>
      </c>
      <c r="P62" t="s">
        <v>1215</v>
      </c>
      <c r="Q62" s="142">
        <v>9583</v>
      </c>
      <c r="R62" t="s">
        <v>1216</v>
      </c>
      <c r="S62" t="s">
        <v>4133</v>
      </c>
      <c r="U62" s="142">
        <v>5370.9750000000004</v>
      </c>
      <c r="V62" s="133">
        <v>1.6898254276141774E-6</v>
      </c>
      <c r="W62" s="133">
        <v>3.2121198247543843E-2</v>
      </c>
      <c r="X62" s="133">
        <v>5.9543377978983547E-3</v>
      </c>
    </row>
    <row r="63" spans="1:24">
      <c r="A63" t="s">
        <v>1213</v>
      </c>
      <c r="B63" t="s">
        <v>1221</v>
      </c>
      <c r="C63" t="s">
        <v>4134</v>
      </c>
      <c r="D63" t="s">
        <v>4135</v>
      </c>
      <c r="E63" t="s">
        <v>309</v>
      </c>
      <c r="F63" t="s">
        <v>4136</v>
      </c>
      <c r="G63" t="s">
        <v>4137</v>
      </c>
      <c r="H63" t="s">
        <v>321</v>
      </c>
      <c r="I63" t="s">
        <v>917</v>
      </c>
      <c r="J63" t="s">
        <v>205</v>
      </c>
      <c r="K63" t="s">
        <v>204</v>
      </c>
      <c r="L63" t="s">
        <v>325</v>
      </c>
      <c r="M63" t="s">
        <v>346</v>
      </c>
      <c r="N63" t="s">
        <v>546</v>
      </c>
      <c r="O63" t="s">
        <v>339</v>
      </c>
      <c r="P63" t="s">
        <v>1215</v>
      </c>
      <c r="Q63" s="142">
        <v>13337</v>
      </c>
      <c r="R63" t="s">
        <v>1216</v>
      </c>
      <c r="S63" t="s">
        <v>4138</v>
      </c>
      <c r="U63" s="142">
        <v>4112.5622000000003</v>
      </c>
      <c r="V63" s="133">
        <v>2.9702713189291917E-4</v>
      </c>
      <c r="W63" s="133">
        <v>2.4595241475939028E-2</v>
      </c>
      <c r="X63" s="133">
        <v>4.5592438625735041E-3</v>
      </c>
    </row>
    <row r="64" spans="1:24">
      <c r="A64" t="s">
        <v>1213</v>
      </c>
      <c r="B64" t="s">
        <v>1221</v>
      </c>
      <c r="C64" t="s">
        <v>4139</v>
      </c>
      <c r="D64" t="s">
        <v>4140</v>
      </c>
      <c r="E64" t="s">
        <v>80</v>
      </c>
      <c r="F64" t="s">
        <v>4141</v>
      </c>
      <c r="G64" t="s">
        <v>4142</v>
      </c>
      <c r="H64" t="s">
        <v>321</v>
      </c>
      <c r="I64" t="s">
        <v>917</v>
      </c>
      <c r="J64" t="s">
        <v>205</v>
      </c>
      <c r="K64" t="s">
        <v>238</v>
      </c>
      <c r="L64" t="s">
        <v>325</v>
      </c>
      <c r="M64" t="s">
        <v>314</v>
      </c>
      <c r="N64" t="s">
        <v>486</v>
      </c>
      <c r="O64" t="s">
        <v>339</v>
      </c>
      <c r="P64" t="s">
        <v>1217</v>
      </c>
      <c r="Q64" s="142">
        <v>30000</v>
      </c>
      <c r="R64" t="s">
        <v>1218</v>
      </c>
      <c r="S64" t="s">
        <v>4143</v>
      </c>
      <c r="U64" s="142">
        <v>3756.0317</v>
      </c>
      <c r="V64" s="133">
        <v>4.0331188047085591E-5</v>
      </c>
      <c r="W64" s="133">
        <v>2.2463004824581616E-2</v>
      </c>
      <c r="X64" s="133">
        <v>4.1639890781971943E-3</v>
      </c>
    </row>
    <row r="65" spans="1:24">
      <c r="A65" t="s">
        <v>1213</v>
      </c>
      <c r="B65" t="s">
        <v>1221</v>
      </c>
      <c r="C65" t="s">
        <v>4114</v>
      </c>
      <c r="D65" t="s">
        <v>4115</v>
      </c>
      <c r="E65" t="s">
        <v>309</v>
      </c>
      <c r="F65" t="s">
        <v>4144</v>
      </c>
      <c r="G65" t="s">
        <v>4145</v>
      </c>
      <c r="H65" t="s">
        <v>321</v>
      </c>
      <c r="I65" t="s">
        <v>917</v>
      </c>
      <c r="J65" t="s">
        <v>205</v>
      </c>
      <c r="K65" t="s">
        <v>204</v>
      </c>
      <c r="L65" t="s">
        <v>325</v>
      </c>
      <c r="M65" t="s">
        <v>344</v>
      </c>
      <c r="N65" t="s">
        <v>544</v>
      </c>
      <c r="O65" t="s">
        <v>339</v>
      </c>
      <c r="P65" t="s">
        <v>1215</v>
      </c>
      <c r="Q65" s="142">
        <v>3772</v>
      </c>
      <c r="R65" t="s">
        <v>1216</v>
      </c>
      <c r="S65" t="s">
        <v>4146</v>
      </c>
      <c r="U65" s="142">
        <v>3618.6388999999999</v>
      </c>
      <c r="V65" s="133">
        <v>5.9560614776075851E-5</v>
      </c>
      <c r="W65" s="133">
        <v>2.1641325079265802E-2</v>
      </c>
      <c r="X65" s="133">
        <v>4.0116735036785645E-3</v>
      </c>
    </row>
    <row r="66" spans="1:24">
      <c r="A66" t="s">
        <v>1213</v>
      </c>
      <c r="B66" t="s">
        <v>1221</v>
      </c>
      <c r="C66" t="s">
        <v>4147</v>
      </c>
      <c r="D66" t="s">
        <v>4148</v>
      </c>
      <c r="E66" t="s">
        <v>80</v>
      </c>
      <c r="F66" t="s">
        <v>4149</v>
      </c>
      <c r="G66" t="s">
        <v>4150</v>
      </c>
      <c r="H66" t="s">
        <v>321</v>
      </c>
      <c r="I66" t="s">
        <v>917</v>
      </c>
      <c r="J66" t="s">
        <v>205</v>
      </c>
      <c r="K66" t="s">
        <v>204</v>
      </c>
      <c r="L66" t="s">
        <v>325</v>
      </c>
      <c r="M66" t="s">
        <v>314</v>
      </c>
      <c r="N66" t="s">
        <v>530</v>
      </c>
      <c r="O66" t="s">
        <v>339</v>
      </c>
      <c r="P66" t="s">
        <v>1238</v>
      </c>
      <c r="Q66" s="142">
        <v>102947</v>
      </c>
      <c r="R66" t="s">
        <v>1239</v>
      </c>
      <c r="S66" t="s">
        <v>4151</v>
      </c>
      <c r="U66" s="142">
        <v>2285.7631000000001</v>
      </c>
      <c r="V66" s="133">
        <v>6.2820243072302688E-3</v>
      </c>
      <c r="W66" s="133">
        <v>1.3670041372599161E-2</v>
      </c>
      <c r="X66" s="133">
        <v>2.534028880754019E-3</v>
      </c>
    </row>
    <row r="67" spans="1:24">
      <c r="A67" t="s">
        <v>1213</v>
      </c>
      <c r="B67" t="s">
        <v>1221</v>
      </c>
      <c r="C67" t="s">
        <v>4152</v>
      </c>
      <c r="D67" t="s">
        <v>4153</v>
      </c>
      <c r="E67" t="s">
        <v>80</v>
      </c>
      <c r="F67" t="s">
        <v>4154</v>
      </c>
      <c r="G67" t="s">
        <v>4155</v>
      </c>
      <c r="H67" t="s">
        <v>321</v>
      </c>
      <c r="I67" t="s">
        <v>917</v>
      </c>
      <c r="J67" t="s">
        <v>205</v>
      </c>
      <c r="K67" t="s">
        <v>224</v>
      </c>
      <c r="L67" t="s">
        <v>325</v>
      </c>
      <c r="M67" t="s">
        <v>344</v>
      </c>
      <c r="N67" t="s">
        <v>544</v>
      </c>
      <c r="O67" t="s">
        <v>339</v>
      </c>
      <c r="P67" t="s">
        <v>1215</v>
      </c>
      <c r="Q67" s="142">
        <v>1430</v>
      </c>
      <c r="R67" t="s">
        <v>1216</v>
      </c>
      <c r="S67" t="s">
        <v>4156</v>
      </c>
      <c r="U67" s="142">
        <v>2214.5986000000003</v>
      </c>
      <c r="V67" s="133">
        <v>1.9245168869344455E-7</v>
      </c>
      <c r="W67" s="133">
        <v>1.3244440586889764E-2</v>
      </c>
      <c r="X67" s="133">
        <v>2.4551348486685732E-3</v>
      </c>
    </row>
    <row r="68" spans="1:24">
      <c r="A68" t="s">
        <v>1213</v>
      </c>
      <c r="B68" t="s">
        <v>1221</v>
      </c>
      <c r="C68" t="s">
        <v>4157</v>
      </c>
      <c r="D68" t="s">
        <v>4158</v>
      </c>
      <c r="E68" t="s">
        <v>80</v>
      </c>
      <c r="F68" t="s">
        <v>4159</v>
      </c>
      <c r="G68" t="s">
        <v>4160</v>
      </c>
      <c r="H68" t="s">
        <v>321</v>
      </c>
      <c r="I68" t="s">
        <v>917</v>
      </c>
      <c r="J68" t="s">
        <v>205</v>
      </c>
      <c r="K68" t="s">
        <v>233</v>
      </c>
      <c r="L68" t="s">
        <v>325</v>
      </c>
      <c r="M68" t="s">
        <v>380</v>
      </c>
      <c r="N68" t="s">
        <v>568</v>
      </c>
      <c r="O68" t="s">
        <v>339</v>
      </c>
      <c r="P68" t="s">
        <v>1224</v>
      </c>
      <c r="Q68" s="142">
        <v>32521</v>
      </c>
      <c r="R68" t="s">
        <v>1225</v>
      </c>
      <c r="S68" t="s">
        <v>4161</v>
      </c>
      <c r="U68" s="142">
        <v>2141.4111000000003</v>
      </c>
      <c r="V68" s="133">
        <v>7.7314428492296133E-4</v>
      </c>
      <c r="W68" s="133">
        <v>1.2806741876109386E-2</v>
      </c>
      <c r="X68" s="133">
        <v>2.3739982124320884E-3</v>
      </c>
    </row>
    <row r="69" spans="1:24">
      <c r="A69" t="s">
        <v>1213</v>
      </c>
      <c r="B69" t="s">
        <v>1221</v>
      </c>
      <c r="C69" t="s">
        <v>4162</v>
      </c>
      <c r="D69" t="s">
        <v>4163</v>
      </c>
      <c r="E69" t="s">
        <v>80</v>
      </c>
      <c r="F69" t="s">
        <v>4164</v>
      </c>
      <c r="G69" t="s">
        <v>4165</v>
      </c>
      <c r="H69" t="s">
        <v>321</v>
      </c>
      <c r="I69" t="s">
        <v>917</v>
      </c>
      <c r="J69" t="s">
        <v>205</v>
      </c>
      <c r="K69" t="s">
        <v>224</v>
      </c>
      <c r="L69" t="s">
        <v>325</v>
      </c>
      <c r="M69" t="s">
        <v>344</v>
      </c>
      <c r="N69" t="s">
        <v>536</v>
      </c>
      <c r="O69" t="s">
        <v>339</v>
      </c>
      <c r="P69" t="s">
        <v>1215</v>
      </c>
      <c r="Q69" s="142">
        <v>2588</v>
      </c>
      <c r="R69" t="s">
        <v>1216</v>
      </c>
      <c r="S69" t="s">
        <v>4166</v>
      </c>
      <c r="U69" s="142">
        <v>1908.1434999999999</v>
      </c>
      <c r="V69" s="133">
        <v>8.9849521209225634E-7</v>
      </c>
      <c r="W69" s="133">
        <v>1.1411681591872813E-2</v>
      </c>
      <c r="X69" s="133">
        <v>2.1153945290713085E-3</v>
      </c>
    </row>
    <row r="70" spans="1:24">
      <c r="A70" t="s">
        <v>1213</v>
      </c>
      <c r="B70" t="s">
        <v>1221</v>
      </c>
      <c r="C70" t="s">
        <v>3678</v>
      </c>
      <c r="D70" t="s">
        <v>3679</v>
      </c>
      <c r="E70" t="s">
        <v>80</v>
      </c>
      <c r="F70" t="s">
        <v>3678</v>
      </c>
      <c r="G70" t="s">
        <v>4167</v>
      </c>
      <c r="H70" t="s">
        <v>321</v>
      </c>
      <c r="I70" t="s">
        <v>917</v>
      </c>
      <c r="J70" t="s">
        <v>205</v>
      </c>
      <c r="K70" t="s">
        <v>224</v>
      </c>
      <c r="L70" t="s">
        <v>325</v>
      </c>
      <c r="M70" t="s">
        <v>340</v>
      </c>
      <c r="N70" t="s">
        <v>545</v>
      </c>
      <c r="O70" t="s">
        <v>339</v>
      </c>
      <c r="P70" t="s">
        <v>1215</v>
      </c>
      <c r="Q70" s="142">
        <v>1011</v>
      </c>
      <c r="R70" t="s">
        <v>1216</v>
      </c>
      <c r="S70" t="s">
        <v>4168</v>
      </c>
      <c r="U70" s="142">
        <v>1807.0816</v>
      </c>
      <c r="V70" s="133">
        <v>4.5953523886821484E-7</v>
      </c>
      <c r="W70" s="133">
        <v>1.0807279180153258E-2</v>
      </c>
      <c r="X70" s="133">
        <v>2.0033558654601884E-3</v>
      </c>
    </row>
    <row r="71" spans="1:24">
      <c r="A71" t="s">
        <v>1213</v>
      </c>
      <c r="B71" t="s">
        <v>1221</v>
      </c>
      <c r="C71" t="s">
        <v>4169</v>
      </c>
      <c r="D71" t="s">
        <v>4170</v>
      </c>
      <c r="E71" t="s">
        <v>80</v>
      </c>
      <c r="F71" t="s">
        <v>4171</v>
      </c>
      <c r="G71" t="s">
        <v>4172</v>
      </c>
      <c r="H71" t="s">
        <v>321</v>
      </c>
      <c r="I71" t="s">
        <v>917</v>
      </c>
      <c r="J71" t="s">
        <v>205</v>
      </c>
      <c r="K71" t="s">
        <v>224</v>
      </c>
      <c r="L71" t="s">
        <v>325</v>
      </c>
      <c r="M71" t="s">
        <v>344</v>
      </c>
      <c r="N71" t="s">
        <v>536</v>
      </c>
      <c r="O71" t="s">
        <v>339</v>
      </c>
      <c r="P71" t="s">
        <v>1215</v>
      </c>
      <c r="Q71" s="142">
        <v>12158</v>
      </c>
      <c r="R71" t="s">
        <v>1216</v>
      </c>
      <c r="S71" t="s">
        <v>4173</v>
      </c>
      <c r="U71" s="142">
        <v>1697.0563999999999</v>
      </c>
      <c r="V71" s="133">
        <v>1.5408131319986669E-6</v>
      </c>
      <c r="W71" s="133">
        <v>1.0149272004258079E-2</v>
      </c>
      <c r="X71" s="133">
        <v>1.881380434514968E-3</v>
      </c>
    </row>
    <row r="72" spans="1:24">
      <c r="A72" t="s">
        <v>1213</v>
      </c>
      <c r="B72" t="s">
        <v>1221</v>
      </c>
      <c r="C72" t="s">
        <v>4174</v>
      </c>
      <c r="D72" t="s">
        <v>4175</v>
      </c>
      <c r="E72" t="s">
        <v>80</v>
      </c>
      <c r="F72" t="s">
        <v>4176</v>
      </c>
      <c r="G72" t="s">
        <v>4177</v>
      </c>
      <c r="H72" t="s">
        <v>321</v>
      </c>
      <c r="I72" t="s">
        <v>917</v>
      </c>
      <c r="J72" t="s">
        <v>205</v>
      </c>
      <c r="K72" t="s">
        <v>224</v>
      </c>
      <c r="L72" t="s">
        <v>325</v>
      </c>
      <c r="M72" t="s">
        <v>344</v>
      </c>
      <c r="N72" t="s">
        <v>497</v>
      </c>
      <c r="O72" t="s">
        <v>339</v>
      </c>
      <c r="P72" t="s">
        <v>1215</v>
      </c>
      <c r="Q72" s="142">
        <v>2700</v>
      </c>
      <c r="R72" t="s">
        <v>1216</v>
      </c>
      <c r="S72" t="s">
        <v>4178</v>
      </c>
      <c r="U72" s="142">
        <v>1527.8763999999999</v>
      </c>
      <c r="V72" s="133">
        <v>2.1488093960463198E-5</v>
      </c>
      <c r="W72" s="133">
        <v>9.1374879142264963E-3</v>
      </c>
      <c r="X72" s="133">
        <v>1.6938250324979244E-3</v>
      </c>
    </row>
    <row r="73" spans="1:24">
      <c r="A73" t="s">
        <v>1213</v>
      </c>
      <c r="B73" t="s">
        <v>1221</v>
      </c>
      <c r="C73" t="s">
        <v>4179</v>
      </c>
      <c r="D73" t="s">
        <v>4180</v>
      </c>
      <c r="E73" t="s">
        <v>80</v>
      </c>
      <c r="F73" t="s">
        <v>4181</v>
      </c>
      <c r="G73" t="s">
        <v>4182</v>
      </c>
      <c r="H73" t="s">
        <v>321</v>
      </c>
      <c r="I73" t="s">
        <v>917</v>
      </c>
      <c r="J73" t="s">
        <v>205</v>
      </c>
      <c r="K73" t="s">
        <v>224</v>
      </c>
      <c r="L73" t="s">
        <v>325</v>
      </c>
      <c r="M73" t="s">
        <v>344</v>
      </c>
      <c r="N73" t="s">
        <v>546</v>
      </c>
      <c r="O73" t="s">
        <v>339</v>
      </c>
      <c r="P73" t="s">
        <v>1215</v>
      </c>
      <c r="Q73" s="142">
        <v>2416</v>
      </c>
      <c r="R73" t="s">
        <v>1216</v>
      </c>
      <c r="S73" t="s">
        <v>4183</v>
      </c>
      <c r="U73" s="142">
        <v>1525.0223999999998</v>
      </c>
      <c r="V73" s="133">
        <v>1.5645762326493774E-7</v>
      </c>
      <c r="W73" s="133">
        <v>9.120419805084547E-3</v>
      </c>
      <c r="X73" s="133">
        <v>1.6906611004858197E-3</v>
      </c>
    </row>
    <row r="74" spans="1:24">
      <c r="A74" t="s">
        <v>1213</v>
      </c>
      <c r="B74" t="s">
        <v>1221</v>
      </c>
      <c r="C74" t="s">
        <v>4184</v>
      </c>
      <c r="D74" t="s">
        <v>4185</v>
      </c>
      <c r="E74" t="s">
        <v>80</v>
      </c>
      <c r="F74" t="s">
        <v>4186</v>
      </c>
      <c r="G74" t="s">
        <v>4187</v>
      </c>
      <c r="H74" t="s">
        <v>321</v>
      </c>
      <c r="I74" t="s">
        <v>917</v>
      </c>
      <c r="J74" t="s">
        <v>205</v>
      </c>
      <c r="K74" t="s">
        <v>224</v>
      </c>
      <c r="L74" t="s">
        <v>325</v>
      </c>
      <c r="M74" t="s">
        <v>344</v>
      </c>
      <c r="N74" t="s">
        <v>544</v>
      </c>
      <c r="O74" t="s">
        <v>339</v>
      </c>
      <c r="P74" t="s">
        <v>1215</v>
      </c>
      <c r="Q74" s="142">
        <v>1370</v>
      </c>
      <c r="R74" t="s">
        <v>1216</v>
      </c>
      <c r="S74" t="s">
        <v>4188</v>
      </c>
      <c r="U74" s="142">
        <v>1432.8591000000001</v>
      </c>
      <c r="V74" s="133">
        <v>4.2401733209532656E-6</v>
      </c>
      <c r="W74" s="133">
        <v>8.5692355868388029E-3</v>
      </c>
      <c r="X74" s="133">
        <v>1.5884875452213726E-3</v>
      </c>
    </row>
    <row r="75" spans="1:24">
      <c r="A75" t="s">
        <v>1213</v>
      </c>
      <c r="B75" t="s">
        <v>1221</v>
      </c>
      <c r="C75" t="s">
        <v>4122</v>
      </c>
      <c r="D75" t="s">
        <v>4123</v>
      </c>
      <c r="E75" t="s">
        <v>309</v>
      </c>
      <c r="F75" t="s">
        <v>4189</v>
      </c>
      <c r="G75" t="s">
        <v>4190</v>
      </c>
      <c r="H75" t="s">
        <v>321</v>
      </c>
      <c r="I75" t="s">
        <v>917</v>
      </c>
      <c r="J75" t="s">
        <v>205</v>
      </c>
      <c r="K75" t="s">
        <v>204</v>
      </c>
      <c r="L75" t="s">
        <v>325</v>
      </c>
      <c r="M75" t="s">
        <v>344</v>
      </c>
      <c r="N75" t="s">
        <v>556</v>
      </c>
      <c r="O75" t="s">
        <v>339</v>
      </c>
      <c r="P75" t="s">
        <v>1215</v>
      </c>
      <c r="Q75" s="142">
        <v>4687</v>
      </c>
      <c r="R75" t="s">
        <v>1216</v>
      </c>
      <c r="S75" t="s">
        <v>4191</v>
      </c>
      <c r="U75" s="142">
        <v>1141.9658999999999</v>
      </c>
      <c r="V75" s="133">
        <v>7.7623064188924763E-5</v>
      </c>
      <c r="W75" s="133">
        <v>6.829544809140867E-3</v>
      </c>
      <c r="X75" s="133">
        <v>1.2659993716958385E-3</v>
      </c>
    </row>
    <row r="76" spans="1:24">
      <c r="A76" t="s">
        <v>1213</v>
      </c>
      <c r="B76" t="s">
        <v>1221</v>
      </c>
      <c r="C76" t="s">
        <v>4192</v>
      </c>
      <c r="D76" t="s">
        <v>4193</v>
      </c>
      <c r="E76" t="s">
        <v>80</v>
      </c>
      <c r="F76" t="s">
        <v>4192</v>
      </c>
      <c r="G76" t="s">
        <v>4194</v>
      </c>
      <c r="H76" t="s">
        <v>321</v>
      </c>
      <c r="I76" t="s">
        <v>917</v>
      </c>
      <c r="J76" t="s">
        <v>205</v>
      </c>
      <c r="K76" t="s">
        <v>204</v>
      </c>
      <c r="L76" t="s">
        <v>325</v>
      </c>
      <c r="M76" t="s">
        <v>344</v>
      </c>
      <c r="N76" t="s">
        <v>546</v>
      </c>
      <c r="O76" t="s">
        <v>339</v>
      </c>
      <c r="P76" t="s">
        <v>1215</v>
      </c>
      <c r="Q76" s="142">
        <v>10812</v>
      </c>
      <c r="R76" t="s">
        <v>1216</v>
      </c>
      <c r="S76" t="s">
        <v>4195</v>
      </c>
      <c r="T76" s="132">
        <v>4235</v>
      </c>
      <c r="U76" s="142">
        <v>1128.3683000000001</v>
      </c>
      <c r="V76" s="133">
        <v>5.4349192050902849E-4</v>
      </c>
      <c r="W76" s="133">
        <v>6.7735515987795833E-3</v>
      </c>
      <c r="X76" s="133">
        <v>1.2556198557664984E-3</v>
      </c>
    </row>
    <row r="77" spans="1:24">
      <c r="A77" t="s">
        <v>1213</v>
      </c>
      <c r="B77" t="s">
        <v>1221</v>
      </c>
      <c r="C77" t="s">
        <v>4196</v>
      </c>
      <c r="D77" t="s">
        <v>4197</v>
      </c>
      <c r="E77" t="s">
        <v>80</v>
      </c>
      <c r="F77" t="s">
        <v>4196</v>
      </c>
      <c r="G77" t="s">
        <v>4198</v>
      </c>
      <c r="H77" t="s">
        <v>321</v>
      </c>
      <c r="I77" t="s">
        <v>917</v>
      </c>
      <c r="J77" t="s">
        <v>205</v>
      </c>
      <c r="K77" t="s">
        <v>224</v>
      </c>
      <c r="L77" t="s">
        <v>325</v>
      </c>
      <c r="M77" t="s">
        <v>346</v>
      </c>
      <c r="N77" t="s">
        <v>525</v>
      </c>
      <c r="O77" t="s">
        <v>339</v>
      </c>
      <c r="P77" t="s">
        <v>1215</v>
      </c>
      <c r="Q77" s="142">
        <v>3897</v>
      </c>
      <c r="R77" t="s">
        <v>1216</v>
      </c>
      <c r="S77" t="s">
        <v>4199</v>
      </c>
      <c r="T77" s="132">
        <v>1247.5999999999999</v>
      </c>
      <c r="U77" s="142">
        <v>1008.7323</v>
      </c>
      <c r="V77" s="133">
        <v>2.8942186242142608E-6</v>
      </c>
      <c r="W77" s="133">
        <v>6.040200010614916E-3</v>
      </c>
      <c r="X77" s="133">
        <v>1.1196777577505391E-3</v>
      </c>
    </row>
    <row r="78" spans="1:24">
      <c r="A78" t="s">
        <v>1213</v>
      </c>
      <c r="B78" t="s">
        <v>1221</v>
      </c>
      <c r="C78" t="s">
        <v>4200</v>
      </c>
      <c r="D78" t="s">
        <v>4201</v>
      </c>
      <c r="E78" t="s">
        <v>80</v>
      </c>
      <c r="F78" t="s">
        <v>4200</v>
      </c>
      <c r="G78" t="s">
        <v>4202</v>
      </c>
      <c r="H78" t="s">
        <v>321</v>
      </c>
      <c r="I78" t="s">
        <v>917</v>
      </c>
      <c r="J78" t="s">
        <v>205</v>
      </c>
      <c r="K78" t="s">
        <v>224</v>
      </c>
      <c r="L78" t="s">
        <v>325</v>
      </c>
      <c r="M78" t="s">
        <v>344</v>
      </c>
      <c r="N78" t="s">
        <v>569</v>
      </c>
      <c r="O78" t="s">
        <v>339</v>
      </c>
      <c r="P78" t="s">
        <v>1215</v>
      </c>
      <c r="Q78" s="142">
        <v>688</v>
      </c>
      <c r="R78" t="s">
        <v>1216</v>
      </c>
      <c r="S78" t="s">
        <v>4203</v>
      </c>
      <c r="U78" s="142">
        <v>927.99419999999998</v>
      </c>
      <c r="V78" s="133">
        <v>1.3777158927912677E-6</v>
      </c>
      <c r="W78" s="133">
        <v>5.5498837334578667E-3</v>
      </c>
      <c r="X78" s="133">
        <v>1.0287873519972525E-3</v>
      </c>
    </row>
    <row r="79" spans="1:24">
      <c r="A79" t="s">
        <v>1213</v>
      </c>
      <c r="B79" t="s">
        <v>1221</v>
      </c>
      <c r="C79" t="s">
        <v>4204</v>
      </c>
      <c r="D79" t="s">
        <v>4205</v>
      </c>
      <c r="E79" t="s">
        <v>80</v>
      </c>
      <c r="F79" t="s">
        <v>4206</v>
      </c>
      <c r="G79" t="s">
        <v>4207</v>
      </c>
      <c r="H79" t="s">
        <v>312</v>
      </c>
      <c r="I79" t="s">
        <v>963</v>
      </c>
      <c r="J79" t="s">
        <v>204</v>
      </c>
      <c r="K79" t="s">
        <v>224</v>
      </c>
      <c r="L79" t="s">
        <v>325</v>
      </c>
      <c r="M79" t="s">
        <v>342</v>
      </c>
      <c r="N79" t="s">
        <v>449</v>
      </c>
      <c r="O79" t="s">
        <v>339</v>
      </c>
      <c r="P79" t="s">
        <v>1212</v>
      </c>
      <c r="Q79" s="142">
        <v>575</v>
      </c>
      <c r="S79" t="s">
        <v>4208</v>
      </c>
      <c r="U79" s="142">
        <v>2300</v>
      </c>
      <c r="V79" s="133">
        <v>1.189934191465585E-2</v>
      </c>
      <c r="W79" s="133">
        <v>1.3755185220954402E-2</v>
      </c>
      <c r="X79" s="133">
        <v>2.5498120788343993E-3</v>
      </c>
    </row>
    <row r="80" spans="1:24">
      <c r="A80" t="s">
        <v>1213</v>
      </c>
      <c r="B80" t="s">
        <v>1221</v>
      </c>
      <c r="C80" t="s">
        <v>4209</v>
      </c>
      <c r="D80" t="s">
        <v>4210</v>
      </c>
      <c r="E80" t="s">
        <v>80</v>
      </c>
      <c r="F80" t="s">
        <v>4211</v>
      </c>
      <c r="G80" t="s">
        <v>4212</v>
      </c>
      <c r="H80" t="s">
        <v>312</v>
      </c>
      <c r="I80" t="s">
        <v>963</v>
      </c>
      <c r="J80" t="s">
        <v>204</v>
      </c>
      <c r="K80" t="s">
        <v>224</v>
      </c>
      <c r="L80" t="s">
        <v>325</v>
      </c>
      <c r="M80" t="s">
        <v>342</v>
      </c>
      <c r="N80" t="s">
        <v>473</v>
      </c>
      <c r="O80" t="s">
        <v>339</v>
      </c>
      <c r="P80" t="s">
        <v>1212</v>
      </c>
      <c r="Q80" s="142">
        <v>2423263</v>
      </c>
      <c r="U80" s="142">
        <v>0</v>
      </c>
      <c r="V80" s="133">
        <v>1.6347350581413095E-2</v>
      </c>
      <c r="W80" s="133">
        <v>1.4492361480037229E-10</v>
      </c>
      <c r="X80" s="133">
        <v>2.6864631598228185E-11</v>
      </c>
    </row>
    <row r="81" spans="1:24">
      <c r="A81" t="s">
        <v>1213</v>
      </c>
      <c r="B81" t="s">
        <v>1228</v>
      </c>
      <c r="C81" t="s">
        <v>2499</v>
      </c>
      <c r="D81" t="s">
        <v>2500</v>
      </c>
      <c r="E81" t="s">
        <v>309</v>
      </c>
      <c r="F81" t="s">
        <v>2499</v>
      </c>
      <c r="G81" t="s">
        <v>4213</v>
      </c>
      <c r="H81" t="s">
        <v>321</v>
      </c>
      <c r="I81" t="s">
        <v>917</v>
      </c>
      <c r="J81" t="s">
        <v>204</v>
      </c>
      <c r="K81" t="s">
        <v>204</v>
      </c>
      <c r="L81" t="s">
        <v>325</v>
      </c>
      <c r="M81" t="s">
        <v>340</v>
      </c>
      <c r="N81" t="s">
        <v>454</v>
      </c>
      <c r="O81" t="s">
        <v>339</v>
      </c>
      <c r="P81" t="s">
        <v>1212</v>
      </c>
      <c r="Q81" s="142">
        <v>541000</v>
      </c>
      <c r="S81" t="s">
        <v>4214</v>
      </c>
      <c r="U81" s="142">
        <v>968.39</v>
      </c>
      <c r="V81" s="133">
        <v>2.0884345655748765E-4</v>
      </c>
      <c r="W81" s="133">
        <v>1.6600229886208722E-2</v>
      </c>
      <c r="X81" s="133">
        <v>5.3926312667327307E-3</v>
      </c>
    </row>
    <row r="82" spans="1:24">
      <c r="A82" t="s">
        <v>1213</v>
      </c>
      <c r="B82" t="s">
        <v>1228</v>
      </c>
      <c r="C82" t="s">
        <v>1846</v>
      </c>
      <c r="D82" t="s">
        <v>1847</v>
      </c>
      <c r="E82" t="s">
        <v>309</v>
      </c>
      <c r="F82" t="s">
        <v>3936</v>
      </c>
      <c r="G82" t="s">
        <v>3937</v>
      </c>
      <c r="H82" t="s">
        <v>321</v>
      </c>
      <c r="I82" t="s">
        <v>917</v>
      </c>
      <c r="J82" t="s">
        <v>204</v>
      </c>
      <c r="K82" t="s">
        <v>204</v>
      </c>
      <c r="L82" t="s">
        <v>325</v>
      </c>
      <c r="M82" t="s">
        <v>340</v>
      </c>
      <c r="N82" t="s">
        <v>464</v>
      </c>
      <c r="O82" t="s">
        <v>339</v>
      </c>
      <c r="P82" t="s">
        <v>1212</v>
      </c>
      <c r="Q82" s="142">
        <v>47267</v>
      </c>
      <c r="S82" t="s">
        <v>3938</v>
      </c>
      <c r="U82" s="142">
        <v>740.20119999999997</v>
      </c>
      <c r="V82" s="133">
        <v>2.4309649190320813E-4</v>
      </c>
      <c r="W82" s="133">
        <v>1.2688596964086946E-2</v>
      </c>
      <c r="X82" s="133">
        <v>4.1219263340655232E-3</v>
      </c>
    </row>
    <row r="83" spans="1:24">
      <c r="A83" t="s">
        <v>1213</v>
      </c>
      <c r="B83" t="s">
        <v>1228</v>
      </c>
      <c r="C83" t="s">
        <v>3955</v>
      </c>
      <c r="D83" t="s">
        <v>3956</v>
      </c>
      <c r="E83" t="s">
        <v>309</v>
      </c>
      <c r="F83" t="s">
        <v>3957</v>
      </c>
      <c r="G83" t="s">
        <v>3958</v>
      </c>
      <c r="H83" t="s">
        <v>312</v>
      </c>
      <c r="I83" t="s">
        <v>917</v>
      </c>
      <c r="J83" t="s">
        <v>204</v>
      </c>
      <c r="K83" t="s">
        <v>204</v>
      </c>
      <c r="L83" t="s">
        <v>325</v>
      </c>
      <c r="M83" t="s">
        <v>340</v>
      </c>
      <c r="N83" t="s">
        <v>448</v>
      </c>
      <c r="O83" t="s">
        <v>339</v>
      </c>
      <c r="P83" t="s">
        <v>1212</v>
      </c>
      <c r="Q83" s="142">
        <v>19400</v>
      </c>
      <c r="S83" t="s">
        <v>3959</v>
      </c>
      <c r="U83" s="142">
        <v>2995.36</v>
      </c>
      <c r="V83" s="133">
        <v>1.9336182862081985E-4</v>
      </c>
      <c r="W83" s="133">
        <v>5.1346734881560281E-2</v>
      </c>
      <c r="X83" s="133">
        <v>1.6680130929811906E-2</v>
      </c>
    </row>
    <row r="84" spans="1:24">
      <c r="A84" t="s">
        <v>1213</v>
      </c>
      <c r="B84" t="s">
        <v>1228</v>
      </c>
      <c r="C84" t="s">
        <v>2010</v>
      </c>
      <c r="D84" t="s">
        <v>2011</v>
      </c>
      <c r="E84" t="s">
        <v>309</v>
      </c>
      <c r="F84" t="s">
        <v>3948</v>
      </c>
      <c r="G84" t="s">
        <v>3949</v>
      </c>
      <c r="H84" t="s">
        <v>312</v>
      </c>
      <c r="I84" t="s">
        <v>917</v>
      </c>
      <c r="J84" t="s">
        <v>204</v>
      </c>
      <c r="K84" t="s">
        <v>204</v>
      </c>
      <c r="L84" t="s">
        <v>325</v>
      </c>
      <c r="M84" t="s">
        <v>340</v>
      </c>
      <c r="N84" t="s">
        <v>448</v>
      </c>
      <c r="O84" t="s">
        <v>339</v>
      </c>
      <c r="P84" t="s">
        <v>1212</v>
      </c>
      <c r="Q84" s="142">
        <v>21000</v>
      </c>
      <c r="S84" t="s">
        <v>3950</v>
      </c>
      <c r="U84" s="142">
        <v>2940</v>
      </c>
      <c r="V84" s="133">
        <v>8.1339462321209949E-5</v>
      </c>
      <c r="W84" s="133">
        <v>5.0397748701921381E-2</v>
      </c>
      <c r="X84" s="133">
        <v>1.6371850106046353E-2</v>
      </c>
    </row>
    <row r="85" spans="1:24">
      <c r="A85" t="s">
        <v>1213</v>
      </c>
      <c r="B85" t="s">
        <v>1228</v>
      </c>
      <c r="C85" t="s">
        <v>3942</v>
      </c>
      <c r="D85" t="s">
        <v>3943</v>
      </c>
      <c r="E85" t="s">
        <v>309</v>
      </c>
      <c r="F85" t="s">
        <v>3942</v>
      </c>
      <c r="G85" t="s">
        <v>3944</v>
      </c>
      <c r="H85" t="s">
        <v>312</v>
      </c>
      <c r="I85" t="s">
        <v>917</v>
      </c>
      <c r="J85" t="s">
        <v>204</v>
      </c>
      <c r="K85" t="s">
        <v>204</v>
      </c>
      <c r="L85" t="s">
        <v>325</v>
      </c>
      <c r="M85" t="s">
        <v>340</v>
      </c>
      <c r="N85" t="s">
        <v>439</v>
      </c>
      <c r="O85" t="s">
        <v>339</v>
      </c>
      <c r="P85" t="s">
        <v>1212</v>
      </c>
      <c r="Q85" s="142">
        <v>62921</v>
      </c>
      <c r="S85" t="s">
        <v>3945</v>
      </c>
      <c r="U85" s="142">
        <v>2688.6142999999997</v>
      </c>
      <c r="V85" s="133">
        <v>7.9510610618389887E-4</v>
      </c>
      <c r="W85" s="133">
        <v>4.6088472571334936E-2</v>
      </c>
      <c r="X85" s="133">
        <v>1.4971969661132055E-2</v>
      </c>
    </row>
    <row r="86" spans="1:24">
      <c r="A86" t="s">
        <v>1213</v>
      </c>
      <c r="B86" t="s">
        <v>1228</v>
      </c>
      <c r="C86" t="s">
        <v>1858</v>
      </c>
      <c r="D86" t="s">
        <v>1859</v>
      </c>
      <c r="E86" t="s">
        <v>309</v>
      </c>
      <c r="F86" t="s">
        <v>1858</v>
      </c>
      <c r="G86" t="s">
        <v>3946</v>
      </c>
      <c r="H86" t="s">
        <v>312</v>
      </c>
      <c r="I86" t="s">
        <v>917</v>
      </c>
      <c r="J86" t="s">
        <v>204</v>
      </c>
      <c r="K86" t="s">
        <v>204</v>
      </c>
      <c r="L86" t="s">
        <v>325</v>
      </c>
      <c r="M86" t="s">
        <v>340</v>
      </c>
      <c r="N86" t="s">
        <v>448</v>
      </c>
      <c r="O86" t="s">
        <v>339</v>
      </c>
      <c r="P86" t="s">
        <v>1212</v>
      </c>
      <c r="Q86" s="142">
        <v>85263</v>
      </c>
      <c r="S86" t="s">
        <v>3947</v>
      </c>
      <c r="T86" s="132">
        <v>20438.2</v>
      </c>
      <c r="U86" s="142">
        <v>2663.5912000000003</v>
      </c>
      <c r="V86" s="133">
        <v>5.277386161382293E-5</v>
      </c>
      <c r="W86" s="133">
        <v>4.6009876939392465E-2</v>
      </c>
      <c r="X86" s="133">
        <v>1.4946437649518547E-2</v>
      </c>
    </row>
    <row r="87" spans="1:24">
      <c r="A87" t="s">
        <v>1213</v>
      </c>
      <c r="B87" t="s">
        <v>1228</v>
      </c>
      <c r="C87" t="s">
        <v>1874</v>
      </c>
      <c r="D87" t="s">
        <v>1875</v>
      </c>
      <c r="E87" t="s">
        <v>309</v>
      </c>
      <c r="F87" t="s">
        <v>1874</v>
      </c>
      <c r="G87" t="s">
        <v>3951</v>
      </c>
      <c r="H87" t="s">
        <v>312</v>
      </c>
      <c r="I87" t="s">
        <v>917</v>
      </c>
      <c r="J87" t="s">
        <v>204</v>
      </c>
      <c r="K87" t="s">
        <v>204</v>
      </c>
      <c r="L87" t="s">
        <v>325</v>
      </c>
      <c r="M87" t="s">
        <v>340</v>
      </c>
      <c r="N87" t="s">
        <v>448</v>
      </c>
      <c r="O87" t="s">
        <v>339</v>
      </c>
      <c r="P87" t="s">
        <v>1212</v>
      </c>
      <c r="Q87" s="142">
        <v>70600</v>
      </c>
      <c r="S87" t="s">
        <v>3952</v>
      </c>
      <c r="T87" s="132">
        <v>18583.400000000001</v>
      </c>
      <c r="U87" s="142">
        <v>2489.5834</v>
      </c>
      <c r="V87" s="133">
        <v>5.2789897044977916E-5</v>
      </c>
      <c r="W87" s="133">
        <v>4.2995223491509311E-2</v>
      </c>
      <c r="X87" s="133">
        <v>1.3967119016411882E-2</v>
      </c>
    </row>
    <row r="88" spans="1:24">
      <c r="A88" t="s">
        <v>1213</v>
      </c>
      <c r="B88" t="s">
        <v>1228</v>
      </c>
      <c r="C88" t="s">
        <v>4134</v>
      </c>
      <c r="D88" t="s">
        <v>4135</v>
      </c>
      <c r="E88" t="s">
        <v>309</v>
      </c>
      <c r="F88" t="s">
        <v>4134</v>
      </c>
      <c r="G88" t="s">
        <v>4215</v>
      </c>
      <c r="H88" t="s">
        <v>312</v>
      </c>
      <c r="I88" t="s">
        <v>917</v>
      </c>
      <c r="J88" t="s">
        <v>204</v>
      </c>
      <c r="K88" t="s">
        <v>204</v>
      </c>
      <c r="L88" t="s">
        <v>325</v>
      </c>
      <c r="M88" t="s">
        <v>340</v>
      </c>
      <c r="N88" t="s">
        <v>458</v>
      </c>
      <c r="O88" t="s">
        <v>339</v>
      </c>
      <c r="P88" t="s">
        <v>1212</v>
      </c>
      <c r="Q88" s="142">
        <v>7000</v>
      </c>
      <c r="S88" t="s">
        <v>4216</v>
      </c>
      <c r="U88" s="142">
        <v>2156</v>
      </c>
      <c r="V88" s="133">
        <v>1.5100572292274856E-4</v>
      </c>
      <c r="W88" s="133">
        <v>3.6958349048075677E-2</v>
      </c>
      <c r="X88" s="133">
        <v>1.2006023411100658E-2</v>
      </c>
    </row>
    <row r="89" spans="1:24">
      <c r="A89" t="s">
        <v>1213</v>
      </c>
      <c r="B89" t="s">
        <v>1228</v>
      </c>
      <c r="C89" t="s">
        <v>3962</v>
      </c>
      <c r="D89" t="s">
        <v>3963</v>
      </c>
      <c r="E89" t="s">
        <v>309</v>
      </c>
      <c r="F89" t="s">
        <v>3962</v>
      </c>
      <c r="G89" t="s">
        <v>3964</v>
      </c>
      <c r="H89" t="s">
        <v>312</v>
      </c>
      <c r="I89" t="s">
        <v>917</v>
      </c>
      <c r="J89" t="s">
        <v>204</v>
      </c>
      <c r="K89" t="s">
        <v>204</v>
      </c>
      <c r="L89" t="s">
        <v>325</v>
      </c>
      <c r="M89" t="s">
        <v>340</v>
      </c>
      <c r="N89" t="s">
        <v>458</v>
      </c>
      <c r="O89" t="s">
        <v>339</v>
      </c>
      <c r="P89" t="s">
        <v>1212</v>
      </c>
      <c r="Q89" s="142">
        <v>3000</v>
      </c>
      <c r="S89" t="s">
        <v>3965</v>
      </c>
      <c r="U89" s="142">
        <v>1941.6</v>
      </c>
      <c r="V89" s="133">
        <v>1.0339895099696235E-4</v>
      </c>
      <c r="W89" s="133">
        <v>3.3283084652942364E-2</v>
      </c>
      <c r="X89" s="133">
        <v>1.0812103457788979E-2</v>
      </c>
    </row>
    <row r="90" spans="1:24">
      <c r="A90" t="s">
        <v>1213</v>
      </c>
      <c r="B90" t="s">
        <v>1228</v>
      </c>
      <c r="C90" t="s">
        <v>2253</v>
      </c>
      <c r="D90" t="s">
        <v>2254</v>
      </c>
      <c r="E90" t="s">
        <v>309</v>
      </c>
      <c r="F90" t="s">
        <v>2253</v>
      </c>
      <c r="G90" t="s">
        <v>3966</v>
      </c>
      <c r="H90" t="s">
        <v>312</v>
      </c>
      <c r="I90" t="s">
        <v>917</v>
      </c>
      <c r="J90" t="s">
        <v>204</v>
      </c>
      <c r="K90" t="s">
        <v>204</v>
      </c>
      <c r="L90" t="s">
        <v>325</v>
      </c>
      <c r="M90" t="s">
        <v>340</v>
      </c>
      <c r="N90" t="s">
        <v>467</v>
      </c>
      <c r="O90" t="s">
        <v>339</v>
      </c>
      <c r="P90" t="s">
        <v>1212</v>
      </c>
      <c r="Q90" s="142">
        <v>37532</v>
      </c>
      <c r="S90" t="s">
        <v>3967</v>
      </c>
      <c r="U90" s="142">
        <v>1941.5303999999999</v>
      </c>
      <c r="V90" s="133">
        <v>3.0593551515143928E-5</v>
      </c>
      <c r="W90" s="133">
        <v>3.3281890877697604E-2</v>
      </c>
      <c r="X90" s="133">
        <v>1.0811715656550413E-2</v>
      </c>
    </row>
    <row r="91" spans="1:24">
      <c r="A91" t="s">
        <v>1213</v>
      </c>
      <c r="B91" t="s">
        <v>1228</v>
      </c>
      <c r="C91" t="s">
        <v>3567</v>
      </c>
      <c r="D91" t="s">
        <v>3568</v>
      </c>
      <c r="E91" t="s">
        <v>309</v>
      </c>
      <c r="F91" t="s">
        <v>3567</v>
      </c>
      <c r="G91" t="s">
        <v>3953</v>
      </c>
      <c r="H91" t="s">
        <v>312</v>
      </c>
      <c r="I91" t="s">
        <v>917</v>
      </c>
      <c r="J91" t="s">
        <v>204</v>
      </c>
      <c r="K91" t="s">
        <v>204</v>
      </c>
      <c r="L91" t="s">
        <v>325</v>
      </c>
      <c r="M91" t="s">
        <v>340</v>
      </c>
      <c r="N91" t="s">
        <v>448</v>
      </c>
      <c r="O91" t="s">
        <v>339</v>
      </c>
      <c r="P91" t="s">
        <v>1212</v>
      </c>
      <c r="Q91" s="142">
        <v>97000</v>
      </c>
      <c r="S91" t="s">
        <v>3954</v>
      </c>
      <c r="T91" s="132">
        <v>14412.6</v>
      </c>
      <c r="U91" s="142">
        <v>1902.0326</v>
      </c>
      <c r="V91" s="133">
        <v>7.8414805546969243E-5</v>
      </c>
      <c r="W91" s="133">
        <v>3.2851880143681414E-2</v>
      </c>
      <c r="X91" s="133">
        <v>1.0672025462789126E-2</v>
      </c>
    </row>
    <row r="92" spans="1:24">
      <c r="A92" t="s">
        <v>1213</v>
      </c>
      <c r="B92" t="s">
        <v>1228</v>
      </c>
      <c r="C92" t="s">
        <v>4114</v>
      </c>
      <c r="D92" t="s">
        <v>4115</v>
      </c>
      <c r="E92" t="s">
        <v>309</v>
      </c>
      <c r="F92" t="s">
        <v>4114</v>
      </c>
      <c r="G92" t="s">
        <v>4116</v>
      </c>
      <c r="H92" t="s">
        <v>312</v>
      </c>
      <c r="I92" t="s">
        <v>917</v>
      </c>
      <c r="J92" t="s">
        <v>204</v>
      </c>
      <c r="K92" t="s">
        <v>204</v>
      </c>
      <c r="L92" t="s">
        <v>325</v>
      </c>
      <c r="M92" t="s">
        <v>340</v>
      </c>
      <c r="N92" t="s">
        <v>480</v>
      </c>
      <c r="O92" t="s">
        <v>339</v>
      </c>
      <c r="P92" t="s">
        <v>1212</v>
      </c>
      <c r="Q92" s="142">
        <v>1314</v>
      </c>
      <c r="S92" t="s">
        <v>4117</v>
      </c>
      <c r="U92" s="142">
        <v>1250.271</v>
      </c>
      <c r="V92" s="133">
        <v>1.7572758810929781E-5</v>
      </c>
      <c r="W92" s="133">
        <v>2.1432259750782296E-2</v>
      </c>
      <c r="X92" s="133">
        <v>6.962329729230163E-3</v>
      </c>
    </row>
    <row r="93" spans="1:24">
      <c r="A93" t="s">
        <v>1213</v>
      </c>
      <c r="B93" t="s">
        <v>1228</v>
      </c>
      <c r="C93" t="s">
        <v>2195</v>
      </c>
      <c r="D93" t="s">
        <v>2196</v>
      </c>
      <c r="E93" t="s">
        <v>309</v>
      </c>
      <c r="F93" t="s">
        <v>2195</v>
      </c>
      <c r="G93" t="s">
        <v>4003</v>
      </c>
      <c r="H93" t="s">
        <v>312</v>
      </c>
      <c r="I93" t="s">
        <v>917</v>
      </c>
      <c r="J93" t="s">
        <v>204</v>
      </c>
      <c r="K93" t="s">
        <v>204</v>
      </c>
      <c r="L93" t="s">
        <v>325</v>
      </c>
      <c r="M93" t="s">
        <v>340</v>
      </c>
      <c r="N93" t="s">
        <v>464</v>
      </c>
      <c r="O93" t="s">
        <v>339</v>
      </c>
      <c r="P93" t="s">
        <v>1212</v>
      </c>
      <c r="Q93" s="142">
        <v>66000</v>
      </c>
      <c r="S93" t="s">
        <v>4004</v>
      </c>
      <c r="U93" s="142">
        <v>1154.3399999999999</v>
      </c>
      <c r="V93" s="133">
        <v>1.4019515190635392E-4</v>
      </c>
      <c r="W93" s="133">
        <v>1.9787801781148275E-2</v>
      </c>
      <c r="X93" s="133">
        <v>6.4281229426576686E-3</v>
      </c>
    </row>
    <row r="94" spans="1:24">
      <c r="A94" t="s">
        <v>1213</v>
      </c>
      <c r="B94" t="s">
        <v>1228</v>
      </c>
      <c r="C94" t="s">
        <v>2330</v>
      </c>
      <c r="D94" t="s">
        <v>2331</v>
      </c>
      <c r="E94" t="s">
        <v>309</v>
      </c>
      <c r="F94" t="s">
        <v>3974</v>
      </c>
      <c r="G94" t="s">
        <v>3975</v>
      </c>
      <c r="H94" t="s">
        <v>312</v>
      </c>
      <c r="I94" t="s">
        <v>917</v>
      </c>
      <c r="J94" t="s">
        <v>204</v>
      </c>
      <c r="K94" t="s">
        <v>204</v>
      </c>
      <c r="L94" t="s">
        <v>325</v>
      </c>
      <c r="M94" t="s">
        <v>340</v>
      </c>
      <c r="N94" t="s">
        <v>445</v>
      </c>
      <c r="O94" t="s">
        <v>339</v>
      </c>
      <c r="P94" t="s">
        <v>1212</v>
      </c>
      <c r="Q94" s="142">
        <v>30000</v>
      </c>
      <c r="S94" t="s">
        <v>3976</v>
      </c>
      <c r="U94" s="142">
        <v>1143</v>
      </c>
      <c r="V94" s="133">
        <v>1.1544777553051842E-4</v>
      </c>
      <c r="W94" s="133">
        <v>1.9593410464726579E-2</v>
      </c>
      <c r="X94" s="133">
        <v>6.3649743779629186E-3</v>
      </c>
    </row>
    <row r="95" spans="1:24">
      <c r="A95" t="s">
        <v>1213</v>
      </c>
      <c r="B95" t="s">
        <v>1228</v>
      </c>
      <c r="C95" t="s">
        <v>1756</v>
      </c>
      <c r="D95" t="s">
        <v>1757</v>
      </c>
      <c r="E95" t="s">
        <v>309</v>
      </c>
      <c r="F95" t="s">
        <v>1756</v>
      </c>
      <c r="G95" t="s">
        <v>3970</v>
      </c>
      <c r="H95" t="s">
        <v>312</v>
      </c>
      <c r="I95" t="s">
        <v>917</v>
      </c>
      <c r="J95" t="s">
        <v>204</v>
      </c>
      <c r="K95" t="s">
        <v>204</v>
      </c>
      <c r="L95" t="s">
        <v>325</v>
      </c>
      <c r="M95" t="s">
        <v>340</v>
      </c>
      <c r="N95" t="s">
        <v>441</v>
      </c>
      <c r="O95" t="s">
        <v>339</v>
      </c>
      <c r="P95" t="s">
        <v>1212</v>
      </c>
      <c r="Q95" s="142">
        <v>18000.5</v>
      </c>
      <c r="S95" t="s">
        <v>3971</v>
      </c>
      <c r="U95" s="142">
        <v>1133.8515</v>
      </c>
      <c r="V95" s="133">
        <v>1.5255788393854191E-4</v>
      </c>
      <c r="W95" s="133">
        <v>1.9436585955887029E-2</v>
      </c>
      <c r="X95" s="133">
        <v>6.314029496141689E-3</v>
      </c>
    </row>
    <row r="96" spans="1:24">
      <c r="A96" t="s">
        <v>1213</v>
      </c>
      <c r="B96" t="s">
        <v>1228</v>
      </c>
      <c r="C96" t="s">
        <v>2125</v>
      </c>
      <c r="D96" t="s">
        <v>2126</v>
      </c>
      <c r="E96" t="s">
        <v>309</v>
      </c>
      <c r="F96" t="s">
        <v>2125</v>
      </c>
      <c r="G96" t="s">
        <v>3972</v>
      </c>
      <c r="H96" t="s">
        <v>312</v>
      </c>
      <c r="I96" t="s">
        <v>917</v>
      </c>
      <c r="J96" t="s">
        <v>204</v>
      </c>
      <c r="K96" t="s">
        <v>204</v>
      </c>
      <c r="L96" t="s">
        <v>325</v>
      </c>
      <c r="M96" t="s">
        <v>340</v>
      </c>
      <c r="N96" t="s">
        <v>464</v>
      </c>
      <c r="O96" t="s">
        <v>339</v>
      </c>
      <c r="P96" t="s">
        <v>1212</v>
      </c>
      <c r="Q96" s="142">
        <v>4000</v>
      </c>
      <c r="S96" t="s">
        <v>3973</v>
      </c>
      <c r="T96" s="132">
        <v>10100.799999999999</v>
      </c>
      <c r="U96" s="142">
        <v>1086.1007999999999</v>
      </c>
      <c r="V96" s="133">
        <v>8.4172937340066154E-5</v>
      </c>
      <c r="W96" s="133">
        <v>1.879118630056778E-2</v>
      </c>
      <c r="X96" s="133">
        <v>6.1043696068106019E-3</v>
      </c>
    </row>
    <row r="97" spans="1:24">
      <c r="A97" t="s">
        <v>1213</v>
      </c>
      <c r="B97" t="s">
        <v>1228</v>
      </c>
      <c r="C97" t="s">
        <v>4019</v>
      </c>
      <c r="D97" t="s">
        <v>4020</v>
      </c>
      <c r="E97" t="s">
        <v>309</v>
      </c>
      <c r="F97" t="s">
        <v>4021</v>
      </c>
      <c r="G97" t="s">
        <v>4022</v>
      </c>
      <c r="H97" t="s">
        <v>312</v>
      </c>
      <c r="I97" t="s">
        <v>917</v>
      </c>
      <c r="J97" t="s">
        <v>204</v>
      </c>
      <c r="K97" t="s">
        <v>204</v>
      </c>
      <c r="L97" t="s">
        <v>325</v>
      </c>
      <c r="M97" t="s">
        <v>340</v>
      </c>
      <c r="N97" t="s">
        <v>476</v>
      </c>
      <c r="O97" t="s">
        <v>339</v>
      </c>
      <c r="P97" t="s">
        <v>1212</v>
      </c>
      <c r="Q97" s="142">
        <v>18000</v>
      </c>
      <c r="S97" t="s">
        <v>4023</v>
      </c>
      <c r="T97" s="132">
        <v>8179.6</v>
      </c>
      <c r="U97" s="142">
        <v>1020.6795999999999</v>
      </c>
      <c r="V97" s="133">
        <v>2.5063644251089261E-4</v>
      </c>
      <c r="W97" s="133">
        <v>1.7636797067836725E-2</v>
      </c>
      <c r="X97" s="133">
        <v>5.7293630247886931E-3</v>
      </c>
    </row>
    <row r="98" spans="1:24">
      <c r="A98" t="s">
        <v>1213</v>
      </c>
      <c r="B98" t="s">
        <v>1228</v>
      </c>
      <c r="C98" t="s">
        <v>2388</v>
      </c>
      <c r="D98" t="s">
        <v>2389</v>
      </c>
      <c r="E98" t="s">
        <v>309</v>
      </c>
      <c r="F98" t="s">
        <v>2388</v>
      </c>
      <c r="G98" t="s">
        <v>3968</v>
      </c>
      <c r="H98" t="s">
        <v>312</v>
      </c>
      <c r="I98" t="s">
        <v>917</v>
      </c>
      <c r="J98" t="s">
        <v>204</v>
      </c>
      <c r="K98" t="s">
        <v>204</v>
      </c>
      <c r="L98" t="s">
        <v>325</v>
      </c>
      <c r="M98" t="s">
        <v>340</v>
      </c>
      <c r="N98" t="s">
        <v>446</v>
      </c>
      <c r="O98" t="s">
        <v>339</v>
      </c>
      <c r="P98" t="s">
        <v>1212</v>
      </c>
      <c r="Q98" s="142">
        <v>1246</v>
      </c>
      <c r="S98" t="s">
        <v>3969</v>
      </c>
      <c r="U98" s="142">
        <v>965.65</v>
      </c>
      <c r="V98" s="133">
        <v>2.8016466757034388E-5</v>
      </c>
      <c r="W98" s="133">
        <v>1.6553260555785845E-2</v>
      </c>
      <c r="X98" s="133">
        <v>5.3773731479264154E-3</v>
      </c>
    </row>
    <row r="99" spans="1:24">
      <c r="A99" t="s">
        <v>1213</v>
      </c>
      <c r="B99" t="s">
        <v>1228</v>
      </c>
      <c r="C99" t="s">
        <v>3979</v>
      </c>
      <c r="D99" t="s">
        <v>3980</v>
      </c>
      <c r="E99" t="s">
        <v>309</v>
      </c>
      <c r="F99" t="s">
        <v>3979</v>
      </c>
      <c r="G99" t="s">
        <v>3981</v>
      </c>
      <c r="H99" t="s">
        <v>312</v>
      </c>
      <c r="I99" t="s">
        <v>917</v>
      </c>
      <c r="J99" t="s">
        <v>204</v>
      </c>
      <c r="K99" t="s">
        <v>204</v>
      </c>
      <c r="L99" t="s">
        <v>325</v>
      </c>
      <c r="M99" t="s">
        <v>340</v>
      </c>
      <c r="N99" t="s">
        <v>458</v>
      </c>
      <c r="O99" t="s">
        <v>339</v>
      </c>
      <c r="P99" t="s">
        <v>1212</v>
      </c>
      <c r="Q99" s="142">
        <v>7692</v>
      </c>
      <c r="S99" t="s">
        <v>3982</v>
      </c>
      <c r="U99" s="142">
        <v>946.88519999999994</v>
      </c>
      <c r="V99" s="133">
        <v>6.9352641329877113E-5</v>
      </c>
      <c r="W99" s="133">
        <v>1.6231592639172981E-2</v>
      </c>
      <c r="X99" s="133">
        <v>5.2728784224604494E-3</v>
      </c>
    </row>
    <row r="100" spans="1:24">
      <c r="A100" t="s">
        <v>1213</v>
      </c>
      <c r="B100" t="s">
        <v>1228</v>
      </c>
      <c r="C100" t="s">
        <v>2119</v>
      </c>
      <c r="D100" t="s">
        <v>2120</v>
      </c>
      <c r="E100" t="s">
        <v>309</v>
      </c>
      <c r="F100" t="s">
        <v>2119</v>
      </c>
      <c r="G100" t="s">
        <v>4008</v>
      </c>
      <c r="H100" t="s">
        <v>312</v>
      </c>
      <c r="I100" t="s">
        <v>917</v>
      </c>
      <c r="J100" t="s">
        <v>204</v>
      </c>
      <c r="K100" t="s">
        <v>204</v>
      </c>
      <c r="L100" t="s">
        <v>325</v>
      </c>
      <c r="M100" t="s">
        <v>340</v>
      </c>
      <c r="N100" t="s">
        <v>464</v>
      </c>
      <c r="O100" t="s">
        <v>339</v>
      </c>
      <c r="P100" t="s">
        <v>1212</v>
      </c>
      <c r="Q100" s="142">
        <v>2000</v>
      </c>
      <c r="S100" t="s">
        <v>4009</v>
      </c>
      <c r="U100" s="142">
        <v>820.6</v>
      </c>
      <c r="V100" s="133">
        <v>8.1304207293532132E-5</v>
      </c>
      <c r="W100" s="133">
        <v>1.4066800198910438E-2</v>
      </c>
      <c r="X100" s="133">
        <v>4.5696395227964749E-3</v>
      </c>
    </row>
    <row r="101" spans="1:24">
      <c r="A101" t="s">
        <v>1213</v>
      </c>
      <c r="B101" t="s">
        <v>1228</v>
      </c>
      <c r="C101" t="s">
        <v>2163</v>
      </c>
      <c r="D101" t="s">
        <v>2164</v>
      </c>
      <c r="E101" t="s">
        <v>309</v>
      </c>
      <c r="F101" t="s">
        <v>2163</v>
      </c>
      <c r="G101" t="s">
        <v>3960</v>
      </c>
      <c r="H101" t="s">
        <v>312</v>
      </c>
      <c r="I101" t="s">
        <v>917</v>
      </c>
      <c r="J101" t="s">
        <v>204</v>
      </c>
      <c r="K101" t="s">
        <v>204</v>
      </c>
      <c r="L101" t="s">
        <v>325</v>
      </c>
      <c r="M101" t="s">
        <v>340</v>
      </c>
      <c r="N101" t="s">
        <v>484</v>
      </c>
      <c r="O101" t="s">
        <v>339</v>
      </c>
      <c r="P101" t="s">
        <v>1212</v>
      </c>
      <c r="Q101" s="142">
        <v>170000</v>
      </c>
      <c r="S101" t="s">
        <v>3961</v>
      </c>
      <c r="U101" s="142">
        <v>804.1</v>
      </c>
      <c r="V101" s="133">
        <v>6.144185496967608E-5</v>
      </c>
      <c r="W101" s="133">
        <v>1.378395569088945E-2</v>
      </c>
      <c r="X101" s="133">
        <v>4.4777566905686642E-3</v>
      </c>
    </row>
    <row r="102" spans="1:24">
      <c r="A102" t="s">
        <v>1213</v>
      </c>
      <c r="B102" t="s">
        <v>1228</v>
      </c>
      <c r="C102" t="s">
        <v>3985</v>
      </c>
      <c r="D102" t="s">
        <v>3986</v>
      </c>
      <c r="E102" t="s">
        <v>309</v>
      </c>
      <c r="F102" t="s">
        <v>3987</v>
      </c>
      <c r="G102" t="s">
        <v>3988</v>
      </c>
      <c r="H102" t="s">
        <v>312</v>
      </c>
      <c r="I102" t="s">
        <v>917</v>
      </c>
      <c r="J102" t="s">
        <v>204</v>
      </c>
      <c r="K102" t="s">
        <v>204</v>
      </c>
      <c r="L102" t="s">
        <v>325</v>
      </c>
      <c r="M102" t="s">
        <v>340</v>
      </c>
      <c r="N102" t="s">
        <v>445</v>
      </c>
      <c r="O102" t="s">
        <v>339</v>
      </c>
      <c r="P102" t="s">
        <v>1212</v>
      </c>
      <c r="Q102" s="142">
        <v>7998</v>
      </c>
      <c r="S102" t="s">
        <v>3989</v>
      </c>
      <c r="U102" s="142">
        <v>783.80399999999997</v>
      </c>
      <c r="V102" s="133">
        <v>1.2640676321384913E-4</v>
      </c>
      <c r="W102" s="133">
        <v>1.3436039803932241E-2</v>
      </c>
      <c r="X102" s="133">
        <v>4.3647352382719575E-3</v>
      </c>
    </row>
    <row r="103" spans="1:24">
      <c r="A103" t="s">
        <v>1213</v>
      </c>
      <c r="B103" t="s">
        <v>1228</v>
      </c>
      <c r="C103" t="s">
        <v>1699</v>
      </c>
      <c r="D103" t="s">
        <v>1700</v>
      </c>
      <c r="E103" t="s">
        <v>309</v>
      </c>
      <c r="F103" t="s">
        <v>4013</v>
      </c>
      <c r="G103" t="s">
        <v>4014</v>
      </c>
      <c r="H103" t="s">
        <v>312</v>
      </c>
      <c r="I103" t="s">
        <v>917</v>
      </c>
      <c r="J103" t="s">
        <v>204</v>
      </c>
      <c r="K103" t="s">
        <v>204</v>
      </c>
      <c r="L103" t="s">
        <v>325</v>
      </c>
      <c r="M103" t="s">
        <v>340</v>
      </c>
      <c r="N103" t="s">
        <v>447</v>
      </c>
      <c r="O103" t="s">
        <v>339</v>
      </c>
      <c r="P103" t="s">
        <v>1212</v>
      </c>
      <c r="Q103" s="142">
        <v>48000.45</v>
      </c>
      <c r="S103" t="s">
        <v>4015</v>
      </c>
      <c r="U103" s="142">
        <v>766.08719999999994</v>
      </c>
      <c r="V103" s="133">
        <v>7.738056039604934E-4</v>
      </c>
      <c r="W103" s="133">
        <v>1.3132336490543914E-2</v>
      </c>
      <c r="X103" s="133">
        <v>4.2660763645807655E-3</v>
      </c>
    </row>
    <row r="104" spans="1:24">
      <c r="A104" t="s">
        <v>1213</v>
      </c>
      <c r="B104" t="s">
        <v>1228</v>
      </c>
      <c r="C104" t="s">
        <v>2557</v>
      </c>
      <c r="D104" t="s">
        <v>2558</v>
      </c>
      <c r="E104" t="s">
        <v>309</v>
      </c>
      <c r="F104" t="s">
        <v>2557</v>
      </c>
      <c r="G104" t="s">
        <v>3998</v>
      </c>
      <c r="H104" t="s">
        <v>312</v>
      </c>
      <c r="I104" t="s">
        <v>917</v>
      </c>
      <c r="J104" t="s">
        <v>204</v>
      </c>
      <c r="K104" t="s">
        <v>204</v>
      </c>
      <c r="L104" t="s">
        <v>325</v>
      </c>
      <c r="M104" t="s">
        <v>340</v>
      </c>
      <c r="N104" t="s">
        <v>475</v>
      </c>
      <c r="O104" t="s">
        <v>339</v>
      </c>
      <c r="P104" t="s">
        <v>1212</v>
      </c>
      <c r="Q104" s="142">
        <v>29230</v>
      </c>
      <c r="S104" t="s">
        <v>3999</v>
      </c>
      <c r="U104" s="142">
        <v>755.59550000000002</v>
      </c>
      <c r="V104" s="133">
        <v>1.0646359730428053E-4</v>
      </c>
      <c r="W104" s="133">
        <v>1.295248711881042E-2</v>
      </c>
      <c r="X104" s="133">
        <v>4.2076517914296421E-3</v>
      </c>
    </row>
    <row r="105" spans="1:24">
      <c r="A105" t="s">
        <v>1213</v>
      </c>
      <c r="B105" t="s">
        <v>1228</v>
      </c>
      <c r="C105" t="s">
        <v>2424</v>
      </c>
      <c r="D105" t="s">
        <v>2425</v>
      </c>
      <c r="E105" t="s">
        <v>309</v>
      </c>
      <c r="F105" t="s">
        <v>4042</v>
      </c>
      <c r="G105" t="s">
        <v>4043</v>
      </c>
      <c r="H105" t="s">
        <v>312</v>
      </c>
      <c r="I105" t="s">
        <v>917</v>
      </c>
      <c r="J105" t="s">
        <v>204</v>
      </c>
      <c r="K105" t="s">
        <v>204</v>
      </c>
      <c r="L105" t="s">
        <v>325</v>
      </c>
      <c r="M105" t="s">
        <v>340</v>
      </c>
      <c r="N105" t="s">
        <v>462</v>
      </c>
      <c r="O105" t="s">
        <v>339</v>
      </c>
      <c r="P105" t="s">
        <v>1212</v>
      </c>
      <c r="Q105" s="142">
        <v>41379</v>
      </c>
      <c r="S105" t="s">
        <v>4044</v>
      </c>
      <c r="U105" s="142">
        <v>725.37390000000005</v>
      </c>
      <c r="V105" s="133">
        <v>4.6295687678476398E-4</v>
      </c>
      <c r="W105" s="133">
        <v>1.243442517523816E-2</v>
      </c>
      <c r="X105" s="133">
        <v>4.0393579151301881E-3</v>
      </c>
    </row>
    <row r="106" spans="1:24">
      <c r="A106" t="s">
        <v>1213</v>
      </c>
      <c r="B106" t="s">
        <v>1228</v>
      </c>
      <c r="C106" t="s">
        <v>1923</v>
      </c>
      <c r="D106" t="s">
        <v>1924</v>
      </c>
      <c r="E106" t="s">
        <v>309</v>
      </c>
      <c r="F106" t="s">
        <v>4000</v>
      </c>
      <c r="G106" t="s">
        <v>4001</v>
      </c>
      <c r="H106" t="s">
        <v>312</v>
      </c>
      <c r="I106" t="s">
        <v>917</v>
      </c>
      <c r="J106" t="s">
        <v>204</v>
      </c>
      <c r="K106" t="s">
        <v>204</v>
      </c>
      <c r="L106" t="s">
        <v>325</v>
      </c>
      <c r="M106" t="s">
        <v>340</v>
      </c>
      <c r="N106" t="s">
        <v>464</v>
      </c>
      <c r="O106" t="s">
        <v>339</v>
      </c>
      <c r="P106" t="s">
        <v>1212</v>
      </c>
      <c r="Q106" s="142">
        <v>3202</v>
      </c>
      <c r="S106" t="s">
        <v>4002</v>
      </c>
      <c r="U106" s="142">
        <v>721.73080000000004</v>
      </c>
      <c r="V106" s="133">
        <v>4.3367953655612399E-4</v>
      </c>
      <c r="W106" s="133">
        <v>1.2371975336339007E-2</v>
      </c>
      <c r="X106" s="133">
        <v>4.0190709096996321E-3</v>
      </c>
    </row>
    <row r="107" spans="1:24">
      <c r="A107" t="s">
        <v>1213</v>
      </c>
      <c r="B107" t="s">
        <v>1228</v>
      </c>
      <c r="C107" t="s">
        <v>4051</v>
      </c>
      <c r="D107" t="s">
        <v>4052</v>
      </c>
      <c r="E107" t="s">
        <v>309</v>
      </c>
      <c r="F107" t="s">
        <v>4051</v>
      </c>
      <c r="G107" t="s">
        <v>4053</v>
      </c>
      <c r="H107" t="s">
        <v>312</v>
      </c>
      <c r="I107" t="s">
        <v>917</v>
      </c>
      <c r="J107" t="s">
        <v>204</v>
      </c>
      <c r="K107" t="s">
        <v>204</v>
      </c>
      <c r="L107" t="s">
        <v>325</v>
      </c>
      <c r="M107" t="s">
        <v>340</v>
      </c>
      <c r="N107" t="s">
        <v>478</v>
      </c>
      <c r="O107" t="s">
        <v>339</v>
      </c>
      <c r="P107" t="s">
        <v>1212</v>
      </c>
      <c r="Q107" s="142">
        <v>12105</v>
      </c>
      <c r="S107" t="s">
        <v>4054</v>
      </c>
      <c r="U107" s="142">
        <v>685.74830000000009</v>
      </c>
      <c r="V107" s="133">
        <v>8.1381089186211291E-4</v>
      </c>
      <c r="W107" s="133">
        <v>1.1755159175606244E-2</v>
      </c>
      <c r="X107" s="133">
        <v>3.8186964488039457E-3</v>
      </c>
    </row>
    <row r="108" spans="1:24">
      <c r="A108" t="s">
        <v>1213</v>
      </c>
      <c r="B108" t="s">
        <v>1228</v>
      </c>
      <c r="C108" t="s">
        <v>2169</v>
      </c>
      <c r="D108" t="s">
        <v>2170</v>
      </c>
      <c r="E108" t="s">
        <v>309</v>
      </c>
      <c r="F108" t="s">
        <v>2169</v>
      </c>
      <c r="G108" t="s">
        <v>3977</v>
      </c>
      <c r="H108" t="s">
        <v>312</v>
      </c>
      <c r="I108" t="s">
        <v>917</v>
      </c>
      <c r="J108" t="s">
        <v>204</v>
      </c>
      <c r="K108" t="s">
        <v>204</v>
      </c>
      <c r="L108" t="s">
        <v>325</v>
      </c>
      <c r="M108" t="s">
        <v>340</v>
      </c>
      <c r="N108" t="s">
        <v>441</v>
      </c>
      <c r="O108" t="s">
        <v>339</v>
      </c>
      <c r="P108" t="s">
        <v>1212</v>
      </c>
      <c r="Q108" s="142">
        <v>7216</v>
      </c>
      <c r="S108" t="s">
        <v>3978</v>
      </c>
      <c r="U108" s="142">
        <v>642.80130000000008</v>
      </c>
      <c r="V108" s="133">
        <v>2.0303590449119023E-4</v>
      </c>
      <c r="W108" s="133">
        <v>1.1018958290718844E-2</v>
      </c>
      <c r="X108" s="133">
        <v>3.5795395252158947E-3</v>
      </c>
    </row>
    <row r="109" spans="1:24">
      <c r="A109" t="s">
        <v>1213</v>
      </c>
      <c r="B109" t="s">
        <v>1228</v>
      </c>
      <c r="C109" t="s">
        <v>4097</v>
      </c>
      <c r="D109" t="s">
        <v>4098</v>
      </c>
      <c r="E109" t="s">
        <v>309</v>
      </c>
      <c r="F109" t="s">
        <v>4097</v>
      </c>
      <c r="G109" t="s">
        <v>4099</v>
      </c>
      <c r="H109" t="s">
        <v>312</v>
      </c>
      <c r="I109" t="s">
        <v>917</v>
      </c>
      <c r="J109" t="s">
        <v>204</v>
      </c>
      <c r="K109" t="s">
        <v>204</v>
      </c>
      <c r="L109" t="s">
        <v>325</v>
      </c>
      <c r="M109" t="s">
        <v>340</v>
      </c>
      <c r="N109" t="s">
        <v>462</v>
      </c>
      <c r="O109" t="s">
        <v>339</v>
      </c>
      <c r="P109" t="s">
        <v>1212</v>
      </c>
      <c r="Q109" s="142">
        <v>4890</v>
      </c>
      <c r="S109" t="s">
        <v>4100</v>
      </c>
      <c r="U109" s="142">
        <v>640.59</v>
      </c>
      <c r="V109" s="133">
        <v>3.9912268100744116E-4</v>
      </c>
      <c r="W109" s="133">
        <v>1.0981052326858441E-2</v>
      </c>
      <c r="X109" s="133">
        <v>3.5672256664735485E-3</v>
      </c>
    </row>
    <row r="110" spans="1:24">
      <c r="A110" t="s">
        <v>1213</v>
      </c>
      <c r="B110" t="s">
        <v>1228</v>
      </c>
      <c r="C110" t="s">
        <v>3992</v>
      </c>
      <c r="D110" t="s">
        <v>3993</v>
      </c>
      <c r="E110" t="s">
        <v>309</v>
      </c>
      <c r="F110" t="s">
        <v>3992</v>
      </c>
      <c r="G110" t="s">
        <v>3994</v>
      </c>
      <c r="H110" t="s">
        <v>312</v>
      </c>
      <c r="I110" t="s">
        <v>917</v>
      </c>
      <c r="J110" t="s">
        <v>204</v>
      </c>
      <c r="K110" t="s">
        <v>204</v>
      </c>
      <c r="L110" t="s">
        <v>325</v>
      </c>
      <c r="M110" t="s">
        <v>340</v>
      </c>
      <c r="N110" t="s">
        <v>463</v>
      </c>
      <c r="O110" t="s">
        <v>339</v>
      </c>
      <c r="P110" t="s">
        <v>1212</v>
      </c>
      <c r="Q110" s="142">
        <v>3919</v>
      </c>
      <c r="S110" t="s">
        <v>3995</v>
      </c>
      <c r="U110" s="142">
        <v>579.62009999999998</v>
      </c>
      <c r="V110" s="133">
        <v>4.3917981516570045E-4</v>
      </c>
      <c r="W110" s="133">
        <v>9.9359007287015445E-3</v>
      </c>
      <c r="X110" s="133">
        <v>3.2277052366161897E-3</v>
      </c>
    </row>
    <row r="111" spans="1:24">
      <c r="A111" t="s">
        <v>1213</v>
      </c>
      <c r="B111" t="s">
        <v>1228</v>
      </c>
      <c r="C111" t="s">
        <v>1884</v>
      </c>
      <c r="D111" t="s">
        <v>1885</v>
      </c>
      <c r="E111" t="s">
        <v>309</v>
      </c>
      <c r="F111" t="s">
        <v>1884</v>
      </c>
      <c r="G111" t="s">
        <v>4047</v>
      </c>
      <c r="H111" t="s">
        <v>312</v>
      </c>
      <c r="I111" t="s">
        <v>917</v>
      </c>
      <c r="J111" t="s">
        <v>204</v>
      </c>
      <c r="K111" t="s">
        <v>204</v>
      </c>
      <c r="L111" t="s">
        <v>325</v>
      </c>
      <c r="M111" t="s">
        <v>340</v>
      </c>
      <c r="N111" t="s">
        <v>441</v>
      </c>
      <c r="O111" t="s">
        <v>339</v>
      </c>
      <c r="P111" t="s">
        <v>1212</v>
      </c>
      <c r="Q111" s="142">
        <v>15753</v>
      </c>
      <c r="S111" t="s">
        <v>4048</v>
      </c>
      <c r="U111" s="142">
        <v>547.88930000000005</v>
      </c>
      <c r="V111" s="133">
        <v>9.5222839457665645E-4</v>
      </c>
      <c r="W111" s="133">
        <v>9.3919691407420274E-3</v>
      </c>
      <c r="X111" s="133">
        <v>3.0510075337349205E-3</v>
      </c>
    </row>
    <row r="112" spans="1:24">
      <c r="A112" t="s">
        <v>1213</v>
      </c>
      <c r="B112" t="s">
        <v>1228</v>
      </c>
      <c r="C112" t="s">
        <v>2110</v>
      </c>
      <c r="D112" t="s">
        <v>2111</v>
      </c>
      <c r="E112" t="s">
        <v>309</v>
      </c>
      <c r="F112" t="s">
        <v>4024</v>
      </c>
      <c r="G112" t="s">
        <v>4025</v>
      </c>
      <c r="H112" t="s">
        <v>312</v>
      </c>
      <c r="I112" t="s">
        <v>917</v>
      </c>
      <c r="J112" t="s">
        <v>204</v>
      </c>
      <c r="K112" t="s">
        <v>204</v>
      </c>
      <c r="L112" t="s">
        <v>325</v>
      </c>
      <c r="M112" t="s">
        <v>340</v>
      </c>
      <c r="N112" t="s">
        <v>464</v>
      </c>
      <c r="O112" t="s">
        <v>339</v>
      </c>
      <c r="P112" t="s">
        <v>1212</v>
      </c>
      <c r="Q112" s="142">
        <v>60000</v>
      </c>
      <c r="S112" t="s">
        <v>4026</v>
      </c>
      <c r="U112" s="142">
        <v>544.26</v>
      </c>
      <c r="V112" s="133">
        <v>7.9429431598632106E-5</v>
      </c>
      <c r="W112" s="133">
        <v>9.3297546627577315E-3</v>
      </c>
      <c r="X112" s="133">
        <v>3.0307969859580909E-3</v>
      </c>
    </row>
    <row r="113" spans="1:24">
      <c r="A113" t="s">
        <v>1213</v>
      </c>
      <c r="B113" t="s">
        <v>1228</v>
      </c>
      <c r="C113" t="s">
        <v>3014</v>
      </c>
      <c r="D113" t="s">
        <v>3015</v>
      </c>
      <c r="E113" t="s">
        <v>309</v>
      </c>
      <c r="F113" t="s">
        <v>4010</v>
      </c>
      <c r="G113" t="s">
        <v>4011</v>
      </c>
      <c r="H113" t="s">
        <v>312</v>
      </c>
      <c r="I113" t="s">
        <v>917</v>
      </c>
      <c r="J113" t="s">
        <v>204</v>
      </c>
      <c r="K113" t="s">
        <v>204</v>
      </c>
      <c r="L113" t="s">
        <v>325</v>
      </c>
      <c r="M113" t="s">
        <v>340</v>
      </c>
      <c r="N113" t="s">
        <v>462</v>
      </c>
      <c r="O113" t="s">
        <v>339</v>
      </c>
      <c r="P113" t="s">
        <v>1212</v>
      </c>
      <c r="Q113" s="142">
        <v>1700</v>
      </c>
      <c r="S113" t="s">
        <v>4012</v>
      </c>
      <c r="T113" s="132">
        <v>4494.5</v>
      </c>
      <c r="U113" s="142">
        <v>515.17449999999997</v>
      </c>
      <c r="V113" s="133">
        <v>1.9799671581682788E-4</v>
      </c>
      <c r="W113" s="133">
        <v>8.9082145217835723E-3</v>
      </c>
      <c r="X113" s="133">
        <v>2.8938584881190504E-3</v>
      </c>
    </row>
    <row r="114" spans="1:24">
      <c r="A114" t="s">
        <v>1213</v>
      </c>
      <c r="B114" t="s">
        <v>1228</v>
      </c>
      <c r="C114" t="s">
        <v>1672</v>
      </c>
      <c r="D114" t="s">
        <v>1673</v>
      </c>
      <c r="E114" t="s">
        <v>309</v>
      </c>
      <c r="F114" t="s">
        <v>4005</v>
      </c>
      <c r="G114" t="s">
        <v>4006</v>
      </c>
      <c r="H114" t="s">
        <v>312</v>
      </c>
      <c r="I114" t="s">
        <v>917</v>
      </c>
      <c r="J114" t="s">
        <v>204</v>
      </c>
      <c r="K114" t="s">
        <v>204</v>
      </c>
      <c r="L114" t="s">
        <v>325</v>
      </c>
      <c r="M114" t="s">
        <v>340</v>
      </c>
      <c r="N114" t="s">
        <v>440</v>
      </c>
      <c r="O114" t="s">
        <v>339</v>
      </c>
      <c r="P114" t="s">
        <v>1212</v>
      </c>
      <c r="Q114" s="142">
        <v>5782</v>
      </c>
      <c r="S114" t="s">
        <v>4007</v>
      </c>
      <c r="U114" s="142">
        <v>514.36670000000004</v>
      </c>
      <c r="V114" s="133">
        <v>4.6278906207416424E-4</v>
      </c>
      <c r="W114" s="133">
        <v>8.8173213248950878E-3</v>
      </c>
      <c r="X114" s="133">
        <v>2.8643315780199708E-3</v>
      </c>
    </row>
    <row r="115" spans="1:24">
      <c r="A115" t="s">
        <v>1213</v>
      </c>
      <c r="B115" t="s">
        <v>1228</v>
      </c>
      <c r="C115" t="s">
        <v>1953</v>
      </c>
      <c r="D115" t="s">
        <v>1954</v>
      </c>
      <c r="E115" t="s">
        <v>309</v>
      </c>
      <c r="F115" t="s">
        <v>1953</v>
      </c>
      <c r="G115" t="s">
        <v>3996</v>
      </c>
      <c r="H115" t="s">
        <v>312</v>
      </c>
      <c r="I115" t="s">
        <v>917</v>
      </c>
      <c r="J115" t="s">
        <v>204</v>
      </c>
      <c r="K115" t="s">
        <v>204</v>
      </c>
      <c r="L115" t="s">
        <v>325</v>
      </c>
      <c r="M115" t="s">
        <v>340</v>
      </c>
      <c r="N115" t="s">
        <v>464</v>
      </c>
      <c r="O115" t="s">
        <v>339</v>
      </c>
      <c r="P115" t="s">
        <v>1212</v>
      </c>
      <c r="Q115" s="142">
        <v>1800</v>
      </c>
      <c r="S115" t="s">
        <v>3997</v>
      </c>
      <c r="U115" s="142">
        <v>478.98</v>
      </c>
      <c r="V115" s="133">
        <v>1.4842574705152253E-5</v>
      </c>
      <c r="W115" s="133">
        <v>8.2107189364783346E-3</v>
      </c>
      <c r="X115" s="133">
        <v>2.667275089725878E-3</v>
      </c>
    </row>
    <row r="116" spans="1:24">
      <c r="A116" t="s">
        <v>1213</v>
      </c>
      <c r="B116" t="s">
        <v>1228</v>
      </c>
      <c r="C116" t="s">
        <v>2234</v>
      </c>
      <c r="D116" t="s">
        <v>2235</v>
      </c>
      <c r="E116" t="s">
        <v>309</v>
      </c>
      <c r="F116" t="s">
        <v>2234</v>
      </c>
      <c r="G116" t="s">
        <v>3990</v>
      </c>
      <c r="H116" t="s">
        <v>312</v>
      </c>
      <c r="I116" t="s">
        <v>917</v>
      </c>
      <c r="J116" t="s">
        <v>204</v>
      </c>
      <c r="K116" t="s">
        <v>204</v>
      </c>
      <c r="L116" t="s">
        <v>325</v>
      </c>
      <c r="M116" t="s">
        <v>340</v>
      </c>
      <c r="N116" t="s">
        <v>441</v>
      </c>
      <c r="O116" t="s">
        <v>339</v>
      </c>
      <c r="P116" t="s">
        <v>1212</v>
      </c>
      <c r="Q116" s="142">
        <v>35250</v>
      </c>
      <c r="S116" t="s">
        <v>3991</v>
      </c>
      <c r="U116" s="142">
        <v>476.58</v>
      </c>
      <c r="V116" s="133">
        <v>6.4311895521547286E-5</v>
      </c>
      <c r="W116" s="133">
        <v>8.1695779171298277E-3</v>
      </c>
      <c r="X116" s="133">
        <v>2.6539103141291057E-3</v>
      </c>
    </row>
    <row r="117" spans="1:24">
      <c r="A117" t="s">
        <v>1213</v>
      </c>
      <c r="B117" t="s">
        <v>1228</v>
      </c>
      <c r="C117" t="s">
        <v>4034</v>
      </c>
      <c r="D117" t="s">
        <v>4035</v>
      </c>
      <c r="E117" t="s">
        <v>309</v>
      </c>
      <c r="F117" t="s">
        <v>4034</v>
      </c>
      <c r="G117" t="s">
        <v>4036</v>
      </c>
      <c r="H117" t="s">
        <v>312</v>
      </c>
      <c r="I117" t="s">
        <v>917</v>
      </c>
      <c r="J117" t="s">
        <v>204</v>
      </c>
      <c r="K117" t="s">
        <v>204</v>
      </c>
      <c r="L117" t="s">
        <v>325</v>
      </c>
      <c r="M117" t="s">
        <v>340</v>
      </c>
      <c r="N117" t="s">
        <v>476</v>
      </c>
      <c r="O117" t="s">
        <v>339</v>
      </c>
      <c r="P117" t="s">
        <v>1212</v>
      </c>
      <c r="Q117" s="142">
        <v>2005</v>
      </c>
      <c r="S117" t="s">
        <v>4037</v>
      </c>
      <c r="U117" s="142">
        <v>470.37299999999999</v>
      </c>
      <c r="V117" s="133">
        <v>8.7429827751901791E-5</v>
      </c>
      <c r="W117" s="133">
        <v>8.0631769558397494E-3</v>
      </c>
      <c r="X117" s="133">
        <v>2.6193456632419526E-3</v>
      </c>
    </row>
    <row r="118" spans="1:24">
      <c r="A118" t="s">
        <v>1213</v>
      </c>
      <c r="B118" t="s">
        <v>1228</v>
      </c>
      <c r="C118" t="s">
        <v>4217</v>
      </c>
      <c r="D118" t="s">
        <v>4218</v>
      </c>
      <c r="E118" t="s">
        <v>311</v>
      </c>
      <c r="F118" t="s">
        <v>4217</v>
      </c>
      <c r="G118" t="s">
        <v>4219</v>
      </c>
      <c r="H118" t="s">
        <v>312</v>
      </c>
      <c r="I118" t="s">
        <v>917</v>
      </c>
      <c r="J118" t="s">
        <v>204</v>
      </c>
      <c r="K118" t="s">
        <v>245</v>
      </c>
      <c r="L118" t="s">
        <v>325</v>
      </c>
      <c r="M118" t="s">
        <v>340</v>
      </c>
      <c r="N118" t="s">
        <v>465</v>
      </c>
      <c r="O118" t="s">
        <v>339</v>
      </c>
      <c r="P118" t="s">
        <v>1212</v>
      </c>
      <c r="Q118" s="142">
        <v>6000</v>
      </c>
      <c r="S118" t="s">
        <v>4220</v>
      </c>
      <c r="U118" s="142">
        <v>453.78</v>
      </c>
      <c r="V118" s="133">
        <v>3.314636207075047E-4</v>
      </c>
      <c r="W118" s="133">
        <v>7.7787382333190085E-3</v>
      </c>
      <c r="X118" s="133">
        <v>2.5269449459597664E-3</v>
      </c>
    </row>
    <row r="119" spans="1:24">
      <c r="A119" t="s">
        <v>1213</v>
      </c>
      <c r="B119" t="s">
        <v>1228</v>
      </c>
      <c r="C119" t="s">
        <v>2529</v>
      </c>
      <c r="D119" t="s">
        <v>2530</v>
      </c>
      <c r="E119" t="s">
        <v>309</v>
      </c>
      <c r="F119" t="s">
        <v>2529</v>
      </c>
      <c r="G119" t="s">
        <v>4045</v>
      </c>
      <c r="H119" t="s">
        <v>312</v>
      </c>
      <c r="I119" t="s">
        <v>917</v>
      </c>
      <c r="J119" t="s">
        <v>204</v>
      </c>
      <c r="K119" t="s">
        <v>204</v>
      </c>
      <c r="L119" t="s">
        <v>325</v>
      </c>
      <c r="M119" t="s">
        <v>340</v>
      </c>
      <c r="N119" t="s">
        <v>476</v>
      </c>
      <c r="O119" t="s">
        <v>339</v>
      </c>
      <c r="P119" t="s">
        <v>1212</v>
      </c>
      <c r="Q119" s="142">
        <v>5392</v>
      </c>
      <c r="S119" t="s">
        <v>4046</v>
      </c>
      <c r="T119" s="132">
        <v>6847.8</v>
      </c>
      <c r="U119" s="142">
        <v>446.83499999999998</v>
      </c>
      <c r="V119" s="133">
        <v>8.4019031681906444E-5</v>
      </c>
      <c r="W119" s="133">
        <v>7.7770733934027052E-3</v>
      </c>
      <c r="X119" s="133">
        <v>2.5264041180406171E-3</v>
      </c>
    </row>
    <row r="120" spans="1:24">
      <c r="A120" t="s">
        <v>1213</v>
      </c>
      <c r="B120" t="s">
        <v>1228</v>
      </c>
      <c r="C120" t="s">
        <v>4065</v>
      </c>
      <c r="D120" t="s">
        <v>4066</v>
      </c>
      <c r="E120" t="s">
        <v>309</v>
      </c>
      <c r="F120" t="s">
        <v>4065</v>
      </c>
      <c r="G120" t="s">
        <v>4067</v>
      </c>
      <c r="H120" t="s">
        <v>312</v>
      </c>
      <c r="I120" t="s">
        <v>917</v>
      </c>
      <c r="J120" t="s">
        <v>204</v>
      </c>
      <c r="K120" t="s">
        <v>204</v>
      </c>
      <c r="L120" t="s">
        <v>325</v>
      </c>
      <c r="M120" t="s">
        <v>340</v>
      </c>
      <c r="N120" t="s">
        <v>475</v>
      </c>
      <c r="O120" t="s">
        <v>339</v>
      </c>
      <c r="P120" t="s">
        <v>1212</v>
      </c>
      <c r="Q120" s="142">
        <v>1820</v>
      </c>
      <c r="S120" t="s">
        <v>4068</v>
      </c>
      <c r="U120" s="142">
        <v>401.31</v>
      </c>
      <c r="V120" s="133">
        <v>1.3211782034923677E-4</v>
      </c>
      <c r="W120" s="133">
        <v>6.8792926978122684E-3</v>
      </c>
      <c r="X120" s="133">
        <v>2.2347575394753272E-3</v>
      </c>
    </row>
    <row r="121" spans="1:24">
      <c r="A121" t="s">
        <v>1213</v>
      </c>
      <c r="B121" t="s">
        <v>1228</v>
      </c>
      <c r="C121" t="s">
        <v>4060</v>
      </c>
      <c r="D121" t="s">
        <v>4061</v>
      </c>
      <c r="E121" t="s">
        <v>309</v>
      </c>
      <c r="F121" t="s">
        <v>4062</v>
      </c>
      <c r="G121" t="s">
        <v>4063</v>
      </c>
      <c r="H121" t="s">
        <v>312</v>
      </c>
      <c r="I121" t="s">
        <v>917</v>
      </c>
      <c r="J121" t="s">
        <v>204</v>
      </c>
      <c r="K121" t="s">
        <v>204</v>
      </c>
      <c r="L121" t="s">
        <v>325</v>
      </c>
      <c r="M121" t="s">
        <v>340</v>
      </c>
      <c r="N121" t="s">
        <v>462</v>
      </c>
      <c r="O121" t="s">
        <v>339</v>
      </c>
      <c r="P121" t="s">
        <v>1212</v>
      </c>
      <c r="Q121" s="142">
        <v>11716</v>
      </c>
      <c r="S121" t="s">
        <v>4064</v>
      </c>
      <c r="U121" s="142">
        <v>399.39840000000004</v>
      </c>
      <c r="V121" s="133">
        <v>4.2701284107359103E-4</v>
      </c>
      <c r="W121" s="133">
        <v>6.8465245615848382E-3</v>
      </c>
      <c r="X121" s="133">
        <v>2.2241127184587576E-3</v>
      </c>
    </row>
    <row r="122" spans="1:24">
      <c r="A122" t="s">
        <v>1213</v>
      </c>
      <c r="B122" t="s">
        <v>1228</v>
      </c>
      <c r="C122" t="s">
        <v>4084</v>
      </c>
      <c r="D122" t="s">
        <v>4085</v>
      </c>
      <c r="E122" t="s">
        <v>309</v>
      </c>
      <c r="F122" t="s">
        <v>4084</v>
      </c>
      <c r="G122" t="s">
        <v>4086</v>
      </c>
      <c r="H122" t="s">
        <v>312</v>
      </c>
      <c r="I122" t="s">
        <v>917</v>
      </c>
      <c r="J122" t="s">
        <v>204</v>
      </c>
      <c r="K122" t="s">
        <v>204</v>
      </c>
      <c r="L122" t="s">
        <v>325</v>
      </c>
      <c r="M122" t="s">
        <v>340</v>
      </c>
      <c r="N122" t="s">
        <v>463</v>
      </c>
      <c r="O122" t="s">
        <v>339</v>
      </c>
      <c r="P122" t="s">
        <v>1212</v>
      </c>
      <c r="Q122" s="142">
        <v>31660</v>
      </c>
      <c r="S122" t="s">
        <v>4087</v>
      </c>
      <c r="U122" s="142">
        <v>397.33300000000003</v>
      </c>
      <c r="V122" s="133">
        <v>8.6066415490106238E-4</v>
      </c>
      <c r="W122" s="133">
        <v>6.8111186003335126E-3</v>
      </c>
      <c r="X122" s="133">
        <v>2.2126109925801754E-3</v>
      </c>
    </row>
    <row r="123" spans="1:24">
      <c r="A123" t="s">
        <v>1213</v>
      </c>
      <c r="B123" t="s">
        <v>1228</v>
      </c>
      <c r="C123" t="s">
        <v>2393</v>
      </c>
      <c r="D123" t="s">
        <v>2394</v>
      </c>
      <c r="E123" t="s">
        <v>309</v>
      </c>
      <c r="F123" t="s">
        <v>2393</v>
      </c>
      <c r="G123" t="s">
        <v>3983</v>
      </c>
      <c r="H123" t="s">
        <v>312</v>
      </c>
      <c r="I123" t="s">
        <v>917</v>
      </c>
      <c r="J123" t="s">
        <v>204</v>
      </c>
      <c r="K123" t="s">
        <v>204</v>
      </c>
      <c r="L123" t="s">
        <v>325</v>
      </c>
      <c r="M123" t="s">
        <v>340</v>
      </c>
      <c r="N123" t="s">
        <v>456</v>
      </c>
      <c r="O123" t="s">
        <v>339</v>
      </c>
      <c r="P123" t="s">
        <v>1212</v>
      </c>
      <c r="Q123" s="142">
        <v>20000</v>
      </c>
      <c r="S123" t="s">
        <v>3984</v>
      </c>
      <c r="U123" s="142">
        <v>390.2</v>
      </c>
      <c r="V123" s="133">
        <v>1.521816545904132E-5</v>
      </c>
      <c r="W123" s="133">
        <v>6.6888440624114703E-3</v>
      </c>
      <c r="X123" s="133">
        <v>2.1728897657752677E-3</v>
      </c>
    </row>
    <row r="124" spans="1:24">
      <c r="A124" t="s">
        <v>1213</v>
      </c>
      <c r="B124" t="s">
        <v>1228</v>
      </c>
      <c r="C124" t="s">
        <v>2025</v>
      </c>
      <c r="D124" t="s">
        <v>2026</v>
      </c>
      <c r="E124" t="s">
        <v>309</v>
      </c>
      <c r="F124" t="s">
        <v>2025</v>
      </c>
      <c r="G124" t="s">
        <v>4082</v>
      </c>
      <c r="H124" t="s">
        <v>312</v>
      </c>
      <c r="I124" t="s">
        <v>917</v>
      </c>
      <c r="J124" t="s">
        <v>204</v>
      </c>
      <c r="K124" t="s">
        <v>204</v>
      </c>
      <c r="L124" t="s">
        <v>325</v>
      </c>
      <c r="M124" t="s">
        <v>340</v>
      </c>
      <c r="N124" t="s">
        <v>461</v>
      </c>
      <c r="O124" t="s">
        <v>339</v>
      </c>
      <c r="P124" t="s">
        <v>1212</v>
      </c>
      <c r="Q124" s="142">
        <v>4301</v>
      </c>
      <c r="S124" t="s">
        <v>4083</v>
      </c>
      <c r="U124" s="142">
        <v>357.4991</v>
      </c>
      <c r="V124" s="133">
        <v>2.4851793518287072E-4</v>
      </c>
      <c r="W124" s="133">
        <v>6.128282588747631E-3</v>
      </c>
      <c r="X124" s="133">
        <v>1.9907897978515229E-3</v>
      </c>
    </row>
    <row r="125" spans="1:24">
      <c r="A125" t="s">
        <v>1213</v>
      </c>
      <c r="B125" t="s">
        <v>1228</v>
      </c>
      <c r="C125" t="s">
        <v>3287</v>
      </c>
      <c r="D125" t="s">
        <v>3288</v>
      </c>
      <c r="E125" t="s">
        <v>309</v>
      </c>
      <c r="F125" t="s">
        <v>4069</v>
      </c>
      <c r="G125" t="s">
        <v>4070</v>
      </c>
      <c r="H125" t="s">
        <v>312</v>
      </c>
      <c r="I125" t="s">
        <v>917</v>
      </c>
      <c r="J125" t="s">
        <v>204</v>
      </c>
      <c r="K125" t="s">
        <v>204</v>
      </c>
      <c r="L125" t="s">
        <v>325</v>
      </c>
      <c r="M125" t="s">
        <v>340</v>
      </c>
      <c r="N125" t="s">
        <v>465</v>
      </c>
      <c r="O125" t="s">
        <v>339</v>
      </c>
      <c r="P125" t="s">
        <v>1212</v>
      </c>
      <c r="Q125" s="142">
        <v>9000</v>
      </c>
      <c r="S125" t="s">
        <v>4071</v>
      </c>
      <c r="T125" s="132">
        <v>2995.8</v>
      </c>
      <c r="U125" s="142">
        <v>352.19579999999996</v>
      </c>
      <c r="V125" s="133">
        <v>1.4759824446648032E-4</v>
      </c>
      <c r="W125" s="133">
        <v>6.0887268700113529E-3</v>
      </c>
      <c r="X125" s="133">
        <v>1.9779400116077461E-3</v>
      </c>
    </row>
    <row r="126" spans="1:24">
      <c r="A126" t="s">
        <v>1213</v>
      </c>
      <c r="B126" t="s">
        <v>1228</v>
      </c>
      <c r="C126" t="s">
        <v>3254</v>
      </c>
      <c r="D126" t="s">
        <v>3255</v>
      </c>
      <c r="E126" t="s">
        <v>309</v>
      </c>
      <c r="F126" t="s">
        <v>4016</v>
      </c>
      <c r="G126" t="s">
        <v>4017</v>
      </c>
      <c r="H126" t="s">
        <v>312</v>
      </c>
      <c r="I126" t="s">
        <v>917</v>
      </c>
      <c r="J126" t="s">
        <v>204</v>
      </c>
      <c r="K126" t="s">
        <v>204</v>
      </c>
      <c r="L126" t="s">
        <v>325</v>
      </c>
      <c r="M126" t="s">
        <v>340</v>
      </c>
      <c r="N126" t="s">
        <v>476</v>
      </c>
      <c r="O126" t="s">
        <v>339</v>
      </c>
      <c r="P126" t="s">
        <v>1212</v>
      </c>
      <c r="Q126" s="142">
        <v>1069</v>
      </c>
      <c r="S126" t="s">
        <v>4018</v>
      </c>
      <c r="U126" s="142">
        <v>321.02070000000003</v>
      </c>
      <c r="V126" s="133">
        <v>6.7227262799545728E-5</v>
      </c>
      <c r="W126" s="133">
        <v>5.5029661791547255E-3</v>
      </c>
      <c r="X126" s="133">
        <v>1.7876540072578485E-3</v>
      </c>
    </row>
    <row r="127" spans="1:24">
      <c r="A127" t="s">
        <v>1213</v>
      </c>
      <c r="B127" t="s">
        <v>1228</v>
      </c>
      <c r="C127" t="s">
        <v>1895</v>
      </c>
      <c r="D127" t="s">
        <v>1896</v>
      </c>
      <c r="E127" t="s">
        <v>309</v>
      </c>
      <c r="F127" t="s">
        <v>4031</v>
      </c>
      <c r="G127" t="s">
        <v>4032</v>
      </c>
      <c r="H127" t="s">
        <v>312</v>
      </c>
      <c r="I127" t="s">
        <v>917</v>
      </c>
      <c r="J127" t="s">
        <v>204</v>
      </c>
      <c r="K127" t="s">
        <v>204</v>
      </c>
      <c r="L127" t="s">
        <v>325</v>
      </c>
      <c r="M127" t="s">
        <v>340</v>
      </c>
      <c r="N127" t="s">
        <v>464</v>
      </c>
      <c r="O127" t="s">
        <v>339</v>
      </c>
      <c r="P127" t="s">
        <v>1212</v>
      </c>
      <c r="Q127" s="142">
        <v>9575</v>
      </c>
      <c r="S127" t="s">
        <v>4033</v>
      </c>
      <c r="U127" s="142">
        <v>266.185</v>
      </c>
      <c r="V127" s="133">
        <v>4.4519629432274339E-5</v>
      </c>
      <c r="W127" s="133">
        <v>4.5629675980343341E-3</v>
      </c>
      <c r="X127" s="133">
        <v>1.4822928300945403E-3</v>
      </c>
    </row>
    <row r="128" spans="1:24">
      <c r="A128" t="s">
        <v>1213</v>
      </c>
      <c r="B128" t="s">
        <v>1228</v>
      </c>
      <c r="C128" t="s">
        <v>4038</v>
      </c>
      <c r="D128" t="s">
        <v>4039</v>
      </c>
      <c r="E128" t="s">
        <v>309</v>
      </c>
      <c r="F128" t="s">
        <v>4038</v>
      </c>
      <c r="G128" t="s">
        <v>4040</v>
      </c>
      <c r="H128" t="s">
        <v>312</v>
      </c>
      <c r="I128" t="s">
        <v>917</v>
      </c>
      <c r="J128" t="s">
        <v>204</v>
      </c>
      <c r="K128" t="s">
        <v>204</v>
      </c>
      <c r="L128" t="s">
        <v>325</v>
      </c>
      <c r="M128" t="s">
        <v>340</v>
      </c>
      <c r="N128" t="s">
        <v>461</v>
      </c>
      <c r="O128" t="s">
        <v>339</v>
      </c>
      <c r="P128" t="s">
        <v>1212</v>
      </c>
      <c r="Q128" s="142">
        <v>2846</v>
      </c>
      <c r="S128" t="s">
        <v>4041</v>
      </c>
      <c r="U128" s="142">
        <v>251.8141</v>
      </c>
      <c r="V128" s="133">
        <v>4.7919436886338446E-5</v>
      </c>
      <c r="W128" s="133">
        <v>4.3166199739610635E-3</v>
      </c>
      <c r="X128" s="133">
        <v>1.4022661130448858E-3</v>
      </c>
    </row>
    <row r="129" spans="1:24">
      <c r="A129" t="s">
        <v>1213</v>
      </c>
      <c r="B129" t="s">
        <v>1228</v>
      </c>
      <c r="C129" t="s">
        <v>4122</v>
      </c>
      <c r="D129" t="s">
        <v>4123</v>
      </c>
      <c r="E129" t="s">
        <v>309</v>
      </c>
      <c r="F129" t="s">
        <v>4122</v>
      </c>
      <c r="G129" t="s">
        <v>4124</v>
      </c>
      <c r="H129" t="s">
        <v>312</v>
      </c>
      <c r="I129" t="s">
        <v>917</v>
      </c>
      <c r="J129" t="s">
        <v>204</v>
      </c>
      <c r="K129" t="s">
        <v>204</v>
      </c>
      <c r="L129" t="s">
        <v>325</v>
      </c>
      <c r="M129" t="s">
        <v>340</v>
      </c>
      <c r="N129" t="s">
        <v>441</v>
      </c>
      <c r="O129" t="s">
        <v>339</v>
      </c>
      <c r="P129" t="s">
        <v>1212</v>
      </c>
      <c r="Q129" s="142">
        <v>905</v>
      </c>
      <c r="S129" t="s">
        <v>4125</v>
      </c>
      <c r="U129" s="142">
        <v>217.74299999999999</v>
      </c>
      <c r="V129" s="133">
        <v>1.60590305118918E-5</v>
      </c>
      <c r="W129" s="133">
        <v>3.7325704066675058E-3</v>
      </c>
      <c r="X129" s="133">
        <v>1.2125359719866839E-3</v>
      </c>
    </row>
    <row r="130" spans="1:24">
      <c r="A130" t="s">
        <v>1213</v>
      </c>
      <c r="B130" t="s">
        <v>1228</v>
      </c>
      <c r="C130" t="s">
        <v>4072</v>
      </c>
      <c r="D130" t="s">
        <v>4073</v>
      </c>
      <c r="E130" t="s">
        <v>309</v>
      </c>
      <c r="F130" t="s">
        <v>4072</v>
      </c>
      <c r="G130" t="s">
        <v>4074</v>
      </c>
      <c r="H130" t="s">
        <v>312</v>
      </c>
      <c r="I130" t="s">
        <v>917</v>
      </c>
      <c r="J130" t="s">
        <v>204</v>
      </c>
      <c r="K130" t="s">
        <v>204</v>
      </c>
      <c r="L130" t="s">
        <v>325</v>
      </c>
      <c r="M130" t="s">
        <v>340</v>
      </c>
      <c r="N130" t="s">
        <v>475</v>
      </c>
      <c r="O130" t="s">
        <v>339</v>
      </c>
      <c r="P130" t="s">
        <v>1212</v>
      </c>
      <c r="Q130" s="142">
        <v>41468</v>
      </c>
      <c r="S130" t="s">
        <v>4075</v>
      </c>
      <c r="U130" s="142">
        <v>211.9015</v>
      </c>
      <c r="V130" s="133">
        <v>3.8125368952217624E-4</v>
      </c>
      <c r="W130" s="133">
        <v>3.632434536940551E-3</v>
      </c>
      <c r="X130" s="133">
        <v>1.1800065536766596E-3</v>
      </c>
    </row>
    <row r="131" spans="1:24">
      <c r="A131" t="s">
        <v>1213</v>
      </c>
      <c r="B131" t="s">
        <v>1228</v>
      </c>
      <c r="C131" t="s">
        <v>4093</v>
      </c>
      <c r="D131" t="s">
        <v>4094</v>
      </c>
      <c r="E131" t="s">
        <v>309</v>
      </c>
      <c r="F131" t="s">
        <v>4093</v>
      </c>
      <c r="G131" t="s">
        <v>4095</v>
      </c>
      <c r="H131" t="s">
        <v>312</v>
      </c>
      <c r="I131" t="s">
        <v>917</v>
      </c>
      <c r="J131" t="s">
        <v>204</v>
      </c>
      <c r="K131" t="s">
        <v>204</v>
      </c>
      <c r="L131" t="s">
        <v>325</v>
      </c>
      <c r="M131" t="s">
        <v>340</v>
      </c>
      <c r="N131" t="s">
        <v>475</v>
      </c>
      <c r="O131" t="s">
        <v>339</v>
      </c>
      <c r="P131" t="s">
        <v>1212</v>
      </c>
      <c r="Q131" s="142">
        <v>600</v>
      </c>
      <c r="S131" t="s">
        <v>4096</v>
      </c>
      <c r="U131" s="142">
        <v>204.84</v>
      </c>
      <c r="V131" s="133">
        <v>4.3449864179345397E-5</v>
      </c>
      <c r="W131" s="133">
        <v>3.5113860013950937E-3</v>
      </c>
      <c r="X131" s="133">
        <v>1.1406835971845357E-3</v>
      </c>
    </row>
    <row r="132" spans="1:24">
      <c r="A132" t="s">
        <v>1213</v>
      </c>
      <c r="B132" t="s">
        <v>1228</v>
      </c>
      <c r="C132" t="s">
        <v>2540</v>
      </c>
      <c r="D132" t="s">
        <v>2541</v>
      </c>
      <c r="E132" t="s">
        <v>309</v>
      </c>
      <c r="F132" t="s">
        <v>2540</v>
      </c>
      <c r="G132" t="s">
        <v>4076</v>
      </c>
      <c r="H132" t="s">
        <v>312</v>
      </c>
      <c r="I132" t="s">
        <v>917</v>
      </c>
      <c r="J132" t="s">
        <v>204</v>
      </c>
      <c r="K132" t="s">
        <v>204</v>
      </c>
      <c r="L132" t="s">
        <v>325</v>
      </c>
      <c r="M132" t="s">
        <v>340</v>
      </c>
      <c r="N132" t="s">
        <v>440</v>
      </c>
      <c r="O132" t="s">
        <v>339</v>
      </c>
      <c r="P132" t="s">
        <v>1212</v>
      </c>
      <c r="Q132" s="142">
        <v>7183</v>
      </c>
      <c r="S132" t="s">
        <v>4077</v>
      </c>
      <c r="U132" s="142">
        <v>187.90729999999999</v>
      </c>
      <c r="V132" s="133">
        <v>3.2003457710066034E-5</v>
      </c>
      <c r="W132" s="133">
        <v>3.2211237675855704E-3</v>
      </c>
      <c r="X132" s="133">
        <v>1.0463910959166265E-3</v>
      </c>
    </row>
    <row r="133" spans="1:24">
      <c r="A133" t="s">
        <v>1213</v>
      </c>
      <c r="B133" t="s">
        <v>1228</v>
      </c>
      <c r="C133" t="s">
        <v>4088</v>
      </c>
      <c r="D133" t="s">
        <v>4089</v>
      </c>
      <c r="E133" t="s">
        <v>309</v>
      </c>
      <c r="F133" t="s">
        <v>4090</v>
      </c>
      <c r="G133">
        <v>11323560</v>
      </c>
      <c r="H133" t="s">
        <v>312</v>
      </c>
      <c r="I133" t="s">
        <v>917</v>
      </c>
      <c r="J133" t="s">
        <v>204</v>
      </c>
      <c r="K133" t="s">
        <v>204</v>
      </c>
      <c r="L133" t="s">
        <v>325</v>
      </c>
      <c r="M133" t="s">
        <v>340</v>
      </c>
      <c r="N133" t="s">
        <v>463</v>
      </c>
      <c r="O133" t="s">
        <v>339</v>
      </c>
      <c r="P133" t="s">
        <v>1212</v>
      </c>
      <c r="Q133" s="142">
        <v>15000</v>
      </c>
      <c r="S133">
        <f>U133*1000/Q133*100</f>
        <v>1179.2953333333332</v>
      </c>
      <c r="U133" s="142">
        <f>177-0.1057</f>
        <v>176.89429999999999</v>
      </c>
      <c r="V133" s="133">
        <v>1.0292144511781525E-4</v>
      </c>
      <c r="W133" s="133">
        <v>3.0341501769524095E-3</v>
      </c>
      <c r="X133" s="133">
        <v>9.8565220026197438E-4</v>
      </c>
    </row>
    <row r="134" spans="1:24">
      <c r="A134" t="s">
        <v>1213</v>
      </c>
      <c r="B134" t="s">
        <v>1228</v>
      </c>
      <c r="C134" t="s">
        <v>4027</v>
      </c>
      <c r="D134" t="s">
        <v>4028</v>
      </c>
      <c r="E134" t="s">
        <v>309</v>
      </c>
      <c r="F134" t="s">
        <v>4027</v>
      </c>
      <c r="G134" t="s">
        <v>4029</v>
      </c>
      <c r="H134" t="s">
        <v>312</v>
      </c>
      <c r="I134" t="s">
        <v>917</v>
      </c>
      <c r="J134" t="s">
        <v>204</v>
      </c>
      <c r="K134" t="s">
        <v>204</v>
      </c>
      <c r="L134" t="s">
        <v>325</v>
      </c>
      <c r="M134" t="s">
        <v>340</v>
      </c>
      <c r="N134" t="s">
        <v>464</v>
      </c>
      <c r="O134" t="s">
        <v>339</v>
      </c>
      <c r="P134" t="s">
        <v>1212</v>
      </c>
      <c r="Q134" s="142">
        <v>13995</v>
      </c>
      <c r="S134" t="s">
        <v>4030</v>
      </c>
      <c r="U134" s="142">
        <v>162.482</v>
      </c>
      <c r="V134" s="133">
        <v>2.0011845239270673E-4</v>
      </c>
      <c r="W134" s="133">
        <v>2.7852804369721614E-3</v>
      </c>
      <c r="X134" s="133">
        <v>9.0480616678167286E-4</v>
      </c>
    </row>
    <row r="135" spans="1:24">
      <c r="A135" t="s">
        <v>1213</v>
      </c>
      <c r="B135" t="s">
        <v>1228</v>
      </c>
      <c r="C135" t="s">
        <v>4078</v>
      </c>
      <c r="D135" t="s">
        <v>4079</v>
      </c>
      <c r="E135" t="s">
        <v>309</v>
      </c>
      <c r="F135" t="s">
        <v>4078</v>
      </c>
      <c r="G135" t="s">
        <v>4080</v>
      </c>
      <c r="H135" t="s">
        <v>312</v>
      </c>
      <c r="I135" t="s">
        <v>917</v>
      </c>
      <c r="J135" t="s">
        <v>204</v>
      </c>
      <c r="K135" t="s">
        <v>204</v>
      </c>
      <c r="L135" t="s">
        <v>325</v>
      </c>
      <c r="M135" t="s">
        <v>340</v>
      </c>
      <c r="N135" t="s">
        <v>475</v>
      </c>
      <c r="O135" t="s">
        <v>339</v>
      </c>
      <c r="P135" t="s">
        <v>1212</v>
      </c>
      <c r="Q135" s="142">
        <v>1000</v>
      </c>
      <c r="S135" t="s">
        <v>4081</v>
      </c>
      <c r="U135" s="142">
        <v>92.47</v>
      </c>
      <c r="V135" s="133">
        <v>2.0642850569583726E-5</v>
      </c>
      <c r="W135" s="133">
        <v>1.5851291913151939E-3</v>
      </c>
      <c r="X135" s="133">
        <v>5.1493366643064838E-4</v>
      </c>
    </row>
    <row r="136" spans="1:24">
      <c r="A136" t="s">
        <v>1213</v>
      </c>
      <c r="B136" t="s">
        <v>1228</v>
      </c>
      <c r="C136" t="s">
        <v>4105</v>
      </c>
      <c r="D136" t="s">
        <v>4106</v>
      </c>
      <c r="E136" t="s">
        <v>309</v>
      </c>
      <c r="F136" t="s">
        <v>4107</v>
      </c>
      <c r="G136" t="s">
        <v>4108</v>
      </c>
      <c r="H136" t="s">
        <v>312</v>
      </c>
      <c r="I136" t="s">
        <v>917</v>
      </c>
      <c r="J136" t="s">
        <v>204</v>
      </c>
      <c r="K136" t="s">
        <v>204</v>
      </c>
      <c r="L136" t="s">
        <v>325</v>
      </c>
      <c r="M136" t="s">
        <v>340</v>
      </c>
      <c r="N136" t="s">
        <v>477</v>
      </c>
      <c r="O136" t="s">
        <v>339</v>
      </c>
      <c r="P136" t="s">
        <v>1212</v>
      </c>
      <c r="Q136" s="142">
        <v>272</v>
      </c>
      <c r="S136" t="s">
        <v>4109</v>
      </c>
      <c r="U136" s="142">
        <v>90.276800000000009</v>
      </c>
      <c r="V136" s="133">
        <v>4.4036887369184538E-5</v>
      </c>
      <c r="W136" s="133">
        <v>1.5475331564672164E-3</v>
      </c>
      <c r="X136" s="133">
        <v>5.0272048899779778E-4</v>
      </c>
    </row>
    <row r="137" spans="1:24">
      <c r="A137" t="s">
        <v>1213</v>
      </c>
      <c r="B137" t="s">
        <v>1228</v>
      </c>
      <c r="C137" t="s">
        <v>4101</v>
      </c>
      <c r="D137" t="s">
        <v>4102</v>
      </c>
      <c r="E137" t="s">
        <v>309</v>
      </c>
      <c r="F137" t="s">
        <v>4101</v>
      </c>
      <c r="G137" t="s">
        <v>4103</v>
      </c>
      <c r="H137" t="s">
        <v>312</v>
      </c>
      <c r="I137" t="s">
        <v>917</v>
      </c>
      <c r="J137" t="s">
        <v>204</v>
      </c>
      <c r="K137" t="s">
        <v>204</v>
      </c>
      <c r="L137" t="s">
        <v>325</v>
      </c>
      <c r="M137" t="s">
        <v>340</v>
      </c>
      <c r="N137" t="s">
        <v>477</v>
      </c>
      <c r="O137" t="s">
        <v>339</v>
      </c>
      <c r="P137" t="s">
        <v>1212</v>
      </c>
      <c r="Q137" s="142">
        <v>5517</v>
      </c>
      <c r="S137" t="s">
        <v>4104</v>
      </c>
      <c r="T137" s="132">
        <v>1361.9</v>
      </c>
      <c r="U137" s="142">
        <v>59.290399999999998</v>
      </c>
      <c r="V137" s="133">
        <v>2.4504394512490246E-4</v>
      </c>
      <c r="W137" s="133">
        <v>1.039706241404294E-3</v>
      </c>
      <c r="X137" s="133">
        <v>3.3775149043399622E-4</v>
      </c>
    </row>
    <row r="138" spans="1:24">
      <c r="A138" t="s">
        <v>1213</v>
      </c>
      <c r="B138" t="s">
        <v>1228</v>
      </c>
      <c r="C138" t="s">
        <v>4110</v>
      </c>
      <c r="D138" t="s">
        <v>4111</v>
      </c>
      <c r="E138" t="s">
        <v>309</v>
      </c>
      <c r="F138" t="s">
        <v>4110</v>
      </c>
      <c r="G138" t="s">
        <v>4112</v>
      </c>
      <c r="H138" t="s">
        <v>312</v>
      </c>
      <c r="I138" t="s">
        <v>917</v>
      </c>
      <c r="J138" t="s">
        <v>204</v>
      </c>
      <c r="K138" t="s">
        <v>204</v>
      </c>
      <c r="L138" t="s">
        <v>325</v>
      </c>
      <c r="M138" t="s">
        <v>340</v>
      </c>
      <c r="N138" t="s">
        <v>447</v>
      </c>
      <c r="O138" t="s">
        <v>339</v>
      </c>
      <c r="P138" t="s">
        <v>1212</v>
      </c>
      <c r="Q138" s="142">
        <v>7735</v>
      </c>
      <c r="S138" t="s">
        <v>4113</v>
      </c>
      <c r="U138" s="142">
        <v>42.264000000000003</v>
      </c>
      <c r="V138" s="133">
        <v>1.8200942166418026E-4</v>
      </c>
      <c r="W138" s="133">
        <v>7.2449403641086847E-4</v>
      </c>
      <c r="X138" s="133">
        <v>2.3535392100542424E-4</v>
      </c>
    </row>
    <row r="139" spans="1:24">
      <c r="A139" t="s">
        <v>1213</v>
      </c>
      <c r="B139" t="s">
        <v>1228</v>
      </c>
      <c r="C139" t="s">
        <v>4129</v>
      </c>
      <c r="D139" t="s">
        <v>4130</v>
      </c>
      <c r="E139" t="s">
        <v>80</v>
      </c>
      <c r="F139" t="s">
        <v>4131</v>
      </c>
      <c r="G139" t="s">
        <v>4132</v>
      </c>
      <c r="H139" t="s">
        <v>321</v>
      </c>
      <c r="I139" t="s">
        <v>917</v>
      </c>
      <c r="J139" t="s">
        <v>205</v>
      </c>
      <c r="K139" t="s">
        <v>224</v>
      </c>
      <c r="L139" t="s">
        <v>325</v>
      </c>
      <c r="M139" t="s">
        <v>344</v>
      </c>
      <c r="N139" t="s">
        <v>545</v>
      </c>
      <c r="O139" t="s">
        <v>339</v>
      </c>
      <c r="P139" t="s">
        <v>1215</v>
      </c>
      <c r="Q139" s="142">
        <v>1911</v>
      </c>
      <c r="R139" t="s">
        <v>1216</v>
      </c>
      <c r="S139" t="s">
        <v>4133</v>
      </c>
      <c r="U139" s="142">
        <v>1071.0563999999999</v>
      </c>
      <c r="V139" s="133">
        <v>3.3697760536060658E-7</v>
      </c>
      <c r="W139" s="133">
        <v>1.8360146246703363E-2</v>
      </c>
      <c r="X139" s="133">
        <v>5.9643450356078546E-3</v>
      </c>
    </row>
    <row r="140" spans="1:24">
      <c r="A140" t="s">
        <v>1213</v>
      </c>
      <c r="B140" t="s">
        <v>1228</v>
      </c>
      <c r="C140" t="s">
        <v>4147</v>
      </c>
      <c r="D140" t="s">
        <v>4148</v>
      </c>
      <c r="E140" t="s">
        <v>80</v>
      </c>
      <c r="F140" t="s">
        <v>4149</v>
      </c>
      <c r="G140" t="s">
        <v>4150</v>
      </c>
      <c r="H140" t="s">
        <v>321</v>
      </c>
      <c r="I140" t="s">
        <v>917</v>
      </c>
      <c r="J140" t="s">
        <v>205</v>
      </c>
      <c r="K140" t="s">
        <v>204</v>
      </c>
      <c r="L140" t="s">
        <v>325</v>
      </c>
      <c r="M140" t="s">
        <v>314</v>
      </c>
      <c r="N140" t="s">
        <v>530</v>
      </c>
      <c r="O140" t="s">
        <v>339</v>
      </c>
      <c r="P140" t="s">
        <v>1238</v>
      </c>
      <c r="Q140" s="142">
        <v>46115</v>
      </c>
      <c r="R140" t="s">
        <v>1239</v>
      </c>
      <c r="S140" t="s">
        <v>4151</v>
      </c>
      <c r="U140" s="142">
        <v>1023.9051999999999</v>
      </c>
      <c r="V140" s="133">
        <v>2.8140261583914426E-3</v>
      </c>
      <c r="W140" s="133">
        <v>1.7551876167019288E-2</v>
      </c>
      <c r="X140" s="133">
        <v>5.7017762318294163E-3</v>
      </c>
    </row>
    <row r="141" spans="1:24">
      <c r="A141" t="s">
        <v>1213</v>
      </c>
      <c r="B141" t="s">
        <v>1228</v>
      </c>
      <c r="C141" t="s">
        <v>3701</v>
      </c>
      <c r="D141" t="s">
        <v>3702</v>
      </c>
      <c r="E141" t="s">
        <v>80</v>
      </c>
      <c r="F141" t="s">
        <v>4126</v>
      </c>
      <c r="G141" t="s">
        <v>4127</v>
      </c>
      <c r="H141" t="s">
        <v>321</v>
      </c>
      <c r="I141" t="s">
        <v>917</v>
      </c>
      <c r="J141" t="s">
        <v>205</v>
      </c>
      <c r="K141" t="s">
        <v>301</v>
      </c>
      <c r="L141" t="s">
        <v>325</v>
      </c>
      <c r="M141" t="s">
        <v>344</v>
      </c>
      <c r="N141" t="s">
        <v>548</v>
      </c>
      <c r="O141" t="s">
        <v>339</v>
      </c>
      <c r="P141" t="s">
        <v>1215</v>
      </c>
      <c r="Q141" s="142">
        <v>2000</v>
      </c>
      <c r="R141" t="s">
        <v>1216</v>
      </c>
      <c r="S141" t="s">
        <v>4128</v>
      </c>
      <c r="T141" s="132">
        <v>693.9</v>
      </c>
      <c r="U141" s="142">
        <v>1004.1545</v>
      </c>
      <c r="V141" s="133">
        <v>3.8557887221556774E-7</v>
      </c>
      <c r="W141" s="133">
        <v>1.7225204046751996E-2</v>
      </c>
      <c r="X141" s="133">
        <v>5.5956558767621166E-3</v>
      </c>
    </row>
    <row r="142" spans="1:24">
      <c r="A142" t="s">
        <v>1213</v>
      </c>
      <c r="B142" t="s">
        <v>1228</v>
      </c>
      <c r="C142" t="s">
        <v>4139</v>
      </c>
      <c r="D142" t="s">
        <v>4140</v>
      </c>
      <c r="E142" t="s">
        <v>80</v>
      </c>
      <c r="F142" t="s">
        <v>4221</v>
      </c>
      <c r="G142" t="s">
        <v>4142</v>
      </c>
      <c r="H142" t="s">
        <v>321</v>
      </c>
      <c r="I142" t="s">
        <v>917</v>
      </c>
      <c r="J142" t="s">
        <v>205</v>
      </c>
      <c r="K142" t="s">
        <v>238</v>
      </c>
      <c r="L142" t="s">
        <v>325</v>
      </c>
      <c r="M142" t="s">
        <v>314</v>
      </c>
      <c r="N142" t="s">
        <v>486</v>
      </c>
      <c r="O142" t="s">
        <v>339</v>
      </c>
      <c r="P142" t="s">
        <v>1217</v>
      </c>
      <c r="Q142" s="142">
        <v>6000</v>
      </c>
      <c r="R142" t="s">
        <v>1218</v>
      </c>
      <c r="S142" t="s">
        <v>4143</v>
      </c>
      <c r="U142" s="142">
        <v>751.09490000000005</v>
      </c>
      <c r="V142" s="133">
        <v>8.0662376094171192E-6</v>
      </c>
      <c r="W142" s="133">
        <v>1.2875337696550594E-2</v>
      </c>
      <c r="X142" s="133">
        <v>4.1825895850902978E-3</v>
      </c>
    </row>
    <row r="143" spans="1:24">
      <c r="A143" t="s">
        <v>1213</v>
      </c>
      <c r="B143" t="s">
        <v>1228</v>
      </c>
      <c r="C143" t="s">
        <v>4174</v>
      </c>
      <c r="D143" t="s">
        <v>4175</v>
      </c>
      <c r="E143" t="s">
        <v>80</v>
      </c>
      <c r="F143" t="s">
        <v>4176</v>
      </c>
      <c r="G143" t="s">
        <v>4177</v>
      </c>
      <c r="H143" t="s">
        <v>321</v>
      </c>
      <c r="I143" t="s">
        <v>917</v>
      </c>
      <c r="J143" t="s">
        <v>205</v>
      </c>
      <c r="K143" t="s">
        <v>224</v>
      </c>
      <c r="L143" t="s">
        <v>325</v>
      </c>
      <c r="M143" t="s">
        <v>344</v>
      </c>
      <c r="N143" t="s">
        <v>497</v>
      </c>
      <c r="O143" t="s">
        <v>339</v>
      </c>
      <c r="P143" t="s">
        <v>1215</v>
      </c>
      <c r="Q143" s="142">
        <v>1100</v>
      </c>
      <c r="R143" t="s">
        <v>1216</v>
      </c>
      <c r="S143" t="s">
        <v>4178</v>
      </c>
      <c r="U143" s="142">
        <v>622.46809999999994</v>
      </c>
      <c r="V143" s="133">
        <v>8.7544086505590801E-6</v>
      </c>
      <c r="W143" s="133">
        <v>1.067040579791349E-2</v>
      </c>
      <c r="X143" s="133">
        <v>3.466311269722798E-3</v>
      </c>
    </row>
    <row r="144" spans="1:24">
      <c r="A144" t="s">
        <v>1213</v>
      </c>
      <c r="B144" t="s">
        <v>1228</v>
      </c>
      <c r="C144" t="s">
        <v>4184</v>
      </c>
      <c r="D144" t="s">
        <v>4185</v>
      </c>
      <c r="E144" t="s">
        <v>80</v>
      </c>
      <c r="F144" t="s">
        <v>4186</v>
      </c>
      <c r="G144" t="s">
        <v>4187</v>
      </c>
      <c r="H144" t="s">
        <v>321</v>
      </c>
      <c r="I144" t="s">
        <v>917</v>
      </c>
      <c r="J144" t="s">
        <v>205</v>
      </c>
      <c r="K144" t="s">
        <v>224</v>
      </c>
      <c r="L144" t="s">
        <v>325</v>
      </c>
      <c r="M144" t="s">
        <v>344</v>
      </c>
      <c r="N144" t="s">
        <v>544</v>
      </c>
      <c r="O144" t="s">
        <v>339</v>
      </c>
      <c r="P144" t="s">
        <v>1215</v>
      </c>
      <c r="Q144" s="142">
        <v>536</v>
      </c>
      <c r="R144" t="s">
        <v>1216</v>
      </c>
      <c r="S144" t="s">
        <v>4188</v>
      </c>
      <c r="U144" s="142">
        <v>560.59299999999996</v>
      </c>
      <c r="V144" s="133">
        <v>1.6589291241101826E-6</v>
      </c>
      <c r="W144" s="133">
        <v>9.6097370600023765E-3</v>
      </c>
      <c r="X144" s="133">
        <v>3.1217500534677532E-3</v>
      </c>
    </row>
    <row r="145" spans="1:24">
      <c r="A145" t="s">
        <v>1213</v>
      </c>
      <c r="B145" t="s">
        <v>1228</v>
      </c>
      <c r="C145" t="s">
        <v>4192</v>
      </c>
      <c r="D145" t="s">
        <v>4193</v>
      </c>
      <c r="E145" t="s">
        <v>80</v>
      </c>
      <c r="F145" t="s">
        <v>4192</v>
      </c>
      <c r="G145" t="s">
        <v>4194</v>
      </c>
      <c r="H145" t="s">
        <v>321</v>
      </c>
      <c r="I145" t="s">
        <v>917</v>
      </c>
      <c r="J145" t="s">
        <v>205</v>
      </c>
      <c r="K145" t="s">
        <v>204</v>
      </c>
      <c r="L145" t="s">
        <v>325</v>
      </c>
      <c r="M145" t="s">
        <v>344</v>
      </c>
      <c r="N145" t="s">
        <v>546</v>
      </c>
      <c r="O145" t="s">
        <v>339</v>
      </c>
      <c r="P145" t="s">
        <v>1215</v>
      </c>
      <c r="Q145" s="142">
        <v>4368</v>
      </c>
      <c r="R145" t="s">
        <v>1216</v>
      </c>
      <c r="S145" t="s">
        <v>4195</v>
      </c>
      <c r="T145" s="132">
        <v>1710.9</v>
      </c>
      <c r="U145" s="142">
        <v>455.85579999999999</v>
      </c>
      <c r="V145" s="133">
        <v>2.1956832304693272E-4</v>
      </c>
      <c r="W145" s="133">
        <v>7.8436504195158671E-3</v>
      </c>
      <c r="X145" s="133">
        <v>2.5480318518205087E-3</v>
      </c>
    </row>
    <row r="146" spans="1:24">
      <c r="A146" t="s">
        <v>1213</v>
      </c>
      <c r="B146" t="s">
        <v>1228</v>
      </c>
      <c r="C146" t="s">
        <v>4152</v>
      </c>
      <c r="D146" t="s">
        <v>4153</v>
      </c>
      <c r="E146" t="s">
        <v>80</v>
      </c>
      <c r="F146" t="s">
        <v>4154</v>
      </c>
      <c r="G146" t="s">
        <v>4155</v>
      </c>
      <c r="H146" t="s">
        <v>321</v>
      </c>
      <c r="I146" t="s">
        <v>917</v>
      </c>
      <c r="J146" t="s">
        <v>205</v>
      </c>
      <c r="K146" t="s">
        <v>224</v>
      </c>
      <c r="L146" t="s">
        <v>325</v>
      </c>
      <c r="M146" t="s">
        <v>344</v>
      </c>
      <c r="N146" t="s">
        <v>544</v>
      </c>
      <c r="O146" t="s">
        <v>339</v>
      </c>
      <c r="P146" t="s">
        <v>1215</v>
      </c>
      <c r="Q146" s="142">
        <v>290</v>
      </c>
      <c r="R146" t="s">
        <v>1216</v>
      </c>
      <c r="S146" t="s">
        <v>4156</v>
      </c>
      <c r="U146" s="142">
        <v>449.11440000000005</v>
      </c>
      <c r="V146" s="133">
        <v>3.9028664140628616E-8</v>
      </c>
      <c r="W146" s="133">
        <v>7.6987599682824519E-3</v>
      </c>
      <c r="X146" s="133">
        <v>2.5009637821053138E-3</v>
      </c>
    </row>
    <row r="147" spans="1:24">
      <c r="A147" t="s">
        <v>1213</v>
      </c>
      <c r="B147" t="s">
        <v>1228</v>
      </c>
      <c r="C147" t="s">
        <v>4196</v>
      </c>
      <c r="D147" t="s">
        <v>4197</v>
      </c>
      <c r="E147" t="s">
        <v>80</v>
      </c>
      <c r="F147" t="s">
        <v>4196</v>
      </c>
      <c r="G147" t="s">
        <v>4198</v>
      </c>
      <c r="H147" t="s">
        <v>321</v>
      </c>
      <c r="I147" t="s">
        <v>917</v>
      </c>
      <c r="J147" t="s">
        <v>205</v>
      </c>
      <c r="K147" t="s">
        <v>224</v>
      </c>
      <c r="L147" t="s">
        <v>325</v>
      </c>
      <c r="M147" t="s">
        <v>346</v>
      </c>
      <c r="N147" t="s">
        <v>525</v>
      </c>
      <c r="O147" t="s">
        <v>339</v>
      </c>
      <c r="P147" t="s">
        <v>1215</v>
      </c>
      <c r="Q147" s="142">
        <v>1578</v>
      </c>
      <c r="R147" t="s">
        <v>1216</v>
      </c>
      <c r="S147" t="s">
        <v>4199</v>
      </c>
      <c r="T147" s="132">
        <v>505.2</v>
      </c>
      <c r="U147" s="142">
        <v>408.46280000000002</v>
      </c>
      <c r="V147" s="133">
        <v>1.1719468793969987E-6</v>
      </c>
      <c r="W147" s="133">
        <v>7.0105665804273782E-3</v>
      </c>
      <c r="X147" s="133">
        <v>2.27740222866025E-3</v>
      </c>
    </row>
    <row r="148" spans="1:24">
      <c r="A148" t="s">
        <v>1213</v>
      </c>
      <c r="B148" t="s">
        <v>1228</v>
      </c>
      <c r="C148" t="s">
        <v>4162</v>
      </c>
      <c r="D148" t="s">
        <v>4163</v>
      </c>
      <c r="E148" t="s">
        <v>80</v>
      </c>
      <c r="F148" t="s">
        <v>4164</v>
      </c>
      <c r="G148" t="s">
        <v>4165</v>
      </c>
      <c r="H148" t="s">
        <v>321</v>
      </c>
      <c r="I148" t="s">
        <v>917</v>
      </c>
      <c r="J148" t="s">
        <v>205</v>
      </c>
      <c r="K148" t="s">
        <v>224</v>
      </c>
      <c r="L148" t="s">
        <v>325</v>
      </c>
      <c r="M148" t="s">
        <v>344</v>
      </c>
      <c r="N148" t="s">
        <v>536</v>
      </c>
      <c r="O148" t="s">
        <v>339</v>
      </c>
      <c r="P148" t="s">
        <v>1215</v>
      </c>
      <c r="Q148" s="142">
        <v>530</v>
      </c>
      <c r="R148" t="s">
        <v>1216</v>
      </c>
      <c r="S148" t="s">
        <v>4166</v>
      </c>
      <c r="U148" s="142">
        <v>390.7713</v>
      </c>
      <c r="V148" s="133">
        <v>1.8400404266186083E-7</v>
      </c>
      <c r="W148" s="133">
        <v>6.6986369792416348E-3</v>
      </c>
      <c r="X148" s="133">
        <v>2.1760710222911627E-3</v>
      </c>
    </row>
    <row r="149" spans="1:24">
      <c r="A149" t="s">
        <v>1213</v>
      </c>
      <c r="B149" t="s">
        <v>1228</v>
      </c>
      <c r="C149" t="s">
        <v>4200</v>
      </c>
      <c r="D149" t="s">
        <v>4201</v>
      </c>
      <c r="E149" t="s">
        <v>80</v>
      </c>
      <c r="F149" t="s">
        <v>4200</v>
      </c>
      <c r="G149" t="s">
        <v>4202</v>
      </c>
      <c r="H149" t="s">
        <v>321</v>
      </c>
      <c r="I149" t="s">
        <v>917</v>
      </c>
      <c r="J149" t="s">
        <v>205</v>
      </c>
      <c r="K149" t="s">
        <v>224</v>
      </c>
      <c r="L149" t="s">
        <v>325</v>
      </c>
      <c r="M149" t="s">
        <v>344</v>
      </c>
      <c r="N149" t="s">
        <v>569</v>
      </c>
      <c r="O149" t="s">
        <v>339</v>
      </c>
      <c r="P149" t="s">
        <v>1215</v>
      </c>
      <c r="Q149" s="142">
        <v>270</v>
      </c>
      <c r="R149" t="s">
        <v>1216</v>
      </c>
      <c r="S149" t="s">
        <v>4203</v>
      </c>
      <c r="U149" s="142">
        <v>364.18379999999996</v>
      </c>
      <c r="V149" s="133">
        <v>5.4067338815936373E-7</v>
      </c>
      <c r="W149" s="133">
        <v>6.2428717116961192E-3</v>
      </c>
      <c r="X149" s="133">
        <v>2.0280143960333154E-3</v>
      </c>
    </row>
    <row r="150" spans="1:24">
      <c r="A150" t="s">
        <v>1213</v>
      </c>
      <c r="B150" t="s">
        <v>1228</v>
      </c>
      <c r="C150" t="s">
        <v>3678</v>
      </c>
      <c r="D150" t="s">
        <v>3679</v>
      </c>
      <c r="E150" t="s">
        <v>80</v>
      </c>
      <c r="F150" t="s">
        <v>3678</v>
      </c>
      <c r="G150" t="s">
        <v>4167</v>
      </c>
      <c r="H150" t="s">
        <v>321</v>
      </c>
      <c r="I150" t="s">
        <v>917</v>
      </c>
      <c r="J150" t="s">
        <v>205</v>
      </c>
      <c r="K150" t="s">
        <v>224</v>
      </c>
      <c r="L150" t="s">
        <v>325</v>
      </c>
      <c r="M150" t="s">
        <v>340</v>
      </c>
      <c r="N150" t="s">
        <v>545</v>
      </c>
      <c r="O150" t="s">
        <v>339</v>
      </c>
      <c r="P150" t="s">
        <v>1215</v>
      </c>
      <c r="Q150" s="142">
        <v>195</v>
      </c>
      <c r="R150" t="s">
        <v>1216</v>
      </c>
      <c r="S150" t="s">
        <v>4168</v>
      </c>
      <c r="U150" s="142">
        <v>348.54690000000005</v>
      </c>
      <c r="V150" s="133">
        <v>8.863439325351325E-8</v>
      </c>
      <c r="W150" s="133">
        <v>5.9748227484634356E-3</v>
      </c>
      <c r="X150" s="133">
        <v>1.9409379380533713E-3</v>
      </c>
    </row>
    <row r="151" spans="1:24">
      <c r="A151" t="s">
        <v>1213</v>
      </c>
      <c r="B151" t="s">
        <v>1228</v>
      </c>
      <c r="C151" t="s">
        <v>4169</v>
      </c>
      <c r="D151" t="s">
        <v>4170</v>
      </c>
      <c r="E151" t="s">
        <v>80</v>
      </c>
      <c r="F151" t="s">
        <v>4171</v>
      </c>
      <c r="G151" t="s">
        <v>4172</v>
      </c>
      <c r="H151" t="s">
        <v>321</v>
      </c>
      <c r="I151" t="s">
        <v>917</v>
      </c>
      <c r="J151" t="s">
        <v>205</v>
      </c>
      <c r="K151" t="s">
        <v>224</v>
      </c>
      <c r="L151" t="s">
        <v>325</v>
      </c>
      <c r="M151" t="s">
        <v>344</v>
      </c>
      <c r="N151" t="s">
        <v>536</v>
      </c>
      <c r="O151" t="s">
        <v>339</v>
      </c>
      <c r="P151" t="s">
        <v>1215</v>
      </c>
      <c r="Q151" s="142">
        <v>2490</v>
      </c>
      <c r="R151" t="s">
        <v>1216</v>
      </c>
      <c r="S151" t="s">
        <v>4173</v>
      </c>
      <c r="U151" s="142">
        <v>347.56299999999999</v>
      </c>
      <c r="V151" s="133">
        <v>3.1556380150326375E-7</v>
      </c>
      <c r="W151" s="133">
        <v>5.9579561081922264E-3</v>
      </c>
      <c r="X151" s="133">
        <v>1.9354587626253961E-3</v>
      </c>
    </row>
    <row r="152" spans="1:24">
      <c r="A152" t="s">
        <v>1213</v>
      </c>
      <c r="B152" t="s">
        <v>1228</v>
      </c>
      <c r="C152" t="s">
        <v>4179</v>
      </c>
      <c r="D152" t="s">
        <v>4180</v>
      </c>
      <c r="E152" t="s">
        <v>80</v>
      </c>
      <c r="F152" t="s">
        <v>4181</v>
      </c>
      <c r="G152" t="s">
        <v>4182</v>
      </c>
      <c r="H152" t="s">
        <v>321</v>
      </c>
      <c r="I152" t="s">
        <v>917</v>
      </c>
      <c r="J152" t="s">
        <v>205</v>
      </c>
      <c r="K152" t="s">
        <v>224</v>
      </c>
      <c r="L152" t="s">
        <v>325</v>
      </c>
      <c r="M152" t="s">
        <v>344</v>
      </c>
      <c r="N152" t="s">
        <v>546</v>
      </c>
      <c r="O152" t="s">
        <v>339</v>
      </c>
      <c r="P152" t="s">
        <v>1215</v>
      </c>
      <c r="Q152" s="142">
        <v>497</v>
      </c>
      <c r="R152" t="s">
        <v>1216</v>
      </c>
      <c r="S152" t="s">
        <v>4183</v>
      </c>
      <c r="U152" s="142">
        <v>313.71530000000001</v>
      </c>
      <c r="V152" s="133">
        <v>3.2185198163358467E-8</v>
      </c>
      <c r="W152" s="133">
        <v>5.3777361108580217E-3</v>
      </c>
      <c r="X152" s="133">
        <v>1.7469726681160979E-3</v>
      </c>
    </row>
    <row r="153" spans="1:24">
      <c r="A153" t="s">
        <v>1213</v>
      </c>
      <c r="B153" t="s">
        <v>1228</v>
      </c>
      <c r="C153" t="s">
        <v>4122</v>
      </c>
      <c r="D153" t="s">
        <v>4123</v>
      </c>
      <c r="E153" t="s">
        <v>309</v>
      </c>
      <c r="F153" t="s">
        <v>4189</v>
      </c>
      <c r="G153" t="s">
        <v>4190</v>
      </c>
      <c r="H153" t="s">
        <v>321</v>
      </c>
      <c r="I153" t="s">
        <v>917</v>
      </c>
      <c r="J153" t="s">
        <v>205</v>
      </c>
      <c r="K153" t="s">
        <v>204</v>
      </c>
      <c r="L153" t="s">
        <v>325</v>
      </c>
      <c r="M153" t="s">
        <v>344</v>
      </c>
      <c r="N153" t="s">
        <v>556</v>
      </c>
      <c r="O153" t="s">
        <v>339</v>
      </c>
      <c r="P153" t="s">
        <v>1215</v>
      </c>
      <c r="Q153" s="142">
        <v>971</v>
      </c>
      <c r="R153" t="s">
        <v>1216</v>
      </c>
      <c r="S153" t="s">
        <v>4191</v>
      </c>
      <c r="U153" s="142">
        <v>236.5797</v>
      </c>
      <c r="V153" s="133">
        <v>1.6081074317782367E-5</v>
      </c>
      <c r="W153" s="133">
        <v>4.0554703886432593E-3</v>
      </c>
      <c r="X153" s="133">
        <v>1.3174309373435503E-3</v>
      </c>
    </row>
    <row r="154" spans="1:24">
      <c r="A154" t="s">
        <v>1213</v>
      </c>
      <c r="B154" t="s">
        <v>1228</v>
      </c>
      <c r="C154" t="s">
        <v>4114</v>
      </c>
      <c r="D154" t="s">
        <v>4115</v>
      </c>
      <c r="E154" t="s">
        <v>309</v>
      </c>
      <c r="F154" t="s">
        <v>4144</v>
      </c>
      <c r="G154" t="s">
        <v>4145</v>
      </c>
      <c r="H154" t="s">
        <v>321</v>
      </c>
      <c r="I154" t="s">
        <v>917</v>
      </c>
      <c r="J154" t="s">
        <v>205</v>
      </c>
      <c r="K154" t="s">
        <v>204</v>
      </c>
      <c r="L154" t="s">
        <v>325</v>
      </c>
      <c r="M154" t="s">
        <v>344</v>
      </c>
      <c r="N154" t="s">
        <v>544</v>
      </c>
      <c r="O154" t="s">
        <v>339</v>
      </c>
      <c r="P154" t="s">
        <v>1215</v>
      </c>
      <c r="Q154" s="142">
        <v>3</v>
      </c>
      <c r="R154" t="s">
        <v>1216</v>
      </c>
      <c r="S154" t="s">
        <v>4146</v>
      </c>
      <c r="U154" s="142">
        <v>2.8780000000000001</v>
      </c>
      <c r="V154" s="133">
        <v>4.7370584392425124E-8</v>
      </c>
      <c r="W154" s="133">
        <v>4.9335396043574876E-5</v>
      </c>
      <c r="X154" s="133">
        <v>1.6026741863511982E-5</v>
      </c>
    </row>
    <row r="155" spans="1:24">
      <c r="A155" t="s">
        <v>1213</v>
      </c>
      <c r="B155" t="s">
        <v>1228</v>
      </c>
      <c r="C155" t="s">
        <v>4204</v>
      </c>
      <c r="D155" t="s">
        <v>4205</v>
      </c>
      <c r="E155" t="s">
        <v>80</v>
      </c>
      <c r="F155" t="s">
        <v>4206</v>
      </c>
      <c r="G155" t="s">
        <v>4207</v>
      </c>
      <c r="H155" t="s">
        <v>312</v>
      </c>
      <c r="I155" t="s">
        <v>963</v>
      </c>
      <c r="J155" t="s">
        <v>204</v>
      </c>
      <c r="K155" t="s">
        <v>224</v>
      </c>
      <c r="L155" t="s">
        <v>325</v>
      </c>
      <c r="M155" t="s">
        <v>342</v>
      </c>
      <c r="N155" t="s">
        <v>449</v>
      </c>
      <c r="O155" t="s">
        <v>339</v>
      </c>
      <c r="P155" t="s">
        <v>1212</v>
      </c>
      <c r="Q155" s="142">
        <v>225</v>
      </c>
      <c r="S155" t="s">
        <v>4208</v>
      </c>
      <c r="U155" s="142">
        <v>900</v>
      </c>
      <c r="V155" s="133">
        <v>4.6562642274740286E-3</v>
      </c>
      <c r="W155" s="133">
        <v>1.5427882255690218E-2</v>
      </c>
      <c r="X155" s="133">
        <v>5.0117908487896995E-3</v>
      </c>
    </row>
    <row r="156" spans="1:24">
      <c r="A156" t="s">
        <v>1213</v>
      </c>
      <c r="B156" t="s">
        <v>1228</v>
      </c>
      <c r="C156" t="s">
        <v>4209</v>
      </c>
      <c r="D156" t="s">
        <v>4210</v>
      </c>
      <c r="E156" t="s">
        <v>80</v>
      </c>
      <c r="F156" t="s">
        <v>4211</v>
      </c>
      <c r="G156" t="s">
        <v>4212</v>
      </c>
      <c r="H156" t="s">
        <v>312</v>
      </c>
      <c r="I156" t="s">
        <v>963</v>
      </c>
      <c r="J156" t="s">
        <v>204</v>
      </c>
      <c r="K156" t="s">
        <v>224</v>
      </c>
      <c r="L156" t="s">
        <v>325</v>
      </c>
      <c r="M156" t="s">
        <v>342</v>
      </c>
      <c r="N156" t="s">
        <v>473</v>
      </c>
      <c r="O156" t="s">
        <v>339</v>
      </c>
      <c r="P156" t="s">
        <v>1212</v>
      </c>
      <c r="Q156" s="142">
        <v>807755</v>
      </c>
      <c r="U156" s="142">
        <v>0</v>
      </c>
      <c r="V156" s="133">
        <v>5.4491213578094231E-3</v>
      </c>
      <c r="W156" s="133">
        <v>1.3846610034938947E-10</v>
      </c>
      <c r="X156" s="133">
        <v>4.4981101300712489E-11</v>
      </c>
    </row>
    <row r="157" spans="1:24">
      <c r="A157" t="s">
        <v>1213</v>
      </c>
      <c r="B157" t="s">
        <v>1229</v>
      </c>
      <c r="C157" t="s">
        <v>2312</v>
      </c>
      <c r="D157" t="s">
        <v>2313</v>
      </c>
      <c r="E157" t="s">
        <v>309</v>
      </c>
      <c r="F157" t="s">
        <v>2312</v>
      </c>
      <c r="G157" t="s">
        <v>4222</v>
      </c>
      <c r="H157" t="s">
        <v>321</v>
      </c>
      <c r="I157" t="s">
        <v>917</v>
      </c>
      <c r="J157" t="s">
        <v>204</v>
      </c>
      <c r="K157" t="s">
        <v>204</v>
      </c>
      <c r="L157" t="s">
        <v>325</v>
      </c>
      <c r="M157" t="s">
        <v>340</v>
      </c>
      <c r="N157" t="s">
        <v>464</v>
      </c>
      <c r="O157" t="s">
        <v>339</v>
      </c>
      <c r="P157" t="s">
        <v>1212</v>
      </c>
      <c r="Q157" s="142">
        <v>10996</v>
      </c>
      <c r="S157" t="s">
        <v>4223</v>
      </c>
      <c r="T157" s="132">
        <v>1979.3</v>
      </c>
      <c r="U157" s="142">
        <v>293.70320000000004</v>
      </c>
      <c r="V157" s="133">
        <v>6.1154183890519732E-5</v>
      </c>
      <c r="W157" s="133">
        <v>1.1691471644950577E-2</v>
      </c>
      <c r="X157" s="133">
        <v>4.6133318087253317E-4</v>
      </c>
    </row>
    <row r="158" spans="1:24">
      <c r="A158" t="s">
        <v>1213</v>
      </c>
      <c r="B158" t="s">
        <v>1229</v>
      </c>
      <c r="C158" t="s">
        <v>2499</v>
      </c>
      <c r="D158" t="s">
        <v>2500</v>
      </c>
      <c r="E158" t="s">
        <v>309</v>
      </c>
      <c r="F158" t="s">
        <v>2499</v>
      </c>
      <c r="G158" t="s">
        <v>4213</v>
      </c>
      <c r="H158" t="s">
        <v>321</v>
      </c>
      <c r="I158" t="s">
        <v>917</v>
      </c>
      <c r="J158" t="s">
        <v>204</v>
      </c>
      <c r="K158" t="s">
        <v>204</v>
      </c>
      <c r="L158" t="s">
        <v>325</v>
      </c>
      <c r="M158" t="s">
        <v>340</v>
      </c>
      <c r="N158" t="s">
        <v>454</v>
      </c>
      <c r="O158" t="s">
        <v>339</v>
      </c>
      <c r="P158" t="s">
        <v>1212</v>
      </c>
      <c r="Q158" s="142">
        <v>125770</v>
      </c>
      <c r="S158" t="s">
        <v>4214</v>
      </c>
      <c r="U158" s="142">
        <v>225.1283</v>
      </c>
      <c r="V158" s="133">
        <v>4.8551278246275822E-5</v>
      </c>
      <c r="W158" s="133">
        <v>8.9017160976009504E-3</v>
      </c>
      <c r="X158" s="133">
        <v>3.5125235960385714E-4</v>
      </c>
    </row>
    <row r="159" spans="1:24">
      <c r="A159" t="s">
        <v>1213</v>
      </c>
      <c r="B159" t="s">
        <v>1229</v>
      </c>
      <c r="C159" t="s">
        <v>1846</v>
      </c>
      <c r="D159" t="s">
        <v>1847</v>
      </c>
      <c r="E159" t="s">
        <v>309</v>
      </c>
      <c r="F159" t="s">
        <v>3936</v>
      </c>
      <c r="G159" t="s">
        <v>3937</v>
      </c>
      <c r="H159" t="s">
        <v>321</v>
      </c>
      <c r="I159" t="s">
        <v>917</v>
      </c>
      <c r="J159" t="s">
        <v>204</v>
      </c>
      <c r="K159" t="s">
        <v>204</v>
      </c>
      <c r="L159" t="s">
        <v>325</v>
      </c>
      <c r="M159" t="s">
        <v>340</v>
      </c>
      <c r="N159" t="s">
        <v>464</v>
      </c>
      <c r="O159" t="s">
        <v>339</v>
      </c>
      <c r="P159" t="s">
        <v>1212</v>
      </c>
      <c r="Q159" s="142">
        <v>3408</v>
      </c>
      <c r="S159" t="s">
        <v>3938</v>
      </c>
      <c r="U159" s="142">
        <v>53.369300000000003</v>
      </c>
      <c r="V159" s="133">
        <v>1.7527510618531605E-5</v>
      </c>
      <c r="W159" s="133">
        <v>2.1102552584165227E-3</v>
      </c>
      <c r="X159" s="133">
        <v>8.3268454167507777E-5</v>
      </c>
    </row>
    <row r="160" spans="1:24">
      <c r="A160" t="s">
        <v>1213</v>
      </c>
      <c r="B160" t="s">
        <v>1229</v>
      </c>
      <c r="C160" t="s">
        <v>4114</v>
      </c>
      <c r="D160" t="s">
        <v>4115</v>
      </c>
      <c r="E160" t="s">
        <v>309</v>
      </c>
      <c r="F160" t="s">
        <v>4114</v>
      </c>
      <c r="G160" t="s">
        <v>4116</v>
      </c>
      <c r="H160" t="s">
        <v>312</v>
      </c>
      <c r="I160" t="s">
        <v>917</v>
      </c>
      <c r="J160" t="s">
        <v>204</v>
      </c>
      <c r="K160" t="s">
        <v>204</v>
      </c>
      <c r="L160" t="s">
        <v>325</v>
      </c>
      <c r="M160" t="s">
        <v>340</v>
      </c>
      <c r="N160" t="s">
        <v>480</v>
      </c>
      <c r="O160" t="s">
        <v>339</v>
      </c>
      <c r="P160" t="s">
        <v>1212</v>
      </c>
      <c r="Q160" s="142">
        <v>1957</v>
      </c>
      <c r="S160" t="s">
        <v>4117</v>
      </c>
      <c r="U160" s="142">
        <v>1862.0854999999999</v>
      </c>
      <c r="V160" s="133">
        <v>2.6171909431498919E-5</v>
      </c>
      <c r="W160" s="133">
        <v>7.3628044410495322E-2</v>
      </c>
      <c r="X160" s="133">
        <v>2.9052852336162453E-3</v>
      </c>
    </row>
    <row r="161" spans="1:24">
      <c r="A161" t="s">
        <v>1213</v>
      </c>
      <c r="B161" t="s">
        <v>1229</v>
      </c>
      <c r="C161" t="s">
        <v>1874</v>
      </c>
      <c r="D161" t="s">
        <v>1875</v>
      </c>
      <c r="E161" t="s">
        <v>309</v>
      </c>
      <c r="F161" t="s">
        <v>1874</v>
      </c>
      <c r="G161" t="s">
        <v>3951</v>
      </c>
      <c r="H161" t="s">
        <v>312</v>
      </c>
      <c r="I161" t="s">
        <v>917</v>
      </c>
      <c r="J161" t="s">
        <v>204</v>
      </c>
      <c r="K161" t="s">
        <v>204</v>
      </c>
      <c r="L161" t="s">
        <v>325</v>
      </c>
      <c r="M161" t="s">
        <v>340</v>
      </c>
      <c r="N161" t="s">
        <v>448</v>
      </c>
      <c r="O161" t="s">
        <v>339</v>
      </c>
      <c r="P161" t="s">
        <v>1212</v>
      </c>
      <c r="Q161" s="142">
        <v>49263</v>
      </c>
      <c r="S161" t="s">
        <v>3952</v>
      </c>
      <c r="T161" s="132">
        <v>12967</v>
      </c>
      <c r="U161" s="142">
        <v>1737.172</v>
      </c>
      <c r="V161" s="133">
        <v>3.6835533967800947E-5</v>
      </c>
      <c r="W161" s="133">
        <v>6.9201611007777317E-2</v>
      </c>
      <c r="X161" s="133">
        <v>2.7306228246732041E-3</v>
      </c>
    </row>
    <row r="162" spans="1:24">
      <c r="A162" t="s">
        <v>1213</v>
      </c>
      <c r="B162" t="s">
        <v>1229</v>
      </c>
      <c r="C162" t="s">
        <v>1858</v>
      </c>
      <c r="D162" t="s">
        <v>1859</v>
      </c>
      <c r="E162" t="s">
        <v>309</v>
      </c>
      <c r="F162" t="s">
        <v>1858</v>
      </c>
      <c r="G162" t="s">
        <v>3946</v>
      </c>
      <c r="H162" t="s">
        <v>312</v>
      </c>
      <c r="I162" t="s">
        <v>917</v>
      </c>
      <c r="J162" t="s">
        <v>204</v>
      </c>
      <c r="K162" t="s">
        <v>204</v>
      </c>
      <c r="L162" t="s">
        <v>325</v>
      </c>
      <c r="M162" t="s">
        <v>340</v>
      </c>
      <c r="N162" t="s">
        <v>448</v>
      </c>
      <c r="O162" t="s">
        <v>339</v>
      </c>
      <c r="P162" t="s">
        <v>1212</v>
      </c>
      <c r="Q162" s="142">
        <v>55000</v>
      </c>
      <c r="S162" t="s">
        <v>3947</v>
      </c>
      <c r="T162" s="132">
        <v>13183.9</v>
      </c>
      <c r="U162" s="142">
        <v>1718.1839</v>
      </c>
      <c r="V162" s="133">
        <v>3.4042461428289658E-5</v>
      </c>
      <c r="W162" s="133">
        <v>6.845938503598431E-2</v>
      </c>
      <c r="X162" s="133">
        <v>2.7013353680644921E-3</v>
      </c>
    </row>
    <row r="163" spans="1:24">
      <c r="A163" t="s">
        <v>1213</v>
      </c>
      <c r="B163" t="s">
        <v>1229</v>
      </c>
      <c r="C163" t="s">
        <v>2253</v>
      </c>
      <c r="D163" t="s">
        <v>2254</v>
      </c>
      <c r="E163" t="s">
        <v>309</v>
      </c>
      <c r="F163" t="s">
        <v>2253</v>
      </c>
      <c r="G163" t="s">
        <v>3966</v>
      </c>
      <c r="H163" t="s">
        <v>312</v>
      </c>
      <c r="I163" t="s">
        <v>917</v>
      </c>
      <c r="J163" t="s">
        <v>204</v>
      </c>
      <c r="K163" t="s">
        <v>204</v>
      </c>
      <c r="L163" t="s">
        <v>325</v>
      </c>
      <c r="M163" t="s">
        <v>340</v>
      </c>
      <c r="N163" t="s">
        <v>467</v>
      </c>
      <c r="O163" t="s">
        <v>339</v>
      </c>
      <c r="P163" t="s">
        <v>1212</v>
      </c>
      <c r="Q163" s="142">
        <v>29208</v>
      </c>
      <c r="S163" t="s">
        <v>3967</v>
      </c>
      <c r="U163" s="142">
        <v>1510.9298000000001</v>
      </c>
      <c r="V163" s="133">
        <v>2.3808388912243521E-5</v>
      </c>
      <c r="W163" s="133">
        <v>5.9743126382039165E-2</v>
      </c>
      <c r="X163" s="133">
        <v>2.3574009642318549E-3</v>
      </c>
    </row>
    <row r="164" spans="1:24">
      <c r="A164" t="s">
        <v>1213</v>
      </c>
      <c r="B164" t="s">
        <v>1229</v>
      </c>
      <c r="C164" t="s">
        <v>3567</v>
      </c>
      <c r="D164" t="s">
        <v>3568</v>
      </c>
      <c r="E164" t="s">
        <v>309</v>
      </c>
      <c r="F164" t="s">
        <v>3567</v>
      </c>
      <c r="G164" t="s">
        <v>3953</v>
      </c>
      <c r="H164" t="s">
        <v>312</v>
      </c>
      <c r="I164" t="s">
        <v>917</v>
      </c>
      <c r="J164" t="s">
        <v>204</v>
      </c>
      <c r="K164" t="s">
        <v>204</v>
      </c>
      <c r="L164" t="s">
        <v>325</v>
      </c>
      <c r="M164" t="s">
        <v>340</v>
      </c>
      <c r="N164" t="s">
        <v>448</v>
      </c>
      <c r="O164" t="s">
        <v>339</v>
      </c>
      <c r="P164" t="s">
        <v>1212</v>
      </c>
      <c r="Q164" s="142">
        <v>70685</v>
      </c>
      <c r="S164" t="s">
        <v>3954</v>
      </c>
      <c r="T164" s="132">
        <v>10502.7</v>
      </c>
      <c r="U164" s="142">
        <v>1386.0328</v>
      </c>
      <c r="V164" s="133">
        <v>5.7141758042139395E-5</v>
      </c>
      <c r="W164" s="133">
        <v>5.5219897503110814E-2</v>
      </c>
      <c r="X164" s="133">
        <v>2.1789191075503012E-3</v>
      </c>
    </row>
    <row r="165" spans="1:24">
      <c r="A165" t="s">
        <v>1213</v>
      </c>
      <c r="B165" t="s">
        <v>1229</v>
      </c>
      <c r="C165" t="s">
        <v>2388</v>
      </c>
      <c r="D165" t="s">
        <v>2389</v>
      </c>
      <c r="E165" t="s">
        <v>309</v>
      </c>
      <c r="F165" t="s">
        <v>2388</v>
      </c>
      <c r="G165" t="s">
        <v>3968</v>
      </c>
      <c r="H165" t="s">
        <v>312</v>
      </c>
      <c r="I165" t="s">
        <v>917</v>
      </c>
      <c r="J165" t="s">
        <v>204</v>
      </c>
      <c r="K165" t="s">
        <v>204</v>
      </c>
      <c r="L165" t="s">
        <v>325</v>
      </c>
      <c r="M165" t="s">
        <v>340</v>
      </c>
      <c r="N165" t="s">
        <v>446</v>
      </c>
      <c r="O165" t="s">
        <v>339</v>
      </c>
      <c r="P165" t="s">
        <v>1212</v>
      </c>
      <c r="Q165" s="142">
        <v>1685</v>
      </c>
      <c r="S165" t="s">
        <v>3969</v>
      </c>
      <c r="U165" s="142">
        <v>1305.875</v>
      </c>
      <c r="V165" s="133">
        <v>3.7887436986840246E-5</v>
      </c>
      <c r="W165" s="133">
        <v>5.1635127653674111E-2</v>
      </c>
      <c r="X165" s="133">
        <v>2.0374678576513343E-3</v>
      </c>
    </row>
    <row r="166" spans="1:24">
      <c r="A166" t="s">
        <v>1213</v>
      </c>
      <c r="B166" t="s">
        <v>1229</v>
      </c>
      <c r="C166" t="s">
        <v>2010</v>
      </c>
      <c r="D166" t="s">
        <v>2011</v>
      </c>
      <c r="E166" t="s">
        <v>309</v>
      </c>
      <c r="F166" t="s">
        <v>3948</v>
      </c>
      <c r="G166" t="s">
        <v>3949</v>
      </c>
      <c r="H166" t="s">
        <v>312</v>
      </c>
      <c r="I166" t="s">
        <v>917</v>
      </c>
      <c r="J166" t="s">
        <v>204</v>
      </c>
      <c r="K166" t="s">
        <v>204</v>
      </c>
      <c r="L166" t="s">
        <v>325</v>
      </c>
      <c r="M166" t="s">
        <v>340</v>
      </c>
      <c r="N166" t="s">
        <v>448</v>
      </c>
      <c r="O166" t="s">
        <v>339</v>
      </c>
      <c r="P166" t="s">
        <v>1212</v>
      </c>
      <c r="Q166" s="142">
        <v>8167</v>
      </c>
      <c r="S166" t="s">
        <v>3950</v>
      </c>
      <c r="U166" s="142">
        <v>1143.3800000000001</v>
      </c>
      <c r="V166" s="133">
        <v>3.1633304227491506E-5</v>
      </c>
      <c r="W166" s="133">
        <v>4.5209972054490594E-2</v>
      </c>
      <c r="X166" s="133">
        <v>1.7839379719202702E-3</v>
      </c>
    </row>
    <row r="167" spans="1:24">
      <c r="A167" t="s">
        <v>1213</v>
      </c>
      <c r="B167" t="s">
        <v>1229</v>
      </c>
      <c r="C167" t="s">
        <v>3962</v>
      </c>
      <c r="D167" t="s">
        <v>3963</v>
      </c>
      <c r="E167" t="s">
        <v>309</v>
      </c>
      <c r="F167" t="s">
        <v>3962</v>
      </c>
      <c r="G167" t="s">
        <v>3964</v>
      </c>
      <c r="H167" t="s">
        <v>312</v>
      </c>
      <c r="I167" t="s">
        <v>917</v>
      </c>
      <c r="J167" t="s">
        <v>204</v>
      </c>
      <c r="K167" t="s">
        <v>204</v>
      </c>
      <c r="L167" t="s">
        <v>325</v>
      </c>
      <c r="M167" t="s">
        <v>340</v>
      </c>
      <c r="N167" t="s">
        <v>458</v>
      </c>
      <c r="O167" t="s">
        <v>339</v>
      </c>
      <c r="P167" t="s">
        <v>1212</v>
      </c>
      <c r="Q167" s="142">
        <v>1751</v>
      </c>
      <c r="S167" t="s">
        <v>3965</v>
      </c>
      <c r="U167" s="142">
        <v>1133.2472</v>
      </c>
      <c r="V167" s="133">
        <v>6.0350521065227021E-5</v>
      </c>
      <c r="W167" s="133">
        <v>4.4809314701000288E-2</v>
      </c>
      <c r="X167" s="133">
        <v>1.7681284539281122E-3</v>
      </c>
    </row>
    <row r="168" spans="1:24">
      <c r="A168" t="s">
        <v>1213</v>
      </c>
      <c r="B168" t="s">
        <v>1229</v>
      </c>
      <c r="C168" t="s">
        <v>2163</v>
      </c>
      <c r="D168" t="s">
        <v>2164</v>
      </c>
      <c r="E168" t="s">
        <v>309</v>
      </c>
      <c r="F168" t="s">
        <v>2163</v>
      </c>
      <c r="G168" t="s">
        <v>3960</v>
      </c>
      <c r="H168" t="s">
        <v>312</v>
      </c>
      <c r="I168" t="s">
        <v>917</v>
      </c>
      <c r="J168" t="s">
        <v>204</v>
      </c>
      <c r="K168" t="s">
        <v>204</v>
      </c>
      <c r="L168" t="s">
        <v>325</v>
      </c>
      <c r="M168" t="s">
        <v>340</v>
      </c>
      <c r="N168" t="s">
        <v>484</v>
      </c>
      <c r="O168" t="s">
        <v>339</v>
      </c>
      <c r="P168" t="s">
        <v>1212</v>
      </c>
      <c r="Q168" s="142">
        <v>223414</v>
      </c>
      <c r="S168" t="s">
        <v>3961</v>
      </c>
      <c r="U168" s="142">
        <v>1056.7482</v>
      </c>
      <c r="V168" s="133">
        <v>8.0746885801148309E-5</v>
      </c>
      <c r="W168" s="133">
        <v>4.1784496400875192E-2</v>
      </c>
      <c r="X168" s="133">
        <v>1.6487723035361432E-3</v>
      </c>
    </row>
    <row r="169" spans="1:24">
      <c r="A169" t="s">
        <v>1213</v>
      </c>
      <c r="B169" t="s">
        <v>1229</v>
      </c>
      <c r="C169" t="s">
        <v>2393</v>
      </c>
      <c r="D169" t="s">
        <v>2394</v>
      </c>
      <c r="E169" t="s">
        <v>309</v>
      </c>
      <c r="F169" t="s">
        <v>2393</v>
      </c>
      <c r="G169" t="s">
        <v>3983</v>
      </c>
      <c r="H169" t="s">
        <v>312</v>
      </c>
      <c r="I169" t="s">
        <v>917</v>
      </c>
      <c r="J169" t="s">
        <v>204</v>
      </c>
      <c r="K169" t="s">
        <v>204</v>
      </c>
      <c r="L169" t="s">
        <v>325</v>
      </c>
      <c r="M169" t="s">
        <v>340</v>
      </c>
      <c r="N169" t="s">
        <v>456</v>
      </c>
      <c r="O169" t="s">
        <v>339</v>
      </c>
      <c r="P169" t="s">
        <v>1212</v>
      </c>
      <c r="Q169" s="142">
        <v>49717</v>
      </c>
      <c r="S169" t="s">
        <v>3984</v>
      </c>
      <c r="U169" s="142">
        <v>969.9787</v>
      </c>
      <c r="V169" s="133">
        <v>3.7830076606357869E-5</v>
      </c>
      <c r="W169" s="133">
        <v>3.835357323387846E-2</v>
      </c>
      <c r="X169" s="133">
        <v>1.5133916820004908E-3</v>
      </c>
    </row>
    <row r="170" spans="1:24">
      <c r="A170" t="s">
        <v>1213</v>
      </c>
      <c r="B170" t="s">
        <v>1229</v>
      </c>
      <c r="C170" t="s">
        <v>3979</v>
      </c>
      <c r="D170" t="s">
        <v>3980</v>
      </c>
      <c r="E170" t="s">
        <v>309</v>
      </c>
      <c r="F170" t="s">
        <v>3979</v>
      </c>
      <c r="G170" t="s">
        <v>3981</v>
      </c>
      <c r="H170" t="s">
        <v>312</v>
      </c>
      <c r="I170" t="s">
        <v>917</v>
      </c>
      <c r="J170" t="s">
        <v>204</v>
      </c>
      <c r="K170" t="s">
        <v>204</v>
      </c>
      <c r="L170" t="s">
        <v>325</v>
      </c>
      <c r="M170" t="s">
        <v>340</v>
      </c>
      <c r="N170" t="s">
        <v>458</v>
      </c>
      <c r="O170" t="s">
        <v>339</v>
      </c>
      <c r="P170" t="s">
        <v>1212</v>
      </c>
      <c r="Q170" s="142">
        <v>7564</v>
      </c>
      <c r="S170" t="s">
        <v>3982</v>
      </c>
      <c r="U170" s="142">
        <v>931.12840000000006</v>
      </c>
      <c r="V170" s="133">
        <v>6.8198567215183365E-5</v>
      </c>
      <c r="W170" s="133">
        <v>3.6817408860695955E-2</v>
      </c>
      <c r="X170" s="133">
        <v>1.4527762506720129E-3</v>
      </c>
    </row>
    <row r="171" spans="1:24">
      <c r="A171" t="s">
        <v>1213</v>
      </c>
      <c r="B171" t="s">
        <v>1229</v>
      </c>
      <c r="C171" t="s">
        <v>4122</v>
      </c>
      <c r="D171" t="s">
        <v>4123</v>
      </c>
      <c r="E171" t="s">
        <v>309</v>
      </c>
      <c r="F171" t="s">
        <v>4122</v>
      </c>
      <c r="G171" t="s">
        <v>4124</v>
      </c>
      <c r="H171" t="s">
        <v>312</v>
      </c>
      <c r="I171" t="s">
        <v>917</v>
      </c>
      <c r="J171" t="s">
        <v>204</v>
      </c>
      <c r="K171" t="s">
        <v>204</v>
      </c>
      <c r="L171" t="s">
        <v>325</v>
      </c>
      <c r="M171" t="s">
        <v>340</v>
      </c>
      <c r="N171" t="s">
        <v>441</v>
      </c>
      <c r="O171" t="s">
        <v>339</v>
      </c>
      <c r="P171" t="s">
        <v>1212</v>
      </c>
      <c r="Q171" s="142">
        <v>2910</v>
      </c>
      <c r="S171" t="s">
        <v>4125</v>
      </c>
      <c r="U171" s="142">
        <v>700.14599999999996</v>
      </c>
      <c r="V171" s="133">
        <v>5.1637324629397948E-5</v>
      </c>
      <c r="W171" s="133">
        <v>2.7684217927603571E-2</v>
      </c>
      <c r="X171" s="133">
        <v>1.0923901373892228E-3</v>
      </c>
    </row>
    <row r="172" spans="1:24">
      <c r="A172" t="s">
        <v>1213</v>
      </c>
      <c r="B172" t="s">
        <v>1229</v>
      </c>
      <c r="C172" t="s">
        <v>1953</v>
      </c>
      <c r="D172" t="s">
        <v>1954</v>
      </c>
      <c r="E172" t="s">
        <v>309</v>
      </c>
      <c r="F172" t="s">
        <v>1953</v>
      </c>
      <c r="G172" t="s">
        <v>3996</v>
      </c>
      <c r="H172" t="s">
        <v>312</v>
      </c>
      <c r="I172" t="s">
        <v>917</v>
      </c>
      <c r="J172" t="s">
        <v>204</v>
      </c>
      <c r="K172" t="s">
        <v>204</v>
      </c>
      <c r="L172" t="s">
        <v>325</v>
      </c>
      <c r="M172" t="s">
        <v>340</v>
      </c>
      <c r="N172" t="s">
        <v>464</v>
      </c>
      <c r="O172" t="s">
        <v>339</v>
      </c>
      <c r="P172" t="s">
        <v>1212</v>
      </c>
      <c r="Q172" s="142">
        <v>2525</v>
      </c>
      <c r="S172" t="s">
        <v>3997</v>
      </c>
      <c r="U172" s="142">
        <v>671.90250000000003</v>
      </c>
      <c r="V172" s="133">
        <v>2.0820833961394134E-5</v>
      </c>
      <c r="W172" s="133">
        <v>2.656745198301734E-2</v>
      </c>
      <c r="X172" s="133">
        <v>1.0483237271757065E-3</v>
      </c>
    </row>
    <row r="173" spans="1:24">
      <c r="A173" t="s">
        <v>1213</v>
      </c>
      <c r="B173" t="s">
        <v>1229</v>
      </c>
      <c r="C173" t="s">
        <v>3955</v>
      </c>
      <c r="D173" t="s">
        <v>3956</v>
      </c>
      <c r="E173" t="s">
        <v>309</v>
      </c>
      <c r="F173" t="s">
        <v>3957</v>
      </c>
      <c r="G173" t="s">
        <v>3958</v>
      </c>
      <c r="H173" t="s">
        <v>312</v>
      </c>
      <c r="I173" t="s">
        <v>917</v>
      </c>
      <c r="J173" t="s">
        <v>204</v>
      </c>
      <c r="K173" t="s">
        <v>204</v>
      </c>
      <c r="L173" t="s">
        <v>325</v>
      </c>
      <c r="M173" t="s">
        <v>340</v>
      </c>
      <c r="N173" t="s">
        <v>448</v>
      </c>
      <c r="O173" t="s">
        <v>339</v>
      </c>
      <c r="P173" t="s">
        <v>1212</v>
      </c>
      <c r="Q173" s="142">
        <v>4051</v>
      </c>
      <c r="S173" t="s">
        <v>3959</v>
      </c>
      <c r="U173" s="142">
        <v>625.47440000000006</v>
      </c>
      <c r="V173" s="133">
        <v>4.037674060530625E-5</v>
      </c>
      <c r="W173" s="133">
        <v>2.4731655394356445E-2</v>
      </c>
      <c r="X173" s="133">
        <v>9.7588512360199399E-4</v>
      </c>
    </row>
    <row r="174" spans="1:24">
      <c r="A174" t="s">
        <v>1213</v>
      </c>
      <c r="B174" t="s">
        <v>1229</v>
      </c>
      <c r="C174" t="s">
        <v>2119</v>
      </c>
      <c r="D174" t="s">
        <v>2120</v>
      </c>
      <c r="E174" t="s">
        <v>309</v>
      </c>
      <c r="F174" t="s">
        <v>2119</v>
      </c>
      <c r="G174" t="s">
        <v>4008</v>
      </c>
      <c r="H174" t="s">
        <v>312</v>
      </c>
      <c r="I174" t="s">
        <v>917</v>
      </c>
      <c r="J174" t="s">
        <v>204</v>
      </c>
      <c r="K174" t="s">
        <v>204</v>
      </c>
      <c r="L174" t="s">
        <v>325</v>
      </c>
      <c r="M174" t="s">
        <v>340</v>
      </c>
      <c r="N174" t="s">
        <v>464</v>
      </c>
      <c r="O174" t="s">
        <v>339</v>
      </c>
      <c r="P174" t="s">
        <v>1212</v>
      </c>
      <c r="Q174" s="142">
        <v>1175</v>
      </c>
      <c r="S174" t="s">
        <v>4009</v>
      </c>
      <c r="U174" s="142">
        <v>482.10250000000002</v>
      </c>
      <c r="V174" s="133">
        <v>4.7766221784950129E-5</v>
      </c>
      <c r="W174" s="133">
        <v>1.9062639325858464E-2</v>
      </c>
      <c r="X174" s="133">
        <v>7.5219170888741462E-4</v>
      </c>
    </row>
    <row r="175" spans="1:24">
      <c r="A175" t="s">
        <v>1213</v>
      </c>
      <c r="B175" t="s">
        <v>1229</v>
      </c>
      <c r="C175" t="s">
        <v>2125</v>
      </c>
      <c r="D175" t="s">
        <v>2126</v>
      </c>
      <c r="E175" t="s">
        <v>309</v>
      </c>
      <c r="F175" t="s">
        <v>2125</v>
      </c>
      <c r="G175" t="s">
        <v>3972</v>
      </c>
      <c r="H175" t="s">
        <v>312</v>
      </c>
      <c r="I175" t="s">
        <v>917</v>
      </c>
      <c r="J175" t="s">
        <v>204</v>
      </c>
      <c r="K175" t="s">
        <v>204</v>
      </c>
      <c r="L175" t="s">
        <v>325</v>
      </c>
      <c r="M175" t="s">
        <v>340</v>
      </c>
      <c r="N175" t="s">
        <v>464</v>
      </c>
      <c r="O175" t="s">
        <v>339</v>
      </c>
      <c r="P175" t="s">
        <v>1212</v>
      </c>
      <c r="Q175" s="142">
        <v>1600</v>
      </c>
      <c r="S175" t="s">
        <v>3973</v>
      </c>
      <c r="T175" s="132">
        <v>3409</v>
      </c>
      <c r="U175" s="142">
        <v>433.80900000000003</v>
      </c>
      <c r="V175" s="133">
        <v>3.3669174936026466E-5</v>
      </c>
      <c r="W175" s="133">
        <v>1.7287877662474652E-2</v>
      </c>
      <c r="X175" s="133">
        <v>6.8216147930437541E-4</v>
      </c>
    </row>
    <row r="176" spans="1:24">
      <c r="A176" t="s">
        <v>1213</v>
      </c>
      <c r="B176" t="s">
        <v>1229</v>
      </c>
      <c r="C176" t="s">
        <v>2318</v>
      </c>
      <c r="D176" t="s">
        <v>2319</v>
      </c>
      <c r="E176" t="s">
        <v>309</v>
      </c>
      <c r="F176" t="s">
        <v>4224</v>
      </c>
      <c r="G176" t="s">
        <v>4225</v>
      </c>
      <c r="H176" t="s">
        <v>312</v>
      </c>
      <c r="I176" t="s">
        <v>917</v>
      </c>
      <c r="J176" t="s">
        <v>204</v>
      </c>
      <c r="K176" t="s">
        <v>204</v>
      </c>
      <c r="L176" t="s">
        <v>325</v>
      </c>
      <c r="M176" t="s">
        <v>340</v>
      </c>
      <c r="N176" t="s">
        <v>459</v>
      </c>
      <c r="O176" t="s">
        <v>339</v>
      </c>
      <c r="P176" t="s">
        <v>1212</v>
      </c>
      <c r="Q176" s="142">
        <v>6000</v>
      </c>
      <c r="S176" t="s">
        <v>4226</v>
      </c>
      <c r="U176" s="142">
        <v>414.6</v>
      </c>
      <c r="V176" s="133">
        <v>5.1093607576568884E-5</v>
      </c>
      <c r="W176" s="133">
        <v>1.6393547564057268E-2</v>
      </c>
      <c r="X176" s="133">
        <v>6.4687215375303401E-4</v>
      </c>
    </row>
    <row r="177" spans="1:24">
      <c r="A177" t="s">
        <v>1213</v>
      </c>
      <c r="B177" t="s">
        <v>1229</v>
      </c>
      <c r="C177" t="s">
        <v>4134</v>
      </c>
      <c r="D177" t="s">
        <v>4135</v>
      </c>
      <c r="E177" t="s">
        <v>309</v>
      </c>
      <c r="F177" t="s">
        <v>4134</v>
      </c>
      <c r="G177" t="s">
        <v>4215</v>
      </c>
      <c r="H177" t="s">
        <v>312</v>
      </c>
      <c r="I177" t="s">
        <v>917</v>
      </c>
      <c r="J177" t="s">
        <v>204</v>
      </c>
      <c r="K177" t="s">
        <v>204</v>
      </c>
      <c r="L177" t="s">
        <v>325</v>
      </c>
      <c r="M177" t="s">
        <v>340</v>
      </c>
      <c r="N177" t="s">
        <v>458</v>
      </c>
      <c r="O177" t="s">
        <v>339</v>
      </c>
      <c r="P177" t="s">
        <v>1212</v>
      </c>
      <c r="Q177" s="142">
        <v>1217</v>
      </c>
      <c r="S177" t="s">
        <v>4216</v>
      </c>
      <c r="U177" s="142">
        <v>374.83600000000001</v>
      </c>
      <c r="V177" s="133">
        <v>2.6253423542426426E-5</v>
      </c>
      <c r="W177" s="133">
        <v>1.4821253725810349E-2</v>
      </c>
      <c r="X177" s="133">
        <v>5.8483109171290947E-4</v>
      </c>
    </row>
    <row r="178" spans="1:24">
      <c r="A178" t="s">
        <v>1213</v>
      </c>
      <c r="B178" t="s">
        <v>1229</v>
      </c>
      <c r="C178" t="s">
        <v>2110</v>
      </c>
      <c r="D178" t="s">
        <v>2111</v>
      </c>
      <c r="E178" t="s">
        <v>309</v>
      </c>
      <c r="F178" t="s">
        <v>4024</v>
      </c>
      <c r="G178" t="s">
        <v>4025</v>
      </c>
      <c r="H178" t="s">
        <v>312</v>
      </c>
      <c r="I178" t="s">
        <v>917</v>
      </c>
      <c r="J178" t="s">
        <v>204</v>
      </c>
      <c r="K178" t="s">
        <v>204</v>
      </c>
      <c r="L178" t="s">
        <v>325</v>
      </c>
      <c r="M178" t="s">
        <v>340</v>
      </c>
      <c r="N178" t="s">
        <v>464</v>
      </c>
      <c r="O178" t="s">
        <v>339</v>
      </c>
      <c r="P178" t="s">
        <v>1212</v>
      </c>
      <c r="Q178" s="142">
        <v>40428</v>
      </c>
      <c r="S178" t="s">
        <v>4026</v>
      </c>
      <c r="U178" s="142">
        <v>366.72240000000005</v>
      </c>
      <c r="V178" s="133">
        <v>5.3519551011158312E-5</v>
      </c>
      <c r="W178" s="133">
        <v>1.4500436349451674E-2</v>
      </c>
      <c r="X178" s="133">
        <v>5.7217197528947376E-4</v>
      </c>
    </row>
    <row r="179" spans="1:24">
      <c r="A179" t="s">
        <v>1213</v>
      </c>
      <c r="B179" t="s">
        <v>1229</v>
      </c>
      <c r="C179" t="s">
        <v>4227</v>
      </c>
      <c r="D179" t="s">
        <v>4228</v>
      </c>
      <c r="E179" t="s">
        <v>309</v>
      </c>
      <c r="F179" t="s">
        <v>4229</v>
      </c>
      <c r="G179" t="s">
        <v>4230</v>
      </c>
      <c r="H179" t="s">
        <v>312</v>
      </c>
      <c r="I179" t="s">
        <v>917</v>
      </c>
      <c r="J179" t="s">
        <v>204</v>
      </c>
      <c r="K179" t="s">
        <v>204</v>
      </c>
      <c r="L179" t="s">
        <v>325</v>
      </c>
      <c r="M179" t="s">
        <v>340</v>
      </c>
      <c r="N179" t="s">
        <v>454</v>
      </c>
      <c r="O179" t="s">
        <v>339</v>
      </c>
      <c r="P179" t="s">
        <v>1212</v>
      </c>
      <c r="Q179" s="142">
        <v>36437</v>
      </c>
      <c r="S179" t="s">
        <v>4231</v>
      </c>
      <c r="T179" s="132">
        <v>6886.3</v>
      </c>
      <c r="U179" s="142">
        <v>347.68150000000003</v>
      </c>
      <c r="V179" s="133">
        <v>3.1041526639062996E-5</v>
      </c>
      <c r="W179" s="133">
        <v>1.4019834671092113E-2</v>
      </c>
      <c r="X179" s="133">
        <v>5.5320793827655812E-4</v>
      </c>
    </row>
    <row r="180" spans="1:24">
      <c r="A180" t="s">
        <v>1213</v>
      </c>
      <c r="B180" t="s">
        <v>1229</v>
      </c>
      <c r="C180" t="s">
        <v>1756</v>
      </c>
      <c r="D180" t="s">
        <v>1757</v>
      </c>
      <c r="E180" t="s">
        <v>309</v>
      </c>
      <c r="F180" t="s">
        <v>1756</v>
      </c>
      <c r="G180" t="s">
        <v>3970</v>
      </c>
      <c r="H180" t="s">
        <v>312</v>
      </c>
      <c r="I180" t="s">
        <v>917</v>
      </c>
      <c r="J180" t="s">
        <v>204</v>
      </c>
      <c r="K180" t="s">
        <v>204</v>
      </c>
      <c r="L180" t="s">
        <v>325</v>
      </c>
      <c r="M180" t="s">
        <v>340</v>
      </c>
      <c r="N180" t="s">
        <v>441</v>
      </c>
      <c r="O180" t="s">
        <v>339</v>
      </c>
      <c r="P180" t="s">
        <v>1212</v>
      </c>
      <c r="Q180" s="142">
        <v>5483.1</v>
      </c>
      <c r="S180" t="s">
        <v>3971</v>
      </c>
      <c r="U180" s="142">
        <v>345.38049999999998</v>
      </c>
      <c r="V180" s="133">
        <v>4.6470383235100088E-5</v>
      </c>
      <c r="W180" s="133">
        <v>1.3656563304987716E-2</v>
      </c>
      <c r="X180" s="133">
        <v>5.3887363204597929E-4</v>
      </c>
    </row>
    <row r="181" spans="1:24">
      <c r="A181" t="s">
        <v>1213</v>
      </c>
      <c r="B181" t="s">
        <v>1229</v>
      </c>
      <c r="C181" t="s">
        <v>2234</v>
      </c>
      <c r="D181" t="s">
        <v>2235</v>
      </c>
      <c r="E181" t="s">
        <v>309</v>
      </c>
      <c r="F181" t="s">
        <v>2234</v>
      </c>
      <c r="G181" t="s">
        <v>3990</v>
      </c>
      <c r="H181" t="s">
        <v>312</v>
      </c>
      <c r="I181" t="s">
        <v>917</v>
      </c>
      <c r="J181" t="s">
        <v>204</v>
      </c>
      <c r="K181" t="s">
        <v>204</v>
      </c>
      <c r="L181" t="s">
        <v>325</v>
      </c>
      <c r="M181" t="s">
        <v>340</v>
      </c>
      <c r="N181" t="s">
        <v>441</v>
      </c>
      <c r="O181" t="s">
        <v>339</v>
      </c>
      <c r="P181" t="s">
        <v>1212</v>
      </c>
      <c r="Q181" s="142">
        <v>22909</v>
      </c>
      <c r="S181" t="s">
        <v>3991</v>
      </c>
      <c r="U181" s="142">
        <v>309.72970000000004</v>
      </c>
      <c r="V181" s="133">
        <v>4.1796346510727004E-5</v>
      </c>
      <c r="W181" s="133">
        <v>1.2246908444477176E-2</v>
      </c>
      <c r="X181" s="133">
        <v>4.832501330989822E-4</v>
      </c>
    </row>
    <row r="182" spans="1:24">
      <c r="A182" t="s">
        <v>1213</v>
      </c>
      <c r="B182" t="s">
        <v>1229</v>
      </c>
      <c r="C182" t="s">
        <v>2557</v>
      </c>
      <c r="D182" t="s">
        <v>2558</v>
      </c>
      <c r="E182" t="s">
        <v>309</v>
      </c>
      <c r="F182" t="s">
        <v>2557</v>
      </c>
      <c r="G182" t="s">
        <v>3998</v>
      </c>
      <c r="H182" t="s">
        <v>312</v>
      </c>
      <c r="I182" t="s">
        <v>917</v>
      </c>
      <c r="J182" t="s">
        <v>204</v>
      </c>
      <c r="K182" t="s">
        <v>204</v>
      </c>
      <c r="L182" t="s">
        <v>325</v>
      </c>
      <c r="M182" t="s">
        <v>340</v>
      </c>
      <c r="N182" t="s">
        <v>475</v>
      </c>
      <c r="O182" t="s">
        <v>339</v>
      </c>
      <c r="P182" t="s">
        <v>1212</v>
      </c>
      <c r="Q182" s="142">
        <v>11432</v>
      </c>
      <c r="S182" t="s">
        <v>3999</v>
      </c>
      <c r="U182" s="142">
        <v>295.5172</v>
      </c>
      <c r="V182" s="133">
        <v>4.1638448319621448E-5</v>
      </c>
      <c r="W182" s="133">
        <v>1.1684937950306378E-2</v>
      </c>
      <c r="X182" s="133">
        <v>4.6107536815018354E-4</v>
      </c>
    </row>
    <row r="183" spans="1:24">
      <c r="A183" t="s">
        <v>1213</v>
      </c>
      <c r="B183" t="s">
        <v>1229</v>
      </c>
      <c r="C183" t="s">
        <v>2300</v>
      </c>
      <c r="D183" t="s">
        <v>2301</v>
      </c>
      <c r="E183" t="s">
        <v>309</v>
      </c>
      <c r="F183" t="s">
        <v>4232</v>
      </c>
      <c r="G183" t="s">
        <v>4233</v>
      </c>
      <c r="H183" t="s">
        <v>312</v>
      </c>
      <c r="I183" t="s">
        <v>917</v>
      </c>
      <c r="J183" t="s">
        <v>204</v>
      </c>
      <c r="K183" t="s">
        <v>204</v>
      </c>
      <c r="L183" t="s">
        <v>325</v>
      </c>
      <c r="M183" t="s">
        <v>340</v>
      </c>
      <c r="N183" t="s">
        <v>445</v>
      </c>
      <c r="O183" t="s">
        <v>339</v>
      </c>
      <c r="P183" t="s">
        <v>1212</v>
      </c>
      <c r="Q183" s="142">
        <v>8118</v>
      </c>
      <c r="S183" t="s">
        <v>4234</v>
      </c>
      <c r="U183" s="142">
        <v>284.9418</v>
      </c>
      <c r="V183" s="133">
        <v>3.6430150578090349E-5</v>
      </c>
      <c r="W183" s="133">
        <v>1.1266779911452227E-2</v>
      </c>
      <c r="X183" s="133">
        <v>4.4457529151053127E-4</v>
      </c>
    </row>
    <row r="184" spans="1:24">
      <c r="A184" t="s">
        <v>1213</v>
      </c>
      <c r="B184" t="s">
        <v>1229</v>
      </c>
      <c r="C184" t="s">
        <v>2195</v>
      </c>
      <c r="D184" t="s">
        <v>2196</v>
      </c>
      <c r="E184" t="s">
        <v>309</v>
      </c>
      <c r="F184" t="s">
        <v>2195</v>
      </c>
      <c r="G184" t="s">
        <v>4003</v>
      </c>
      <c r="H184" t="s">
        <v>312</v>
      </c>
      <c r="I184" t="s">
        <v>917</v>
      </c>
      <c r="J184" t="s">
        <v>204</v>
      </c>
      <c r="K184" t="s">
        <v>204</v>
      </c>
      <c r="L184" t="s">
        <v>325</v>
      </c>
      <c r="M184" t="s">
        <v>340</v>
      </c>
      <c r="N184" t="s">
        <v>464</v>
      </c>
      <c r="O184" t="s">
        <v>339</v>
      </c>
      <c r="P184" t="s">
        <v>1212</v>
      </c>
      <c r="Q184" s="142">
        <v>16160</v>
      </c>
      <c r="S184" t="s">
        <v>4004</v>
      </c>
      <c r="U184" s="142">
        <v>282.63840000000005</v>
      </c>
      <c r="V184" s="133">
        <v>3.432657052737393E-5</v>
      </c>
      <c r="W184" s="133">
        <v>1.1175702011165084E-2</v>
      </c>
      <c r="X184" s="133">
        <v>4.4098145330755313E-4</v>
      </c>
    </row>
    <row r="185" spans="1:24">
      <c r="A185" t="s">
        <v>1213</v>
      </c>
      <c r="B185" t="s">
        <v>1229</v>
      </c>
      <c r="C185" t="s">
        <v>2330</v>
      </c>
      <c r="D185" t="s">
        <v>2331</v>
      </c>
      <c r="E185" t="s">
        <v>309</v>
      </c>
      <c r="F185" t="s">
        <v>3974</v>
      </c>
      <c r="G185" t="s">
        <v>3975</v>
      </c>
      <c r="H185" t="s">
        <v>312</v>
      </c>
      <c r="I185" t="s">
        <v>917</v>
      </c>
      <c r="J185" t="s">
        <v>204</v>
      </c>
      <c r="K185" t="s">
        <v>204</v>
      </c>
      <c r="L185" t="s">
        <v>325</v>
      </c>
      <c r="M185" t="s">
        <v>340</v>
      </c>
      <c r="N185" t="s">
        <v>445</v>
      </c>
      <c r="O185" t="s">
        <v>339</v>
      </c>
      <c r="P185" t="s">
        <v>1212</v>
      </c>
      <c r="Q185" s="142">
        <v>6971</v>
      </c>
      <c r="S185" t="s">
        <v>3976</v>
      </c>
      <c r="U185" s="142">
        <v>265.5951</v>
      </c>
      <c r="V185" s="133">
        <v>2.6826214774108129E-5</v>
      </c>
      <c r="W185" s="133">
        <v>1.050179909462264E-2</v>
      </c>
      <c r="X185" s="133">
        <v>4.1438995263688483E-4</v>
      </c>
    </row>
    <row r="186" spans="1:24">
      <c r="A186" t="s">
        <v>1213</v>
      </c>
      <c r="B186" t="s">
        <v>1229</v>
      </c>
      <c r="C186" t="s">
        <v>2274</v>
      </c>
      <c r="D186" t="s">
        <v>2275</v>
      </c>
      <c r="E186" t="s">
        <v>309</v>
      </c>
      <c r="F186" t="s">
        <v>4235</v>
      </c>
      <c r="G186" t="s">
        <v>4236</v>
      </c>
      <c r="H186" t="s">
        <v>312</v>
      </c>
      <c r="I186" t="s">
        <v>917</v>
      </c>
      <c r="J186" t="s">
        <v>204</v>
      </c>
      <c r="K186" t="s">
        <v>204</v>
      </c>
      <c r="L186" t="s">
        <v>325</v>
      </c>
      <c r="M186" t="s">
        <v>340</v>
      </c>
      <c r="N186" t="s">
        <v>445</v>
      </c>
      <c r="O186" t="s">
        <v>339</v>
      </c>
      <c r="P186" t="s">
        <v>1212</v>
      </c>
      <c r="Q186" s="142">
        <v>4035</v>
      </c>
      <c r="S186" t="s">
        <v>4237</v>
      </c>
      <c r="U186" s="142">
        <v>265.05920000000003</v>
      </c>
      <c r="V186" s="133">
        <v>5.1051673973002587E-5</v>
      </c>
      <c r="W186" s="133">
        <v>1.0480607290915557E-2</v>
      </c>
      <c r="X186" s="133">
        <v>4.1355374633972146E-4</v>
      </c>
    </row>
    <row r="187" spans="1:24">
      <c r="A187" t="s">
        <v>1213</v>
      </c>
      <c r="B187" t="s">
        <v>1229</v>
      </c>
      <c r="C187" t="s">
        <v>2324</v>
      </c>
      <c r="D187" t="s">
        <v>2325</v>
      </c>
      <c r="E187" t="s">
        <v>309</v>
      </c>
      <c r="F187" t="s">
        <v>2324</v>
      </c>
      <c r="G187" t="s">
        <v>4238</v>
      </c>
      <c r="H187" t="s">
        <v>312</v>
      </c>
      <c r="I187" t="s">
        <v>917</v>
      </c>
      <c r="J187" t="s">
        <v>204</v>
      </c>
      <c r="K187" t="s">
        <v>204</v>
      </c>
      <c r="L187" t="s">
        <v>325</v>
      </c>
      <c r="M187" t="s">
        <v>340</v>
      </c>
      <c r="N187" t="s">
        <v>454</v>
      </c>
      <c r="O187" t="s">
        <v>339</v>
      </c>
      <c r="P187" t="s">
        <v>1212</v>
      </c>
      <c r="Q187" s="142">
        <v>437</v>
      </c>
      <c r="S187" t="s">
        <v>4239</v>
      </c>
      <c r="U187" s="142">
        <v>211.50800000000001</v>
      </c>
      <c r="V187" s="133">
        <v>2.3610034837497856E-5</v>
      </c>
      <c r="W187" s="133">
        <v>8.3631607770830313E-3</v>
      </c>
      <c r="X187" s="133">
        <v>3.3000153279304564E-4</v>
      </c>
    </row>
    <row r="188" spans="1:24">
      <c r="A188" t="s">
        <v>1213</v>
      </c>
      <c r="B188" t="s">
        <v>1229</v>
      </c>
      <c r="C188" t="s">
        <v>3542</v>
      </c>
      <c r="D188" t="s">
        <v>3543</v>
      </c>
      <c r="E188" s="166" t="s">
        <v>311</v>
      </c>
      <c r="F188" t="s">
        <v>4240</v>
      </c>
      <c r="G188" t="s">
        <v>4241</v>
      </c>
      <c r="H188" t="s">
        <v>312</v>
      </c>
      <c r="I188" t="s">
        <v>917</v>
      </c>
      <c r="J188" t="s">
        <v>204</v>
      </c>
      <c r="K188" t="s">
        <v>204</v>
      </c>
      <c r="L188" t="s">
        <v>325</v>
      </c>
      <c r="M188" t="s">
        <v>340</v>
      </c>
      <c r="N188" t="s">
        <v>480</v>
      </c>
      <c r="O188" t="s">
        <v>339</v>
      </c>
      <c r="P188" t="s">
        <v>1212</v>
      </c>
      <c r="Q188" s="142">
        <v>1750</v>
      </c>
      <c r="S188" t="s">
        <v>4242</v>
      </c>
      <c r="U188" s="142">
        <v>207.55</v>
      </c>
      <c r="V188" s="133">
        <v>3.0140438944685059E-5</v>
      </c>
      <c r="W188" s="133">
        <v>8.2066589409553452E-3</v>
      </c>
      <c r="X188" s="133">
        <v>3.2382613485634878E-4</v>
      </c>
    </row>
    <row r="189" spans="1:24">
      <c r="A189" t="s">
        <v>1213</v>
      </c>
      <c r="B189" t="s">
        <v>1229</v>
      </c>
      <c r="C189" t="s">
        <v>2415</v>
      </c>
      <c r="D189" t="s">
        <v>2416</v>
      </c>
      <c r="E189" t="s">
        <v>309</v>
      </c>
      <c r="F189" t="s">
        <v>2415</v>
      </c>
      <c r="G189" t="s">
        <v>4243</v>
      </c>
      <c r="H189" t="s">
        <v>312</v>
      </c>
      <c r="I189" t="s">
        <v>917</v>
      </c>
      <c r="J189" t="s">
        <v>204</v>
      </c>
      <c r="K189" t="s">
        <v>204</v>
      </c>
      <c r="L189" t="s">
        <v>325</v>
      </c>
      <c r="M189" t="s">
        <v>340</v>
      </c>
      <c r="N189" t="s">
        <v>440</v>
      </c>
      <c r="O189" t="s">
        <v>339</v>
      </c>
      <c r="P189" t="s">
        <v>1212</v>
      </c>
      <c r="Q189" s="142">
        <v>461</v>
      </c>
      <c r="S189" t="s">
        <v>4244</v>
      </c>
      <c r="U189" s="142">
        <v>180.8964</v>
      </c>
      <c r="V189" s="133">
        <v>3.3486681997901164E-5</v>
      </c>
      <c r="W189" s="133">
        <v>7.1527586530794243E-3</v>
      </c>
      <c r="X189" s="133">
        <v>2.8224033737137081E-4</v>
      </c>
    </row>
    <row r="190" spans="1:24">
      <c r="A190" t="s">
        <v>1213</v>
      </c>
      <c r="B190" t="s">
        <v>1229</v>
      </c>
      <c r="C190" t="s">
        <v>3942</v>
      </c>
      <c r="D190" t="s">
        <v>3943</v>
      </c>
      <c r="E190" t="s">
        <v>309</v>
      </c>
      <c r="F190" t="s">
        <v>3942</v>
      </c>
      <c r="G190" t="s">
        <v>3944</v>
      </c>
      <c r="H190" t="s">
        <v>312</v>
      </c>
      <c r="I190" t="s">
        <v>917</v>
      </c>
      <c r="J190" t="s">
        <v>204</v>
      </c>
      <c r="K190" t="s">
        <v>204</v>
      </c>
      <c r="L190" t="s">
        <v>325</v>
      </c>
      <c r="M190" t="s">
        <v>340</v>
      </c>
      <c r="N190" t="s">
        <v>439</v>
      </c>
      <c r="O190" t="s">
        <v>339</v>
      </c>
      <c r="P190" t="s">
        <v>1212</v>
      </c>
      <c r="Q190" s="142">
        <v>4133</v>
      </c>
      <c r="S190" t="s">
        <v>3945</v>
      </c>
      <c r="U190" s="142">
        <v>176.60310000000001</v>
      </c>
      <c r="V190" s="133">
        <v>5.2226975681538022E-5</v>
      </c>
      <c r="W190" s="133">
        <v>6.9829984463928765E-3</v>
      </c>
      <c r="X190" s="133">
        <v>2.7554177806980441E-4</v>
      </c>
    </row>
    <row r="191" spans="1:24">
      <c r="A191" t="s">
        <v>1213</v>
      </c>
      <c r="B191" t="s">
        <v>1229</v>
      </c>
      <c r="C191" t="s">
        <v>2535</v>
      </c>
      <c r="D191" t="s">
        <v>2536</v>
      </c>
      <c r="E191" t="s">
        <v>309</v>
      </c>
      <c r="F191" t="s">
        <v>2535</v>
      </c>
      <c r="G191" t="s">
        <v>4245</v>
      </c>
      <c r="H191" t="s">
        <v>312</v>
      </c>
      <c r="I191" t="s">
        <v>917</v>
      </c>
      <c r="J191" t="s">
        <v>204</v>
      </c>
      <c r="K191" t="s">
        <v>204</v>
      </c>
      <c r="L191" t="s">
        <v>325</v>
      </c>
      <c r="M191" t="s">
        <v>340</v>
      </c>
      <c r="N191" t="s">
        <v>451</v>
      </c>
      <c r="O191" t="s">
        <v>339</v>
      </c>
      <c r="P191" t="s">
        <v>1212</v>
      </c>
      <c r="Q191" s="142">
        <v>166</v>
      </c>
      <c r="S191" t="s">
        <v>4246</v>
      </c>
      <c r="U191" s="142">
        <v>166.19920000000002</v>
      </c>
      <c r="V191" s="133">
        <v>2.1551752118498284E-5</v>
      </c>
      <c r="W191" s="133">
        <v>6.5716220219688053E-3</v>
      </c>
      <c r="X191" s="133">
        <v>2.593092968066359E-4</v>
      </c>
    </row>
    <row r="192" spans="1:24">
      <c r="A192" t="s">
        <v>1213</v>
      </c>
      <c r="B192" t="s">
        <v>1229</v>
      </c>
      <c r="C192" t="s">
        <v>2474</v>
      </c>
      <c r="D192" t="s">
        <v>2475</v>
      </c>
      <c r="E192" t="s">
        <v>309</v>
      </c>
      <c r="F192" t="s">
        <v>2474</v>
      </c>
      <c r="G192" t="s">
        <v>4247</v>
      </c>
      <c r="H192" t="s">
        <v>312</v>
      </c>
      <c r="I192" t="s">
        <v>917</v>
      </c>
      <c r="J192" t="s">
        <v>204</v>
      </c>
      <c r="K192" t="s">
        <v>204</v>
      </c>
      <c r="L192" t="s">
        <v>325</v>
      </c>
      <c r="M192" t="s">
        <v>340</v>
      </c>
      <c r="N192" t="s">
        <v>478</v>
      </c>
      <c r="O192" t="s">
        <v>339</v>
      </c>
      <c r="P192" t="s">
        <v>1212</v>
      </c>
      <c r="Q192" s="142">
        <v>10394</v>
      </c>
      <c r="S192" t="s">
        <v>4248</v>
      </c>
      <c r="T192" s="132">
        <v>2381.4</v>
      </c>
      <c r="U192" s="142">
        <v>155.79679999999999</v>
      </c>
      <c r="V192" s="133">
        <v>5.1881780738849466E-5</v>
      </c>
      <c r="W192" s="133">
        <v>6.2544657921515005E-3</v>
      </c>
      <c r="X192" s="133">
        <v>2.4679464537707453E-4</v>
      </c>
    </row>
    <row r="193" spans="1:24">
      <c r="A193" t="s">
        <v>1213</v>
      </c>
      <c r="B193" t="s">
        <v>1229</v>
      </c>
      <c r="C193" t="s">
        <v>4034</v>
      </c>
      <c r="D193" t="s">
        <v>4035</v>
      </c>
      <c r="E193" t="s">
        <v>309</v>
      </c>
      <c r="F193" t="s">
        <v>4034</v>
      </c>
      <c r="G193" t="s">
        <v>4036</v>
      </c>
      <c r="H193" t="s">
        <v>312</v>
      </c>
      <c r="I193" t="s">
        <v>917</v>
      </c>
      <c r="J193" t="s">
        <v>204</v>
      </c>
      <c r="K193" t="s">
        <v>204</v>
      </c>
      <c r="L193" t="s">
        <v>325</v>
      </c>
      <c r="M193" t="s">
        <v>340</v>
      </c>
      <c r="N193" t="s">
        <v>476</v>
      </c>
      <c r="O193" t="s">
        <v>339</v>
      </c>
      <c r="P193" t="s">
        <v>1212</v>
      </c>
      <c r="Q193" s="142">
        <v>617</v>
      </c>
      <c r="S193" t="s">
        <v>4037</v>
      </c>
      <c r="U193" s="142">
        <v>144.74820000000003</v>
      </c>
      <c r="V193" s="133">
        <v>2.6904839762056563E-5</v>
      </c>
      <c r="W193" s="133">
        <v>5.7234358454213083E-3</v>
      </c>
      <c r="X193" s="133">
        <v>2.2584076190514934E-4</v>
      </c>
    </row>
    <row r="194" spans="1:24">
      <c r="A194" t="s">
        <v>1213</v>
      </c>
      <c r="B194" t="s">
        <v>1229</v>
      </c>
      <c r="C194" t="s">
        <v>3254</v>
      </c>
      <c r="D194" t="s">
        <v>3255</v>
      </c>
      <c r="E194" t="s">
        <v>309</v>
      </c>
      <c r="F194" t="s">
        <v>4016</v>
      </c>
      <c r="G194" t="s">
        <v>4017</v>
      </c>
      <c r="H194" t="s">
        <v>312</v>
      </c>
      <c r="I194" t="s">
        <v>917</v>
      </c>
      <c r="J194" t="s">
        <v>204</v>
      </c>
      <c r="K194" t="s">
        <v>204</v>
      </c>
      <c r="L194" t="s">
        <v>325</v>
      </c>
      <c r="M194" t="s">
        <v>340</v>
      </c>
      <c r="N194" t="s">
        <v>476</v>
      </c>
      <c r="O194" t="s">
        <v>339</v>
      </c>
      <c r="P194" t="s">
        <v>1212</v>
      </c>
      <c r="Q194" s="142">
        <v>467</v>
      </c>
      <c r="S194" t="s">
        <v>4018</v>
      </c>
      <c r="U194" s="142">
        <v>140.24010000000001</v>
      </c>
      <c r="V194" s="133">
        <v>2.9368691980718291E-5</v>
      </c>
      <c r="W194" s="133">
        <v>5.5451827055912877E-3</v>
      </c>
      <c r="X194" s="133">
        <v>2.1880708038963064E-4</v>
      </c>
    </row>
    <row r="195" spans="1:24">
      <c r="A195" t="s">
        <v>1213</v>
      </c>
      <c r="B195" t="s">
        <v>1229</v>
      </c>
      <c r="C195" t="s">
        <v>4088</v>
      </c>
      <c r="D195" t="s">
        <v>4089</v>
      </c>
      <c r="E195" t="s">
        <v>309</v>
      </c>
      <c r="F195" t="s">
        <v>4090</v>
      </c>
      <c r="G195" t="s">
        <v>4091</v>
      </c>
      <c r="H195" t="s">
        <v>312</v>
      </c>
      <c r="I195" t="s">
        <v>917</v>
      </c>
      <c r="J195" t="s">
        <v>204</v>
      </c>
      <c r="K195" t="s">
        <v>204</v>
      </c>
      <c r="L195" t="s">
        <v>325</v>
      </c>
      <c r="M195" t="s">
        <v>340</v>
      </c>
      <c r="N195" t="s">
        <v>463</v>
      </c>
      <c r="O195" t="s">
        <v>339</v>
      </c>
      <c r="P195" t="s">
        <v>1212</v>
      </c>
      <c r="Q195" s="142">
        <v>11826</v>
      </c>
      <c r="S195" t="s">
        <v>4092</v>
      </c>
      <c r="U195" s="142">
        <v>139.54679999999999</v>
      </c>
      <c r="V195" s="133">
        <v>8.1143267330885543E-5</v>
      </c>
      <c r="W195" s="133">
        <v>5.5177691828557328E-3</v>
      </c>
      <c r="X195" s="133">
        <v>2.1772537159996114E-4</v>
      </c>
    </row>
    <row r="196" spans="1:24">
      <c r="A196" t="s">
        <v>1213</v>
      </c>
      <c r="B196" t="s">
        <v>1229</v>
      </c>
      <c r="C196" t="s">
        <v>4249</v>
      </c>
      <c r="D196" t="s">
        <v>4250</v>
      </c>
      <c r="E196" t="s">
        <v>309</v>
      </c>
      <c r="F196" t="s">
        <v>4251</v>
      </c>
      <c r="G196" t="s">
        <v>4252</v>
      </c>
      <c r="H196" t="s">
        <v>312</v>
      </c>
      <c r="I196" t="s">
        <v>917</v>
      </c>
      <c r="J196" t="s">
        <v>204</v>
      </c>
      <c r="K196" t="s">
        <v>204</v>
      </c>
      <c r="L196" t="s">
        <v>325</v>
      </c>
      <c r="M196" t="s">
        <v>340</v>
      </c>
      <c r="N196" t="s">
        <v>454</v>
      </c>
      <c r="O196" t="s">
        <v>339</v>
      </c>
      <c r="P196" t="s">
        <v>1212</v>
      </c>
      <c r="Q196" s="142">
        <v>45536</v>
      </c>
      <c r="S196" t="s">
        <v>4253</v>
      </c>
      <c r="U196" s="142">
        <v>137.88300000000001</v>
      </c>
      <c r="V196" s="133">
        <v>4.0517100347373808E-5</v>
      </c>
      <c r="W196" s="133">
        <v>5.4519817894917721E-3</v>
      </c>
      <c r="X196" s="133">
        <v>2.1512947021444E-4</v>
      </c>
    </row>
    <row r="197" spans="1:24">
      <c r="A197" t="s">
        <v>1213</v>
      </c>
      <c r="B197" t="s">
        <v>1229</v>
      </c>
      <c r="C197" t="s">
        <v>2374</v>
      </c>
      <c r="D197" t="s">
        <v>2375</v>
      </c>
      <c r="E197" t="s">
        <v>309</v>
      </c>
      <c r="F197" t="s">
        <v>4254</v>
      </c>
      <c r="G197" t="s">
        <v>4255</v>
      </c>
      <c r="H197" t="s">
        <v>312</v>
      </c>
      <c r="I197" t="s">
        <v>917</v>
      </c>
      <c r="J197" t="s">
        <v>204</v>
      </c>
      <c r="K197" t="s">
        <v>204</v>
      </c>
      <c r="L197" t="s">
        <v>325</v>
      </c>
      <c r="M197" t="s">
        <v>340</v>
      </c>
      <c r="N197" t="s">
        <v>484</v>
      </c>
      <c r="O197" t="s">
        <v>339</v>
      </c>
      <c r="P197" t="s">
        <v>1212</v>
      </c>
      <c r="Q197" s="142">
        <v>10000</v>
      </c>
      <c r="S197" t="s">
        <v>4256</v>
      </c>
      <c r="U197" s="142">
        <v>133.80000000000001</v>
      </c>
      <c r="V197" s="133">
        <v>8.5958067952483029E-5</v>
      </c>
      <c r="W197" s="133">
        <v>5.2905370575756453E-3</v>
      </c>
      <c r="X197" s="133">
        <v>2.0875903080597191E-4</v>
      </c>
    </row>
    <row r="198" spans="1:24">
      <c r="A198" t="s">
        <v>1213</v>
      </c>
      <c r="B198" t="s">
        <v>1229</v>
      </c>
      <c r="C198" t="s">
        <v>1852</v>
      </c>
      <c r="D198" t="s">
        <v>1853</v>
      </c>
      <c r="E198" t="s">
        <v>309</v>
      </c>
      <c r="F198" t="s">
        <v>4257</v>
      </c>
      <c r="G198" t="s">
        <v>4258</v>
      </c>
      <c r="H198" t="s">
        <v>312</v>
      </c>
      <c r="I198" t="s">
        <v>917</v>
      </c>
      <c r="J198" t="s">
        <v>204</v>
      </c>
      <c r="K198" t="s">
        <v>204</v>
      </c>
      <c r="L198" t="s">
        <v>325</v>
      </c>
      <c r="M198" t="s">
        <v>340</v>
      </c>
      <c r="N198" t="s">
        <v>443</v>
      </c>
      <c r="O198" t="s">
        <v>339</v>
      </c>
      <c r="P198" t="s">
        <v>1212</v>
      </c>
      <c r="Q198" s="142">
        <v>245</v>
      </c>
      <c r="S198" t="s">
        <v>4259</v>
      </c>
      <c r="U198" s="142">
        <v>125.70950000000001</v>
      </c>
      <c r="V198" s="133">
        <v>8.2858615469737334E-5</v>
      </c>
      <c r="W198" s="133">
        <v>4.9706335443894288E-3</v>
      </c>
      <c r="X198" s="133">
        <v>1.9613597446265565E-4</v>
      </c>
    </row>
    <row r="199" spans="1:24">
      <c r="A199" t="s">
        <v>1213</v>
      </c>
      <c r="B199" t="s">
        <v>1229</v>
      </c>
      <c r="C199" t="s">
        <v>4093</v>
      </c>
      <c r="D199" t="s">
        <v>4094</v>
      </c>
      <c r="E199" t="s">
        <v>309</v>
      </c>
      <c r="F199" t="s">
        <v>4093</v>
      </c>
      <c r="G199" t="s">
        <v>4095</v>
      </c>
      <c r="H199" t="s">
        <v>312</v>
      </c>
      <c r="I199" t="s">
        <v>917</v>
      </c>
      <c r="J199" t="s">
        <v>204</v>
      </c>
      <c r="K199" t="s">
        <v>204</v>
      </c>
      <c r="L199" t="s">
        <v>325</v>
      </c>
      <c r="M199" t="s">
        <v>340</v>
      </c>
      <c r="N199" t="s">
        <v>475</v>
      </c>
      <c r="O199" t="s">
        <v>339</v>
      </c>
      <c r="P199" t="s">
        <v>1212</v>
      </c>
      <c r="Q199" s="142">
        <v>356</v>
      </c>
      <c r="S199" t="s">
        <v>4096</v>
      </c>
      <c r="U199" s="142">
        <v>121.5384</v>
      </c>
      <c r="V199" s="133">
        <v>2.5780252746411603E-5</v>
      </c>
      <c r="W199" s="133">
        <v>4.805705598792614E-3</v>
      </c>
      <c r="X199" s="133">
        <v>1.8962809110395018E-4</v>
      </c>
    </row>
    <row r="200" spans="1:24">
      <c r="A200" t="s">
        <v>1213</v>
      </c>
      <c r="B200" t="s">
        <v>1229</v>
      </c>
      <c r="C200" t="s">
        <v>4260</v>
      </c>
      <c r="D200" t="s">
        <v>4261</v>
      </c>
      <c r="E200" t="s">
        <v>309</v>
      </c>
      <c r="F200" t="s">
        <v>4260</v>
      </c>
      <c r="G200" t="s">
        <v>4262</v>
      </c>
      <c r="H200" t="s">
        <v>312</v>
      </c>
      <c r="I200" t="s">
        <v>917</v>
      </c>
      <c r="J200" t="s">
        <v>204</v>
      </c>
      <c r="K200" t="s">
        <v>204</v>
      </c>
      <c r="L200" t="s">
        <v>325</v>
      </c>
      <c r="M200" t="s">
        <v>340</v>
      </c>
      <c r="N200" t="s">
        <v>473</v>
      </c>
      <c r="O200" t="s">
        <v>339</v>
      </c>
      <c r="P200" t="s">
        <v>1212</v>
      </c>
      <c r="Q200" s="142">
        <v>3232</v>
      </c>
      <c r="S200" t="s">
        <v>4263</v>
      </c>
      <c r="U200" s="142">
        <v>117.063</v>
      </c>
      <c r="V200" s="133">
        <v>2.9429404458667684E-5</v>
      </c>
      <c r="W200" s="133">
        <v>4.6287470193756355E-3</v>
      </c>
      <c r="X200" s="133">
        <v>1.8264549158147027E-4</v>
      </c>
    </row>
    <row r="201" spans="1:24">
      <c r="A201" t="s">
        <v>1213</v>
      </c>
      <c r="B201" t="s">
        <v>1229</v>
      </c>
      <c r="C201" t="s">
        <v>3163</v>
      </c>
      <c r="D201" t="s">
        <v>3164</v>
      </c>
      <c r="E201" t="s">
        <v>309</v>
      </c>
      <c r="F201" t="s">
        <v>4264</v>
      </c>
      <c r="G201" t="s">
        <v>4265</v>
      </c>
      <c r="H201" t="s">
        <v>312</v>
      </c>
      <c r="I201" t="s">
        <v>917</v>
      </c>
      <c r="J201" t="s">
        <v>204</v>
      </c>
      <c r="K201" t="s">
        <v>204</v>
      </c>
      <c r="L201" t="s">
        <v>325</v>
      </c>
      <c r="M201" t="s">
        <v>340</v>
      </c>
      <c r="N201" t="s">
        <v>463</v>
      </c>
      <c r="O201" t="s">
        <v>339</v>
      </c>
      <c r="P201" t="s">
        <v>1212</v>
      </c>
      <c r="Q201" s="142">
        <v>5005</v>
      </c>
      <c r="S201" t="s">
        <v>4266</v>
      </c>
      <c r="U201" s="142">
        <v>105.105</v>
      </c>
      <c r="V201" s="133">
        <v>1.4005179957817966E-5</v>
      </c>
      <c r="W201" s="133">
        <v>4.1559185159677743E-3</v>
      </c>
      <c r="X201" s="133">
        <v>1.639881758808795E-4</v>
      </c>
    </row>
    <row r="202" spans="1:24">
      <c r="A202" t="s">
        <v>1213</v>
      </c>
      <c r="B202" t="s">
        <v>1229</v>
      </c>
      <c r="C202" t="s">
        <v>2280</v>
      </c>
      <c r="D202" t="s">
        <v>2281</v>
      </c>
      <c r="E202" t="s">
        <v>309</v>
      </c>
      <c r="F202" t="s">
        <v>2280</v>
      </c>
      <c r="G202" t="s">
        <v>4267</v>
      </c>
      <c r="H202" t="s">
        <v>312</v>
      </c>
      <c r="I202" t="s">
        <v>917</v>
      </c>
      <c r="J202" t="s">
        <v>204</v>
      </c>
      <c r="K202" t="s">
        <v>204</v>
      </c>
      <c r="L202" t="s">
        <v>325</v>
      </c>
      <c r="M202" t="s">
        <v>340</v>
      </c>
      <c r="N202" t="s">
        <v>451</v>
      </c>
      <c r="O202" t="s">
        <v>339</v>
      </c>
      <c r="P202" t="s">
        <v>1212</v>
      </c>
      <c r="Q202" s="142">
        <v>63</v>
      </c>
      <c r="S202" t="s">
        <v>4268</v>
      </c>
      <c r="U202" s="142">
        <v>99.754199999999997</v>
      </c>
      <c r="V202" s="133">
        <v>1.5525286996019612E-5</v>
      </c>
      <c r="W202" s="133">
        <v>3.9443444824275968E-3</v>
      </c>
      <c r="X202" s="133">
        <v>1.5563968692694383E-4</v>
      </c>
    </row>
    <row r="203" spans="1:24">
      <c r="A203" t="s">
        <v>1213</v>
      </c>
      <c r="B203" t="s">
        <v>1229</v>
      </c>
      <c r="C203" t="s">
        <v>2540</v>
      </c>
      <c r="D203" t="s">
        <v>2541</v>
      </c>
      <c r="E203" t="s">
        <v>309</v>
      </c>
      <c r="F203" t="s">
        <v>2540</v>
      </c>
      <c r="G203" t="s">
        <v>4076</v>
      </c>
      <c r="H203" t="s">
        <v>312</v>
      </c>
      <c r="I203" t="s">
        <v>917</v>
      </c>
      <c r="J203" t="s">
        <v>204</v>
      </c>
      <c r="K203" t="s">
        <v>204</v>
      </c>
      <c r="L203" t="s">
        <v>325</v>
      </c>
      <c r="M203" t="s">
        <v>340</v>
      </c>
      <c r="N203" t="s">
        <v>440</v>
      </c>
      <c r="O203" t="s">
        <v>339</v>
      </c>
      <c r="P203" t="s">
        <v>1212</v>
      </c>
      <c r="Q203" s="142">
        <v>3747</v>
      </c>
      <c r="S203" t="s">
        <v>4077</v>
      </c>
      <c r="U203" s="142">
        <v>98.021500000000003</v>
      </c>
      <c r="V203" s="133">
        <v>1.6694550471894392E-5</v>
      </c>
      <c r="W203" s="133">
        <v>3.8758332137510633E-3</v>
      </c>
      <c r="X203" s="133">
        <v>1.5293630428496406E-4</v>
      </c>
    </row>
    <row r="204" spans="1:24">
      <c r="A204" t="s">
        <v>1213</v>
      </c>
      <c r="B204" t="s">
        <v>1229</v>
      </c>
      <c r="C204" t="s">
        <v>2529</v>
      </c>
      <c r="D204" t="s">
        <v>2530</v>
      </c>
      <c r="E204" t="s">
        <v>309</v>
      </c>
      <c r="F204" t="s">
        <v>2529</v>
      </c>
      <c r="G204" t="s">
        <v>4045</v>
      </c>
      <c r="H204" t="s">
        <v>312</v>
      </c>
      <c r="I204" t="s">
        <v>917</v>
      </c>
      <c r="J204" t="s">
        <v>204</v>
      </c>
      <c r="K204" t="s">
        <v>204</v>
      </c>
      <c r="L204" t="s">
        <v>325</v>
      </c>
      <c r="M204" t="s">
        <v>340</v>
      </c>
      <c r="N204" t="s">
        <v>476</v>
      </c>
      <c r="O204" t="s">
        <v>339</v>
      </c>
      <c r="P204" t="s">
        <v>1212</v>
      </c>
      <c r="Q204" s="142">
        <v>1005</v>
      </c>
      <c r="S204" t="s">
        <v>4046</v>
      </c>
      <c r="T204" s="132">
        <v>1276.4000000000001</v>
      </c>
      <c r="U204" s="142">
        <v>83.284399999999991</v>
      </c>
      <c r="V204" s="133">
        <v>1.5660075452580855E-5</v>
      </c>
      <c r="W204" s="133">
        <v>3.3435838338156717E-3</v>
      </c>
      <c r="X204" s="133">
        <v>1.3193430326064685E-4</v>
      </c>
    </row>
    <row r="205" spans="1:24">
      <c r="A205" t="s">
        <v>1213</v>
      </c>
      <c r="B205" t="s">
        <v>1229</v>
      </c>
      <c r="C205" t="s">
        <v>1973</v>
      </c>
      <c r="D205" t="s">
        <v>1974</v>
      </c>
      <c r="E205" t="s">
        <v>309</v>
      </c>
      <c r="F205" t="s">
        <v>4269</v>
      </c>
      <c r="G205" t="s">
        <v>4270</v>
      </c>
      <c r="H205" t="s">
        <v>312</v>
      </c>
      <c r="I205" t="s">
        <v>917</v>
      </c>
      <c r="J205" t="s">
        <v>204</v>
      </c>
      <c r="K205" t="s">
        <v>204</v>
      </c>
      <c r="L205" t="s">
        <v>325</v>
      </c>
      <c r="M205" t="s">
        <v>340</v>
      </c>
      <c r="N205" t="s">
        <v>464</v>
      </c>
      <c r="O205" t="s">
        <v>339</v>
      </c>
      <c r="P205" t="s">
        <v>1212</v>
      </c>
      <c r="Q205" s="142">
        <v>1356</v>
      </c>
      <c r="S205" t="s">
        <v>4271</v>
      </c>
      <c r="U205" s="142">
        <v>82.4041</v>
      </c>
      <c r="V205" s="133">
        <v>1.031102248836286E-5</v>
      </c>
      <c r="W205" s="133">
        <v>3.2583112896630074E-3</v>
      </c>
      <c r="X205" s="133">
        <v>1.2856953830806431E-4</v>
      </c>
    </row>
    <row r="206" spans="1:24">
      <c r="A206" t="s">
        <v>1213</v>
      </c>
      <c r="B206" t="s">
        <v>1229</v>
      </c>
      <c r="C206" t="s">
        <v>3985</v>
      </c>
      <c r="D206" t="s">
        <v>3986</v>
      </c>
      <c r="E206" t="s">
        <v>309</v>
      </c>
      <c r="F206" t="s">
        <v>3987</v>
      </c>
      <c r="G206" t="s">
        <v>3988</v>
      </c>
      <c r="H206" t="s">
        <v>312</v>
      </c>
      <c r="I206" t="s">
        <v>917</v>
      </c>
      <c r="J206" t="s">
        <v>204</v>
      </c>
      <c r="K206" t="s">
        <v>204</v>
      </c>
      <c r="L206" t="s">
        <v>325</v>
      </c>
      <c r="M206" t="s">
        <v>340</v>
      </c>
      <c r="N206" t="s">
        <v>445</v>
      </c>
      <c r="O206" t="s">
        <v>339</v>
      </c>
      <c r="P206" t="s">
        <v>1212</v>
      </c>
      <c r="Q206" s="142">
        <v>822</v>
      </c>
      <c r="S206" t="s">
        <v>3989</v>
      </c>
      <c r="U206" s="142">
        <v>80.555999999999997</v>
      </c>
      <c r="V206" s="133">
        <v>1.2991542805924479E-5</v>
      </c>
      <c r="W206" s="133">
        <v>3.1852354500004759E-3</v>
      </c>
      <c r="X206" s="133">
        <v>1.2568604249331745E-4</v>
      </c>
    </row>
    <row r="207" spans="1:24">
      <c r="A207" t="s">
        <v>1213</v>
      </c>
      <c r="B207" t="s">
        <v>1229</v>
      </c>
      <c r="C207" t="s">
        <v>4272</v>
      </c>
      <c r="D207" t="s">
        <v>4273</v>
      </c>
      <c r="E207" t="s">
        <v>309</v>
      </c>
      <c r="F207" t="s">
        <v>4274</v>
      </c>
      <c r="G207" t="s">
        <v>4275</v>
      </c>
      <c r="H207" t="s">
        <v>312</v>
      </c>
      <c r="I207" t="s">
        <v>917</v>
      </c>
      <c r="J207" t="s">
        <v>204</v>
      </c>
      <c r="K207" t="s">
        <v>204</v>
      </c>
      <c r="L207" t="s">
        <v>325</v>
      </c>
      <c r="M207" t="s">
        <v>340</v>
      </c>
      <c r="N207" t="s">
        <v>478</v>
      </c>
      <c r="O207" t="s">
        <v>339</v>
      </c>
      <c r="P207" t="s">
        <v>1212</v>
      </c>
      <c r="Q207" s="142">
        <v>14717</v>
      </c>
      <c r="S207" t="s">
        <v>4276</v>
      </c>
      <c r="U207" s="142">
        <v>76.528399999999991</v>
      </c>
      <c r="V207" s="133">
        <v>7.4472684611495181E-5</v>
      </c>
      <c r="W207" s="133">
        <v>3.0259815856275934E-3</v>
      </c>
      <c r="X207" s="133">
        <v>1.1940205241503543E-4</v>
      </c>
    </row>
    <row r="208" spans="1:24">
      <c r="A208" t="s">
        <v>1213</v>
      </c>
      <c r="B208" t="s">
        <v>1229</v>
      </c>
      <c r="C208" t="s">
        <v>4277</v>
      </c>
      <c r="D208" t="s">
        <v>4278</v>
      </c>
      <c r="E208" t="s">
        <v>309</v>
      </c>
      <c r="F208" t="s">
        <v>4277</v>
      </c>
      <c r="G208" t="s">
        <v>4279</v>
      </c>
      <c r="H208" t="s">
        <v>312</v>
      </c>
      <c r="I208" t="s">
        <v>917</v>
      </c>
      <c r="J208" t="s">
        <v>204</v>
      </c>
      <c r="K208" t="s">
        <v>204</v>
      </c>
      <c r="L208" t="s">
        <v>325</v>
      </c>
      <c r="M208" t="s">
        <v>340</v>
      </c>
      <c r="N208" t="s">
        <v>462</v>
      </c>
      <c r="O208" t="s">
        <v>339</v>
      </c>
      <c r="P208" t="s">
        <v>1212</v>
      </c>
      <c r="Q208" s="142">
        <v>3292</v>
      </c>
      <c r="S208" t="s">
        <v>4280</v>
      </c>
      <c r="U208" s="142">
        <v>73.839600000000004</v>
      </c>
      <c r="V208" s="133">
        <v>3.3946557826770239E-5</v>
      </c>
      <c r="W208" s="133">
        <v>2.9196631427136047E-3</v>
      </c>
      <c r="X208" s="133">
        <v>1.1520683842107184E-4</v>
      </c>
    </row>
    <row r="209" spans="1:24">
      <c r="A209" t="s">
        <v>1213</v>
      </c>
      <c r="B209" t="s">
        <v>1229</v>
      </c>
      <c r="C209" t="s">
        <v>2523</v>
      </c>
      <c r="D209" t="s">
        <v>2524</v>
      </c>
      <c r="E209" t="s">
        <v>309</v>
      </c>
      <c r="F209" t="s">
        <v>4281</v>
      </c>
      <c r="G209" t="s">
        <v>4282</v>
      </c>
      <c r="H209" t="s">
        <v>312</v>
      </c>
      <c r="I209" t="s">
        <v>917</v>
      </c>
      <c r="J209" t="s">
        <v>204</v>
      </c>
      <c r="K209" t="s">
        <v>204</v>
      </c>
      <c r="L209" t="s">
        <v>325</v>
      </c>
      <c r="M209" t="s">
        <v>340</v>
      </c>
      <c r="N209" t="s">
        <v>464</v>
      </c>
      <c r="O209" t="s">
        <v>339</v>
      </c>
      <c r="P209" t="s">
        <v>1212</v>
      </c>
      <c r="Q209" s="142">
        <v>6776</v>
      </c>
      <c r="S209" t="s">
        <v>4283</v>
      </c>
      <c r="U209" s="142">
        <v>65.225800000000007</v>
      </c>
      <c r="V209" s="133">
        <v>4.5025978913355944E-5</v>
      </c>
      <c r="W209" s="133">
        <v>2.5790686475121683E-3</v>
      </c>
      <c r="X209" s="133">
        <v>1.0176733767808239E-4</v>
      </c>
    </row>
    <row r="210" spans="1:24">
      <c r="A210" t="s">
        <v>1213</v>
      </c>
      <c r="B210" t="s">
        <v>1229</v>
      </c>
      <c r="C210" t="s">
        <v>3151</v>
      </c>
      <c r="D210" t="s">
        <v>3152</v>
      </c>
      <c r="E210" t="s">
        <v>309</v>
      </c>
      <c r="F210" t="s">
        <v>3151</v>
      </c>
      <c r="G210" t="s">
        <v>4284</v>
      </c>
      <c r="H210" t="s">
        <v>312</v>
      </c>
      <c r="I210" t="s">
        <v>917</v>
      </c>
      <c r="J210" t="s">
        <v>204</v>
      </c>
      <c r="K210" t="s">
        <v>204</v>
      </c>
      <c r="L210" t="s">
        <v>325</v>
      </c>
      <c r="M210" t="s">
        <v>340</v>
      </c>
      <c r="N210" t="s">
        <v>447</v>
      </c>
      <c r="O210" t="s">
        <v>339</v>
      </c>
      <c r="P210" t="s">
        <v>1212</v>
      </c>
      <c r="Q210" s="142">
        <v>257</v>
      </c>
      <c r="S210" t="s">
        <v>4285</v>
      </c>
      <c r="T210" s="132">
        <v>609.79999999999995</v>
      </c>
      <c r="U210" s="142">
        <v>64.268699999999995</v>
      </c>
      <c r="V210" s="133">
        <v>2.0326592181174633E-5</v>
      </c>
      <c r="W210" s="133">
        <v>2.5653371337064387E-3</v>
      </c>
      <c r="X210" s="133">
        <v>1.0122550657806614E-4</v>
      </c>
    </row>
    <row r="211" spans="1:24">
      <c r="A211" t="s">
        <v>1213</v>
      </c>
      <c r="B211" t="s">
        <v>1229</v>
      </c>
      <c r="C211" t="s">
        <v>2565</v>
      </c>
      <c r="D211" t="s">
        <v>2566</v>
      </c>
      <c r="E211" t="s">
        <v>309</v>
      </c>
      <c r="F211" t="s">
        <v>2565</v>
      </c>
      <c r="G211" t="s">
        <v>4286</v>
      </c>
      <c r="H211" t="s">
        <v>312</v>
      </c>
      <c r="I211" t="s">
        <v>917</v>
      </c>
      <c r="J211" t="s">
        <v>204</v>
      </c>
      <c r="K211" t="s">
        <v>204</v>
      </c>
      <c r="L211" t="s">
        <v>325</v>
      </c>
      <c r="M211" t="s">
        <v>340</v>
      </c>
      <c r="N211" t="s">
        <v>484</v>
      </c>
      <c r="O211" t="s">
        <v>339</v>
      </c>
      <c r="P211" t="s">
        <v>1212</v>
      </c>
      <c r="Q211" s="142">
        <v>3864</v>
      </c>
      <c r="S211" t="s">
        <v>4287</v>
      </c>
      <c r="U211" s="142">
        <v>61.708100000000002</v>
      </c>
      <c r="V211" s="133">
        <v>2.0217643031884423E-5</v>
      </c>
      <c r="W211" s="133">
        <v>2.4399767114487484E-3</v>
      </c>
      <c r="X211" s="133">
        <v>9.627891609639296E-5</v>
      </c>
    </row>
    <row r="212" spans="1:24">
      <c r="A212" t="s">
        <v>1213</v>
      </c>
      <c r="B212" t="s">
        <v>1229</v>
      </c>
      <c r="C212" t="s">
        <v>2424</v>
      </c>
      <c r="D212" t="s">
        <v>2425</v>
      </c>
      <c r="E212" t="s">
        <v>309</v>
      </c>
      <c r="F212" t="s">
        <v>4042</v>
      </c>
      <c r="G212" t="s">
        <v>4043</v>
      </c>
      <c r="H212" t="s">
        <v>312</v>
      </c>
      <c r="I212" t="s">
        <v>917</v>
      </c>
      <c r="J212" t="s">
        <v>204</v>
      </c>
      <c r="K212" t="s">
        <v>204</v>
      </c>
      <c r="L212" t="s">
        <v>325</v>
      </c>
      <c r="M212" t="s">
        <v>340</v>
      </c>
      <c r="N212" t="s">
        <v>462</v>
      </c>
      <c r="O212" t="s">
        <v>339</v>
      </c>
      <c r="P212" t="s">
        <v>1212</v>
      </c>
      <c r="Q212" s="142">
        <v>3468</v>
      </c>
      <c r="S212" t="s">
        <v>4044</v>
      </c>
      <c r="U212" s="142">
        <v>60.793999999999997</v>
      </c>
      <c r="V212" s="133">
        <v>3.8800706848632436E-5</v>
      </c>
      <c r="W212" s="133">
        <v>2.4038349887872653E-3</v>
      </c>
      <c r="X212" s="133">
        <v>9.4852801712851182E-5</v>
      </c>
    </row>
    <row r="213" spans="1:24">
      <c r="A213" t="s">
        <v>1213</v>
      </c>
      <c r="B213" t="s">
        <v>1229</v>
      </c>
      <c r="C213" t="s">
        <v>4288</v>
      </c>
      <c r="D213" t="s">
        <v>4289</v>
      </c>
      <c r="E213" t="s">
        <v>309</v>
      </c>
      <c r="F213" t="s">
        <v>4288</v>
      </c>
      <c r="G213" t="s">
        <v>4290</v>
      </c>
      <c r="H213" t="s">
        <v>312</v>
      </c>
      <c r="I213" t="s">
        <v>917</v>
      </c>
      <c r="J213" t="s">
        <v>204</v>
      </c>
      <c r="K213" t="s">
        <v>204</v>
      </c>
      <c r="L213" t="s">
        <v>325</v>
      </c>
      <c r="M213" t="s">
        <v>340</v>
      </c>
      <c r="N213" t="s">
        <v>445</v>
      </c>
      <c r="O213" t="s">
        <v>339</v>
      </c>
      <c r="P213" t="s">
        <v>1212</v>
      </c>
      <c r="Q213" s="142">
        <v>9955</v>
      </c>
      <c r="S213" t="s">
        <v>4291</v>
      </c>
      <c r="U213" s="142">
        <v>50.581400000000002</v>
      </c>
      <c r="V213" s="133">
        <v>9.4457939304799086E-6</v>
      </c>
      <c r="W213" s="133">
        <v>2.0000189316135212E-3</v>
      </c>
      <c r="X213" s="133">
        <v>7.8918644593817646E-5</v>
      </c>
    </row>
    <row r="214" spans="1:24">
      <c r="A214" t="s">
        <v>1213</v>
      </c>
      <c r="B214" t="s">
        <v>1229</v>
      </c>
      <c r="C214" t="s">
        <v>2724</v>
      </c>
      <c r="D214" t="s">
        <v>2725</v>
      </c>
      <c r="E214" t="s">
        <v>309</v>
      </c>
      <c r="F214" t="s">
        <v>2724</v>
      </c>
      <c r="G214" t="s">
        <v>4292</v>
      </c>
      <c r="H214" t="s">
        <v>312</v>
      </c>
      <c r="I214" t="s">
        <v>917</v>
      </c>
      <c r="J214" t="s">
        <v>204</v>
      </c>
      <c r="K214" t="s">
        <v>204</v>
      </c>
      <c r="L214" t="s">
        <v>325</v>
      </c>
      <c r="M214" t="s">
        <v>340</v>
      </c>
      <c r="N214" t="s">
        <v>447</v>
      </c>
      <c r="O214" t="s">
        <v>339</v>
      </c>
      <c r="P214" t="s">
        <v>1212</v>
      </c>
      <c r="Q214" s="142">
        <v>5239.7</v>
      </c>
      <c r="S214" t="s">
        <v>4293</v>
      </c>
      <c r="U214" s="142">
        <v>47.880400000000002</v>
      </c>
      <c r="V214" s="133">
        <v>9.4527630625600722E-6</v>
      </c>
      <c r="W214" s="133">
        <v>1.89322060772834E-3</v>
      </c>
      <c r="X214" s="133">
        <v>7.4704495001188322E-5</v>
      </c>
    </row>
    <row r="215" spans="1:24">
      <c r="A215" t="s">
        <v>1213</v>
      </c>
      <c r="B215" t="s">
        <v>1229</v>
      </c>
      <c r="C215" t="s">
        <v>2382</v>
      </c>
      <c r="D215" t="s">
        <v>2383</v>
      </c>
      <c r="E215" t="s">
        <v>309</v>
      </c>
      <c r="F215" t="s">
        <v>2382</v>
      </c>
      <c r="G215" t="s">
        <v>4294</v>
      </c>
      <c r="H215" t="s">
        <v>312</v>
      </c>
      <c r="I215" t="s">
        <v>917</v>
      </c>
      <c r="J215" t="s">
        <v>204</v>
      </c>
      <c r="K215" t="s">
        <v>204</v>
      </c>
      <c r="L215" t="s">
        <v>325</v>
      </c>
      <c r="M215" t="s">
        <v>340</v>
      </c>
      <c r="N215" t="s">
        <v>465</v>
      </c>
      <c r="O215" t="s">
        <v>339</v>
      </c>
      <c r="P215" t="s">
        <v>1212</v>
      </c>
      <c r="Q215" s="142">
        <v>986</v>
      </c>
      <c r="S215" t="s">
        <v>4295</v>
      </c>
      <c r="U215" s="142">
        <v>46.440599999999996</v>
      </c>
      <c r="V215" s="133">
        <v>1.3338235202408328E-5</v>
      </c>
      <c r="W215" s="133">
        <v>1.8362908466072311E-3</v>
      </c>
      <c r="X215" s="133">
        <v>7.2458106472704178E-5</v>
      </c>
    </row>
    <row r="216" spans="1:24">
      <c r="A216" t="s">
        <v>1213</v>
      </c>
      <c r="B216" t="s">
        <v>1229</v>
      </c>
      <c r="C216" t="s">
        <v>4105</v>
      </c>
      <c r="D216" t="s">
        <v>4106</v>
      </c>
      <c r="E216" t="s">
        <v>309</v>
      </c>
      <c r="F216" t="s">
        <v>4107</v>
      </c>
      <c r="G216" t="s">
        <v>4108</v>
      </c>
      <c r="H216" t="s">
        <v>312</v>
      </c>
      <c r="I216" t="s">
        <v>917</v>
      </c>
      <c r="J216" t="s">
        <v>204</v>
      </c>
      <c r="K216" t="s">
        <v>204</v>
      </c>
      <c r="L216" t="s">
        <v>325</v>
      </c>
      <c r="M216" t="s">
        <v>340</v>
      </c>
      <c r="N216" t="s">
        <v>477</v>
      </c>
      <c r="O216" t="s">
        <v>339</v>
      </c>
      <c r="P216" t="s">
        <v>1212</v>
      </c>
      <c r="Q216" s="142">
        <v>122</v>
      </c>
      <c r="S216" t="s">
        <v>4109</v>
      </c>
      <c r="U216" s="142">
        <v>40.491800000000005</v>
      </c>
      <c r="V216" s="133">
        <v>1.9751839187648948E-5</v>
      </c>
      <c r="W216" s="133">
        <v>1.6010715129143611E-3</v>
      </c>
      <c r="X216" s="133">
        <v>6.3176598831010867E-5</v>
      </c>
    </row>
    <row r="217" spans="1:24">
      <c r="A217" t="s">
        <v>1213</v>
      </c>
      <c r="B217" t="s">
        <v>1229</v>
      </c>
      <c r="C217" t="s">
        <v>2512</v>
      </c>
      <c r="D217" t="s">
        <v>2513</v>
      </c>
      <c r="E217" t="s">
        <v>309</v>
      </c>
      <c r="F217" t="s">
        <v>2512</v>
      </c>
      <c r="G217" t="s">
        <v>4296</v>
      </c>
      <c r="H217" t="s">
        <v>312</v>
      </c>
      <c r="I217" t="s">
        <v>917</v>
      </c>
      <c r="J217" t="s">
        <v>204</v>
      </c>
      <c r="K217" t="s">
        <v>204</v>
      </c>
      <c r="L217" t="s">
        <v>325</v>
      </c>
      <c r="M217" t="s">
        <v>340</v>
      </c>
      <c r="N217" t="s">
        <v>443</v>
      </c>
      <c r="O217" t="s">
        <v>339</v>
      </c>
      <c r="P217" t="s">
        <v>1212</v>
      </c>
      <c r="Q217" s="142">
        <v>20000</v>
      </c>
      <c r="S217" t="s">
        <v>4297</v>
      </c>
      <c r="U217" s="142">
        <v>31.6</v>
      </c>
      <c r="V217" s="133">
        <v>8.4201551316751233E-5</v>
      </c>
      <c r="W217" s="133">
        <v>1.249484088336251E-3</v>
      </c>
      <c r="X217" s="133">
        <v>4.930332865073776E-5</v>
      </c>
    </row>
    <row r="218" spans="1:24">
      <c r="A218" t="s">
        <v>1213</v>
      </c>
      <c r="B218" t="s">
        <v>1229</v>
      </c>
      <c r="C218" t="s">
        <v>1618</v>
      </c>
      <c r="D218" t="s">
        <v>1619</v>
      </c>
      <c r="E218" t="s">
        <v>309</v>
      </c>
      <c r="F218" t="s">
        <v>1618</v>
      </c>
      <c r="G218" t="s">
        <v>4298</v>
      </c>
      <c r="H218" t="s">
        <v>312</v>
      </c>
      <c r="I218" t="s">
        <v>917</v>
      </c>
      <c r="J218" t="s">
        <v>204</v>
      </c>
      <c r="K218" t="s">
        <v>204</v>
      </c>
      <c r="L218" t="s">
        <v>325</v>
      </c>
      <c r="M218" t="s">
        <v>340</v>
      </c>
      <c r="N218" t="s">
        <v>464</v>
      </c>
      <c r="O218" t="s">
        <v>339</v>
      </c>
      <c r="P218" t="s">
        <v>1212</v>
      </c>
      <c r="Q218" s="142">
        <v>300</v>
      </c>
      <c r="S218" t="s">
        <v>4299</v>
      </c>
      <c r="U218" s="142">
        <v>29.442</v>
      </c>
      <c r="V218" s="133">
        <v>8.1960907051523031E-6</v>
      </c>
      <c r="W218" s="133">
        <v>1.1641553964808831E-3</v>
      </c>
      <c r="X218" s="133">
        <v>4.5936348168829781E-5</v>
      </c>
    </row>
    <row r="219" spans="1:24">
      <c r="A219" t="s">
        <v>1213</v>
      </c>
      <c r="B219" t="s">
        <v>1229</v>
      </c>
      <c r="C219" t="s">
        <v>4065</v>
      </c>
      <c r="D219" t="s">
        <v>4066</v>
      </c>
      <c r="E219" t="s">
        <v>309</v>
      </c>
      <c r="F219" t="s">
        <v>4065</v>
      </c>
      <c r="G219" t="s">
        <v>4067</v>
      </c>
      <c r="H219" t="s">
        <v>312</v>
      </c>
      <c r="I219" t="s">
        <v>917</v>
      </c>
      <c r="J219" t="s">
        <v>204</v>
      </c>
      <c r="K219" t="s">
        <v>204</v>
      </c>
      <c r="L219" t="s">
        <v>325</v>
      </c>
      <c r="M219" t="s">
        <v>340</v>
      </c>
      <c r="N219" t="s">
        <v>475</v>
      </c>
      <c r="O219" t="s">
        <v>339</v>
      </c>
      <c r="P219" t="s">
        <v>1212</v>
      </c>
      <c r="Q219" s="142">
        <v>122</v>
      </c>
      <c r="S219" t="s">
        <v>4068</v>
      </c>
      <c r="U219" s="142">
        <v>26.901</v>
      </c>
      <c r="V219" s="133">
        <v>8.8562494959378489E-6</v>
      </c>
      <c r="W219" s="133">
        <v>1.0636826411497939E-3</v>
      </c>
      <c r="X219" s="133">
        <v>4.1971798861819511E-5</v>
      </c>
    </row>
    <row r="220" spans="1:24">
      <c r="A220" t="s">
        <v>1213</v>
      </c>
      <c r="B220" t="s">
        <v>1229</v>
      </c>
      <c r="C220" t="s">
        <v>4300</v>
      </c>
      <c r="D220" t="s">
        <v>4301</v>
      </c>
      <c r="E220" t="s">
        <v>309</v>
      </c>
      <c r="F220" t="s">
        <v>4300</v>
      </c>
      <c r="G220" t="s">
        <v>4302</v>
      </c>
      <c r="H220" t="s">
        <v>312</v>
      </c>
      <c r="I220" t="s">
        <v>917</v>
      </c>
      <c r="J220" t="s">
        <v>204</v>
      </c>
      <c r="K220" t="s">
        <v>204</v>
      </c>
      <c r="L220" t="s">
        <v>325</v>
      </c>
      <c r="M220" t="s">
        <v>340</v>
      </c>
      <c r="N220" t="s">
        <v>480</v>
      </c>
      <c r="O220" t="s">
        <v>339</v>
      </c>
      <c r="P220" t="s">
        <v>1212</v>
      </c>
      <c r="Q220" s="142">
        <v>5000</v>
      </c>
      <c r="S220" t="s">
        <v>4303</v>
      </c>
      <c r="U220" s="142">
        <v>25.704999999999998</v>
      </c>
      <c r="V220" s="133">
        <v>8.7753174049856015E-5</v>
      </c>
      <c r="W220" s="133">
        <v>1.0163920408444093E-3</v>
      </c>
      <c r="X220" s="133">
        <v>4.0105761486304246E-5</v>
      </c>
    </row>
    <row r="221" spans="1:24">
      <c r="A221" t="s">
        <v>1213</v>
      </c>
      <c r="B221" t="s">
        <v>1229</v>
      </c>
      <c r="C221" t="s">
        <v>2740</v>
      </c>
      <c r="D221" t="s">
        <v>2741</v>
      </c>
      <c r="E221" t="s">
        <v>309</v>
      </c>
      <c r="F221" t="s">
        <v>2740</v>
      </c>
      <c r="G221" t="s">
        <v>4304</v>
      </c>
      <c r="H221" t="s">
        <v>312</v>
      </c>
      <c r="I221" t="s">
        <v>917</v>
      </c>
      <c r="J221" t="s">
        <v>204</v>
      </c>
      <c r="K221" t="s">
        <v>204</v>
      </c>
      <c r="L221" t="s">
        <v>325</v>
      </c>
      <c r="M221" t="s">
        <v>340</v>
      </c>
      <c r="N221" t="s">
        <v>440</v>
      </c>
      <c r="O221" t="s">
        <v>339</v>
      </c>
      <c r="P221" t="s">
        <v>1212</v>
      </c>
      <c r="Q221" s="142">
        <v>28770</v>
      </c>
      <c r="S221" t="s">
        <v>4305</v>
      </c>
      <c r="U221" s="142">
        <v>19.218400000000003</v>
      </c>
      <c r="V221" s="133">
        <v>2.2743881107416885E-5</v>
      </c>
      <c r="W221" s="133">
        <v>7.5990617164297064E-4</v>
      </c>
      <c r="X221" s="133">
        <v>2.9985098709120018E-5</v>
      </c>
    </row>
    <row r="222" spans="1:24">
      <c r="A222" t="s">
        <v>1213</v>
      </c>
      <c r="B222" t="s">
        <v>1229</v>
      </c>
      <c r="C222" t="s">
        <v>4019</v>
      </c>
      <c r="D222" t="s">
        <v>4020</v>
      </c>
      <c r="E222" t="s">
        <v>309</v>
      </c>
      <c r="F222" t="s">
        <v>4021</v>
      </c>
      <c r="G222" t="s">
        <v>4022</v>
      </c>
      <c r="H222" t="s">
        <v>312</v>
      </c>
      <c r="I222" t="s">
        <v>917</v>
      </c>
      <c r="J222" t="s">
        <v>204</v>
      </c>
      <c r="K222" t="s">
        <v>204</v>
      </c>
      <c r="L222" t="s">
        <v>325</v>
      </c>
      <c r="M222" t="s">
        <v>340</v>
      </c>
      <c r="N222" t="s">
        <v>476</v>
      </c>
      <c r="O222" t="s">
        <v>339</v>
      </c>
      <c r="P222" t="s">
        <v>1212</v>
      </c>
      <c r="Q222" s="142">
        <v>319</v>
      </c>
      <c r="S222" t="s">
        <v>4023</v>
      </c>
      <c r="T222" s="132">
        <v>145</v>
      </c>
      <c r="U222" s="142">
        <v>18.088699999999999</v>
      </c>
      <c r="V222" s="133">
        <v>4.4418347311652632E-6</v>
      </c>
      <c r="W222" s="133">
        <v>7.2097090306879903E-4</v>
      </c>
      <c r="X222" s="133">
        <v>2.844875394047777E-5</v>
      </c>
    </row>
    <row r="223" spans="1:24">
      <c r="A223" t="s">
        <v>1213</v>
      </c>
      <c r="B223" t="s">
        <v>1229</v>
      </c>
      <c r="C223" t="s">
        <v>4306</v>
      </c>
      <c r="D223" t="s">
        <v>4307</v>
      </c>
      <c r="E223" t="s">
        <v>309</v>
      </c>
      <c r="F223" t="s">
        <v>4306</v>
      </c>
      <c r="G223" t="s">
        <v>4308</v>
      </c>
      <c r="H223" t="s">
        <v>312</v>
      </c>
      <c r="I223" t="s">
        <v>917</v>
      </c>
      <c r="J223" t="s">
        <v>204</v>
      </c>
      <c r="K223" t="s">
        <v>204</v>
      </c>
      <c r="L223" t="s">
        <v>325</v>
      </c>
      <c r="M223" t="s">
        <v>340</v>
      </c>
      <c r="N223" t="s">
        <v>459</v>
      </c>
      <c r="O223" t="s">
        <v>339</v>
      </c>
      <c r="P223" t="s">
        <v>1212</v>
      </c>
      <c r="Q223" s="142">
        <v>1000</v>
      </c>
      <c r="S223" t="s">
        <v>4309</v>
      </c>
      <c r="U223" s="142">
        <v>15.35</v>
      </c>
      <c r="V223" s="133">
        <v>9.9915295808825119E-6</v>
      </c>
      <c r="W223" s="133">
        <v>6.0694875810004601E-4</v>
      </c>
      <c r="X223" s="133">
        <v>2.3949559961671663E-5</v>
      </c>
    </row>
    <row r="224" spans="1:24">
      <c r="A224" t="s">
        <v>1213</v>
      </c>
      <c r="B224" t="s">
        <v>1229</v>
      </c>
      <c r="C224" t="s">
        <v>3014</v>
      </c>
      <c r="D224" t="s">
        <v>3015</v>
      </c>
      <c r="E224" t="s">
        <v>309</v>
      </c>
      <c r="F224" t="s">
        <v>4010</v>
      </c>
      <c r="G224" t="s">
        <v>4011</v>
      </c>
      <c r="H224" t="s">
        <v>312</v>
      </c>
      <c r="I224" t="s">
        <v>917</v>
      </c>
      <c r="J224" t="s">
        <v>204</v>
      </c>
      <c r="K224" t="s">
        <v>204</v>
      </c>
      <c r="L224" t="s">
        <v>325</v>
      </c>
      <c r="M224" t="s">
        <v>340</v>
      </c>
      <c r="N224" t="s">
        <v>462</v>
      </c>
      <c r="O224" t="s">
        <v>339</v>
      </c>
      <c r="P224" t="s">
        <v>1212</v>
      </c>
      <c r="Q224" s="142">
        <v>42</v>
      </c>
      <c r="S224" t="s">
        <v>4012</v>
      </c>
      <c r="T224" s="132">
        <v>111</v>
      </c>
      <c r="U224" s="142">
        <v>12.727799999999998</v>
      </c>
      <c r="V224" s="133">
        <v>4.891683567239277E-6</v>
      </c>
      <c r="W224" s="133">
        <v>5.0765747696387747E-4</v>
      </c>
      <c r="X224" s="133">
        <v>2.0031630384410885E-5</v>
      </c>
    </row>
    <row r="225" spans="1:24">
      <c r="A225" t="s">
        <v>1213</v>
      </c>
      <c r="B225" t="s">
        <v>1229</v>
      </c>
      <c r="C225" t="s">
        <v>3428</v>
      </c>
      <c r="D225" t="s">
        <v>3429</v>
      </c>
      <c r="E225" t="s">
        <v>309</v>
      </c>
      <c r="F225" t="s">
        <v>3428</v>
      </c>
      <c r="G225" t="s">
        <v>4310</v>
      </c>
      <c r="H225" t="s">
        <v>312</v>
      </c>
      <c r="I225" t="s">
        <v>917</v>
      </c>
      <c r="J225" t="s">
        <v>204</v>
      </c>
      <c r="K225" t="s">
        <v>204</v>
      </c>
      <c r="L225" t="s">
        <v>325</v>
      </c>
      <c r="M225" t="s">
        <v>340</v>
      </c>
      <c r="N225" t="s">
        <v>464</v>
      </c>
      <c r="O225" t="s">
        <v>339</v>
      </c>
      <c r="P225" t="s">
        <v>1212</v>
      </c>
      <c r="Q225" s="142">
        <v>2500</v>
      </c>
      <c r="S225" t="s">
        <v>4311</v>
      </c>
      <c r="U225" s="142">
        <v>11.29</v>
      </c>
      <c r="V225" s="133">
        <v>1.9057515016216496E-5</v>
      </c>
      <c r="W225" s="133">
        <v>4.4641377713026183E-4</v>
      </c>
      <c r="X225" s="133">
        <v>1.761501836920346E-5</v>
      </c>
    </row>
    <row r="226" spans="1:24">
      <c r="A226" t="s">
        <v>1213</v>
      </c>
      <c r="B226" t="s">
        <v>1229</v>
      </c>
      <c r="C226" t="s">
        <v>1672</v>
      </c>
      <c r="D226" t="s">
        <v>1673</v>
      </c>
      <c r="E226" t="s">
        <v>309</v>
      </c>
      <c r="F226" t="s">
        <v>4005</v>
      </c>
      <c r="G226" t="s">
        <v>4006</v>
      </c>
      <c r="H226" t="s">
        <v>312</v>
      </c>
      <c r="I226" t="s">
        <v>917</v>
      </c>
      <c r="J226" t="s">
        <v>204</v>
      </c>
      <c r="K226" t="s">
        <v>204</v>
      </c>
      <c r="L226" t="s">
        <v>325</v>
      </c>
      <c r="M226" t="s">
        <v>340</v>
      </c>
      <c r="N226" t="s">
        <v>440</v>
      </c>
      <c r="O226" t="s">
        <v>339</v>
      </c>
      <c r="P226" t="s">
        <v>1212</v>
      </c>
      <c r="Q226" s="142">
        <v>80</v>
      </c>
      <c r="S226" t="s">
        <v>4007</v>
      </c>
      <c r="U226" s="142">
        <v>7.1168000000000005</v>
      </c>
      <c r="V226" s="133">
        <v>6.4031693126830055E-6</v>
      </c>
      <c r="W226" s="133">
        <v>2.81402796198463E-4</v>
      </c>
      <c r="X226" s="133">
        <v>1.1103858523467421E-5</v>
      </c>
    </row>
    <row r="227" spans="1:24">
      <c r="A227" t="s">
        <v>1213</v>
      </c>
      <c r="B227" t="s">
        <v>1229</v>
      </c>
      <c r="C227" t="s">
        <v>3200</v>
      </c>
      <c r="D227" t="s">
        <v>3201</v>
      </c>
      <c r="E227" t="s">
        <v>309</v>
      </c>
      <c r="F227" t="s">
        <v>4312</v>
      </c>
      <c r="G227" t="s">
        <v>4313</v>
      </c>
      <c r="H227" t="s">
        <v>312</v>
      </c>
      <c r="I227" t="s">
        <v>917</v>
      </c>
      <c r="J227" t="s">
        <v>204</v>
      </c>
      <c r="K227" t="s">
        <v>204</v>
      </c>
      <c r="L227" t="s">
        <v>325</v>
      </c>
      <c r="M227" t="s">
        <v>340</v>
      </c>
      <c r="N227" t="s">
        <v>437</v>
      </c>
      <c r="O227" t="s">
        <v>339</v>
      </c>
      <c r="P227" t="s">
        <v>1212</v>
      </c>
      <c r="Q227" s="142">
        <v>24</v>
      </c>
      <c r="S227" t="s">
        <v>4314</v>
      </c>
      <c r="U227" s="142">
        <v>3.9335999999999998</v>
      </c>
      <c r="V227" s="133">
        <v>8.9141558987068122E-7</v>
      </c>
      <c r="W227" s="133">
        <v>1.5553704461643915E-4</v>
      </c>
      <c r="X227" s="133">
        <v>6.1373282778652548E-6</v>
      </c>
    </row>
    <row r="228" spans="1:24">
      <c r="A228" t="s">
        <v>1213</v>
      </c>
      <c r="B228" t="s">
        <v>1231</v>
      </c>
      <c r="C228" t="s">
        <v>2312</v>
      </c>
      <c r="D228" t="s">
        <v>2313</v>
      </c>
      <c r="E228" t="s">
        <v>309</v>
      </c>
      <c r="F228" t="s">
        <v>2312</v>
      </c>
      <c r="G228" t="s">
        <v>4222</v>
      </c>
      <c r="H228" t="s">
        <v>321</v>
      </c>
      <c r="I228" t="s">
        <v>917</v>
      </c>
      <c r="J228" t="s">
        <v>204</v>
      </c>
      <c r="K228" t="s">
        <v>204</v>
      </c>
      <c r="L228" t="s">
        <v>325</v>
      </c>
      <c r="M228" t="s">
        <v>340</v>
      </c>
      <c r="N228" t="s">
        <v>464</v>
      </c>
      <c r="O228" t="s">
        <v>339</v>
      </c>
      <c r="P228" t="s">
        <v>1212</v>
      </c>
      <c r="Q228" s="142">
        <v>9951</v>
      </c>
      <c r="S228" t="s">
        <v>4223</v>
      </c>
      <c r="T228" s="132">
        <v>1791.2</v>
      </c>
      <c r="U228" s="142">
        <v>265.7912</v>
      </c>
      <c r="V228" s="133">
        <v>5.5342423053343198E-5</v>
      </c>
      <c r="W228" s="133">
        <v>1.1278084332157379E-2</v>
      </c>
      <c r="X228" s="133">
        <v>1.2214622322867434E-3</v>
      </c>
    </row>
    <row r="229" spans="1:24">
      <c r="A229" t="s">
        <v>1213</v>
      </c>
      <c r="B229" t="s">
        <v>1231</v>
      </c>
      <c r="C229" t="s">
        <v>2499</v>
      </c>
      <c r="D229" t="s">
        <v>2500</v>
      </c>
      <c r="E229" t="s">
        <v>309</v>
      </c>
      <c r="F229" t="s">
        <v>2499</v>
      </c>
      <c r="G229" t="s">
        <v>4213</v>
      </c>
      <c r="H229" t="s">
        <v>321</v>
      </c>
      <c r="I229" t="s">
        <v>917</v>
      </c>
      <c r="J229" t="s">
        <v>204</v>
      </c>
      <c r="K229" t="s">
        <v>204</v>
      </c>
      <c r="L229" t="s">
        <v>325</v>
      </c>
      <c r="M229" t="s">
        <v>340</v>
      </c>
      <c r="N229" t="s">
        <v>454</v>
      </c>
      <c r="O229" t="s">
        <v>339</v>
      </c>
      <c r="P229" t="s">
        <v>1212</v>
      </c>
      <c r="Q229" s="142">
        <v>121336</v>
      </c>
      <c r="S229" t="s">
        <v>4214</v>
      </c>
      <c r="U229" s="142">
        <v>217.19139999999999</v>
      </c>
      <c r="V229" s="133">
        <v>4.6839611173492271E-5</v>
      </c>
      <c r="W229" s="133">
        <v>9.1542024740219243E-3</v>
      </c>
      <c r="X229" s="133">
        <v>9.9143722102180303E-4</v>
      </c>
    </row>
    <row r="230" spans="1:24">
      <c r="A230" t="s">
        <v>1213</v>
      </c>
      <c r="B230" t="s">
        <v>1231</v>
      </c>
      <c r="C230" t="s">
        <v>1846</v>
      </c>
      <c r="D230" t="s">
        <v>1847</v>
      </c>
      <c r="E230" t="s">
        <v>309</v>
      </c>
      <c r="F230" t="s">
        <v>3936</v>
      </c>
      <c r="G230" t="s">
        <v>3937</v>
      </c>
      <c r="H230" t="s">
        <v>321</v>
      </c>
      <c r="I230" t="s">
        <v>917</v>
      </c>
      <c r="J230" t="s">
        <v>204</v>
      </c>
      <c r="K230" t="s">
        <v>204</v>
      </c>
      <c r="L230" t="s">
        <v>325</v>
      </c>
      <c r="M230" t="s">
        <v>340</v>
      </c>
      <c r="N230" t="s">
        <v>464</v>
      </c>
      <c r="O230" t="s">
        <v>339</v>
      </c>
      <c r="P230" t="s">
        <v>1212</v>
      </c>
      <c r="Q230" s="142">
        <v>11697</v>
      </c>
      <c r="S230" t="s">
        <v>3938</v>
      </c>
      <c r="U230" s="142">
        <v>183.17500000000001</v>
      </c>
      <c r="V230" s="133">
        <v>6.0158242871174929E-5</v>
      </c>
      <c r="W230" s="133">
        <v>7.7204756378198664E-3</v>
      </c>
      <c r="X230" s="133">
        <v>8.3615879515975947E-4</v>
      </c>
    </row>
    <row r="231" spans="1:24">
      <c r="A231" t="s">
        <v>1213</v>
      </c>
      <c r="B231" t="s">
        <v>1231</v>
      </c>
      <c r="C231" t="s">
        <v>4114</v>
      </c>
      <c r="D231" t="s">
        <v>4115</v>
      </c>
      <c r="E231" t="s">
        <v>309</v>
      </c>
      <c r="F231" t="s">
        <v>4114</v>
      </c>
      <c r="G231" t="s">
        <v>4116</v>
      </c>
      <c r="H231" t="s">
        <v>312</v>
      </c>
      <c r="I231" t="s">
        <v>917</v>
      </c>
      <c r="J231" t="s">
        <v>204</v>
      </c>
      <c r="K231" t="s">
        <v>204</v>
      </c>
      <c r="L231" t="s">
        <v>325</v>
      </c>
      <c r="M231" t="s">
        <v>340</v>
      </c>
      <c r="N231" t="s">
        <v>480</v>
      </c>
      <c r="O231" t="s">
        <v>339</v>
      </c>
      <c r="P231" t="s">
        <v>1212</v>
      </c>
      <c r="Q231" s="142">
        <v>1636</v>
      </c>
      <c r="S231" t="s">
        <v>4117</v>
      </c>
      <c r="U231" s="142">
        <v>1556.654</v>
      </c>
      <c r="V231" s="133">
        <v>2.1879020863532054E-5</v>
      </c>
      <c r="W231" s="133">
        <v>6.5609979371176519E-2</v>
      </c>
      <c r="X231" s="133">
        <v>7.1058266193753947E-3</v>
      </c>
    </row>
    <row r="232" spans="1:24">
      <c r="A232" t="s">
        <v>1213</v>
      </c>
      <c r="B232" t="s">
        <v>1231</v>
      </c>
      <c r="C232" t="s">
        <v>1858</v>
      </c>
      <c r="D232" t="s">
        <v>1859</v>
      </c>
      <c r="E232" t="s">
        <v>309</v>
      </c>
      <c r="F232" t="s">
        <v>1858</v>
      </c>
      <c r="G232" t="s">
        <v>3946</v>
      </c>
      <c r="H232" t="s">
        <v>312</v>
      </c>
      <c r="I232" t="s">
        <v>917</v>
      </c>
      <c r="J232" t="s">
        <v>204</v>
      </c>
      <c r="K232" t="s">
        <v>204</v>
      </c>
      <c r="L232" t="s">
        <v>325</v>
      </c>
      <c r="M232" t="s">
        <v>340</v>
      </c>
      <c r="N232" t="s">
        <v>448</v>
      </c>
      <c r="O232" t="s">
        <v>339</v>
      </c>
      <c r="P232" t="s">
        <v>1212</v>
      </c>
      <c r="Q232" s="142">
        <v>46776</v>
      </c>
      <c r="S232" t="s">
        <v>3947</v>
      </c>
      <c r="T232" s="132">
        <v>10667</v>
      </c>
      <c r="U232" s="142">
        <v>1460.723</v>
      </c>
      <c r="V232" s="133">
        <v>2.8952185013994129E-5</v>
      </c>
      <c r="W232" s="133">
        <v>6.2016264522980598E-2</v>
      </c>
      <c r="X232" s="133">
        <v>6.7166127394823957E-3</v>
      </c>
    </row>
    <row r="233" spans="1:24">
      <c r="A233" t="s">
        <v>1213</v>
      </c>
      <c r="B233" t="s">
        <v>1231</v>
      </c>
      <c r="C233" t="s">
        <v>1874</v>
      </c>
      <c r="D233" t="s">
        <v>1875</v>
      </c>
      <c r="E233" t="s">
        <v>309</v>
      </c>
      <c r="F233" t="s">
        <v>1874</v>
      </c>
      <c r="G233" t="s">
        <v>3951</v>
      </c>
      <c r="H233" t="s">
        <v>312</v>
      </c>
      <c r="I233" t="s">
        <v>917</v>
      </c>
      <c r="J233" t="s">
        <v>204</v>
      </c>
      <c r="K233" t="s">
        <v>204</v>
      </c>
      <c r="L233" t="s">
        <v>325</v>
      </c>
      <c r="M233" t="s">
        <v>340</v>
      </c>
      <c r="N233" t="s">
        <v>448</v>
      </c>
      <c r="O233" t="s">
        <v>339</v>
      </c>
      <c r="P233" t="s">
        <v>1212</v>
      </c>
      <c r="Q233" s="142">
        <v>41410</v>
      </c>
      <c r="S233" t="s">
        <v>3952</v>
      </c>
      <c r="T233" s="132">
        <v>9884.5</v>
      </c>
      <c r="U233" s="142">
        <v>1459.2345</v>
      </c>
      <c r="V233" s="133">
        <v>3.0963592586863106E-5</v>
      </c>
      <c r="W233" s="133">
        <v>6.1920543701429562E-2</v>
      </c>
      <c r="X233" s="133">
        <v>6.7062457866449649E-3</v>
      </c>
    </row>
    <row r="234" spans="1:24">
      <c r="A234" t="s">
        <v>1213</v>
      </c>
      <c r="B234" t="s">
        <v>1231</v>
      </c>
      <c r="C234" t="s">
        <v>2253</v>
      </c>
      <c r="D234" t="s">
        <v>2254</v>
      </c>
      <c r="E234" t="s">
        <v>309</v>
      </c>
      <c r="F234" t="s">
        <v>2253</v>
      </c>
      <c r="G234" t="s">
        <v>3966</v>
      </c>
      <c r="H234" t="s">
        <v>312</v>
      </c>
      <c r="I234" t="s">
        <v>917</v>
      </c>
      <c r="J234" t="s">
        <v>204</v>
      </c>
      <c r="K234" t="s">
        <v>204</v>
      </c>
      <c r="L234" t="s">
        <v>325</v>
      </c>
      <c r="M234" t="s">
        <v>340</v>
      </c>
      <c r="N234" t="s">
        <v>467</v>
      </c>
      <c r="O234" t="s">
        <v>339</v>
      </c>
      <c r="P234" t="s">
        <v>1212</v>
      </c>
      <c r="Q234" s="142">
        <v>26800</v>
      </c>
      <c r="S234" t="s">
        <v>3967</v>
      </c>
      <c r="U234" s="142">
        <v>1386.364</v>
      </c>
      <c r="V234" s="133">
        <v>2.1845549946868198E-5</v>
      </c>
      <c r="W234" s="133">
        <v>5.8432582604060868E-2</v>
      </c>
      <c r="X234" s="133">
        <v>6.3284854664837206E-3</v>
      </c>
    </row>
    <row r="235" spans="1:24">
      <c r="A235" t="s">
        <v>1213</v>
      </c>
      <c r="B235" t="s">
        <v>1231</v>
      </c>
      <c r="C235" t="s">
        <v>2388</v>
      </c>
      <c r="D235" t="s">
        <v>2389</v>
      </c>
      <c r="E235" t="s">
        <v>309</v>
      </c>
      <c r="F235" t="s">
        <v>2388</v>
      </c>
      <c r="G235" t="s">
        <v>3968</v>
      </c>
      <c r="H235" t="s">
        <v>312</v>
      </c>
      <c r="I235" t="s">
        <v>917</v>
      </c>
      <c r="J235" t="s">
        <v>204</v>
      </c>
      <c r="K235" t="s">
        <v>204</v>
      </c>
      <c r="L235" t="s">
        <v>325</v>
      </c>
      <c r="M235" t="s">
        <v>340</v>
      </c>
      <c r="N235" t="s">
        <v>446</v>
      </c>
      <c r="O235" t="s">
        <v>339</v>
      </c>
      <c r="P235" t="s">
        <v>1212</v>
      </c>
      <c r="Q235" s="142">
        <v>1652</v>
      </c>
      <c r="S235" t="s">
        <v>3969</v>
      </c>
      <c r="U235" s="142">
        <v>1280.3</v>
      </c>
      <c r="V235" s="133">
        <v>3.7145427835169186E-5</v>
      </c>
      <c r="W235" s="133">
        <v>5.3962188507476486E-2</v>
      </c>
      <c r="X235" s="133">
        <v>5.844323671661344E-3</v>
      </c>
    </row>
    <row r="236" spans="1:24">
      <c r="A236" t="s">
        <v>1213</v>
      </c>
      <c r="B236" t="s">
        <v>1231</v>
      </c>
      <c r="C236" t="s">
        <v>3567</v>
      </c>
      <c r="D236" t="s">
        <v>3568</v>
      </c>
      <c r="E236" t="s">
        <v>309</v>
      </c>
      <c r="F236" t="s">
        <v>3567</v>
      </c>
      <c r="G236" t="s">
        <v>3953</v>
      </c>
      <c r="H236" t="s">
        <v>312</v>
      </c>
      <c r="I236" t="s">
        <v>917</v>
      </c>
      <c r="J236" t="s">
        <v>204</v>
      </c>
      <c r="K236" t="s">
        <v>204</v>
      </c>
      <c r="L236" t="s">
        <v>325</v>
      </c>
      <c r="M236" t="s">
        <v>340</v>
      </c>
      <c r="N236" t="s">
        <v>448</v>
      </c>
      <c r="O236" t="s">
        <v>339</v>
      </c>
      <c r="P236" t="s">
        <v>1212</v>
      </c>
      <c r="Q236" s="142">
        <v>63613</v>
      </c>
      <c r="S236" t="s">
        <v>3954</v>
      </c>
      <c r="T236" s="132">
        <v>8272.2999999999993</v>
      </c>
      <c r="U236" s="142">
        <v>1246.1812</v>
      </c>
      <c r="V236" s="133">
        <v>5.1424752837725307E-5</v>
      </c>
      <c r="W236" s="133">
        <v>5.2872808123770723E-2</v>
      </c>
      <c r="X236" s="133">
        <v>5.726339361906134E-3</v>
      </c>
    </row>
    <row r="237" spans="1:24">
      <c r="A237" t="s">
        <v>1213</v>
      </c>
      <c r="B237" t="s">
        <v>1231</v>
      </c>
      <c r="C237" t="s">
        <v>3962</v>
      </c>
      <c r="D237" t="s">
        <v>3963</v>
      </c>
      <c r="E237" t="s">
        <v>309</v>
      </c>
      <c r="F237" t="s">
        <v>3962</v>
      </c>
      <c r="G237" t="s">
        <v>3964</v>
      </c>
      <c r="H237" t="s">
        <v>312</v>
      </c>
      <c r="I237" t="s">
        <v>917</v>
      </c>
      <c r="J237" t="s">
        <v>204</v>
      </c>
      <c r="K237" t="s">
        <v>204</v>
      </c>
      <c r="L237" t="s">
        <v>325</v>
      </c>
      <c r="M237" t="s">
        <v>340</v>
      </c>
      <c r="N237" t="s">
        <v>458</v>
      </c>
      <c r="O237" t="s">
        <v>339</v>
      </c>
      <c r="P237" t="s">
        <v>1212</v>
      </c>
      <c r="Q237" s="142">
        <v>1638</v>
      </c>
      <c r="S237" t="s">
        <v>3965</v>
      </c>
      <c r="U237" s="142">
        <v>1060.1136000000001</v>
      </c>
      <c r="V237" s="133">
        <v>5.6455827244341442E-5</v>
      </c>
      <c r="W237" s="133">
        <v>4.4681754215839663E-2</v>
      </c>
      <c r="X237" s="133">
        <v>4.8392150332969815E-3</v>
      </c>
    </row>
    <row r="238" spans="1:24">
      <c r="A238" t="s">
        <v>1213</v>
      </c>
      <c r="B238" t="s">
        <v>1231</v>
      </c>
      <c r="C238" t="s">
        <v>2010</v>
      </c>
      <c r="D238" t="s">
        <v>2011</v>
      </c>
      <c r="E238" t="s">
        <v>309</v>
      </c>
      <c r="F238" t="s">
        <v>3948</v>
      </c>
      <c r="G238" t="s">
        <v>3949</v>
      </c>
      <c r="H238" t="s">
        <v>312</v>
      </c>
      <c r="I238" t="s">
        <v>917</v>
      </c>
      <c r="J238" t="s">
        <v>204</v>
      </c>
      <c r="K238" t="s">
        <v>204</v>
      </c>
      <c r="L238" t="s">
        <v>325</v>
      </c>
      <c r="M238" t="s">
        <v>340</v>
      </c>
      <c r="N238" t="s">
        <v>448</v>
      </c>
      <c r="O238" t="s">
        <v>339</v>
      </c>
      <c r="P238" t="s">
        <v>1212</v>
      </c>
      <c r="Q238" s="142">
        <v>7526</v>
      </c>
      <c r="S238" t="s">
        <v>3950</v>
      </c>
      <c r="U238" s="142">
        <v>1053.6400000000001</v>
      </c>
      <c r="V238" s="133">
        <v>2.9150513972829815E-5</v>
      </c>
      <c r="W238" s="133">
        <v>4.4408904396639477E-2</v>
      </c>
      <c r="X238" s="133">
        <v>4.8096642922824794E-3</v>
      </c>
    </row>
    <row r="239" spans="1:24">
      <c r="A239" t="s">
        <v>1213</v>
      </c>
      <c r="B239" t="s">
        <v>1231</v>
      </c>
      <c r="C239" t="s">
        <v>2393</v>
      </c>
      <c r="D239" t="s">
        <v>2394</v>
      </c>
      <c r="E239" t="s">
        <v>309</v>
      </c>
      <c r="F239" t="s">
        <v>2393</v>
      </c>
      <c r="G239" t="s">
        <v>3983</v>
      </c>
      <c r="H239" t="s">
        <v>312</v>
      </c>
      <c r="I239" t="s">
        <v>917</v>
      </c>
      <c r="J239" t="s">
        <v>204</v>
      </c>
      <c r="K239" t="s">
        <v>204</v>
      </c>
      <c r="L239" t="s">
        <v>325</v>
      </c>
      <c r="M239" t="s">
        <v>340</v>
      </c>
      <c r="N239" t="s">
        <v>456</v>
      </c>
      <c r="O239" t="s">
        <v>339</v>
      </c>
      <c r="P239" t="s">
        <v>1212</v>
      </c>
      <c r="Q239" s="142">
        <v>47183</v>
      </c>
      <c r="S239" t="s">
        <v>3984</v>
      </c>
      <c r="U239" s="142">
        <v>920.5403</v>
      </c>
      <c r="V239" s="133">
        <v>3.590193504269733E-5</v>
      </c>
      <c r="W239" s="133">
        <v>3.879900868249208E-2</v>
      </c>
      <c r="X239" s="133">
        <v>4.2020898549855077E-3</v>
      </c>
    </row>
    <row r="240" spans="1:24">
      <c r="A240" t="s">
        <v>1213</v>
      </c>
      <c r="B240" t="s">
        <v>1231</v>
      </c>
      <c r="C240" t="s">
        <v>2163</v>
      </c>
      <c r="D240" t="s">
        <v>2164</v>
      </c>
      <c r="E240" t="s">
        <v>309</v>
      </c>
      <c r="F240" t="s">
        <v>2163</v>
      </c>
      <c r="G240" t="s">
        <v>3960</v>
      </c>
      <c r="H240" t="s">
        <v>312</v>
      </c>
      <c r="I240" t="s">
        <v>917</v>
      </c>
      <c r="J240" t="s">
        <v>204</v>
      </c>
      <c r="K240" t="s">
        <v>204</v>
      </c>
      <c r="L240" t="s">
        <v>325</v>
      </c>
      <c r="M240" t="s">
        <v>340</v>
      </c>
      <c r="N240" t="s">
        <v>484</v>
      </c>
      <c r="O240" t="s">
        <v>339</v>
      </c>
      <c r="P240" t="s">
        <v>1212</v>
      </c>
      <c r="Q240" s="142">
        <v>179000</v>
      </c>
      <c r="S240" t="s">
        <v>3961</v>
      </c>
      <c r="U240" s="142">
        <v>846.67</v>
      </c>
      <c r="V240" s="133">
        <v>6.469465905630599E-5</v>
      </c>
      <c r="W240" s="133">
        <v>3.5685516006893007E-2</v>
      </c>
      <c r="X240" s="133">
        <v>3.8648859822584631E-3</v>
      </c>
    </row>
    <row r="241" spans="1:24">
      <c r="A241" t="s">
        <v>1213</v>
      </c>
      <c r="B241" t="s">
        <v>1231</v>
      </c>
      <c r="C241" t="s">
        <v>3979</v>
      </c>
      <c r="D241" t="s">
        <v>3980</v>
      </c>
      <c r="E241" t="s">
        <v>309</v>
      </c>
      <c r="F241" t="s">
        <v>3979</v>
      </c>
      <c r="G241" t="s">
        <v>3981</v>
      </c>
      <c r="H241" t="s">
        <v>312</v>
      </c>
      <c r="I241" t="s">
        <v>917</v>
      </c>
      <c r="J241" t="s">
        <v>204</v>
      </c>
      <c r="K241" t="s">
        <v>204</v>
      </c>
      <c r="L241" t="s">
        <v>325</v>
      </c>
      <c r="M241" t="s">
        <v>340</v>
      </c>
      <c r="N241" t="s">
        <v>458</v>
      </c>
      <c r="O241" t="s">
        <v>339</v>
      </c>
      <c r="P241" t="s">
        <v>1212</v>
      </c>
      <c r="Q241" s="142">
        <v>6721</v>
      </c>
      <c r="S241" t="s">
        <v>3982</v>
      </c>
      <c r="U241" s="142">
        <v>827.35509999999999</v>
      </c>
      <c r="V241" s="133">
        <v>6.0597907225442546E-5</v>
      </c>
      <c r="W241" s="133">
        <v>3.4871430031103691E-2</v>
      </c>
      <c r="X241" s="133">
        <v>3.7767171723812687E-3</v>
      </c>
    </row>
    <row r="242" spans="1:24">
      <c r="A242" t="s">
        <v>1213</v>
      </c>
      <c r="B242" t="s">
        <v>1231</v>
      </c>
      <c r="C242" t="s">
        <v>3955</v>
      </c>
      <c r="D242" t="s">
        <v>3956</v>
      </c>
      <c r="E242" t="s">
        <v>309</v>
      </c>
      <c r="F242" t="s">
        <v>3957</v>
      </c>
      <c r="G242" t="s">
        <v>3958</v>
      </c>
      <c r="H242" t="s">
        <v>312</v>
      </c>
      <c r="I242" t="s">
        <v>917</v>
      </c>
      <c r="J242" t="s">
        <v>204</v>
      </c>
      <c r="K242" t="s">
        <v>204</v>
      </c>
      <c r="L242" t="s">
        <v>325</v>
      </c>
      <c r="M242" t="s">
        <v>340</v>
      </c>
      <c r="N242" t="s">
        <v>448</v>
      </c>
      <c r="O242" t="s">
        <v>339</v>
      </c>
      <c r="P242" t="s">
        <v>1212</v>
      </c>
      <c r="Q242" s="142">
        <v>4241</v>
      </c>
      <c r="S242" t="s">
        <v>3959</v>
      </c>
      <c r="U242" s="142">
        <v>654.81040000000007</v>
      </c>
      <c r="V242" s="133">
        <v>4.2270490473242113E-5</v>
      </c>
      <c r="W242" s="133">
        <v>2.7599001985047316E-2</v>
      </c>
      <c r="X242" s="133">
        <v>2.9890837469109064E-3</v>
      </c>
    </row>
    <row r="243" spans="1:24">
      <c r="A243" t="s">
        <v>1213</v>
      </c>
      <c r="B243" t="s">
        <v>1231</v>
      </c>
      <c r="C243" t="s">
        <v>1953</v>
      </c>
      <c r="D243" t="s">
        <v>1954</v>
      </c>
      <c r="E243" t="s">
        <v>309</v>
      </c>
      <c r="F243" t="s">
        <v>1953</v>
      </c>
      <c r="G243" t="s">
        <v>3996</v>
      </c>
      <c r="H243" t="s">
        <v>312</v>
      </c>
      <c r="I243" t="s">
        <v>917</v>
      </c>
      <c r="J243" t="s">
        <v>204</v>
      </c>
      <c r="K243" t="s">
        <v>204</v>
      </c>
      <c r="L243" t="s">
        <v>325</v>
      </c>
      <c r="M243" t="s">
        <v>340</v>
      </c>
      <c r="N243" t="s">
        <v>464</v>
      </c>
      <c r="O243" t="s">
        <v>339</v>
      </c>
      <c r="P243" t="s">
        <v>1212</v>
      </c>
      <c r="Q243" s="142">
        <v>2342</v>
      </c>
      <c r="S243" t="s">
        <v>3997</v>
      </c>
      <c r="U243" s="142">
        <v>623.20619999999997</v>
      </c>
      <c r="V243" s="133">
        <v>1.9311838866370321E-5</v>
      </c>
      <c r="W243" s="133">
        <v>2.6266945593554709E-2</v>
      </c>
      <c r="X243" s="133">
        <v>2.8448166421823897E-3</v>
      </c>
    </row>
    <row r="244" spans="1:24">
      <c r="A244" t="s">
        <v>1213</v>
      </c>
      <c r="B244" t="s">
        <v>1231</v>
      </c>
      <c r="C244" t="s">
        <v>4122</v>
      </c>
      <c r="D244" t="s">
        <v>4123</v>
      </c>
      <c r="E244" t="s">
        <v>309</v>
      </c>
      <c r="F244" t="s">
        <v>4122</v>
      </c>
      <c r="G244" t="s">
        <v>4124</v>
      </c>
      <c r="H244" t="s">
        <v>312</v>
      </c>
      <c r="I244" t="s">
        <v>917</v>
      </c>
      <c r="J244" t="s">
        <v>204</v>
      </c>
      <c r="K244" t="s">
        <v>204</v>
      </c>
      <c r="L244" t="s">
        <v>325</v>
      </c>
      <c r="M244" t="s">
        <v>340</v>
      </c>
      <c r="N244" t="s">
        <v>441</v>
      </c>
      <c r="O244" t="s">
        <v>339</v>
      </c>
      <c r="P244" t="s">
        <v>1212</v>
      </c>
      <c r="Q244" s="142">
        <v>2496</v>
      </c>
      <c r="S244" t="s">
        <v>4125</v>
      </c>
      <c r="U244" s="142">
        <v>600.5376</v>
      </c>
      <c r="V244" s="133">
        <v>4.4290983599648545E-5</v>
      </c>
      <c r="W244" s="133">
        <v>2.5311507597459589E-2</v>
      </c>
      <c r="X244" s="133">
        <v>2.7413388357437254E-3</v>
      </c>
    </row>
    <row r="245" spans="1:24">
      <c r="A245" t="s">
        <v>1213</v>
      </c>
      <c r="B245" t="s">
        <v>1231</v>
      </c>
      <c r="C245" t="s">
        <v>1756</v>
      </c>
      <c r="D245" t="s">
        <v>1757</v>
      </c>
      <c r="E245" t="s">
        <v>309</v>
      </c>
      <c r="F245" t="s">
        <v>1756</v>
      </c>
      <c r="G245" t="s">
        <v>3970</v>
      </c>
      <c r="H245" t="s">
        <v>312</v>
      </c>
      <c r="I245" t="s">
        <v>917</v>
      </c>
      <c r="J245" t="s">
        <v>204</v>
      </c>
      <c r="K245" t="s">
        <v>204</v>
      </c>
      <c r="L245" t="s">
        <v>325</v>
      </c>
      <c r="M245" t="s">
        <v>340</v>
      </c>
      <c r="N245" t="s">
        <v>441</v>
      </c>
      <c r="O245" t="s">
        <v>339</v>
      </c>
      <c r="P245" t="s">
        <v>1212</v>
      </c>
      <c r="Q245" s="142">
        <v>7569.1</v>
      </c>
      <c r="S245" t="s">
        <v>3971</v>
      </c>
      <c r="U245" s="142">
        <v>476.77759999999995</v>
      </c>
      <c r="V245" s="133">
        <v>6.4149655805073046E-5</v>
      </c>
      <c r="W245" s="133">
        <v>2.0095261433259327E-2</v>
      </c>
      <c r="X245" s="133">
        <v>2.1763982397850477E-3</v>
      </c>
    </row>
    <row r="246" spans="1:24">
      <c r="A246" t="s">
        <v>1213</v>
      </c>
      <c r="B246" t="s">
        <v>1231</v>
      </c>
      <c r="C246" t="s">
        <v>2330</v>
      </c>
      <c r="D246" t="s">
        <v>2331</v>
      </c>
      <c r="E246" t="s">
        <v>309</v>
      </c>
      <c r="F246" t="s">
        <v>3974</v>
      </c>
      <c r="G246" t="s">
        <v>3975</v>
      </c>
      <c r="H246" t="s">
        <v>312</v>
      </c>
      <c r="I246" t="s">
        <v>917</v>
      </c>
      <c r="J246" t="s">
        <v>204</v>
      </c>
      <c r="K246" t="s">
        <v>204</v>
      </c>
      <c r="L246" t="s">
        <v>325</v>
      </c>
      <c r="M246" t="s">
        <v>340</v>
      </c>
      <c r="N246" t="s">
        <v>445</v>
      </c>
      <c r="O246" t="s">
        <v>339</v>
      </c>
      <c r="P246" t="s">
        <v>1212</v>
      </c>
      <c r="Q246" s="142">
        <v>10417</v>
      </c>
      <c r="S246" t="s">
        <v>3976</v>
      </c>
      <c r="U246" s="142">
        <v>396.8877</v>
      </c>
      <c r="V246" s="133">
        <v>4.0087315923380343E-5</v>
      </c>
      <c r="W246" s="133">
        <v>1.6728055052486743E-2</v>
      </c>
      <c r="X246" s="133">
        <v>1.8117161447326611E-3</v>
      </c>
    </row>
    <row r="247" spans="1:24">
      <c r="A247" t="s">
        <v>1213</v>
      </c>
      <c r="B247" t="s">
        <v>1231</v>
      </c>
      <c r="C247" t="s">
        <v>4134</v>
      </c>
      <c r="D247" t="s">
        <v>4135</v>
      </c>
      <c r="E247" t="s">
        <v>309</v>
      </c>
      <c r="F247" t="s">
        <v>4134</v>
      </c>
      <c r="G247" t="s">
        <v>4215</v>
      </c>
      <c r="H247" t="s">
        <v>312</v>
      </c>
      <c r="I247" t="s">
        <v>917</v>
      </c>
      <c r="J247" t="s">
        <v>204</v>
      </c>
      <c r="K247" t="s">
        <v>204</v>
      </c>
      <c r="L247" t="s">
        <v>325</v>
      </c>
      <c r="M247" t="s">
        <v>340</v>
      </c>
      <c r="N247" t="s">
        <v>458</v>
      </c>
      <c r="O247" t="s">
        <v>339</v>
      </c>
      <c r="P247" t="s">
        <v>1212</v>
      </c>
      <c r="Q247" s="142">
        <v>1272</v>
      </c>
      <c r="S247" t="s">
        <v>4216</v>
      </c>
      <c r="U247" s="142">
        <v>391.77600000000001</v>
      </c>
      <c r="V247" s="133">
        <v>2.7439897079676594E-5</v>
      </c>
      <c r="W247" s="133">
        <v>1.6512606705229329E-2</v>
      </c>
      <c r="X247" s="133">
        <v>1.788382215721936E-3</v>
      </c>
    </row>
    <row r="248" spans="1:24">
      <c r="A248" t="s">
        <v>1213</v>
      </c>
      <c r="B248" t="s">
        <v>1231</v>
      </c>
      <c r="C248" t="s">
        <v>2119</v>
      </c>
      <c r="D248" t="s">
        <v>2120</v>
      </c>
      <c r="E248" t="s">
        <v>309</v>
      </c>
      <c r="F248" t="s">
        <v>2119</v>
      </c>
      <c r="G248" t="s">
        <v>4008</v>
      </c>
      <c r="H248" t="s">
        <v>312</v>
      </c>
      <c r="I248" t="s">
        <v>917</v>
      </c>
      <c r="J248" t="s">
        <v>204</v>
      </c>
      <c r="K248" t="s">
        <v>204</v>
      </c>
      <c r="L248" t="s">
        <v>325</v>
      </c>
      <c r="M248" t="s">
        <v>340</v>
      </c>
      <c r="N248" t="s">
        <v>464</v>
      </c>
      <c r="O248" t="s">
        <v>339</v>
      </c>
      <c r="P248" t="s">
        <v>1212</v>
      </c>
      <c r="Q248" s="142">
        <v>948</v>
      </c>
      <c r="S248" t="s">
        <v>4009</v>
      </c>
      <c r="U248" s="142">
        <v>388.96440000000001</v>
      </c>
      <c r="V248" s="133">
        <v>3.8538194257134232E-5</v>
      </c>
      <c r="W248" s="133">
        <v>1.6394103159804333E-2</v>
      </c>
      <c r="X248" s="133">
        <v>1.7755478015727187E-3</v>
      </c>
    </row>
    <row r="249" spans="1:24">
      <c r="A249" t="s">
        <v>1213</v>
      </c>
      <c r="B249" t="s">
        <v>1231</v>
      </c>
      <c r="C249" t="s">
        <v>2125</v>
      </c>
      <c r="D249" t="s">
        <v>2126</v>
      </c>
      <c r="E249" t="s">
        <v>309</v>
      </c>
      <c r="F249" t="s">
        <v>2125</v>
      </c>
      <c r="G249" t="s">
        <v>3972</v>
      </c>
      <c r="H249" t="s">
        <v>312</v>
      </c>
      <c r="I249" t="s">
        <v>917</v>
      </c>
      <c r="J249" t="s">
        <v>204</v>
      </c>
      <c r="K249" t="s">
        <v>204</v>
      </c>
      <c r="L249" t="s">
        <v>325</v>
      </c>
      <c r="M249" t="s">
        <v>340</v>
      </c>
      <c r="N249" t="s">
        <v>464</v>
      </c>
      <c r="O249" t="s">
        <v>339</v>
      </c>
      <c r="P249" t="s">
        <v>1212</v>
      </c>
      <c r="Q249" s="142">
        <v>1420</v>
      </c>
      <c r="S249" t="s">
        <v>3973</v>
      </c>
      <c r="T249" s="132">
        <v>3585.8</v>
      </c>
      <c r="U249" s="142">
        <v>385.56579999999997</v>
      </c>
      <c r="V249" s="133">
        <v>2.9881392755723486E-5</v>
      </c>
      <c r="W249" s="133">
        <v>1.6401990751741605E-2</v>
      </c>
      <c r="X249" s="133">
        <v>1.776402059740269E-3</v>
      </c>
    </row>
    <row r="250" spans="1:24">
      <c r="A250" t="s">
        <v>1213</v>
      </c>
      <c r="B250" t="s">
        <v>1231</v>
      </c>
      <c r="C250" t="s">
        <v>2318</v>
      </c>
      <c r="D250" t="s">
        <v>2319</v>
      </c>
      <c r="E250" t="s">
        <v>309</v>
      </c>
      <c r="F250" t="s">
        <v>4224</v>
      </c>
      <c r="G250" t="s">
        <v>4225</v>
      </c>
      <c r="H250" t="s">
        <v>312</v>
      </c>
      <c r="I250" t="s">
        <v>917</v>
      </c>
      <c r="J250" t="s">
        <v>204</v>
      </c>
      <c r="K250" t="s">
        <v>204</v>
      </c>
      <c r="L250" t="s">
        <v>325</v>
      </c>
      <c r="M250" t="s">
        <v>340</v>
      </c>
      <c r="N250" t="s">
        <v>459</v>
      </c>
      <c r="O250" t="s">
        <v>339</v>
      </c>
      <c r="P250" t="s">
        <v>1212</v>
      </c>
      <c r="Q250" s="142">
        <v>5000</v>
      </c>
      <c r="S250" t="s">
        <v>4226</v>
      </c>
      <c r="U250" s="142">
        <v>345.5</v>
      </c>
      <c r="V250" s="133">
        <v>4.2578006313807399E-5</v>
      </c>
      <c r="W250" s="133">
        <v>1.4562162094300652E-2</v>
      </c>
      <c r="X250" s="133">
        <v>1.5771411611020811E-3</v>
      </c>
    </row>
    <row r="251" spans="1:24">
      <c r="A251" t="s">
        <v>1213</v>
      </c>
      <c r="B251" t="s">
        <v>1231</v>
      </c>
      <c r="C251" t="s">
        <v>2110</v>
      </c>
      <c r="D251" t="s">
        <v>2111</v>
      </c>
      <c r="E251" t="s">
        <v>309</v>
      </c>
      <c r="F251" t="s">
        <v>4024</v>
      </c>
      <c r="G251" t="s">
        <v>4025</v>
      </c>
      <c r="H251" t="s">
        <v>312</v>
      </c>
      <c r="I251" t="s">
        <v>917</v>
      </c>
      <c r="J251" t="s">
        <v>204</v>
      </c>
      <c r="K251" t="s">
        <v>204</v>
      </c>
      <c r="L251" t="s">
        <v>325</v>
      </c>
      <c r="M251" t="s">
        <v>340</v>
      </c>
      <c r="N251" t="s">
        <v>464</v>
      </c>
      <c r="O251" t="s">
        <v>339</v>
      </c>
      <c r="P251" t="s">
        <v>1212</v>
      </c>
      <c r="Q251" s="142">
        <v>37000</v>
      </c>
      <c r="S251" t="s">
        <v>4026</v>
      </c>
      <c r="U251" s="142">
        <v>335.62700000000001</v>
      </c>
      <c r="V251" s="133">
        <v>4.8981482819156459E-5</v>
      </c>
      <c r="W251" s="133">
        <v>1.4146034087478568E-2</v>
      </c>
      <c r="X251" s="133">
        <v>1.5320728118008919E-3</v>
      </c>
    </row>
    <row r="252" spans="1:24">
      <c r="A252" t="s">
        <v>1213</v>
      </c>
      <c r="B252" t="s">
        <v>1231</v>
      </c>
      <c r="C252" t="s">
        <v>2557</v>
      </c>
      <c r="D252" t="s">
        <v>2558</v>
      </c>
      <c r="E252" t="s">
        <v>309</v>
      </c>
      <c r="F252" t="s">
        <v>2557</v>
      </c>
      <c r="G252" t="s">
        <v>3998</v>
      </c>
      <c r="H252" t="s">
        <v>312</v>
      </c>
      <c r="I252" t="s">
        <v>917</v>
      </c>
      <c r="J252" t="s">
        <v>204</v>
      </c>
      <c r="K252" t="s">
        <v>204</v>
      </c>
      <c r="L252" t="s">
        <v>325</v>
      </c>
      <c r="M252" t="s">
        <v>340</v>
      </c>
      <c r="N252" t="s">
        <v>475</v>
      </c>
      <c r="O252" t="s">
        <v>339</v>
      </c>
      <c r="P252" t="s">
        <v>1212</v>
      </c>
      <c r="Q252" s="142">
        <v>11894</v>
      </c>
      <c r="S252" t="s">
        <v>3999</v>
      </c>
      <c r="U252" s="142">
        <v>307.4599</v>
      </c>
      <c r="V252" s="133">
        <v>4.3321177774105801E-5</v>
      </c>
      <c r="W252" s="133">
        <v>1.2958844866273427E-2</v>
      </c>
      <c r="X252" s="133">
        <v>1.4034954086203466E-3</v>
      </c>
    </row>
    <row r="253" spans="1:24">
      <c r="A253" t="s">
        <v>1213</v>
      </c>
      <c r="B253" t="s">
        <v>1231</v>
      </c>
      <c r="C253" t="s">
        <v>4227</v>
      </c>
      <c r="D253" t="s">
        <v>4228</v>
      </c>
      <c r="E253" t="s">
        <v>309</v>
      </c>
      <c r="F253" t="s">
        <v>4229</v>
      </c>
      <c r="G253" t="s">
        <v>4230</v>
      </c>
      <c r="H253" t="s">
        <v>312</v>
      </c>
      <c r="I253" t="s">
        <v>917</v>
      </c>
      <c r="J253" t="s">
        <v>204</v>
      </c>
      <c r="K253" t="s">
        <v>204</v>
      </c>
      <c r="L253" t="s">
        <v>325</v>
      </c>
      <c r="M253" t="s">
        <v>340</v>
      </c>
      <c r="N253" t="s">
        <v>454</v>
      </c>
      <c r="O253" t="s">
        <v>339</v>
      </c>
      <c r="P253" t="s">
        <v>1212</v>
      </c>
      <c r="Q253" s="142">
        <v>31000</v>
      </c>
      <c r="S253" t="s">
        <v>4231</v>
      </c>
      <c r="T253" s="132">
        <v>5858.7</v>
      </c>
      <c r="U253" s="142">
        <v>295.80170000000004</v>
      </c>
      <c r="V253" s="133">
        <v>2.6409620051347612E-5</v>
      </c>
      <c r="W253" s="133">
        <v>1.271440706868762E-2</v>
      </c>
      <c r="X253" s="133">
        <v>1.3770218046729905E-3</v>
      </c>
    </row>
    <row r="254" spans="1:24">
      <c r="A254" t="s">
        <v>1213</v>
      </c>
      <c r="B254" t="s">
        <v>1231</v>
      </c>
      <c r="C254" t="s">
        <v>2195</v>
      </c>
      <c r="D254" t="s">
        <v>2196</v>
      </c>
      <c r="E254" t="s">
        <v>309</v>
      </c>
      <c r="F254" t="s">
        <v>2195</v>
      </c>
      <c r="G254" t="s">
        <v>4003</v>
      </c>
      <c r="H254" t="s">
        <v>312</v>
      </c>
      <c r="I254" t="s">
        <v>917</v>
      </c>
      <c r="J254" t="s">
        <v>204</v>
      </c>
      <c r="K254" t="s">
        <v>204</v>
      </c>
      <c r="L254" t="s">
        <v>325</v>
      </c>
      <c r="M254" t="s">
        <v>340</v>
      </c>
      <c r="N254" t="s">
        <v>464</v>
      </c>
      <c r="O254" t="s">
        <v>339</v>
      </c>
      <c r="P254" t="s">
        <v>1212</v>
      </c>
      <c r="Q254" s="142">
        <v>16500</v>
      </c>
      <c r="S254" t="s">
        <v>4004</v>
      </c>
      <c r="U254" s="142">
        <v>288.58499999999998</v>
      </c>
      <c r="V254" s="133">
        <v>3.504878797658848E-5</v>
      </c>
      <c r="W254" s="133">
        <v>1.2163304046262674E-2</v>
      </c>
      <c r="X254" s="133">
        <v>1.3173351142594619E-3</v>
      </c>
    </row>
    <row r="255" spans="1:24">
      <c r="A255" t="s">
        <v>1213</v>
      </c>
      <c r="B255" t="s">
        <v>1231</v>
      </c>
      <c r="C255" t="s">
        <v>2415</v>
      </c>
      <c r="D255" t="s">
        <v>2416</v>
      </c>
      <c r="E255" t="s">
        <v>309</v>
      </c>
      <c r="F255" t="s">
        <v>2415</v>
      </c>
      <c r="G255" t="s">
        <v>4243</v>
      </c>
      <c r="H255" t="s">
        <v>312</v>
      </c>
      <c r="I255" t="s">
        <v>917</v>
      </c>
      <c r="J255" t="s">
        <v>204</v>
      </c>
      <c r="K255" t="s">
        <v>204</v>
      </c>
      <c r="L255" t="s">
        <v>325</v>
      </c>
      <c r="M255" t="s">
        <v>340</v>
      </c>
      <c r="N255" t="s">
        <v>440</v>
      </c>
      <c r="O255" t="s">
        <v>339</v>
      </c>
      <c r="P255" t="s">
        <v>1212</v>
      </c>
      <c r="Q255" s="142">
        <v>700</v>
      </c>
      <c r="S255" t="s">
        <v>4244</v>
      </c>
      <c r="U255" s="142">
        <v>274.68</v>
      </c>
      <c r="V255" s="133">
        <v>5.0847456395945365E-5</v>
      </c>
      <c r="W255" s="133">
        <v>1.157723497557888E-2</v>
      </c>
      <c r="X255" s="133">
        <v>1.2538614591360916E-3</v>
      </c>
    </row>
    <row r="256" spans="1:24">
      <c r="A256" t="s">
        <v>1213</v>
      </c>
      <c r="B256" t="s">
        <v>1231</v>
      </c>
      <c r="C256" t="s">
        <v>2234</v>
      </c>
      <c r="D256" t="s">
        <v>2235</v>
      </c>
      <c r="E256" t="s">
        <v>309</v>
      </c>
      <c r="F256" t="s">
        <v>2234</v>
      </c>
      <c r="G256" t="s">
        <v>3990</v>
      </c>
      <c r="H256" t="s">
        <v>312</v>
      </c>
      <c r="I256" t="s">
        <v>917</v>
      </c>
      <c r="J256" t="s">
        <v>204</v>
      </c>
      <c r="K256" t="s">
        <v>204</v>
      </c>
      <c r="L256" t="s">
        <v>325</v>
      </c>
      <c r="M256" t="s">
        <v>340</v>
      </c>
      <c r="N256" t="s">
        <v>441</v>
      </c>
      <c r="O256" t="s">
        <v>339</v>
      </c>
      <c r="P256" t="s">
        <v>1212</v>
      </c>
      <c r="Q256" s="142">
        <v>19892</v>
      </c>
      <c r="S256" t="s">
        <v>3991</v>
      </c>
      <c r="U256" s="142">
        <v>268.93979999999999</v>
      </c>
      <c r="V256" s="133">
        <v>3.6291978034457264E-5</v>
      </c>
      <c r="W256" s="133">
        <v>1.1335298245138299E-2</v>
      </c>
      <c r="X256" s="133">
        <v>1.2276587308949578E-3</v>
      </c>
    </row>
    <row r="257" spans="1:24">
      <c r="A257" t="s">
        <v>1213</v>
      </c>
      <c r="B257" t="s">
        <v>1231</v>
      </c>
      <c r="C257" t="s">
        <v>2274</v>
      </c>
      <c r="D257" t="s">
        <v>2275</v>
      </c>
      <c r="E257" t="s">
        <v>309</v>
      </c>
      <c r="F257" t="s">
        <v>4235</v>
      </c>
      <c r="G257" t="s">
        <v>4236</v>
      </c>
      <c r="H257" t="s">
        <v>312</v>
      </c>
      <c r="I257" t="s">
        <v>917</v>
      </c>
      <c r="J257" t="s">
        <v>204</v>
      </c>
      <c r="K257" t="s">
        <v>204</v>
      </c>
      <c r="L257" t="s">
        <v>325</v>
      </c>
      <c r="M257" t="s">
        <v>340</v>
      </c>
      <c r="N257" t="s">
        <v>445</v>
      </c>
      <c r="O257" t="s">
        <v>339</v>
      </c>
      <c r="P257" t="s">
        <v>1212</v>
      </c>
      <c r="Q257" s="142">
        <v>3866</v>
      </c>
      <c r="S257" t="s">
        <v>4237</v>
      </c>
      <c r="U257" s="142">
        <v>253.95750000000001</v>
      </c>
      <c r="V257" s="133">
        <v>4.8913450205607926E-5</v>
      </c>
      <c r="W257" s="133">
        <v>1.0703823046453956E-2</v>
      </c>
      <c r="X257" s="133">
        <v>1.1592674081222234E-3</v>
      </c>
    </row>
    <row r="258" spans="1:24">
      <c r="A258" t="s">
        <v>1213</v>
      </c>
      <c r="B258" t="s">
        <v>1231</v>
      </c>
      <c r="C258" t="s">
        <v>2300</v>
      </c>
      <c r="D258" t="s">
        <v>2301</v>
      </c>
      <c r="E258" t="s">
        <v>309</v>
      </c>
      <c r="F258" t="s">
        <v>4232</v>
      </c>
      <c r="G258" t="s">
        <v>4233</v>
      </c>
      <c r="H258" t="s">
        <v>312</v>
      </c>
      <c r="I258" t="s">
        <v>917</v>
      </c>
      <c r="J258" t="s">
        <v>204</v>
      </c>
      <c r="K258" t="s">
        <v>204</v>
      </c>
      <c r="L258" t="s">
        <v>325</v>
      </c>
      <c r="M258" t="s">
        <v>340</v>
      </c>
      <c r="N258" t="s">
        <v>445</v>
      </c>
      <c r="O258" t="s">
        <v>339</v>
      </c>
      <c r="P258" t="s">
        <v>1212</v>
      </c>
      <c r="Q258" s="142">
        <v>7100</v>
      </c>
      <c r="S258" t="s">
        <v>4234</v>
      </c>
      <c r="U258" s="142">
        <v>249.21</v>
      </c>
      <c r="V258" s="133">
        <v>3.1861797130382053E-5</v>
      </c>
      <c r="W258" s="133">
        <v>1.0503723344488179E-2</v>
      </c>
      <c r="X258" s="133">
        <v>1.137595799589724E-3</v>
      </c>
    </row>
    <row r="259" spans="1:24">
      <c r="A259" t="s">
        <v>1213</v>
      </c>
      <c r="B259" t="s">
        <v>1231</v>
      </c>
      <c r="C259" t="s">
        <v>4034</v>
      </c>
      <c r="D259" t="s">
        <v>4035</v>
      </c>
      <c r="E259" t="s">
        <v>309</v>
      </c>
      <c r="F259" t="s">
        <v>4034</v>
      </c>
      <c r="G259" t="s">
        <v>4036</v>
      </c>
      <c r="H259" t="s">
        <v>312</v>
      </c>
      <c r="I259" t="s">
        <v>917</v>
      </c>
      <c r="J259" t="s">
        <v>204</v>
      </c>
      <c r="K259" t="s">
        <v>204</v>
      </c>
      <c r="L259" t="s">
        <v>325</v>
      </c>
      <c r="M259" t="s">
        <v>340</v>
      </c>
      <c r="N259" t="s">
        <v>476</v>
      </c>
      <c r="O259" t="s">
        <v>339</v>
      </c>
      <c r="P259" t="s">
        <v>1212</v>
      </c>
      <c r="Q259" s="142">
        <v>1029</v>
      </c>
      <c r="S259" t="s">
        <v>4037</v>
      </c>
      <c r="U259" s="142">
        <v>241.4034</v>
      </c>
      <c r="V259" s="133">
        <v>4.4870470202846361E-5</v>
      </c>
      <c r="W259" s="133">
        <v>1.0174690132895219E-2</v>
      </c>
      <c r="X259" s="133">
        <v>1.1019601695224025E-3</v>
      </c>
    </row>
    <row r="260" spans="1:24">
      <c r="A260" t="s">
        <v>1213</v>
      </c>
      <c r="B260" t="s">
        <v>1231</v>
      </c>
      <c r="C260" t="s">
        <v>4249</v>
      </c>
      <c r="D260" t="s">
        <v>4250</v>
      </c>
      <c r="E260" t="s">
        <v>309</v>
      </c>
      <c r="F260" t="s">
        <v>4251</v>
      </c>
      <c r="G260" t="s">
        <v>4252</v>
      </c>
      <c r="H260" t="s">
        <v>312</v>
      </c>
      <c r="I260" t="s">
        <v>917</v>
      </c>
      <c r="J260" t="s">
        <v>204</v>
      </c>
      <c r="K260" t="s">
        <v>204</v>
      </c>
      <c r="L260" t="s">
        <v>325</v>
      </c>
      <c r="M260" t="s">
        <v>340</v>
      </c>
      <c r="N260" t="s">
        <v>454</v>
      </c>
      <c r="O260" t="s">
        <v>339</v>
      </c>
      <c r="P260" t="s">
        <v>1212</v>
      </c>
      <c r="Q260" s="142">
        <v>65084</v>
      </c>
      <c r="S260" t="s">
        <v>4253</v>
      </c>
      <c r="U260" s="142">
        <v>197.0744</v>
      </c>
      <c r="V260" s="133">
        <v>5.791055338651785E-5</v>
      </c>
      <c r="W260" s="133">
        <v>8.3063058131787673E-3</v>
      </c>
      <c r="X260" s="133">
        <v>8.996065769514333E-4</v>
      </c>
    </row>
    <row r="261" spans="1:24">
      <c r="A261" t="s">
        <v>1213</v>
      </c>
      <c r="B261" t="s">
        <v>1231</v>
      </c>
      <c r="C261" t="s">
        <v>3542</v>
      </c>
      <c r="D261" t="s">
        <v>3543</v>
      </c>
      <c r="E261" s="166" t="s">
        <v>311</v>
      </c>
      <c r="F261" t="s">
        <v>4240</v>
      </c>
      <c r="G261" t="s">
        <v>4241</v>
      </c>
      <c r="H261" t="s">
        <v>312</v>
      </c>
      <c r="I261" t="s">
        <v>917</v>
      </c>
      <c r="J261" t="s">
        <v>204</v>
      </c>
      <c r="K261" t="s">
        <v>204</v>
      </c>
      <c r="L261" t="s">
        <v>325</v>
      </c>
      <c r="M261" t="s">
        <v>340</v>
      </c>
      <c r="N261" t="s">
        <v>480</v>
      </c>
      <c r="O261" t="s">
        <v>339</v>
      </c>
      <c r="P261" t="s">
        <v>1212</v>
      </c>
      <c r="Q261" s="142">
        <v>1500</v>
      </c>
      <c r="S261" t="s">
        <v>4242</v>
      </c>
      <c r="U261" s="142">
        <v>177.9</v>
      </c>
      <c r="V261" s="133">
        <v>2.5834661952587196E-5</v>
      </c>
      <c r="W261" s="133">
        <v>7.4981436659221018E-3</v>
      </c>
      <c r="X261" s="133">
        <v>8.1207934170784437E-4</v>
      </c>
    </row>
    <row r="262" spans="1:24">
      <c r="A262" t="s">
        <v>1213</v>
      </c>
      <c r="B262" t="s">
        <v>1231</v>
      </c>
      <c r="C262" t="s">
        <v>3254</v>
      </c>
      <c r="D262" t="s">
        <v>3255</v>
      </c>
      <c r="E262" t="s">
        <v>309</v>
      </c>
      <c r="F262" t="s">
        <v>4016</v>
      </c>
      <c r="G262" t="s">
        <v>4017</v>
      </c>
      <c r="H262" t="s">
        <v>312</v>
      </c>
      <c r="I262" t="s">
        <v>917</v>
      </c>
      <c r="J262" t="s">
        <v>204</v>
      </c>
      <c r="K262" t="s">
        <v>204</v>
      </c>
      <c r="L262" t="s">
        <v>325</v>
      </c>
      <c r="M262" t="s">
        <v>340</v>
      </c>
      <c r="N262" t="s">
        <v>476</v>
      </c>
      <c r="O262" t="s">
        <v>339</v>
      </c>
      <c r="P262" t="s">
        <v>1212</v>
      </c>
      <c r="Q262" s="142">
        <v>525</v>
      </c>
      <c r="S262" t="s">
        <v>4018</v>
      </c>
      <c r="U262" s="142">
        <v>157.6575</v>
      </c>
      <c r="V262" s="133">
        <v>3.3016195481535551E-5</v>
      </c>
      <c r="W262" s="133">
        <v>6.6449611299050802E-3</v>
      </c>
      <c r="X262" s="133">
        <v>7.1967621593763055E-4</v>
      </c>
    </row>
    <row r="263" spans="1:24">
      <c r="A263" t="s">
        <v>1213</v>
      </c>
      <c r="B263" t="s">
        <v>1231</v>
      </c>
      <c r="C263" t="s">
        <v>4088</v>
      </c>
      <c r="D263" t="s">
        <v>4089</v>
      </c>
      <c r="E263" t="s">
        <v>309</v>
      </c>
      <c r="F263" t="s">
        <v>4090</v>
      </c>
      <c r="G263" t="s">
        <v>4091</v>
      </c>
      <c r="H263" t="s">
        <v>312</v>
      </c>
      <c r="I263" t="s">
        <v>917</v>
      </c>
      <c r="J263" t="s">
        <v>204</v>
      </c>
      <c r="K263" t="s">
        <v>204</v>
      </c>
      <c r="L263" t="s">
        <v>325</v>
      </c>
      <c r="M263" t="s">
        <v>340</v>
      </c>
      <c r="N263" t="s">
        <v>463</v>
      </c>
      <c r="O263" t="s">
        <v>339</v>
      </c>
      <c r="P263" t="s">
        <v>1212</v>
      </c>
      <c r="Q263" s="142">
        <v>12899</v>
      </c>
      <c r="S263" t="s">
        <v>4092</v>
      </c>
      <c r="U263" s="142">
        <v>152.20820000000001</v>
      </c>
      <c r="V263" s="133">
        <v>8.8505581371646591E-5</v>
      </c>
      <c r="W263" s="133">
        <v>6.415283590395753E-3</v>
      </c>
      <c r="X263" s="133">
        <v>6.9480120774893708E-4</v>
      </c>
    </row>
    <row r="264" spans="1:24">
      <c r="A264" t="s">
        <v>1213</v>
      </c>
      <c r="B264" t="s">
        <v>1231</v>
      </c>
      <c r="C264" t="s">
        <v>2535</v>
      </c>
      <c r="D264" t="s">
        <v>2536</v>
      </c>
      <c r="E264" t="s">
        <v>309</v>
      </c>
      <c r="F264" t="s">
        <v>2535</v>
      </c>
      <c r="G264" t="s">
        <v>4245</v>
      </c>
      <c r="H264" t="s">
        <v>312</v>
      </c>
      <c r="I264" t="s">
        <v>917</v>
      </c>
      <c r="J264" t="s">
        <v>204</v>
      </c>
      <c r="K264" t="s">
        <v>204</v>
      </c>
      <c r="L264" t="s">
        <v>325</v>
      </c>
      <c r="M264" t="s">
        <v>340</v>
      </c>
      <c r="N264" t="s">
        <v>451</v>
      </c>
      <c r="O264" t="s">
        <v>339</v>
      </c>
      <c r="P264" t="s">
        <v>1212</v>
      </c>
      <c r="Q264" s="142">
        <v>150</v>
      </c>
      <c r="S264" t="s">
        <v>4246</v>
      </c>
      <c r="U264" s="142">
        <v>150.18</v>
      </c>
      <c r="V264" s="133">
        <v>1.9474474805871944E-5</v>
      </c>
      <c r="W264" s="133">
        <v>6.3297988518728572E-3</v>
      </c>
      <c r="X264" s="133">
        <v>6.8554286418034884E-4</v>
      </c>
    </row>
    <row r="265" spans="1:24">
      <c r="A265" t="s">
        <v>1213</v>
      </c>
      <c r="B265" t="s">
        <v>1231</v>
      </c>
      <c r="C265" t="s">
        <v>2280</v>
      </c>
      <c r="D265" t="s">
        <v>2281</v>
      </c>
      <c r="E265" t="s">
        <v>309</v>
      </c>
      <c r="F265" t="s">
        <v>2280</v>
      </c>
      <c r="G265" t="s">
        <v>4267</v>
      </c>
      <c r="H265" t="s">
        <v>312</v>
      </c>
      <c r="I265" t="s">
        <v>917</v>
      </c>
      <c r="J265" t="s">
        <v>204</v>
      </c>
      <c r="K265" t="s">
        <v>204</v>
      </c>
      <c r="L265" t="s">
        <v>325</v>
      </c>
      <c r="M265" t="s">
        <v>340</v>
      </c>
      <c r="N265" t="s">
        <v>451</v>
      </c>
      <c r="O265" t="s">
        <v>339</v>
      </c>
      <c r="P265" t="s">
        <v>1212</v>
      </c>
      <c r="Q265" s="142">
        <v>92</v>
      </c>
      <c r="S265" t="s">
        <v>4268</v>
      </c>
      <c r="U265" s="142">
        <v>145.6728</v>
      </c>
      <c r="V265" s="133">
        <v>2.2671847676727053E-5</v>
      </c>
      <c r="W265" s="133">
        <v>6.1398290197703046E-3</v>
      </c>
      <c r="X265" s="133">
        <v>6.6496836160055348E-4</v>
      </c>
    </row>
    <row r="266" spans="1:24">
      <c r="A266" t="s">
        <v>1213</v>
      </c>
      <c r="B266" t="s">
        <v>1231</v>
      </c>
      <c r="C266" t="s">
        <v>4019</v>
      </c>
      <c r="D266" t="s">
        <v>4020</v>
      </c>
      <c r="E266" t="s">
        <v>309</v>
      </c>
      <c r="F266" t="s">
        <v>4021</v>
      </c>
      <c r="G266" t="s">
        <v>4022</v>
      </c>
      <c r="H266" t="s">
        <v>312</v>
      </c>
      <c r="I266" t="s">
        <v>917</v>
      </c>
      <c r="J266" t="s">
        <v>204</v>
      </c>
      <c r="K266" t="s">
        <v>204</v>
      </c>
      <c r="L266" t="s">
        <v>325</v>
      </c>
      <c r="M266" t="s">
        <v>340</v>
      </c>
      <c r="N266" t="s">
        <v>476</v>
      </c>
      <c r="O266" t="s">
        <v>339</v>
      </c>
      <c r="P266" t="s">
        <v>1212</v>
      </c>
      <c r="Q266" s="142">
        <v>2372</v>
      </c>
      <c r="S266" t="s">
        <v>4023</v>
      </c>
      <c r="T266" s="132">
        <v>1077.9000000000001</v>
      </c>
      <c r="U266" s="142">
        <v>134.50289999999998</v>
      </c>
      <c r="V266" s="133">
        <v>3.3028313424213181E-5</v>
      </c>
      <c r="W266" s="133">
        <v>5.7144688972170015E-3</v>
      </c>
      <c r="X266" s="133">
        <v>6.1890013675688156E-4</v>
      </c>
    </row>
    <row r="267" spans="1:24">
      <c r="A267" t="s">
        <v>1213</v>
      </c>
      <c r="B267" t="s">
        <v>1231</v>
      </c>
      <c r="C267" t="s">
        <v>2474</v>
      </c>
      <c r="D267" t="s">
        <v>2475</v>
      </c>
      <c r="E267" t="s">
        <v>309</v>
      </c>
      <c r="F267" t="s">
        <v>2474</v>
      </c>
      <c r="G267" t="s">
        <v>4247</v>
      </c>
      <c r="H267" t="s">
        <v>312</v>
      </c>
      <c r="I267" t="s">
        <v>917</v>
      </c>
      <c r="J267" t="s">
        <v>204</v>
      </c>
      <c r="K267" t="s">
        <v>204</v>
      </c>
      <c r="L267" t="s">
        <v>325</v>
      </c>
      <c r="M267" t="s">
        <v>340</v>
      </c>
      <c r="N267" t="s">
        <v>478</v>
      </c>
      <c r="O267" t="s">
        <v>339</v>
      </c>
      <c r="P267" t="s">
        <v>1212</v>
      </c>
      <c r="Q267" s="142">
        <v>8874</v>
      </c>
      <c r="S267" t="s">
        <v>4248</v>
      </c>
      <c r="T267" s="132">
        <v>2033.1</v>
      </c>
      <c r="U267" s="142">
        <v>133.01339999999999</v>
      </c>
      <c r="V267" s="133">
        <v>4.4294681766071793E-5</v>
      </c>
      <c r="W267" s="133">
        <v>5.691950863293699E-3</v>
      </c>
      <c r="X267" s="133">
        <v>6.1646134243928277E-4</v>
      </c>
    </row>
    <row r="268" spans="1:24">
      <c r="A268" t="s">
        <v>1213</v>
      </c>
      <c r="B268" t="s">
        <v>1231</v>
      </c>
      <c r="C268" t="s">
        <v>3942</v>
      </c>
      <c r="D268" t="s">
        <v>3943</v>
      </c>
      <c r="E268" t="s">
        <v>309</v>
      </c>
      <c r="F268" t="s">
        <v>3942</v>
      </c>
      <c r="G268" t="s">
        <v>3944</v>
      </c>
      <c r="H268" t="s">
        <v>312</v>
      </c>
      <c r="I268" t="s">
        <v>917</v>
      </c>
      <c r="J268" t="s">
        <v>204</v>
      </c>
      <c r="K268" t="s">
        <v>204</v>
      </c>
      <c r="L268" t="s">
        <v>325</v>
      </c>
      <c r="M268" t="s">
        <v>340</v>
      </c>
      <c r="N268" t="s">
        <v>439</v>
      </c>
      <c r="O268" t="s">
        <v>339</v>
      </c>
      <c r="P268" t="s">
        <v>1212</v>
      </c>
      <c r="Q268" s="142">
        <v>2964</v>
      </c>
      <c r="S268" t="s">
        <v>3945</v>
      </c>
      <c r="U268" s="142">
        <v>126.65169999999999</v>
      </c>
      <c r="V268" s="133">
        <v>3.7454816336820398E-5</v>
      </c>
      <c r="W268" s="133">
        <v>5.3381269932329372E-3</v>
      </c>
      <c r="X268" s="133">
        <v>5.7814078360745485E-4</v>
      </c>
    </row>
    <row r="269" spans="1:24">
      <c r="A269" t="s">
        <v>1213</v>
      </c>
      <c r="B269" t="s">
        <v>1231</v>
      </c>
      <c r="C269" t="s">
        <v>2529</v>
      </c>
      <c r="D269" t="s">
        <v>2530</v>
      </c>
      <c r="E269" t="s">
        <v>309</v>
      </c>
      <c r="F269" t="s">
        <v>2529</v>
      </c>
      <c r="G269" t="s">
        <v>4045</v>
      </c>
      <c r="H269" t="s">
        <v>312</v>
      </c>
      <c r="I269" t="s">
        <v>917</v>
      </c>
      <c r="J269" t="s">
        <v>204</v>
      </c>
      <c r="K269" t="s">
        <v>204</v>
      </c>
      <c r="L269" t="s">
        <v>325</v>
      </c>
      <c r="M269" t="s">
        <v>340</v>
      </c>
      <c r="N269" t="s">
        <v>476</v>
      </c>
      <c r="O269" t="s">
        <v>339</v>
      </c>
      <c r="P269" t="s">
        <v>1212</v>
      </c>
      <c r="Q269" s="142">
        <v>1480</v>
      </c>
      <c r="S269" t="s">
        <v>4046</v>
      </c>
      <c r="T269" s="132">
        <v>1879.6</v>
      </c>
      <c r="U269" s="142">
        <v>122.64760000000001</v>
      </c>
      <c r="V269" s="133">
        <v>2.3061603651561857E-5</v>
      </c>
      <c r="W269" s="133">
        <v>5.2485825515177897E-3</v>
      </c>
      <c r="X269" s="133">
        <v>5.6844275773311448E-4</v>
      </c>
    </row>
    <row r="270" spans="1:24">
      <c r="A270" t="s">
        <v>1213</v>
      </c>
      <c r="B270" t="s">
        <v>1231</v>
      </c>
      <c r="C270" t="s">
        <v>1852</v>
      </c>
      <c r="D270" t="s">
        <v>1853</v>
      </c>
      <c r="E270" t="s">
        <v>309</v>
      </c>
      <c r="F270" t="s">
        <v>4257</v>
      </c>
      <c r="G270" t="s">
        <v>4258</v>
      </c>
      <c r="H270" t="s">
        <v>312</v>
      </c>
      <c r="I270" t="s">
        <v>917</v>
      </c>
      <c r="J270" t="s">
        <v>204</v>
      </c>
      <c r="K270" t="s">
        <v>204</v>
      </c>
      <c r="L270" t="s">
        <v>325</v>
      </c>
      <c r="M270" t="s">
        <v>340</v>
      </c>
      <c r="N270" t="s">
        <v>443</v>
      </c>
      <c r="O270" t="s">
        <v>339</v>
      </c>
      <c r="P270" t="s">
        <v>1212</v>
      </c>
      <c r="Q270" s="142">
        <v>214</v>
      </c>
      <c r="S270" t="s">
        <v>4259</v>
      </c>
      <c r="U270" s="142">
        <v>109.8034</v>
      </c>
      <c r="V270" s="133">
        <v>7.2374464124586889E-5</v>
      </c>
      <c r="W270" s="133">
        <v>4.62800263185335E-3</v>
      </c>
      <c r="X270" s="133">
        <v>5.0123143782621201E-4</v>
      </c>
    </row>
    <row r="271" spans="1:24">
      <c r="A271" t="s">
        <v>1213</v>
      </c>
      <c r="B271" t="s">
        <v>1231</v>
      </c>
      <c r="C271" t="s">
        <v>2324</v>
      </c>
      <c r="D271" t="s">
        <v>2325</v>
      </c>
      <c r="E271" t="s">
        <v>309</v>
      </c>
      <c r="F271" t="s">
        <v>2324</v>
      </c>
      <c r="G271" t="s">
        <v>4238</v>
      </c>
      <c r="H271" t="s">
        <v>312</v>
      </c>
      <c r="I271" t="s">
        <v>917</v>
      </c>
      <c r="J271" t="s">
        <v>204</v>
      </c>
      <c r="K271" t="s">
        <v>204</v>
      </c>
      <c r="L271" t="s">
        <v>325</v>
      </c>
      <c r="M271" t="s">
        <v>340</v>
      </c>
      <c r="N271" t="s">
        <v>454</v>
      </c>
      <c r="O271" t="s">
        <v>339</v>
      </c>
      <c r="P271" t="s">
        <v>1212</v>
      </c>
      <c r="Q271" s="142">
        <v>225</v>
      </c>
      <c r="S271" t="s">
        <v>4239</v>
      </c>
      <c r="U271" s="142">
        <v>108.9</v>
      </c>
      <c r="V271" s="133">
        <v>1.2156196426629331E-5</v>
      </c>
      <c r="W271" s="133">
        <v>4.589926055193462E-3</v>
      </c>
      <c r="X271" s="133">
        <v>4.9710759028658935E-4</v>
      </c>
    </row>
    <row r="272" spans="1:24">
      <c r="A272" t="s">
        <v>1213</v>
      </c>
      <c r="B272" t="s">
        <v>1231</v>
      </c>
      <c r="C272" t="s">
        <v>4093</v>
      </c>
      <c r="D272" t="s">
        <v>4094</v>
      </c>
      <c r="E272" t="s">
        <v>309</v>
      </c>
      <c r="F272" t="s">
        <v>4093</v>
      </c>
      <c r="G272" t="s">
        <v>4095</v>
      </c>
      <c r="H272" t="s">
        <v>312</v>
      </c>
      <c r="I272" t="s">
        <v>917</v>
      </c>
      <c r="J272" t="s">
        <v>204</v>
      </c>
      <c r="K272" t="s">
        <v>204</v>
      </c>
      <c r="L272" t="s">
        <v>325</v>
      </c>
      <c r="M272" t="s">
        <v>340</v>
      </c>
      <c r="N272" t="s">
        <v>475</v>
      </c>
      <c r="O272" t="s">
        <v>339</v>
      </c>
      <c r="P272" t="s">
        <v>1212</v>
      </c>
      <c r="Q272" s="142">
        <v>309</v>
      </c>
      <c r="S272" t="s">
        <v>4096</v>
      </c>
      <c r="U272" s="142">
        <v>105.49260000000001</v>
      </c>
      <c r="V272" s="133">
        <v>2.237668005236288E-5</v>
      </c>
      <c r="W272" s="133">
        <v>4.4463106829210446E-3</v>
      </c>
      <c r="X272" s="133">
        <v>4.8155346353596928E-4</v>
      </c>
    </row>
    <row r="273" spans="1:24">
      <c r="A273" t="s">
        <v>1213</v>
      </c>
      <c r="B273" t="s">
        <v>1231</v>
      </c>
      <c r="C273" t="s">
        <v>3985</v>
      </c>
      <c r="D273" t="s">
        <v>3986</v>
      </c>
      <c r="E273" t="s">
        <v>309</v>
      </c>
      <c r="F273" t="s">
        <v>3987</v>
      </c>
      <c r="G273" t="s">
        <v>3988</v>
      </c>
      <c r="H273" t="s">
        <v>312</v>
      </c>
      <c r="I273" t="s">
        <v>917</v>
      </c>
      <c r="J273" t="s">
        <v>204</v>
      </c>
      <c r="K273" t="s">
        <v>204</v>
      </c>
      <c r="L273" t="s">
        <v>325</v>
      </c>
      <c r="M273" t="s">
        <v>340</v>
      </c>
      <c r="N273" t="s">
        <v>445</v>
      </c>
      <c r="O273" t="s">
        <v>339</v>
      </c>
      <c r="P273" t="s">
        <v>1212</v>
      </c>
      <c r="Q273" s="142">
        <v>1071</v>
      </c>
      <c r="S273" t="s">
        <v>3989</v>
      </c>
      <c r="U273" s="142">
        <v>104.958</v>
      </c>
      <c r="V273" s="133">
        <v>1.6926937159543938E-5</v>
      </c>
      <c r="W273" s="133">
        <v>4.4237783186500956E-3</v>
      </c>
      <c r="X273" s="133">
        <v>4.7911311718365333E-4</v>
      </c>
    </row>
    <row r="274" spans="1:24">
      <c r="A274" t="s">
        <v>1213</v>
      </c>
      <c r="B274" t="s">
        <v>1231</v>
      </c>
      <c r="C274" t="s">
        <v>2540</v>
      </c>
      <c r="D274" t="s">
        <v>2541</v>
      </c>
      <c r="E274" t="s">
        <v>309</v>
      </c>
      <c r="F274" t="s">
        <v>2540</v>
      </c>
      <c r="G274" t="s">
        <v>4076</v>
      </c>
      <c r="H274" t="s">
        <v>312</v>
      </c>
      <c r="I274" t="s">
        <v>917</v>
      </c>
      <c r="J274" t="s">
        <v>204</v>
      </c>
      <c r="K274" t="s">
        <v>204</v>
      </c>
      <c r="L274" t="s">
        <v>325</v>
      </c>
      <c r="M274" t="s">
        <v>340</v>
      </c>
      <c r="N274" t="s">
        <v>440</v>
      </c>
      <c r="O274" t="s">
        <v>339</v>
      </c>
      <c r="P274" t="s">
        <v>1212</v>
      </c>
      <c r="Q274" s="142">
        <v>3759</v>
      </c>
      <c r="S274" t="s">
        <v>4077</v>
      </c>
      <c r="U274" s="142">
        <v>98.335399999999993</v>
      </c>
      <c r="V274" s="133">
        <v>1.6748015805671475E-5</v>
      </c>
      <c r="W274" s="133">
        <v>4.1446501212572392E-3</v>
      </c>
      <c r="X274" s="133">
        <v>4.4888240237072078E-4</v>
      </c>
    </row>
    <row r="275" spans="1:24">
      <c r="A275" t="s">
        <v>1213</v>
      </c>
      <c r="B275" t="s">
        <v>1231</v>
      </c>
      <c r="C275" t="s">
        <v>4277</v>
      </c>
      <c r="D275" t="s">
        <v>4278</v>
      </c>
      <c r="E275" t="s">
        <v>309</v>
      </c>
      <c r="F275" t="s">
        <v>4277</v>
      </c>
      <c r="G275" t="s">
        <v>4279</v>
      </c>
      <c r="H275" t="s">
        <v>312</v>
      </c>
      <c r="I275" t="s">
        <v>917</v>
      </c>
      <c r="J275" t="s">
        <v>204</v>
      </c>
      <c r="K275" t="s">
        <v>204</v>
      </c>
      <c r="L275" t="s">
        <v>325</v>
      </c>
      <c r="M275" t="s">
        <v>340</v>
      </c>
      <c r="N275" t="s">
        <v>462</v>
      </c>
      <c r="O275" t="s">
        <v>339</v>
      </c>
      <c r="P275" t="s">
        <v>1212</v>
      </c>
      <c r="Q275" s="142">
        <v>4268</v>
      </c>
      <c r="S275" t="s">
        <v>4280</v>
      </c>
      <c r="U275" s="142">
        <v>95.731200000000001</v>
      </c>
      <c r="V275" s="133">
        <v>4.4010907899348536E-5</v>
      </c>
      <c r="W275" s="133">
        <v>4.0348880878969566E-3</v>
      </c>
      <c r="X275" s="133">
        <v>4.3699472939896376E-4</v>
      </c>
    </row>
    <row r="276" spans="1:24">
      <c r="A276" t="s">
        <v>1213</v>
      </c>
      <c r="B276" t="s">
        <v>1231</v>
      </c>
      <c r="C276" t="s">
        <v>4065</v>
      </c>
      <c r="D276" t="s">
        <v>4066</v>
      </c>
      <c r="E276" t="s">
        <v>309</v>
      </c>
      <c r="F276" t="s">
        <v>4065</v>
      </c>
      <c r="G276" t="s">
        <v>4067</v>
      </c>
      <c r="H276" t="s">
        <v>312</v>
      </c>
      <c r="I276" t="s">
        <v>917</v>
      </c>
      <c r="J276" t="s">
        <v>204</v>
      </c>
      <c r="K276" t="s">
        <v>204</v>
      </c>
      <c r="L276" t="s">
        <v>325</v>
      </c>
      <c r="M276" t="s">
        <v>340</v>
      </c>
      <c r="N276" t="s">
        <v>475</v>
      </c>
      <c r="O276" t="s">
        <v>339</v>
      </c>
      <c r="P276" t="s">
        <v>1212</v>
      </c>
      <c r="Q276" s="142">
        <v>376</v>
      </c>
      <c r="S276" t="s">
        <v>4068</v>
      </c>
      <c r="U276" s="142">
        <v>82.908000000000001</v>
      </c>
      <c r="V276" s="133">
        <v>2.7294670577644519E-5</v>
      </c>
      <c r="W276" s="133">
        <v>3.4944131256563777E-3</v>
      </c>
      <c r="X276" s="133">
        <v>3.7845910096860012E-4</v>
      </c>
    </row>
    <row r="277" spans="1:24">
      <c r="A277" t="s">
        <v>1213</v>
      </c>
      <c r="B277" t="s">
        <v>1231</v>
      </c>
      <c r="C277" t="s">
        <v>4260</v>
      </c>
      <c r="D277" t="s">
        <v>4261</v>
      </c>
      <c r="E277" t="s">
        <v>309</v>
      </c>
      <c r="F277" t="s">
        <v>4260</v>
      </c>
      <c r="G277" t="s">
        <v>4262</v>
      </c>
      <c r="H277" t="s">
        <v>312</v>
      </c>
      <c r="I277" t="s">
        <v>917</v>
      </c>
      <c r="J277" t="s">
        <v>204</v>
      </c>
      <c r="K277" t="s">
        <v>204</v>
      </c>
      <c r="L277" t="s">
        <v>325</v>
      </c>
      <c r="M277" t="s">
        <v>340</v>
      </c>
      <c r="N277" t="s">
        <v>473</v>
      </c>
      <c r="O277" t="s">
        <v>339</v>
      </c>
      <c r="P277" t="s">
        <v>1212</v>
      </c>
      <c r="Q277" s="142">
        <v>2226</v>
      </c>
      <c r="S277" t="s">
        <v>4263</v>
      </c>
      <c r="U277" s="142">
        <v>80.625699999999995</v>
      </c>
      <c r="V277" s="133">
        <v>2.0269138095604662E-5</v>
      </c>
      <c r="W277" s="133">
        <v>3.3982194026329899E-3</v>
      </c>
      <c r="X277" s="133">
        <v>3.6804093098550297E-4</v>
      </c>
    </row>
    <row r="278" spans="1:24">
      <c r="A278" t="s">
        <v>1213</v>
      </c>
      <c r="B278" t="s">
        <v>1231</v>
      </c>
      <c r="C278" t="s">
        <v>4288</v>
      </c>
      <c r="D278" t="s">
        <v>4289</v>
      </c>
      <c r="E278" t="s">
        <v>309</v>
      </c>
      <c r="F278" t="s">
        <v>4288</v>
      </c>
      <c r="G278" t="s">
        <v>4290</v>
      </c>
      <c r="H278" t="s">
        <v>312</v>
      </c>
      <c r="I278" t="s">
        <v>917</v>
      </c>
      <c r="J278" t="s">
        <v>204</v>
      </c>
      <c r="K278" t="s">
        <v>204</v>
      </c>
      <c r="L278" t="s">
        <v>325</v>
      </c>
      <c r="M278" t="s">
        <v>340</v>
      </c>
      <c r="N278" t="s">
        <v>445</v>
      </c>
      <c r="O278" t="s">
        <v>339</v>
      </c>
      <c r="P278" t="s">
        <v>1212</v>
      </c>
      <c r="Q278" s="142">
        <v>15083</v>
      </c>
      <c r="S278" t="s">
        <v>4291</v>
      </c>
      <c r="U278" s="142">
        <v>76.63669999999999</v>
      </c>
      <c r="V278" s="133">
        <v>1.4311492702504115E-5</v>
      </c>
      <c r="W278" s="133">
        <v>3.2300908327120665E-3</v>
      </c>
      <c r="X278" s="133">
        <v>3.4983192560138513E-4</v>
      </c>
    </row>
    <row r="279" spans="1:24">
      <c r="A279" t="s">
        <v>1213</v>
      </c>
      <c r="B279" t="s">
        <v>1231</v>
      </c>
      <c r="C279" t="s">
        <v>1900</v>
      </c>
      <c r="D279" t="s">
        <v>1901</v>
      </c>
      <c r="E279" t="s">
        <v>309</v>
      </c>
      <c r="F279" t="s">
        <v>1900</v>
      </c>
      <c r="G279" t="s">
        <v>4315</v>
      </c>
      <c r="H279" t="s">
        <v>312</v>
      </c>
      <c r="I279" t="s">
        <v>917</v>
      </c>
      <c r="J279" t="s">
        <v>204</v>
      </c>
      <c r="K279" t="s">
        <v>204</v>
      </c>
      <c r="L279" t="s">
        <v>325</v>
      </c>
      <c r="M279" t="s">
        <v>340</v>
      </c>
      <c r="N279" t="s">
        <v>461</v>
      </c>
      <c r="O279" t="s">
        <v>339</v>
      </c>
      <c r="P279" t="s">
        <v>1212</v>
      </c>
      <c r="Q279" s="142">
        <v>151</v>
      </c>
      <c r="S279" t="s">
        <v>4316</v>
      </c>
      <c r="U279" s="142">
        <v>72.781999999999996</v>
      </c>
      <c r="V279" s="133">
        <v>9.1882016918582619E-6</v>
      </c>
      <c r="W279" s="133">
        <v>3.067621654261621E-3</v>
      </c>
      <c r="X279" s="133">
        <v>3.3223585524553304E-4</v>
      </c>
    </row>
    <row r="280" spans="1:24">
      <c r="A280" t="s">
        <v>1213</v>
      </c>
      <c r="B280" t="s">
        <v>1231</v>
      </c>
      <c r="C280" t="s">
        <v>1683</v>
      </c>
      <c r="D280" t="s">
        <v>1684</v>
      </c>
      <c r="E280" t="s">
        <v>309</v>
      </c>
      <c r="F280" t="s">
        <v>4317</v>
      </c>
      <c r="G280" t="s">
        <v>4318</v>
      </c>
      <c r="H280" t="s">
        <v>312</v>
      </c>
      <c r="I280" t="s">
        <v>917</v>
      </c>
      <c r="J280" t="s">
        <v>204</v>
      </c>
      <c r="K280" t="s">
        <v>204</v>
      </c>
      <c r="L280" t="s">
        <v>325</v>
      </c>
      <c r="M280" t="s">
        <v>340</v>
      </c>
      <c r="N280" t="s">
        <v>454</v>
      </c>
      <c r="O280" t="s">
        <v>339</v>
      </c>
      <c r="P280" t="s">
        <v>1212</v>
      </c>
      <c r="Q280" s="142">
        <v>1699</v>
      </c>
      <c r="S280" t="s">
        <v>4319</v>
      </c>
      <c r="U280" s="142">
        <v>70.848300000000009</v>
      </c>
      <c r="V280" s="133">
        <v>1.7005314476057703E-5</v>
      </c>
      <c r="W280" s="133">
        <v>2.9861199094229837E-3</v>
      </c>
      <c r="X280" s="133">
        <v>3.2340888603215213E-4</v>
      </c>
    </row>
    <row r="281" spans="1:24">
      <c r="A281" t="s">
        <v>1213</v>
      </c>
      <c r="B281" t="s">
        <v>1231</v>
      </c>
      <c r="C281" t="s">
        <v>2374</v>
      </c>
      <c r="D281" t="s">
        <v>2375</v>
      </c>
      <c r="E281" t="s">
        <v>309</v>
      </c>
      <c r="F281" t="s">
        <v>4254</v>
      </c>
      <c r="G281" t="s">
        <v>4255</v>
      </c>
      <c r="H281" t="s">
        <v>312</v>
      </c>
      <c r="I281" t="s">
        <v>917</v>
      </c>
      <c r="J281" t="s">
        <v>204</v>
      </c>
      <c r="K281" t="s">
        <v>204</v>
      </c>
      <c r="L281" t="s">
        <v>325</v>
      </c>
      <c r="M281" t="s">
        <v>340</v>
      </c>
      <c r="N281" t="s">
        <v>484</v>
      </c>
      <c r="O281" t="s">
        <v>339</v>
      </c>
      <c r="P281" t="s">
        <v>1212</v>
      </c>
      <c r="Q281" s="142">
        <v>5000</v>
      </c>
      <c r="S281" t="s">
        <v>4256</v>
      </c>
      <c r="U281" s="142">
        <v>66.900000000000006</v>
      </c>
      <c r="V281" s="133">
        <v>4.2979033976241515E-5</v>
      </c>
      <c r="W281" s="133">
        <v>2.8197066399673334E-3</v>
      </c>
      <c r="X281" s="133">
        <v>3.0538565463886897E-4</v>
      </c>
    </row>
    <row r="282" spans="1:24">
      <c r="A282" t="s">
        <v>1213</v>
      </c>
      <c r="B282" t="s">
        <v>1231</v>
      </c>
      <c r="C282" t="s">
        <v>2565</v>
      </c>
      <c r="D282" t="s">
        <v>2566</v>
      </c>
      <c r="E282" t="s">
        <v>309</v>
      </c>
      <c r="F282" t="s">
        <v>2565</v>
      </c>
      <c r="G282" t="s">
        <v>4286</v>
      </c>
      <c r="H282" t="s">
        <v>312</v>
      </c>
      <c r="I282" t="s">
        <v>917</v>
      </c>
      <c r="J282" t="s">
        <v>204</v>
      </c>
      <c r="K282" t="s">
        <v>204</v>
      </c>
      <c r="L282" t="s">
        <v>325</v>
      </c>
      <c r="M282" t="s">
        <v>340</v>
      </c>
      <c r="N282" t="s">
        <v>484</v>
      </c>
      <c r="O282" t="s">
        <v>339</v>
      </c>
      <c r="P282" t="s">
        <v>1212</v>
      </c>
      <c r="Q282" s="142">
        <v>4080</v>
      </c>
      <c r="S282" t="s">
        <v>4287</v>
      </c>
      <c r="U282" s="142">
        <v>65.157600000000002</v>
      </c>
      <c r="V282" s="133">
        <v>2.1347821834909016E-5</v>
      </c>
      <c r="W282" s="133">
        <v>2.7462678230842381E-3</v>
      </c>
      <c r="X282" s="133">
        <v>2.9743193319428353E-4</v>
      </c>
    </row>
    <row r="283" spans="1:24">
      <c r="A283" t="s">
        <v>1213</v>
      </c>
      <c r="B283" t="s">
        <v>1231</v>
      </c>
      <c r="C283" t="s">
        <v>2382</v>
      </c>
      <c r="D283" t="s">
        <v>2383</v>
      </c>
      <c r="E283" t="s">
        <v>309</v>
      </c>
      <c r="F283" t="s">
        <v>2382</v>
      </c>
      <c r="G283" t="s">
        <v>4294</v>
      </c>
      <c r="H283" t="s">
        <v>312</v>
      </c>
      <c r="I283" t="s">
        <v>917</v>
      </c>
      <c r="J283" t="s">
        <v>204</v>
      </c>
      <c r="K283" t="s">
        <v>204</v>
      </c>
      <c r="L283" t="s">
        <v>325</v>
      </c>
      <c r="M283" t="s">
        <v>340</v>
      </c>
      <c r="N283" t="s">
        <v>465</v>
      </c>
      <c r="O283" t="s">
        <v>339</v>
      </c>
      <c r="P283" t="s">
        <v>1212</v>
      </c>
      <c r="Q283" s="142">
        <v>1361</v>
      </c>
      <c r="S283" t="s">
        <v>4295</v>
      </c>
      <c r="U283" s="142">
        <v>64.103099999999998</v>
      </c>
      <c r="V283" s="133">
        <v>1.8411093418334416E-5</v>
      </c>
      <c r="W283" s="133">
        <v>2.7018226713376677E-3</v>
      </c>
      <c r="X283" s="133">
        <v>2.9261834316712825E-4</v>
      </c>
    </row>
    <row r="284" spans="1:24">
      <c r="A284" t="s">
        <v>1213</v>
      </c>
      <c r="B284" t="s">
        <v>1231</v>
      </c>
      <c r="C284" t="s">
        <v>1973</v>
      </c>
      <c r="D284" t="s">
        <v>1974</v>
      </c>
      <c r="E284" t="s">
        <v>309</v>
      </c>
      <c r="F284" t="s">
        <v>4269</v>
      </c>
      <c r="G284" t="s">
        <v>4270</v>
      </c>
      <c r="H284" t="s">
        <v>312</v>
      </c>
      <c r="I284" t="s">
        <v>917</v>
      </c>
      <c r="J284" t="s">
        <v>204</v>
      </c>
      <c r="K284" t="s">
        <v>204</v>
      </c>
      <c r="L284" t="s">
        <v>325</v>
      </c>
      <c r="M284" t="s">
        <v>340</v>
      </c>
      <c r="N284" t="s">
        <v>464</v>
      </c>
      <c r="O284" t="s">
        <v>339</v>
      </c>
      <c r="P284" t="s">
        <v>1212</v>
      </c>
      <c r="Q284" s="142">
        <v>1050</v>
      </c>
      <c r="S284" t="s">
        <v>4271</v>
      </c>
      <c r="U284" s="142">
        <v>63.808500000000002</v>
      </c>
      <c r="V284" s="133">
        <v>7.9841988294845152E-6</v>
      </c>
      <c r="W284" s="133">
        <v>2.6894058465822958E-3</v>
      </c>
      <c r="X284" s="133">
        <v>2.9127355073279925E-4</v>
      </c>
    </row>
    <row r="285" spans="1:24">
      <c r="A285" t="s">
        <v>1213</v>
      </c>
      <c r="B285" t="s">
        <v>1231</v>
      </c>
      <c r="C285" t="s">
        <v>3163</v>
      </c>
      <c r="D285" t="s">
        <v>3164</v>
      </c>
      <c r="E285" t="s">
        <v>309</v>
      </c>
      <c r="F285" t="s">
        <v>4264</v>
      </c>
      <c r="G285" t="s">
        <v>4265</v>
      </c>
      <c r="H285" t="s">
        <v>312</v>
      </c>
      <c r="I285" t="s">
        <v>917</v>
      </c>
      <c r="J285" t="s">
        <v>204</v>
      </c>
      <c r="K285" t="s">
        <v>204</v>
      </c>
      <c r="L285" t="s">
        <v>325</v>
      </c>
      <c r="M285" t="s">
        <v>340</v>
      </c>
      <c r="N285" t="s">
        <v>463</v>
      </c>
      <c r="O285" t="s">
        <v>339</v>
      </c>
      <c r="P285" t="s">
        <v>1212</v>
      </c>
      <c r="Q285" s="142">
        <v>2685</v>
      </c>
      <c r="S285" t="s">
        <v>4266</v>
      </c>
      <c r="U285" s="142">
        <v>56.384999999999998</v>
      </c>
      <c r="V285" s="133">
        <v>7.5132683689792677E-6</v>
      </c>
      <c r="W285" s="133">
        <v>2.3765195649410775E-3</v>
      </c>
      <c r="X285" s="133">
        <v>2.5738669860706463E-4</v>
      </c>
    </row>
    <row r="286" spans="1:24">
      <c r="A286" t="s">
        <v>1213</v>
      </c>
      <c r="B286" t="s">
        <v>1231</v>
      </c>
      <c r="C286" t="s">
        <v>4272</v>
      </c>
      <c r="D286" t="s">
        <v>4273</v>
      </c>
      <c r="E286" t="s">
        <v>309</v>
      </c>
      <c r="F286" t="s">
        <v>4274</v>
      </c>
      <c r="G286" t="s">
        <v>4275</v>
      </c>
      <c r="H286" t="s">
        <v>312</v>
      </c>
      <c r="I286" t="s">
        <v>917</v>
      </c>
      <c r="J286" t="s">
        <v>204</v>
      </c>
      <c r="K286" t="s">
        <v>204</v>
      </c>
      <c r="L286" t="s">
        <v>325</v>
      </c>
      <c r="M286" t="s">
        <v>340</v>
      </c>
      <c r="N286" t="s">
        <v>478</v>
      </c>
      <c r="O286" t="s">
        <v>339</v>
      </c>
      <c r="P286" t="s">
        <v>1212</v>
      </c>
      <c r="Q286" s="142">
        <v>9741</v>
      </c>
      <c r="S286" t="s">
        <v>4276</v>
      </c>
      <c r="U286" s="142">
        <v>50.653199999999998</v>
      </c>
      <c r="V286" s="133">
        <v>4.9292547448567952E-5</v>
      </c>
      <c r="W286" s="133">
        <v>2.1349351924602887E-3</v>
      </c>
      <c r="X286" s="133">
        <v>2.3122213216074074E-4</v>
      </c>
    </row>
    <row r="287" spans="1:24">
      <c r="A287" t="s">
        <v>1213</v>
      </c>
      <c r="B287" t="s">
        <v>1231</v>
      </c>
      <c r="C287" t="s">
        <v>3151</v>
      </c>
      <c r="D287" t="s">
        <v>3152</v>
      </c>
      <c r="E287" t="s">
        <v>309</v>
      </c>
      <c r="F287" t="s">
        <v>3151</v>
      </c>
      <c r="G287" t="s">
        <v>4284</v>
      </c>
      <c r="H287" t="s">
        <v>312</v>
      </c>
      <c r="I287" t="s">
        <v>917</v>
      </c>
      <c r="J287" t="s">
        <v>204</v>
      </c>
      <c r="K287" t="s">
        <v>204</v>
      </c>
      <c r="L287" t="s">
        <v>325</v>
      </c>
      <c r="M287" t="s">
        <v>340</v>
      </c>
      <c r="N287" t="s">
        <v>447</v>
      </c>
      <c r="O287" t="s">
        <v>339</v>
      </c>
      <c r="P287" t="s">
        <v>1212</v>
      </c>
      <c r="Q287" s="142">
        <v>200</v>
      </c>
      <c r="S287" t="s">
        <v>4285</v>
      </c>
      <c r="T287" s="132">
        <v>474.6</v>
      </c>
      <c r="U287" s="142">
        <v>50.014600000000002</v>
      </c>
      <c r="V287" s="133">
        <v>1.5818359674065864E-5</v>
      </c>
      <c r="W287" s="133">
        <v>2.1280186923165125E-3</v>
      </c>
      <c r="X287" s="133">
        <v>2.3047304716931717E-4</v>
      </c>
    </row>
    <row r="288" spans="1:24">
      <c r="A288" t="s">
        <v>1213</v>
      </c>
      <c r="B288" t="s">
        <v>1231</v>
      </c>
      <c r="C288" t="s">
        <v>2424</v>
      </c>
      <c r="D288" t="s">
        <v>2425</v>
      </c>
      <c r="E288" t="s">
        <v>309</v>
      </c>
      <c r="F288" t="s">
        <v>4042</v>
      </c>
      <c r="G288" t="s">
        <v>4043</v>
      </c>
      <c r="H288" t="s">
        <v>312</v>
      </c>
      <c r="I288" t="s">
        <v>917</v>
      </c>
      <c r="J288" t="s">
        <v>204</v>
      </c>
      <c r="K288" t="s">
        <v>204</v>
      </c>
      <c r="L288" t="s">
        <v>325</v>
      </c>
      <c r="M288" t="s">
        <v>340</v>
      </c>
      <c r="N288" t="s">
        <v>462</v>
      </c>
      <c r="O288" t="s">
        <v>339</v>
      </c>
      <c r="P288" t="s">
        <v>1212</v>
      </c>
      <c r="Q288" s="142">
        <v>2507</v>
      </c>
      <c r="S288" t="s">
        <v>4044</v>
      </c>
      <c r="U288" s="142">
        <v>43.947699999999998</v>
      </c>
      <c r="V288" s="133">
        <v>2.8048838543691325E-5</v>
      </c>
      <c r="W288" s="133">
        <v>1.8523116546839877E-3</v>
      </c>
      <c r="X288" s="133">
        <v>2.0061285782106377E-4</v>
      </c>
    </row>
    <row r="289" spans="1:24">
      <c r="A289" t="s">
        <v>1213</v>
      </c>
      <c r="B289" t="s">
        <v>1231</v>
      </c>
      <c r="C289" t="s">
        <v>1672</v>
      </c>
      <c r="D289" t="s">
        <v>1673</v>
      </c>
      <c r="E289" t="s">
        <v>309</v>
      </c>
      <c r="F289" t="s">
        <v>4005</v>
      </c>
      <c r="G289" t="s">
        <v>4006</v>
      </c>
      <c r="H289" t="s">
        <v>312</v>
      </c>
      <c r="I289" t="s">
        <v>917</v>
      </c>
      <c r="J289" t="s">
        <v>204</v>
      </c>
      <c r="K289" t="s">
        <v>204</v>
      </c>
      <c r="L289" t="s">
        <v>325</v>
      </c>
      <c r="M289" t="s">
        <v>340</v>
      </c>
      <c r="N289" t="s">
        <v>440</v>
      </c>
      <c r="O289" t="s">
        <v>339</v>
      </c>
      <c r="P289" t="s">
        <v>1212</v>
      </c>
      <c r="Q289" s="142">
        <v>468</v>
      </c>
      <c r="S289" t="s">
        <v>4007</v>
      </c>
      <c r="U289" s="142">
        <v>41.633300000000006</v>
      </c>
      <c r="V289" s="133">
        <v>3.7458540479195585E-5</v>
      </c>
      <c r="W289" s="133">
        <v>1.7547628708463256E-3</v>
      </c>
      <c r="X289" s="133">
        <v>1.9004792926103633E-4</v>
      </c>
    </row>
    <row r="290" spans="1:24">
      <c r="A290" t="s">
        <v>1213</v>
      </c>
      <c r="B290" t="s">
        <v>1231</v>
      </c>
      <c r="C290" t="s">
        <v>2724</v>
      </c>
      <c r="D290" t="s">
        <v>2725</v>
      </c>
      <c r="E290" t="s">
        <v>309</v>
      </c>
      <c r="F290" t="s">
        <v>2724</v>
      </c>
      <c r="G290" t="s">
        <v>4292</v>
      </c>
      <c r="H290" t="s">
        <v>312</v>
      </c>
      <c r="I290" t="s">
        <v>917</v>
      </c>
      <c r="J290" t="s">
        <v>204</v>
      </c>
      <c r="K290" t="s">
        <v>204</v>
      </c>
      <c r="L290" t="s">
        <v>325</v>
      </c>
      <c r="M290" t="s">
        <v>340</v>
      </c>
      <c r="N290" t="s">
        <v>447</v>
      </c>
      <c r="O290" t="s">
        <v>339</v>
      </c>
      <c r="P290" t="s">
        <v>1212</v>
      </c>
      <c r="Q290" s="142">
        <v>4023.3</v>
      </c>
      <c r="S290" t="s">
        <v>4293</v>
      </c>
      <c r="U290" s="142">
        <v>36.764900000000004</v>
      </c>
      <c r="V290" s="133">
        <v>7.2582975417672644E-6</v>
      </c>
      <c r="W290" s="133">
        <v>1.5495706438149069E-3</v>
      </c>
      <c r="X290" s="133">
        <v>1.6782477962887346E-4</v>
      </c>
    </row>
    <row r="291" spans="1:24">
      <c r="A291" t="s">
        <v>1213</v>
      </c>
      <c r="B291" t="s">
        <v>1231</v>
      </c>
      <c r="C291" t="s">
        <v>4105</v>
      </c>
      <c r="D291" t="s">
        <v>4106</v>
      </c>
      <c r="E291" t="s">
        <v>309</v>
      </c>
      <c r="F291" t="s">
        <v>4107</v>
      </c>
      <c r="G291" t="s">
        <v>4108</v>
      </c>
      <c r="H291" t="s">
        <v>312</v>
      </c>
      <c r="I291" t="s">
        <v>917</v>
      </c>
      <c r="J291" t="s">
        <v>204</v>
      </c>
      <c r="K291" t="s">
        <v>204</v>
      </c>
      <c r="L291" t="s">
        <v>325</v>
      </c>
      <c r="M291" t="s">
        <v>340</v>
      </c>
      <c r="N291" t="s">
        <v>477</v>
      </c>
      <c r="O291" t="s">
        <v>339</v>
      </c>
      <c r="P291" t="s">
        <v>1212</v>
      </c>
      <c r="Q291" s="142">
        <v>100</v>
      </c>
      <c r="S291" t="s">
        <v>4109</v>
      </c>
      <c r="U291" s="142">
        <v>33.19</v>
      </c>
      <c r="V291" s="133">
        <v>1.6190032121023729E-5</v>
      </c>
      <c r="W291" s="133">
        <v>1.3988948188417907E-3</v>
      </c>
      <c r="X291" s="133">
        <v>1.5150597724161526E-4</v>
      </c>
    </row>
    <row r="292" spans="1:24">
      <c r="A292" t="s">
        <v>1213</v>
      </c>
      <c r="B292" t="s">
        <v>1231</v>
      </c>
      <c r="C292" t="s">
        <v>3200</v>
      </c>
      <c r="D292" t="s">
        <v>3201</v>
      </c>
      <c r="E292" t="s">
        <v>309</v>
      </c>
      <c r="F292" t="s">
        <v>4312</v>
      </c>
      <c r="G292" t="s">
        <v>4313</v>
      </c>
      <c r="H292" t="s">
        <v>312</v>
      </c>
      <c r="I292" t="s">
        <v>917</v>
      </c>
      <c r="J292" t="s">
        <v>204</v>
      </c>
      <c r="K292" t="s">
        <v>204</v>
      </c>
      <c r="L292" t="s">
        <v>325</v>
      </c>
      <c r="M292" t="s">
        <v>340</v>
      </c>
      <c r="N292" t="s">
        <v>437</v>
      </c>
      <c r="O292" t="s">
        <v>339</v>
      </c>
      <c r="P292" t="s">
        <v>1212</v>
      </c>
      <c r="Q292" s="142">
        <v>174</v>
      </c>
      <c r="S292" t="s">
        <v>4314</v>
      </c>
      <c r="U292" s="142">
        <v>28.518599999999999</v>
      </c>
      <c r="V292" s="133">
        <v>6.4627630265624389E-6</v>
      </c>
      <c r="W292" s="133">
        <v>1.2020042717873303E-3</v>
      </c>
      <c r="X292" s="133">
        <v>1.3018193318959712E-4</v>
      </c>
    </row>
    <row r="293" spans="1:24">
      <c r="A293" t="s">
        <v>1213</v>
      </c>
      <c r="B293" t="s">
        <v>1231</v>
      </c>
      <c r="C293" t="s">
        <v>2523</v>
      </c>
      <c r="D293" t="s">
        <v>2524</v>
      </c>
      <c r="E293" t="s">
        <v>309</v>
      </c>
      <c r="F293" t="s">
        <v>4281</v>
      </c>
      <c r="G293" t="s">
        <v>4282</v>
      </c>
      <c r="H293" t="s">
        <v>312</v>
      </c>
      <c r="I293" t="s">
        <v>917</v>
      </c>
      <c r="J293" t="s">
        <v>204</v>
      </c>
      <c r="K293" t="s">
        <v>204</v>
      </c>
      <c r="L293" t="s">
        <v>325</v>
      </c>
      <c r="M293" t="s">
        <v>340</v>
      </c>
      <c r="N293" t="s">
        <v>464</v>
      </c>
      <c r="O293" t="s">
        <v>339</v>
      </c>
      <c r="P293" t="s">
        <v>1212</v>
      </c>
      <c r="Q293" s="142">
        <v>1600</v>
      </c>
      <c r="S293" t="s">
        <v>4283</v>
      </c>
      <c r="U293" s="142">
        <v>15.4016</v>
      </c>
      <c r="V293" s="133">
        <v>1.0631872234558664E-5</v>
      </c>
      <c r="W293" s="133">
        <v>6.4914788917968429E-4</v>
      </c>
      <c r="X293" s="133">
        <v>7.0305346763617398E-5</v>
      </c>
    </row>
    <row r="294" spans="1:24">
      <c r="A294" t="s">
        <v>1213</v>
      </c>
      <c r="B294" t="s">
        <v>1231</v>
      </c>
      <c r="C294" t="s">
        <v>3349</v>
      </c>
      <c r="D294" t="s">
        <v>3350</v>
      </c>
      <c r="E294" t="s">
        <v>309</v>
      </c>
      <c r="F294" t="s">
        <v>3349</v>
      </c>
      <c r="G294" t="s">
        <v>4320</v>
      </c>
      <c r="H294" t="s">
        <v>312</v>
      </c>
      <c r="I294" t="s">
        <v>917</v>
      </c>
      <c r="J294" t="s">
        <v>204</v>
      </c>
      <c r="K294" t="s">
        <v>204</v>
      </c>
      <c r="L294" t="s">
        <v>325</v>
      </c>
      <c r="M294" t="s">
        <v>340</v>
      </c>
      <c r="N294" t="s">
        <v>447</v>
      </c>
      <c r="O294" t="s">
        <v>339</v>
      </c>
      <c r="P294" t="s">
        <v>1212</v>
      </c>
      <c r="Q294" s="142">
        <v>163</v>
      </c>
      <c r="S294" t="s">
        <v>4321</v>
      </c>
      <c r="U294" s="142">
        <v>15.379100000000001</v>
      </c>
      <c r="V294" s="133">
        <v>7.2027886369513482E-6</v>
      </c>
      <c r="W294" s="133">
        <v>6.4819744994603311E-4</v>
      </c>
      <c r="X294" s="133">
        <v>7.0202410343406542E-5</v>
      </c>
    </row>
    <row r="295" spans="1:24">
      <c r="A295" t="s">
        <v>1213</v>
      </c>
      <c r="B295" t="s">
        <v>1231</v>
      </c>
      <c r="C295" t="s">
        <v>4300</v>
      </c>
      <c r="D295" t="s">
        <v>4301</v>
      </c>
      <c r="E295" t="s">
        <v>309</v>
      </c>
      <c r="F295" t="s">
        <v>4300</v>
      </c>
      <c r="G295" t="s">
        <v>4302</v>
      </c>
      <c r="H295" t="s">
        <v>312</v>
      </c>
      <c r="I295" t="s">
        <v>917</v>
      </c>
      <c r="J295" t="s">
        <v>204</v>
      </c>
      <c r="K295" t="s">
        <v>204</v>
      </c>
      <c r="L295" t="s">
        <v>325</v>
      </c>
      <c r="M295" t="s">
        <v>340</v>
      </c>
      <c r="N295" t="s">
        <v>480</v>
      </c>
      <c r="O295" t="s">
        <v>339</v>
      </c>
      <c r="P295" t="s">
        <v>1212</v>
      </c>
      <c r="Q295" s="142">
        <v>2500</v>
      </c>
      <c r="S295" t="s">
        <v>4303</v>
      </c>
      <c r="U295" s="142">
        <v>12.852499999999999</v>
      </c>
      <c r="V295" s="133">
        <v>4.3876587024928007E-5</v>
      </c>
      <c r="W295" s="133">
        <v>5.4170821509985276E-4</v>
      </c>
      <c r="X295" s="133">
        <v>5.8669194712198252E-5</v>
      </c>
    </row>
    <row r="296" spans="1:24">
      <c r="A296" t="s">
        <v>1213</v>
      </c>
      <c r="B296" t="s">
        <v>1231</v>
      </c>
      <c r="C296" t="s">
        <v>3014</v>
      </c>
      <c r="D296" t="s">
        <v>3015</v>
      </c>
      <c r="E296" t="s">
        <v>309</v>
      </c>
      <c r="F296" t="s">
        <v>4010</v>
      </c>
      <c r="G296" t="s">
        <v>4011</v>
      </c>
      <c r="H296" t="s">
        <v>312</v>
      </c>
      <c r="I296" t="s">
        <v>917</v>
      </c>
      <c r="J296" t="s">
        <v>204</v>
      </c>
      <c r="K296" t="s">
        <v>204</v>
      </c>
      <c r="L296" t="s">
        <v>325</v>
      </c>
      <c r="M296" t="s">
        <v>340</v>
      </c>
      <c r="N296" t="s">
        <v>462</v>
      </c>
      <c r="O296" t="s">
        <v>339</v>
      </c>
      <c r="P296" t="s">
        <v>1212</v>
      </c>
      <c r="Q296" s="142">
        <v>37</v>
      </c>
      <c r="S296" t="s">
        <v>4012</v>
      </c>
      <c r="T296" s="132">
        <v>97.8</v>
      </c>
      <c r="U296" s="142">
        <v>11.2126</v>
      </c>
      <c r="V296" s="133">
        <v>4.3093402854250774E-6</v>
      </c>
      <c r="W296" s="133">
        <v>4.7671334482738602E-4</v>
      </c>
      <c r="X296" s="133">
        <v>5.1629986900652451E-5</v>
      </c>
    </row>
    <row r="297" spans="1:24">
      <c r="A297" t="s">
        <v>1213</v>
      </c>
      <c r="B297" t="s">
        <v>1231</v>
      </c>
      <c r="C297" t="s">
        <v>2512</v>
      </c>
      <c r="D297" t="s">
        <v>2513</v>
      </c>
      <c r="E297" t="s">
        <v>309</v>
      </c>
      <c r="F297" t="s">
        <v>2512</v>
      </c>
      <c r="G297" t="s">
        <v>4296</v>
      </c>
      <c r="H297" t="s">
        <v>312</v>
      </c>
      <c r="I297" t="s">
        <v>917</v>
      </c>
      <c r="J297" t="s">
        <v>204</v>
      </c>
      <c r="K297" t="s">
        <v>204</v>
      </c>
      <c r="L297" t="s">
        <v>325</v>
      </c>
      <c r="M297" t="s">
        <v>340</v>
      </c>
      <c r="N297" t="s">
        <v>443</v>
      </c>
      <c r="O297" t="s">
        <v>339</v>
      </c>
      <c r="P297" t="s">
        <v>1212</v>
      </c>
      <c r="Q297" s="142">
        <v>6000</v>
      </c>
      <c r="S297" t="s">
        <v>4297</v>
      </c>
      <c r="U297" s="142">
        <v>9.48</v>
      </c>
      <c r="V297" s="133">
        <v>2.5260465395025369E-5</v>
      </c>
      <c r="W297" s="133">
        <v>3.9956381086532619E-4</v>
      </c>
      <c r="X297" s="133">
        <v>4.3274379760485468E-5</v>
      </c>
    </row>
    <row r="298" spans="1:24">
      <c r="A298" t="s">
        <v>1213</v>
      </c>
      <c r="B298" t="s">
        <v>1231</v>
      </c>
      <c r="C298" t="s">
        <v>3428</v>
      </c>
      <c r="D298" t="s">
        <v>3429</v>
      </c>
      <c r="E298" t="s">
        <v>309</v>
      </c>
      <c r="F298" t="s">
        <v>3428</v>
      </c>
      <c r="G298" t="s">
        <v>4310</v>
      </c>
      <c r="H298" t="s">
        <v>312</v>
      </c>
      <c r="I298" t="s">
        <v>917</v>
      </c>
      <c r="J298" t="s">
        <v>204</v>
      </c>
      <c r="K298" t="s">
        <v>204</v>
      </c>
      <c r="L298" t="s">
        <v>325</v>
      </c>
      <c r="M298" t="s">
        <v>340</v>
      </c>
      <c r="N298" t="s">
        <v>464</v>
      </c>
      <c r="O298" t="s">
        <v>339</v>
      </c>
      <c r="P298" t="s">
        <v>1212</v>
      </c>
      <c r="Q298" s="142">
        <v>2000</v>
      </c>
      <c r="S298" t="s">
        <v>4311</v>
      </c>
      <c r="U298" s="142">
        <v>9.032</v>
      </c>
      <c r="V298" s="133">
        <v>1.5246012012973198E-5</v>
      </c>
      <c r="W298" s="133">
        <v>3.8068147043624748E-4</v>
      </c>
      <c r="X298" s="133">
        <v>4.1229345780243117E-5</v>
      </c>
    </row>
    <row r="299" spans="1:24">
      <c r="A299" t="s">
        <v>1213</v>
      </c>
      <c r="B299" t="s">
        <v>1231</v>
      </c>
      <c r="C299" t="s">
        <v>4306</v>
      </c>
      <c r="D299" t="s">
        <v>4307</v>
      </c>
      <c r="E299" t="s">
        <v>309</v>
      </c>
      <c r="F299" t="s">
        <v>4306</v>
      </c>
      <c r="G299" t="s">
        <v>4308</v>
      </c>
      <c r="H299" t="s">
        <v>312</v>
      </c>
      <c r="I299" t="s">
        <v>917</v>
      </c>
      <c r="J299" t="s">
        <v>204</v>
      </c>
      <c r="K299" t="s">
        <v>204</v>
      </c>
      <c r="L299" t="s">
        <v>325</v>
      </c>
      <c r="M299" t="s">
        <v>340</v>
      </c>
      <c r="N299" t="s">
        <v>459</v>
      </c>
      <c r="O299" t="s">
        <v>339</v>
      </c>
      <c r="P299" t="s">
        <v>1212</v>
      </c>
      <c r="Q299" s="142">
        <v>214</v>
      </c>
      <c r="S299" t="s">
        <v>4309</v>
      </c>
      <c r="U299" s="142">
        <v>3.2848999999999999</v>
      </c>
      <c r="V299" s="133">
        <v>2.1381873303088576E-6</v>
      </c>
      <c r="W299" s="133">
        <v>1.3845223231134072E-4</v>
      </c>
      <c r="X299" s="133">
        <v>1.4994937771647542E-5</v>
      </c>
    </row>
    <row r="300" spans="1:24">
      <c r="A300" t="s">
        <v>1213</v>
      </c>
      <c r="B300" t="s">
        <v>1233</v>
      </c>
      <c r="C300" t="s">
        <v>2312</v>
      </c>
      <c r="D300" t="s">
        <v>2313</v>
      </c>
      <c r="E300" t="s">
        <v>309</v>
      </c>
      <c r="F300" t="s">
        <v>2312</v>
      </c>
      <c r="G300" t="s">
        <v>4222</v>
      </c>
      <c r="H300" t="s">
        <v>321</v>
      </c>
      <c r="I300" t="s">
        <v>917</v>
      </c>
      <c r="J300" t="s">
        <v>204</v>
      </c>
      <c r="K300" t="s">
        <v>204</v>
      </c>
      <c r="L300" t="s">
        <v>325</v>
      </c>
      <c r="M300" t="s">
        <v>340</v>
      </c>
      <c r="N300" t="s">
        <v>464</v>
      </c>
      <c r="O300" t="s">
        <v>339</v>
      </c>
      <c r="P300" t="s">
        <v>1212</v>
      </c>
      <c r="Q300" s="142">
        <v>75500</v>
      </c>
      <c r="S300" t="s">
        <v>4223</v>
      </c>
      <c r="T300" s="132">
        <v>13590</v>
      </c>
      <c r="U300" s="142">
        <v>2016.605</v>
      </c>
      <c r="V300" s="133">
        <v>4.1989276861897413E-4</v>
      </c>
      <c r="W300" s="133">
        <v>1.2527308260315888E-2</v>
      </c>
      <c r="X300" s="133">
        <v>4.1501300821364323E-3</v>
      </c>
    </row>
    <row r="301" spans="1:24">
      <c r="A301" t="s">
        <v>1213</v>
      </c>
      <c r="B301" t="s">
        <v>1233</v>
      </c>
      <c r="C301" t="s">
        <v>1846</v>
      </c>
      <c r="D301" t="s">
        <v>1847</v>
      </c>
      <c r="E301" t="s">
        <v>309</v>
      </c>
      <c r="F301" t="s">
        <v>3936</v>
      </c>
      <c r="G301" t="s">
        <v>3937</v>
      </c>
      <c r="H301" t="s">
        <v>321</v>
      </c>
      <c r="I301" t="s">
        <v>917</v>
      </c>
      <c r="J301" t="s">
        <v>204</v>
      </c>
      <c r="K301" t="s">
        <v>204</v>
      </c>
      <c r="L301" t="s">
        <v>325</v>
      </c>
      <c r="M301" t="s">
        <v>340</v>
      </c>
      <c r="N301" t="s">
        <v>464</v>
      </c>
      <c r="O301" t="s">
        <v>339</v>
      </c>
      <c r="P301" t="s">
        <v>1212</v>
      </c>
      <c r="Q301" s="142">
        <v>110200</v>
      </c>
      <c r="S301" t="s">
        <v>3938</v>
      </c>
      <c r="U301" s="142">
        <v>1725.732</v>
      </c>
      <c r="V301" s="133">
        <v>5.6676398772364514E-4</v>
      </c>
      <c r="W301" s="133">
        <v>1.0648620816567599E-2</v>
      </c>
      <c r="X301" s="133">
        <v>3.5277459982442421E-3</v>
      </c>
    </row>
    <row r="302" spans="1:24">
      <c r="A302" t="s">
        <v>1213</v>
      </c>
      <c r="B302" t="s">
        <v>1233</v>
      </c>
      <c r="C302" t="s">
        <v>1858</v>
      </c>
      <c r="D302" t="s">
        <v>1859</v>
      </c>
      <c r="E302" t="s">
        <v>309</v>
      </c>
      <c r="F302" t="s">
        <v>1858</v>
      </c>
      <c r="G302" t="s">
        <v>3946</v>
      </c>
      <c r="H302" t="s">
        <v>312</v>
      </c>
      <c r="I302" t="s">
        <v>917</v>
      </c>
      <c r="J302" t="s">
        <v>204</v>
      </c>
      <c r="K302" t="s">
        <v>204</v>
      </c>
      <c r="L302" t="s">
        <v>325</v>
      </c>
      <c r="M302" t="s">
        <v>340</v>
      </c>
      <c r="N302" t="s">
        <v>448</v>
      </c>
      <c r="O302" t="s">
        <v>339</v>
      </c>
      <c r="P302" t="s">
        <v>1212</v>
      </c>
      <c r="Q302" s="142">
        <v>545500</v>
      </c>
      <c r="S302" t="s">
        <v>3947</v>
      </c>
      <c r="T302" s="132">
        <v>130760.5</v>
      </c>
      <c r="U302" s="142">
        <v>17041.2605</v>
      </c>
      <c r="V302" s="133">
        <v>3.3763932198421835E-4</v>
      </c>
      <c r="W302" s="133">
        <v>0.10595987110578929</v>
      </c>
      <c r="X302" s="133">
        <v>3.5103091537107785E-2</v>
      </c>
    </row>
    <row r="303" spans="1:24">
      <c r="A303" t="s">
        <v>1213</v>
      </c>
      <c r="B303" t="s">
        <v>1233</v>
      </c>
      <c r="C303" t="s">
        <v>1874</v>
      </c>
      <c r="D303" t="s">
        <v>1875</v>
      </c>
      <c r="E303" t="s">
        <v>309</v>
      </c>
      <c r="F303" t="s">
        <v>1874</v>
      </c>
      <c r="G303" t="s">
        <v>3951</v>
      </c>
      <c r="H303" t="s">
        <v>312</v>
      </c>
      <c r="I303" t="s">
        <v>917</v>
      </c>
      <c r="J303" t="s">
        <v>204</v>
      </c>
      <c r="K303" t="s">
        <v>204</v>
      </c>
      <c r="L303" t="s">
        <v>325</v>
      </c>
      <c r="M303" t="s">
        <v>340</v>
      </c>
      <c r="N303" t="s">
        <v>448</v>
      </c>
      <c r="O303" t="s">
        <v>339</v>
      </c>
      <c r="P303" t="s">
        <v>1212</v>
      </c>
      <c r="Q303" s="142">
        <v>471000</v>
      </c>
      <c r="S303" t="s">
        <v>3952</v>
      </c>
      <c r="T303" s="132">
        <v>123976.9</v>
      </c>
      <c r="U303" s="142">
        <v>16608.976900000001</v>
      </c>
      <c r="V303" s="133">
        <v>3.5218189105077334E-4</v>
      </c>
      <c r="W303" s="133">
        <v>0.10325060861446288</v>
      </c>
      <c r="X303" s="133">
        <v>3.4205549021827319E-2</v>
      </c>
    </row>
    <row r="304" spans="1:24">
      <c r="A304" t="s">
        <v>1213</v>
      </c>
      <c r="B304" t="s">
        <v>1233</v>
      </c>
      <c r="C304" t="s">
        <v>3567</v>
      </c>
      <c r="D304" t="s">
        <v>3568</v>
      </c>
      <c r="E304" t="s">
        <v>309</v>
      </c>
      <c r="F304" t="s">
        <v>3567</v>
      </c>
      <c r="G304" t="s">
        <v>3953</v>
      </c>
      <c r="H304" t="s">
        <v>312</v>
      </c>
      <c r="I304" t="s">
        <v>917</v>
      </c>
      <c r="J304" t="s">
        <v>204</v>
      </c>
      <c r="K304" t="s">
        <v>204</v>
      </c>
      <c r="L304" t="s">
        <v>325</v>
      </c>
      <c r="M304" t="s">
        <v>340</v>
      </c>
      <c r="N304" t="s">
        <v>448</v>
      </c>
      <c r="O304" t="s">
        <v>339</v>
      </c>
      <c r="P304" t="s">
        <v>1212</v>
      </c>
      <c r="Q304" s="142">
        <v>405000</v>
      </c>
      <c r="S304" t="s">
        <v>3954</v>
      </c>
      <c r="T304" s="132">
        <v>60176.5</v>
      </c>
      <c r="U304" s="142">
        <v>7941.4764999999998</v>
      </c>
      <c r="V304" s="133">
        <v>3.2740202316002622E-4</v>
      </c>
      <c r="W304" s="133">
        <v>4.9374160226967889E-2</v>
      </c>
      <c r="X304" s="133">
        <v>1.6357000512813805E-2</v>
      </c>
    </row>
    <row r="305" spans="1:24">
      <c r="A305" t="s">
        <v>1213</v>
      </c>
      <c r="B305" t="s">
        <v>1233</v>
      </c>
      <c r="C305" t="s">
        <v>2393</v>
      </c>
      <c r="D305" t="s">
        <v>2394</v>
      </c>
      <c r="E305" t="s">
        <v>309</v>
      </c>
      <c r="F305" t="s">
        <v>2393</v>
      </c>
      <c r="G305" t="s">
        <v>3983</v>
      </c>
      <c r="H305" t="s">
        <v>312</v>
      </c>
      <c r="I305" t="s">
        <v>917</v>
      </c>
      <c r="J305" t="s">
        <v>204</v>
      </c>
      <c r="K305" t="s">
        <v>204</v>
      </c>
      <c r="L305" t="s">
        <v>325</v>
      </c>
      <c r="M305" t="s">
        <v>340</v>
      </c>
      <c r="N305" t="s">
        <v>456</v>
      </c>
      <c r="O305" t="s">
        <v>339</v>
      </c>
      <c r="P305" t="s">
        <v>1212</v>
      </c>
      <c r="Q305" s="142">
        <v>240000</v>
      </c>
      <c r="S305" t="s">
        <v>3984</v>
      </c>
      <c r="U305" s="142">
        <v>4682.3999999999996</v>
      </c>
      <c r="V305" s="133">
        <v>1.8261798550849584E-4</v>
      </c>
      <c r="W305" s="133">
        <v>2.8892726165763938E-2</v>
      </c>
      <c r="X305" s="133">
        <v>9.5717746800655264E-3</v>
      </c>
    </row>
    <row r="306" spans="1:24">
      <c r="A306" t="s">
        <v>1213</v>
      </c>
      <c r="B306" t="s">
        <v>1233</v>
      </c>
      <c r="C306" t="s">
        <v>4093</v>
      </c>
      <c r="D306" t="s">
        <v>4094</v>
      </c>
      <c r="E306" t="s">
        <v>309</v>
      </c>
      <c r="F306" t="s">
        <v>4093</v>
      </c>
      <c r="G306" t="s">
        <v>4095</v>
      </c>
      <c r="H306" t="s">
        <v>312</v>
      </c>
      <c r="I306" t="s">
        <v>917</v>
      </c>
      <c r="J306" t="s">
        <v>204</v>
      </c>
      <c r="K306" t="s">
        <v>204</v>
      </c>
      <c r="L306" t="s">
        <v>325</v>
      </c>
      <c r="M306" t="s">
        <v>340</v>
      </c>
      <c r="N306" t="s">
        <v>475</v>
      </c>
      <c r="O306" t="s">
        <v>339</v>
      </c>
      <c r="P306" t="s">
        <v>1212</v>
      </c>
      <c r="Q306" s="142">
        <v>13500</v>
      </c>
      <c r="S306" t="s">
        <v>4096</v>
      </c>
      <c r="U306" s="142">
        <v>4608.8999999999996</v>
      </c>
      <c r="V306" s="133">
        <v>9.7762194403527153E-4</v>
      </c>
      <c r="W306" s="133">
        <v>2.8439194777334146E-2</v>
      </c>
      <c r="X306" s="133">
        <v>9.4215257822813092E-3</v>
      </c>
    </row>
    <row r="307" spans="1:24">
      <c r="A307" t="s">
        <v>1213</v>
      </c>
      <c r="B307" t="s">
        <v>1233</v>
      </c>
      <c r="C307" t="s">
        <v>2388</v>
      </c>
      <c r="D307" t="s">
        <v>2389</v>
      </c>
      <c r="E307" t="s">
        <v>309</v>
      </c>
      <c r="F307" t="s">
        <v>2388</v>
      </c>
      <c r="G307" t="s">
        <v>3968</v>
      </c>
      <c r="H307" t="s">
        <v>312</v>
      </c>
      <c r="I307" t="s">
        <v>917</v>
      </c>
      <c r="J307" t="s">
        <v>204</v>
      </c>
      <c r="K307" t="s">
        <v>204</v>
      </c>
      <c r="L307" t="s">
        <v>325</v>
      </c>
      <c r="M307" t="s">
        <v>340</v>
      </c>
      <c r="N307" t="s">
        <v>446</v>
      </c>
      <c r="O307" t="s">
        <v>339</v>
      </c>
      <c r="P307" t="s">
        <v>1212</v>
      </c>
      <c r="Q307" s="142">
        <v>5080</v>
      </c>
      <c r="S307" t="s">
        <v>3969</v>
      </c>
      <c r="U307" s="142">
        <v>3937</v>
      </c>
      <c r="V307" s="133">
        <v>1.1422443910572607E-4</v>
      </c>
      <c r="W307" s="133">
        <v>2.429323913262699E-2</v>
      </c>
      <c r="X307" s="133">
        <v>8.0480259942375659E-3</v>
      </c>
    </row>
    <row r="308" spans="1:24">
      <c r="A308" t="s">
        <v>1213</v>
      </c>
      <c r="B308" t="s">
        <v>1233</v>
      </c>
      <c r="C308" t="s">
        <v>3955</v>
      </c>
      <c r="D308" t="s">
        <v>3956</v>
      </c>
      <c r="E308" t="s">
        <v>309</v>
      </c>
      <c r="F308" t="s">
        <v>3957</v>
      </c>
      <c r="G308" t="s">
        <v>3958</v>
      </c>
      <c r="H308" t="s">
        <v>312</v>
      </c>
      <c r="I308" t="s">
        <v>917</v>
      </c>
      <c r="J308" t="s">
        <v>204</v>
      </c>
      <c r="K308" t="s">
        <v>204</v>
      </c>
      <c r="L308" t="s">
        <v>325</v>
      </c>
      <c r="M308" t="s">
        <v>340</v>
      </c>
      <c r="N308" t="s">
        <v>448</v>
      </c>
      <c r="O308" t="s">
        <v>339</v>
      </c>
      <c r="P308" t="s">
        <v>1212</v>
      </c>
      <c r="Q308" s="142">
        <v>17600</v>
      </c>
      <c r="S308" t="s">
        <v>3959</v>
      </c>
      <c r="U308" s="142">
        <v>2717.44</v>
      </c>
      <c r="V308" s="133">
        <v>1.7542104039826954E-4</v>
      </c>
      <c r="W308" s="133">
        <v>1.676795015203604E-2</v>
      </c>
      <c r="X308" s="133">
        <v>5.554998160472677E-3</v>
      </c>
    </row>
    <row r="309" spans="1:24">
      <c r="A309" t="s">
        <v>1213</v>
      </c>
      <c r="B309" t="s">
        <v>1233</v>
      </c>
      <c r="C309" t="s">
        <v>4322</v>
      </c>
      <c r="D309" t="s">
        <v>4323</v>
      </c>
      <c r="E309" t="s">
        <v>309</v>
      </c>
      <c r="F309" t="s">
        <v>4322</v>
      </c>
      <c r="G309" t="s">
        <v>4324</v>
      </c>
      <c r="H309" t="s">
        <v>312</v>
      </c>
      <c r="I309" t="s">
        <v>917</v>
      </c>
      <c r="J309" t="s">
        <v>204</v>
      </c>
      <c r="K309" t="s">
        <v>204</v>
      </c>
      <c r="L309" t="s">
        <v>325</v>
      </c>
      <c r="M309" t="s">
        <v>340</v>
      </c>
      <c r="N309" t="s">
        <v>451</v>
      </c>
      <c r="O309" t="s">
        <v>339</v>
      </c>
      <c r="P309" t="s">
        <v>1212</v>
      </c>
      <c r="Q309" s="142">
        <v>493903.5</v>
      </c>
      <c r="S309" t="s">
        <v>4325</v>
      </c>
      <c r="U309" s="142">
        <v>2551.5055000000002</v>
      </c>
      <c r="V309" s="133">
        <v>2.6404343608306706E-3</v>
      </c>
      <c r="W309" s="133">
        <v>1.5744052018831965E-2</v>
      </c>
      <c r="X309" s="133">
        <v>5.2157943702127564E-3</v>
      </c>
    </row>
    <row r="310" spans="1:24">
      <c r="A310" t="s">
        <v>1213</v>
      </c>
      <c r="B310" t="s">
        <v>1233</v>
      </c>
      <c r="C310" t="s">
        <v>2557</v>
      </c>
      <c r="D310" t="s">
        <v>2558</v>
      </c>
      <c r="E310" t="s">
        <v>309</v>
      </c>
      <c r="F310" t="s">
        <v>2557</v>
      </c>
      <c r="G310" t="s">
        <v>3998</v>
      </c>
      <c r="H310" t="s">
        <v>312</v>
      </c>
      <c r="I310" t="s">
        <v>917</v>
      </c>
      <c r="J310" t="s">
        <v>204</v>
      </c>
      <c r="K310" t="s">
        <v>204</v>
      </c>
      <c r="L310" t="s">
        <v>325</v>
      </c>
      <c r="M310" t="s">
        <v>340</v>
      </c>
      <c r="N310" t="s">
        <v>475</v>
      </c>
      <c r="O310" t="s">
        <v>339</v>
      </c>
      <c r="P310" t="s">
        <v>1212</v>
      </c>
      <c r="Q310" s="142">
        <v>92000</v>
      </c>
      <c r="S310" t="s">
        <v>3999</v>
      </c>
      <c r="U310" s="142">
        <v>2378.1999999999998</v>
      </c>
      <c r="V310" s="133">
        <v>3.3508898227826918E-4</v>
      </c>
      <c r="W310" s="133">
        <v>1.4674671400867033E-2</v>
      </c>
      <c r="X310" s="133">
        <v>4.8615228395976068E-3</v>
      </c>
    </row>
    <row r="311" spans="1:24">
      <c r="A311" t="s">
        <v>1213</v>
      </c>
      <c r="B311" t="s">
        <v>1233</v>
      </c>
      <c r="C311" t="s">
        <v>4034</v>
      </c>
      <c r="D311" t="s">
        <v>4035</v>
      </c>
      <c r="E311" t="s">
        <v>309</v>
      </c>
      <c r="F311" t="s">
        <v>4034</v>
      </c>
      <c r="G311" t="s">
        <v>4036</v>
      </c>
      <c r="H311" t="s">
        <v>312</v>
      </c>
      <c r="I311" t="s">
        <v>917</v>
      </c>
      <c r="J311" t="s">
        <v>204</v>
      </c>
      <c r="K311" t="s">
        <v>204</v>
      </c>
      <c r="L311" t="s">
        <v>325</v>
      </c>
      <c r="M311" t="s">
        <v>340</v>
      </c>
      <c r="N311" t="s">
        <v>476</v>
      </c>
      <c r="O311" t="s">
        <v>339</v>
      </c>
      <c r="P311" t="s">
        <v>1212</v>
      </c>
      <c r="Q311" s="142">
        <v>9500</v>
      </c>
      <c r="S311" t="s">
        <v>4037</v>
      </c>
      <c r="U311" s="142">
        <v>2228.6999999999998</v>
      </c>
      <c r="V311" s="133">
        <v>4.1425604171724045E-4</v>
      </c>
      <c r="W311" s="133">
        <v>1.3752182386305758E-2</v>
      </c>
      <c r="X311" s="133">
        <v>4.5559145373018188E-3</v>
      </c>
    </row>
    <row r="312" spans="1:24">
      <c r="A312" t="s">
        <v>1213</v>
      </c>
      <c r="B312" t="s">
        <v>1233</v>
      </c>
      <c r="C312" t="s">
        <v>4277</v>
      </c>
      <c r="D312" t="s">
        <v>4278</v>
      </c>
      <c r="E312" t="s">
        <v>309</v>
      </c>
      <c r="F312" t="s">
        <v>4277</v>
      </c>
      <c r="G312" t="s">
        <v>4279</v>
      </c>
      <c r="H312" t="s">
        <v>312</v>
      </c>
      <c r="I312" t="s">
        <v>917</v>
      </c>
      <c r="J312" t="s">
        <v>204</v>
      </c>
      <c r="K312" t="s">
        <v>204</v>
      </c>
      <c r="L312" t="s">
        <v>325</v>
      </c>
      <c r="M312" t="s">
        <v>340</v>
      </c>
      <c r="N312" t="s">
        <v>462</v>
      </c>
      <c r="O312" t="s">
        <v>339</v>
      </c>
      <c r="P312" t="s">
        <v>1212</v>
      </c>
      <c r="Q312" s="142">
        <v>98300</v>
      </c>
      <c r="S312" t="s">
        <v>4280</v>
      </c>
      <c r="U312" s="142">
        <v>2204.8690000000001</v>
      </c>
      <c r="V312" s="133">
        <v>1.0136532911213592E-3</v>
      </c>
      <c r="W312" s="133">
        <v>1.3605133318038136E-2</v>
      </c>
      <c r="X312" s="133">
        <v>4.5071991429739867E-3</v>
      </c>
    </row>
    <row r="313" spans="1:24">
      <c r="A313" t="s">
        <v>1213</v>
      </c>
      <c r="B313" t="s">
        <v>1233</v>
      </c>
      <c r="C313" t="s">
        <v>2540</v>
      </c>
      <c r="D313" t="s">
        <v>2541</v>
      </c>
      <c r="E313" t="s">
        <v>309</v>
      </c>
      <c r="F313" t="s">
        <v>2540</v>
      </c>
      <c r="G313" t="s">
        <v>4076</v>
      </c>
      <c r="H313" t="s">
        <v>312</v>
      </c>
      <c r="I313" t="s">
        <v>917</v>
      </c>
      <c r="J313" t="s">
        <v>204</v>
      </c>
      <c r="K313" t="s">
        <v>204</v>
      </c>
      <c r="L313" t="s">
        <v>325</v>
      </c>
      <c r="M313" t="s">
        <v>340</v>
      </c>
      <c r="N313" t="s">
        <v>440</v>
      </c>
      <c r="O313" t="s">
        <v>339</v>
      </c>
      <c r="P313" t="s">
        <v>1212</v>
      </c>
      <c r="Q313" s="142">
        <v>79000.570000000007</v>
      </c>
      <c r="S313" t="s">
        <v>4077</v>
      </c>
      <c r="U313" s="142">
        <v>2066.6549</v>
      </c>
      <c r="V313" s="133">
        <v>3.5198265363582226E-4</v>
      </c>
      <c r="W313" s="133">
        <v>1.2752283963017424E-2</v>
      </c>
      <c r="X313" s="133">
        <v>4.2246615307229684E-3</v>
      </c>
    </row>
    <row r="314" spans="1:24">
      <c r="A314" t="s">
        <v>1213</v>
      </c>
      <c r="B314" t="s">
        <v>1233</v>
      </c>
      <c r="C314" t="s">
        <v>2330</v>
      </c>
      <c r="D314" t="s">
        <v>2331</v>
      </c>
      <c r="E314" t="s">
        <v>309</v>
      </c>
      <c r="F314" t="s">
        <v>3974</v>
      </c>
      <c r="G314" t="s">
        <v>3975</v>
      </c>
      <c r="H314" t="s">
        <v>312</v>
      </c>
      <c r="I314" t="s">
        <v>917</v>
      </c>
      <c r="J314" t="s">
        <v>204</v>
      </c>
      <c r="K314" t="s">
        <v>204</v>
      </c>
      <c r="L314" t="s">
        <v>325</v>
      </c>
      <c r="M314" t="s">
        <v>340</v>
      </c>
      <c r="N314" t="s">
        <v>445</v>
      </c>
      <c r="O314" t="s">
        <v>339</v>
      </c>
      <c r="P314" t="s">
        <v>1212</v>
      </c>
      <c r="Q314" s="142">
        <v>50500</v>
      </c>
      <c r="S314" t="s">
        <v>3976</v>
      </c>
      <c r="U314" s="142">
        <v>1924.05</v>
      </c>
      <c r="V314" s="133">
        <v>1.94337088809706E-4</v>
      </c>
      <c r="W314" s="133">
        <v>1.1872341059977384E-2</v>
      </c>
      <c r="X314" s="133">
        <v>3.9331481875064227E-3</v>
      </c>
    </row>
    <row r="315" spans="1:24">
      <c r="A315" t="s">
        <v>1213</v>
      </c>
      <c r="B315" t="s">
        <v>1233</v>
      </c>
      <c r="C315" t="s">
        <v>4326</v>
      </c>
      <c r="D315" t="s">
        <v>4327</v>
      </c>
      <c r="E315" t="s">
        <v>309</v>
      </c>
      <c r="F315" t="s">
        <v>4328</v>
      </c>
      <c r="G315" t="s">
        <v>4329</v>
      </c>
      <c r="H315" t="s">
        <v>312</v>
      </c>
      <c r="I315" t="s">
        <v>917</v>
      </c>
      <c r="J315" t="s">
        <v>204</v>
      </c>
      <c r="K315" t="s">
        <v>204</v>
      </c>
      <c r="L315" t="s">
        <v>325</v>
      </c>
      <c r="M315" t="s">
        <v>340</v>
      </c>
      <c r="N315" t="s">
        <v>451</v>
      </c>
      <c r="O315" t="s">
        <v>339</v>
      </c>
      <c r="P315" t="s">
        <v>1212</v>
      </c>
      <c r="Q315" s="142">
        <v>19000</v>
      </c>
      <c r="S315" t="s">
        <v>4330</v>
      </c>
      <c r="U315" s="142">
        <v>1846.42</v>
      </c>
      <c r="V315" s="133">
        <v>3.5792426906448296E-4</v>
      </c>
      <c r="W315" s="133">
        <v>1.1393325526864395E-2</v>
      </c>
      <c r="X315" s="133">
        <v>3.7744567326086168E-3</v>
      </c>
    </row>
    <row r="316" spans="1:24">
      <c r="A316" t="s">
        <v>1213</v>
      </c>
      <c r="B316" t="s">
        <v>1233</v>
      </c>
      <c r="C316" t="s">
        <v>2119</v>
      </c>
      <c r="D316" t="s">
        <v>2120</v>
      </c>
      <c r="E316" t="s">
        <v>309</v>
      </c>
      <c r="F316" t="s">
        <v>2119</v>
      </c>
      <c r="G316" t="s">
        <v>4008</v>
      </c>
      <c r="H316" t="s">
        <v>312</v>
      </c>
      <c r="I316" t="s">
        <v>917</v>
      </c>
      <c r="J316" t="s">
        <v>204</v>
      </c>
      <c r="K316" t="s">
        <v>204</v>
      </c>
      <c r="L316" t="s">
        <v>325</v>
      </c>
      <c r="M316" t="s">
        <v>340</v>
      </c>
      <c r="N316" t="s">
        <v>464</v>
      </c>
      <c r="O316" t="s">
        <v>339</v>
      </c>
      <c r="P316" t="s">
        <v>1212</v>
      </c>
      <c r="Q316" s="142">
        <v>4328</v>
      </c>
      <c r="S316" t="s">
        <v>4009</v>
      </c>
      <c r="U316" s="142">
        <v>1775.7783999999999</v>
      </c>
      <c r="V316" s="133">
        <v>1.7594230458320352E-4</v>
      </c>
      <c r="W316" s="133">
        <v>1.0957431881573214E-2</v>
      </c>
      <c r="X316" s="133">
        <v>3.6300509837961883E-3</v>
      </c>
    </row>
    <row r="317" spans="1:24">
      <c r="A317" t="s">
        <v>1213</v>
      </c>
      <c r="B317" t="s">
        <v>1233</v>
      </c>
      <c r="C317" t="s">
        <v>2234</v>
      </c>
      <c r="D317" t="s">
        <v>2235</v>
      </c>
      <c r="E317" t="s">
        <v>309</v>
      </c>
      <c r="F317" t="s">
        <v>2234</v>
      </c>
      <c r="G317" t="s">
        <v>3990</v>
      </c>
      <c r="H317" t="s">
        <v>312</v>
      </c>
      <c r="I317" t="s">
        <v>917</v>
      </c>
      <c r="J317" t="s">
        <v>204</v>
      </c>
      <c r="K317" t="s">
        <v>204</v>
      </c>
      <c r="L317" t="s">
        <v>325</v>
      </c>
      <c r="M317" t="s">
        <v>340</v>
      </c>
      <c r="N317" t="s">
        <v>441</v>
      </c>
      <c r="O317" t="s">
        <v>339</v>
      </c>
      <c r="P317" t="s">
        <v>1212</v>
      </c>
      <c r="Q317" s="142">
        <v>130500</v>
      </c>
      <c r="S317" t="s">
        <v>3991</v>
      </c>
      <c r="U317" s="142">
        <v>1764.36</v>
      </c>
      <c r="V317" s="133">
        <v>2.3809084724998357E-4</v>
      </c>
      <c r="W317" s="133">
        <v>1.0886974700544007E-2</v>
      </c>
      <c r="X317" s="133">
        <v>3.6067094597899392E-3</v>
      </c>
    </row>
    <row r="318" spans="1:24">
      <c r="A318" t="s">
        <v>1213</v>
      </c>
      <c r="B318" t="s">
        <v>1233</v>
      </c>
      <c r="C318" t="s">
        <v>2335</v>
      </c>
      <c r="D318" t="s">
        <v>2336</v>
      </c>
      <c r="E318" t="s">
        <v>309</v>
      </c>
      <c r="F318" t="s">
        <v>2335</v>
      </c>
      <c r="G318" t="s">
        <v>4331</v>
      </c>
      <c r="H318" t="s">
        <v>312</v>
      </c>
      <c r="I318" t="s">
        <v>917</v>
      </c>
      <c r="J318" t="s">
        <v>204</v>
      </c>
      <c r="K318" t="s">
        <v>204</v>
      </c>
      <c r="L318" t="s">
        <v>325</v>
      </c>
      <c r="M318" t="s">
        <v>340</v>
      </c>
      <c r="N318" t="s">
        <v>464</v>
      </c>
      <c r="O318" t="s">
        <v>339</v>
      </c>
      <c r="P318" t="s">
        <v>1212</v>
      </c>
      <c r="Q318" s="142">
        <v>10687</v>
      </c>
      <c r="S318" t="s">
        <v>4332</v>
      </c>
      <c r="U318" s="142">
        <v>1754.8054</v>
      </c>
      <c r="V318" s="133">
        <v>6.0318492023024768E-4</v>
      </c>
      <c r="W318" s="133">
        <v>1.0828018088246167E-2</v>
      </c>
      <c r="X318" s="133">
        <v>3.5871779207590675E-3</v>
      </c>
    </row>
    <row r="319" spans="1:24">
      <c r="A319" t="s">
        <v>1213</v>
      </c>
      <c r="B319" t="s">
        <v>1233</v>
      </c>
      <c r="C319" t="s">
        <v>1756</v>
      </c>
      <c r="D319" t="s">
        <v>1757</v>
      </c>
      <c r="E319" t="s">
        <v>309</v>
      </c>
      <c r="F319" t="s">
        <v>1756</v>
      </c>
      <c r="G319" t="s">
        <v>3970</v>
      </c>
      <c r="H319" t="s">
        <v>312</v>
      </c>
      <c r="I319" t="s">
        <v>917</v>
      </c>
      <c r="J319" t="s">
        <v>204</v>
      </c>
      <c r="K319" t="s">
        <v>204</v>
      </c>
      <c r="L319" t="s">
        <v>325</v>
      </c>
      <c r="M319" t="s">
        <v>340</v>
      </c>
      <c r="N319" t="s">
        <v>441</v>
      </c>
      <c r="O319" t="s">
        <v>339</v>
      </c>
      <c r="P319" t="s">
        <v>1212</v>
      </c>
      <c r="Q319" s="142">
        <v>27000</v>
      </c>
      <c r="S319" t="s">
        <v>3971</v>
      </c>
      <c r="U319" s="142">
        <v>1700.73</v>
      </c>
      <c r="V319" s="133">
        <v>2.2883046950588213E-4</v>
      </c>
      <c r="W319" s="133">
        <v>1.0494346098560503E-2</v>
      </c>
      <c r="X319" s="133">
        <v>3.4766368425653174E-3</v>
      </c>
    </row>
    <row r="320" spans="1:24">
      <c r="A320" t="s">
        <v>1213</v>
      </c>
      <c r="B320" t="s">
        <v>1233</v>
      </c>
      <c r="C320" t="s">
        <v>4088</v>
      </c>
      <c r="D320" t="s">
        <v>4089</v>
      </c>
      <c r="E320" t="s">
        <v>309</v>
      </c>
      <c r="F320" t="s">
        <v>4090</v>
      </c>
      <c r="G320" t="s">
        <v>4091</v>
      </c>
      <c r="H320" t="s">
        <v>312</v>
      </c>
      <c r="I320" t="s">
        <v>917</v>
      </c>
      <c r="J320" t="s">
        <v>204</v>
      </c>
      <c r="K320" t="s">
        <v>204</v>
      </c>
      <c r="L320" t="s">
        <v>325</v>
      </c>
      <c r="M320" t="s">
        <v>340</v>
      </c>
      <c r="N320" t="s">
        <v>463</v>
      </c>
      <c r="O320" t="s">
        <v>339</v>
      </c>
      <c r="P320" t="s">
        <v>1212</v>
      </c>
      <c r="Q320" s="142">
        <v>136000</v>
      </c>
      <c r="S320" t="s">
        <v>4092</v>
      </c>
      <c r="U320" s="142">
        <v>1604.8</v>
      </c>
      <c r="V320" s="133">
        <v>9.3315443573485819E-4</v>
      </c>
      <c r="W320" s="133">
        <v>9.9024105054711185E-3</v>
      </c>
      <c r="X320" s="133">
        <v>3.2805364784232777E-3</v>
      </c>
    </row>
    <row r="321" spans="1:24">
      <c r="A321" t="s">
        <v>1213</v>
      </c>
      <c r="B321" t="s">
        <v>1233</v>
      </c>
      <c r="C321" t="s">
        <v>2535</v>
      </c>
      <c r="D321" t="s">
        <v>2536</v>
      </c>
      <c r="E321" t="s">
        <v>309</v>
      </c>
      <c r="F321" t="s">
        <v>2535</v>
      </c>
      <c r="G321" t="s">
        <v>4245</v>
      </c>
      <c r="H321" t="s">
        <v>312</v>
      </c>
      <c r="I321" t="s">
        <v>917</v>
      </c>
      <c r="J321" t="s">
        <v>204</v>
      </c>
      <c r="K321" t="s">
        <v>204</v>
      </c>
      <c r="L321" t="s">
        <v>325</v>
      </c>
      <c r="M321" t="s">
        <v>340</v>
      </c>
      <c r="N321" t="s">
        <v>451</v>
      </c>
      <c r="O321" t="s">
        <v>339</v>
      </c>
      <c r="P321" t="s">
        <v>1212</v>
      </c>
      <c r="Q321" s="142">
        <v>1450</v>
      </c>
      <c r="S321" t="s">
        <v>4246</v>
      </c>
      <c r="U321" s="142">
        <v>1451.74</v>
      </c>
      <c r="V321" s="133">
        <v>1.8825325645676212E-4</v>
      </c>
      <c r="W321" s="133">
        <v>8.9579545284226327E-3</v>
      </c>
      <c r="X321" s="133">
        <v>2.9676508145477375E-3</v>
      </c>
    </row>
    <row r="322" spans="1:24">
      <c r="A322" t="s">
        <v>1213</v>
      </c>
      <c r="B322" t="s">
        <v>1233</v>
      </c>
      <c r="C322" t="s">
        <v>4333</v>
      </c>
      <c r="D322" t="s">
        <v>4334</v>
      </c>
      <c r="E322" t="s">
        <v>309</v>
      </c>
      <c r="F322" t="s">
        <v>4333</v>
      </c>
      <c r="G322" t="s">
        <v>4335</v>
      </c>
      <c r="H322" t="s">
        <v>312</v>
      </c>
      <c r="I322" t="s">
        <v>917</v>
      </c>
      <c r="J322" t="s">
        <v>204</v>
      </c>
      <c r="K322" t="s">
        <v>204</v>
      </c>
      <c r="L322" t="s">
        <v>325</v>
      </c>
      <c r="M322" t="s">
        <v>340</v>
      </c>
      <c r="N322" t="s">
        <v>475</v>
      </c>
      <c r="O322" t="s">
        <v>339</v>
      </c>
      <c r="P322" t="s">
        <v>1212</v>
      </c>
      <c r="Q322" s="142">
        <v>19267</v>
      </c>
      <c r="S322" t="s">
        <v>4336</v>
      </c>
      <c r="U322" s="142">
        <v>1184.5352</v>
      </c>
      <c r="V322" s="133">
        <v>7.7068000000000004E-4</v>
      </c>
      <c r="W322" s="133">
        <v>7.309168377669437E-3</v>
      </c>
      <c r="X322" s="133">
        <v>2.4214299615870848E-3</v>
      </c>
    </row>
    <row r="323" spans="1:24">
      <c r="A323" t="s">
        <v>1213</v>
      </c>
      <c r="B323" t="s">
        <v>1233</v>
      </c>
      <c r="C323" t="s">
        <v>4337</v>
      </c>
      <c r="D323" t="s">
        <v>4338</v>
      </c>
      <c r="E323" t="s">
        <v>309</v>
      </c>
      <c r="F323" t="s">
        <v>4339</v>
      </c>
      <c r="G323" t="s">
        <v>4340</v>
      </c>
      <c r="H323" t="s">
        <v>312</v>
      </c>
      <c r="I323" t="s">
        <v>917</v>
      </c>
      <c r="J323" t="s">
        <v>204</v>
      </c>
      <c r="K323" t="s">
        <v>204</v>
      </c>
      <c r="L323" t="s">
        <v>325</v>
      </c>
      <c r="M323" t="s">
        <v>340</v>
      </c>
      <c r="N323" t="s">
        <v>446</v>
      </c>
      <c r="O323" t="s">
        <v>339</v>
      </c>
      <c r="P323" t="s">
        <v>1212</v>
      </c>
      <c r="Q323" s="142">
        <v>81918</v>
      </c>
      <c r="S323" t="s">
        <v>4341</v>
      </c>
      <c r="U323" s="142">
        <v>1128.83</v>
      </c>
      <c r="V323" s="133">
        <v>1.3392803059663174E-3</v>
      </c>
      <c r="W323" s="133">
        <v>6.9654402087408916E-3</v>
      </c>
      <c r="X323" s="133">
        <v>2.3075574053838532E-3</v>
      </c>
    </row>
    <row r="324" spans="1:24">
      <c r="A324" t="s">
        <v>1213</v>
      </c>
      <c r="B324" t="s">
        <v>1233</v>
      </c>
      <c r="C324" t="s">
        <v>4342</v>
      </c>
      <c r="D324" t="s">
        <v>4343</v>
      </c>
      <c r="E324" t="s">
        <v>309</v>
      </c>
      <c r="F324" t="s">
        <v>4344</v>
      </c>
      <c r="G324" t="s">
        <v>4345</v>
      </c>
      <c r="H324" t="s">
        <v>312</v>
      </c>
      <c r="I324" t="s">
        <v>917</v>
      </c>
      <c r="J324" t="s">
        <v>204</v>
      </c>
      <c r="K324" t="s">
        <v>204</v>
      </c>
      <c r="L324" t="s">
        <v>325</v>
      </c>
      <c r="M324" t="s">
        <v>340</v>
      </c>
      <c r="N324" t="s">
        <v>463</v>
      </c>
      <c r="O324" t="s">
        <v>339</v>
      </c>
      <c r="P324" t="s">
        <v>1212</v>
      </c>
      <c r="Q324" s="142">
        <v>1355163</v>
      </c>
      <c r="S324" t="s">
        <v>4346</v>
      </c>
      <c r="U324" s="142">
        <v>1109.8785</v>
      </c>
      <c r="V324" s="133">
        <v>3.5577265490896776E-3</v>
      </c>
      <c r="W324" s="133">
        <v>6.8484998058881454E-3</v>
      </c>
      <c r="X324" s="133">
        <v>2.2688166101857555E-3</v>
      </c>
    </row>
    <row r="325" spans="1:24">
      <c r="A325" t="s">
        <v>1213</v>
      </c>
      <c r="B325" t="s">
        <v>1233</v>
      </c>
      <c r="C325" t="s">
        <v>4347</v>
      </c>
      <c r="D325" t="s">
        <v>4348</v>
      </c>
      <c r="E325" t="s">
        <v>309</v>
      </c>
      <c r="F325" t="s">
        <v>4347</v>
      </c>
      <c r="G325" t="s">
        <v>4349</v>
      </c>
      <c r="H325" t="s">
        <v>312</v>
      </c>
      <c r="I325" t="s">
        <v>917</v>
      </c>
      <c r="J325" t="s">
        <v>204</v>
      </c>
      <c r="K325" t="s">
        <v>204</v>
      </c>
      <c r="L325" t="s">
        <v>325</v>
      </c>
      <c r="M325" t="s">
        <v>340</v>
      </c>
      <c r="N325" t="s">
        <v>451</v>
      </c>
      <c r="O325" t="s">
        <v>339</v>
      </c>
      <c r="P325" t="s">
        <v>1212</v>
      </c>
      <c r="Q325" s="142">
        <v>6800</v>
      </c>
      <c r="S325" t="s">
        <v>4350</v>
      </c>
      <c r="U325" s="142">
        <v>922.08</v>
      </c>
      <c r="V325" s="133">
        <v>1.9645983991065468E-4</v>
      </c>
      <c r="W325" s="133">
        <v>5.6896901039910327E-3</v>
      </c>
      <c r="X325" s="133">
        <v>1.8849184172635444E-3</v>
      </c>
    </row>
    <row r="326" spans="1:24">
      <c r="A326" t="s">
        <v>1213</v>
      </c>
      <c r="B326" t="s">
        <v>1233</v>
      </c>
      <c r="C326" t="s">
        <v>2195</v>
      </c>
      <c r="D326" t="s">
        <v>2196</v>
      </c>
      <c r="E326" t="s">
        <v>309</v>
      </c>
      <c r="F326" t="s">
        <v>2195</v>
      </c>
      <c r="G326" t="s">
        <v>4003</v>
      </c>
      <c r="H326" t="s">
        <v>312</v>
      </c>
      <c r="I326" t="s">
        <v>917</v>
      </c>
      <c r="J326" t="s">
        <v>204</v>
      </c>
      <c r="K326" t="s">
        <v>204</v>
      </c>
      <c r="L326" t="s">
        <v>325</v>
      </c>
      <c r="M326" t="s">
        <v>340</v>
      </c>
      <c r="N326" t="s">
        <v>464</v>
      </c>
      <c r="O326" t="s">
        <v>339</v>
      </c>
      <c r="P326" t="s">
        <v>1212</v>
      </c>
      <c r="Q326" s="142">
        <v>42500</v>
      </c>
      <c r="S326" t="s">
        <v>4004</v>
      </c>
      <c r="U326" s="142">
        <v>743.32500000000005</v>
      </c>
      <c r="V326" s="133">
        <v>9.0277181151818809E-5</v>
      </c>
      <c r="W326" s="133">
        <v>4.5866832558445411E-3</v>
      </c>
      <c r="X326" s="133">
        <v>1.5195069652442566E-3</v>
      </c>
    </row>
    <row r="327" spans="1:24">
      <c r="A327" t="s">
        <v>1213</v>
      </c>
      <c r="B327" t="s">
        <v>1233</v>
      </c>
      <c r="C327" t="s">
        <v>4351</v>
      </c>
      <c r="D327" t="s">
        <v>4352</v>
      </c>
      <c r="E327" s="166" t="s">
        <v>311</v>
      </c>
      <c r="F327" t="s">
        <v>4353</v>
      </c>
      <c r="G327" t="s">
        <v>4354</v>
      </c>
      <c r="H327" t="s">
        <v>312</v>
      </c>
      <c r="I327" t="s">
        <v>917</v>
      </c>
      <c r="J327" t="s">
        <v>204</v>
      </c>
      <c r="K327" t="s">
        <v>204</v>
      </c>
      <c r="L327" t="s">
        <v>325</v>
      </c>
      <c r="M327" t="s">
        <v>340</v>
      </c>
      <c r="N327" t="s">
        <v>443</v>
      </c>
      <c r="O327" t="s">
        <v>339</v>
      </c>
      <c r="P327" t="s">
        <v>1212</v>
      </c>
      <c r="Q327" s="142">
        <v>16000</v>
      </c>
      <c r="S327" t="s">
        <v>4355</v>
      </c>
      <c r="T327" s="132">
        <v>6063.1</v>
      </c>
      <c r="U327" s="142">
        <v>659.18309999999997</v>
      </c>
      <c r="V327" s="133">
        <v>2.7241135913143815E-4</v>
      </c>
      <c r="W327" s="133">
        <v>4.1048981577195415E-3</v>
      </c>
      <c r="X327" s="133">
        <v>1.3598979904106483E-3</v>
      </c>
    </row>
    <row r="328" spans="1:24">
      <c r="A328" t="s">
        <v>1213</v>
      </c>
      <c r="B328" t="s">
        <v>1233</v>
      </c>
      <c r="C328" t="s">
        <v>2274</v>
      </c>
      <c r="D328" t="s">
        <v>2275</v>
      </c>
      <c r="E328" t="s">
        <v>309</v>
      </c>
      <c r="F328" t="s">
        <v>4235</v>
      </c>
      <c r="G328" t="s">
        <v>4236</v>
      </c>
      <c r="H328" t="s">
        <v>312</v>
      </c>
      <c r="I328" t="s">
        <v>917</v>
      </c>
      <c r="J328" t="s">
        <v>204</v>
      </c>
      <c r="K328" t="s">
        <v>204</v>
      </c>
      <c r="L328" t="s">
        <v>325</v>
      </c>
      <c r="M328" t="s">
        <v>340</v>
      </c>
      <c r="N328" t="s">
        <v>445</v>
      </c>
      <c r="O328" t="s">
        <v>339</v>
      </c>
      <c r="P328" t="s">
        <v>1212</v>
      </c>
      <c r="Q328" s="142">
        <v>9750</v>
      </c>
      <c r="S328" t="s">
        <v>4237</v>
      </c>
      <c r="U328" s="142">
        <v>640.47749999999996</v>
      </c>
      <c r="V328" s="133">
        <v>1.2335906350353785E-4</v>
      </c>
      <c r="W328" s="133">
        <v>3.9520632630345703E-3</v>
      </c>
      <c r="X328" s="133">
        <v>1.3092658289876277E-3</v>
      </c>
    </row>
    <row r="329" spans="1:24">
      <c r="A329" t="s">
        <v>1213</v>
      </c>
      <c r="B329" t="s">
        <v>1233</v>
      </c>
      <c r="C329" t="s">
        <v>4356</v>
      </c>
      <c r="D329" t="s">
        <v>4357</v>
      </c>
      <c r="E329" t="s">
        <v>309</v>
      </c>
      <c r="F329" t="s">
        <v>4356</v>
      </c>
      <c r="G329" t="s">
        <v>4358</v>
      </c>
      <c r="H329" t="s">
        <v>312</v>
      </c>
      <c r="I329" t="s">
        <v>917</v>
      </c>
      <c r="J329" t="s">
        <v>204</v>
      </c>
      <c r="K329" t="s">
        <v>204</v>
      </c>
      <c r="L329" t="s">
        <v>325</v>
      </c>
      <c r="M329" t="s">
        <v>340</v>
      </c>
      <c r="N329" t="s">
        <v>447</v>
      </c>
      <c r="O329" t="s">
        <v>339</v>
      </c>
      <c r="P329" t="s">
        <v>1212</v>
      </c>
      <c r="Q329" s="142">
        <v>6200</v>
      </c>
      <c r="S329" t="s">
        <v>4359</v>
      </c>
      <c r="U329" s="142">
        <v>586.21</v>
      </c>
      <c r="V329" s="133">
        <v>1.9788114613653499E-4</v>
      </c>
      <c r="W329" s="133">
        <v>3.6172059212439085E-3</v>
      </c>
      <c r="X329" s="133">
        <v>1.1983320594569477E-3</v>
      </c>
    </row>
    <row r="330" spans="1:24">
      <c r="A330" t="s">
        <v>1213</v>
      </c>
      <c r="B330" t="s">
        <v>1233</v>
      </c>
      <c r="C330" t="s">
        <v>4360</v>
      </c>
      <c r="D330" t="s">
        <v>4361</v>
      </c>
      <c r="E330" t="s">
        <v>309</v>
      </c>
      <c r="F330" t="s">
        <v>4360</v>
      </c>
      <c r="G330" t="s">
        <v>4362</v>
      </c>
      <c r="H330" t="s">
        <v>312</v>
      </c>
      <c r="I330" t="s">
        <v>917</v>
      </c>
      <c r="J330" t="s">
        <v>204</v>
      </c>
      <c r="K330" t="s">
        <v>204</v>
      </c>
      <c r="L330" t="s">
        <v>325</v>
      </c>
      <c r="M330" t="s">
        <v>340</v>
      </c>
      <c r="N330" t="s">
        <v>464</v>
      </c>
      <c r="O330" t="s">
        <v>339</v>
      </c>
      <c r="P330" t="s">
        <v>1212</v>
      </c>
      <c r="Q330" s="142">
        <v>9000</v>
      </c>
      <c r="S330" t="s">
        <v>4363</v>
      </c>
      <c r="U330" s="142">
        <v>562.41</v>
      </c>
      <c r="V330" s="133">
        <v>6.2492405436839272E-4</v>
      </c>
      <c r="W330" s="133">
        <v>3.4703481383237859E-3</v>
      </c>
      <c r="X330" s="133">
        <v>1.1496800354125346E-3</v>
      </c>
    </row>
    <row r="331" spans="1:24">
      <c r="A331" t="s">
        <v>1213</v>
      </c>
      <c r="B331" t="s">
        <v>1233</v>
      </c>
      <c r="C331" t="s">
        <v>4364</v>
      </c>
      <c r="D331" t="s">
        <v>4365</v>
      </c>
      <c r="E331" t="s">
        <v>309</v>
      </c>
      <c r="F331" t="s">
        <v>4364</v>
      </c>
      <c r="G331" t="s">
        <v>4366</v>
      </c>
      <c r="H331" t="s">
        <v>312</v>
      </c>
      <c r="I331" t="s">
        <v>917</v>
      </c>
      <c r="J331" t="s">
        <v>204</v>
      </c>
      <c r="K331" t="s">
        <v>204</v>
      </c>
      <c r="L331" t="s">
        <v>325</v>
      </c>
      <c r="M331" t="s">
        <v>340</v>
      </c>
      <c r="N331" t="s">
        <v>451</v>
      </c>
      <c r="O331" t="s">
        <v>339</v>
      </c>
      <c r="P331" t="s">
        <v>1212</v>
      </c>
      <c r="Q331" s="142">
        <v>6000</v>
      </c>
      <c r="S331" t="s">
        <v>4367</v>
      </c>
      <c r="T331" s="132">
        <v>7200</v>
      </c>
      <c r="U331" s="142">
        <v>427.62</v>
      </c>
      <c r="V331" s="133">
        <v>2.4000000000000001E-4</v>
      </c>
      <c r="W331" s="133">
        <v>2.6830546709801545E-3</v>
      </c>
      <c r="X331" s="133">
        <v>8.8886021407528018E-4</v>
      </c>
    </row>
    <row r="332" spans="1:24">
      <c r="A332" t="s">
        <v>1213</v>
      </c>
      <c r="B332" t="s">
        <v>1233</v>
      </c>
      <c r="C332" t="s">
        <v>3985</v>
      </c>
      <c r="D332" t="s">
        <v>3986</v>
      </c>
      <c r="E332" t="s">
        <v>309</v>
      </c>
      <c r="F332" t="s">
        <v>3987</v>
      </c>
      <c r="G332" t="s">
        <v>3988</v>
      </c>
      <c r="H332" t="s">
        <v>312</v>
      </c>
      <c r="I332" t="s">
        <v>917</v>
      </c>
      <c r="J332" t="s">
        <v>204</v>
      </c>
      <c r="K332" t="s">
        <v>204</v>
      </c>
      <c r="L332" t="s">
        <v>325</v>
      </c>
      <c r="M332" t="s">
        <v>340</v>
      </c>
      <c r="N332" t="s">
        <v>445</v>
      </c>
      <c r="O332" t="s">
        <v>339</v>
      </c>
      <c r="P332" t="s">
        <v>1212</v>
      </c>
      <c r="Q332" s="142">
        <v>3750</v>
      </c>
      <c r="S332" t="s">
        <v>3989</v>
      </c>
      <c r="U332" s="142">
        <v>367.5</v>
      </c>
      <c r="V332" s="133">
        <v>5.9267987253305101E-5</v>
      </c>
      <c r="W332" s="133">
        <v>2.2676569421489507E-3</v>
      </c>
      <c r="X332" s="133">
        <v>7.5124448892108339E-4</v>
      </c>
    </row>
    <row r="333" spans="1:24">
      <c r="A333" t="s">
        <v>1213</v>
      </c>
      <c r="B333" t="s">
        <v>1233</v>
      </c>
      <c r="C333" t="s">
        <v>4368</v>
      </c>
      <c r="D333" t="s">
        <v>4369</v>
      </c>
      <c r="E333" t="s">
        <v>309</v>
      </c>
      <c r="F333" t="s">
        <v>4368</v>
      </c>
      <c r="G333" t="s">
        <v>4370</v>
      </c>
      <c r="H333" t="s">
        <v>312</v>
      </c>
      <c r="I333" t="s">
        <v>917</v>
      </c>
      <c r="J333" t="s">
        <v>204</v>
      </c>
      <c r="K333" t="s">
        <v>204</v>
      </c>
      <c r="L333" t="s">
        <v>325</v>
      </c>
      <c r="M333" t="s">
        <v>340</v>
      </c>
      <c r="N333" t="s">
        <v>477</v>
      </c>
      <c r="O333" t="s">
        <v>339</v>
      </c>
      <c r="P333" t="s">
        <v>1212</v>
      </c>
      <c r="Q333" s="142">
        <v>50995</v>
      </c>
      <c r="S333" t="s">
        <v>4371</v>
      </c>
      <c r="U333" s="142">
        <v>266.44890000000004</v>
      </c>
      <c r="V333" s="133">
        <v>5.5703590528154699E-4</v>
      </c>
      <c r="W333" s="133">
        <v>1.6441214724395318E-3</v>
      </c>
      <c r="X333" s="133">
        <v>5.4467550727339495E-4</v>
      </c>
    </row>
    <row r="334" spans="1:24">
      <c r="A334" t="s">
        <v>1213</v>
      </c>
      <c r="B334" t="s">
        <v>1233</v>
      </c>
      <c r="C334" t="s">
        <v>2474</v>
      </c>
      <c r="D334" t="s">
        <v>2475</v>
      </c>
      <c r="E334" t="s">
        <v>309</v>
      </c>
      <c r="F334" t="s">
        <v>2474</v>
      </c>
      <c r="G334" t="s">
        <v>4247</v>
      </c>
      <c r="H334" t="s">
        <v>312</v>
      </c>
      <c r="I334" t="s">
        <v>917</v>
      </c>
      <c r="J334" t="s">
        <v>204</v>
      </c>
      <c r="K334" t="s">
        <v>204</v>
      </c>
      <c r="L334" t="s">
        <v>325</v>
      </c>
      <c r="M334" t="s">
        <v>340</v>
      </c>
      <c r="N334" t="s">
        <v>478</v>
      </c>
      <c r="O334" t="s">
        <v>339</v>
      </c>
      <c r="P334" t="s">
        <v>1212</v>
      </c>
      <c r="Q334" s="142">
        <v>16338.62</v>
      </c>
      <c r="S334" t="s">
        <v>4248</v>
      </c>
      <c r="T334" s="132">
        <v>3743.4</v>
      </c>
      <c r="U334" s="142">
        <v>244.9014</v>
      </c>
      <c r="V334" s="133">
        <v>8.1554425670134759E-5</v>
      </c>
      <c r="W334" s="133">
        <v>1.5342610907059587E-3</v>
      </c>
      <c r="X334" s="133">
        <v>5.0828022860752154E-4</v>
      </c>
    </row>
    <row r="335" spans="1:24">
      <c r="A335" t="s">
        <v>1213</v>
      </c>
      <c r="B335" t="s">
        <v>1233</v>
      </c>
      <c r="C335" t="s">
        <v>4097</v>
      </c>
      <c r="D335" t="s">
        <v>4098</v>
      </c>
      <c r="E335" t="s">
        <v>309</v>
      </c>
      <c r="F335" t="s">
        <v>4097</v>
      </c>
      <c r="G335" t="s">
        <v>4099</v>
      </c>
      <c r="H335" t="s">
        <v>312</v>
      </c>
      <c r="I335" t="s">
        <v>917</v>
      </c>
      <c r="J335" t="s">
        <v>204</v>
      </c>
      <c r="K335" t="s">
        <v>204</v>
      </c>
      <c r="L335" t="s">
        <v>325</v>
      </c>
      <c r="M335" t="s">
        <v>340</v>
      </c>
      <c r="N335" t="s">
        <v>462</v>
      </c>
      <c r="O335" t="s">
        <v>339</v>
      </c>
      <c r="P335" t="s">
        <v>1212</v>
      </c>
      <c r="Q335" s="142">
        <v>1860</v>
      </c>
      <c r="S335" t="s">
        <v>4100</v>
      </c>
      <c r="U335" s="142">
        <v>243.66</v>
      </c>
      <c r="V335" s="133">
        <v>1.5181353510712486E-4</v>
      </c>
      <c r="W335" s="133">
        <v>1.5035028313578594E-3</v>
      </c>
      <c r="X335" s="133">
        <v>4.9809042767486034E-4</v>
      </c>
    </row>
    <row r="336" spans="1:24">
      <c r="A336" t="s">
        <v>1213</v>
      </c>
      <c r="B336" t="s">
        <v>1233</v>
      </c>
      <c r="C336" t="s">
        <v>4372</v>
      </c>
      <c r="D336" t="s">
        <v>4373</v>
      </c>
      <c r="E336" t="s">
        <v>309</v>
      </c>
      <c r="F336" t="s">
        <v>4372</v>
      </c>
      <c r="G336" t="s">
        <v>4374</v>
      </c>
      <c r="H336" t="s">
        <v>312</v>
      </c>
      <c r="I336" t="s">
        <v>917</v>
      </c>
      <c r="J336" t="s">
        <v>204</v>
      </c>
      <c r="K336" t="s">
        <v>204</v>
      </c>
      <c r="L336" t="s">
        <v>325</v>
      </c>
      <c r="M336" t="s">
        <v>340</v>
      </c>
      <c r="N336" t="s">
        <v>459</v>
      </c>
      <c r="O336" t="s">
        <v>339</v>
      </c>
      <c r="P336" t="s">
        <v>1212</v>
      </c>
      <c r="Q336" s="142">
        <v>8700</v>
      </c>
      <c r="S336" t="s">
        <v>4375</v>
      </c>
      <c r="U336" s="142">
        <v>165.648</v>
      </c>
      <c r="V336" s="133">
        <v>4.3501733544081732E-4</v>
      </c>
      <c r="W336" s="133">
        <v>1.0221301691240527E-3</v>
      </c>
      <c r="X336" s="133">
        <v>3.386180873491146E-4</v>
      </c>
    </row>
    <row r="337" spans="1:24">
      <c r="A337" t="s">
        <v>1213</v>
      </c>
      <c r="B337" t="s">
        <v>1233</v>
      </c>
      <c r="C337" t="s">
        <v>4065</v>
      </c>
      <c r="D337" t="s">
        <v>4066</v>
      </c>
      <c r="E337" t="s">
        <v>309</v>
      </c>
      <c r="F337" t="s">
        <v>4065</v>
      </c>
      <c r="G337" t="s">
        <v>4067</v>
      </c>
      <c r="H337" t="s">
        <v>312</v>
      </c>
      <c r="I337" t="s">
        <v>917</v>
      </c>
      <c r="J337" t="s">
        <v>204</v>
      </c>
      <c r="K337" t="s">
        <v>204</v>
      </c>
      <c r="L337" t="s">
        <v>325</v>
      </c>
      <c r="M337" t="s">
        <v>340</v>
      </c>
      <c r="N337" t="s">
        <v>475</v>
      </c>
      <c r="O337" t="s">
        <v>339</v>
      </c>
      <c r="P337" t="s">
        <v>1212</v>
      </c>
      <c r="Q337" s="142">
        <v>500</v>
      </c>
      <c r="S337" t="s">
        <v>4068</v>
      </c>
      <c r="U337" s="142">
        <v>110.25</v>
      </c>
      <c r="V337" s="133">
        <v>3.6296104491548558E-5</v>
      </c>
      <c r="W337" s="133">
        <v>6.8029708264468521E-4</v>
      </c>
      <c r="X337" s="133">
        <v>2.25373346676325E-4</v>
      </c>
    </row>
    <row r="338" spans="1:24">
      <c r="A338" t="s">
        <v>1213</v>
      </c>
      <c r="B338" t="s">
        <v>1233</v>
      </c>
      <c r="C338" t="s">
        <v>4376</v>
      </c>
      <c r="D338" t="s">
        <v>4377</v>
      </c>
      <c r="E338" t="s">
        <v>309</v>
      </c>
      <c r="F338" t="s">
        <v>4376</v>
      </c>
      <c r="G338" t="s">
        <v>4378</v>
      </c>
      <c r="H338" t="s">
        <v>312</v>
      </c>
      <c r="I338" t="s">
        <v>917</v>
      </c>
      <c r="J338" t="s">
        <v>204</v>
      </c>
      <c r="K338" t="s">
        <v>204</v>
      </c>
      <c r="L338" t="s">
        <v>325</v>
      </c>
      <c r="M338" t="s">
        <v>340</v>
      </c>
      <c r="N338" t="s">
        <v>477</v>
      </c>
      <c r="O338" t="s">
        <v>339</v>
      </c>
      <c r="P338" t="s">
        <v>1212</v>
      </c>
      <c r="Q338" s="142">
        <v>175000</v>
      </c>
      <c r="S338" t="s">
        <v>4379</v>
      </c>
      <c r="U338" s="142">
        <v>92.924999999999997</v>
      </c>
      <c r="V338" s="133">
        <v>1.0774898432113129E-3</v>
      </c>
      <c r="W338" s="133">
        <v>5.7339325537194891E-4</v>
      </c>
      <c r="X338" s="133">
        <v>1.8995753505575966E-4</v>
      </c>
    </row>
    <row r="339" spans="1:24">
      <c r="A339" t="s">
        <v>1213</v>
      </c>
      <c r="B339" t="s">
        <v>1233</v>
      </c>
      <c r="C339" t="s">
        <v>4380</v>
      </c>
      <c r="D339" t="s">
        <v>4381</v>
      </c>
      <c r="E339" t="s">
        <v>309</v>
      </c>
      <c r="F339" t="s">
        <v>4380</v>
      </c>
      <c r="G339" t="s">
        <v>4382</v>
      </c>
      <c r="H339" t="s">
        <v>312</v>
      </c>
      <c r="I339" t="s">
        <v>917</v>
      </c>
      <c r="J339" t="s">
        <v>204</v>
      </c>
      <c r="K339" t="s">
        <v>204</v>
      </c>
      <c r="L339" t="s">
        <v>325</v>
      </c>
      <c r="M339" t="s">
        <v>340</v>
      </c>
      <c r="N339" t="s">
        <v>447</v>
      </c>
      <c r="O339" t="s">
        <v>339</v>
      </c>
      <c r="P339" t="s">
        <v>1212</v>
      </c>
      <c r="Q339" s="142">
        <v>154285.71</v>
      </c>
      <c r="S339" t="s">
        <v>4383</v>
      </c>
      <c r="U339" s="142">
        <v>73.44</v>
      </c>
      <c r="V339" s="133">
        <v>8.5665665688453312E-4</v>
      </c>
      <c r="W339" s="133">
        <v>4.5316114613713955E-4</v>
      </c>
      <c r="X339" s="133">
        <v>1.5012624145258668E-4</v>
      </c>
    </row>
    <row r="340" spans="1:24">
      <c r="A340" t="s">
        <v>1213</v>
      </c>
      <c r="B340" t="s">
        <v>1233</v>
      </c>
      <c r="C340" t="s">
        <v>4152</v>
      </c>
      <c r="D340" t="s">
        <v>4153</v>
      </c>
      <c r="E340" t="s">
        <v>80</v>
      </c>
      <c r="F340" t="s">
        <v>4154</v>
      </c>
      <c r="G340" t="s">
        <v>4155</v>
      </c>
      <c r="H340" t="s">
        <v>321</v>
      </c>
      <c r="I340" t="s">
        <v>917</v>
      </c>
      <c r="J340" t="s">
        <v>205</v>
      </c>
      <c r="K340" t="s">
        <v>224</v>
      </c>
      <c r="L340" t="s">
        <v>325</v>
      </c>
      <c r="M340" t="s">
        <v>344</v>
      </c>
      <c r="N340" t="s">
        <v>544</v>
      </c>
      <c r="O340" t="s">
        <v>339</v>
      </c>
      <c r="P340" t="s">
        <v>1215</v>
      </c>
      <c r="Q340" s="142">
        <v>6700</v>
      </c>
      <c r="R340" t="s">
        <v>1216</v>
      </c>
      <c r="S340" t="s">
        <v>4156</v>
      </c>
      <c r="U340" s="142">
        <v>10376.0911</v>
      </c>
      <c r="V340" s="133">
        <v>9.0169672324900593E-7</v>
      </c>
      <c r="W340" s="133">
        <v>6.4025619360712507E-2</v>
      </c>
      <c r="X340" s="133">
        <v>2.1210833438021385E-2</v>
      </c>
    </row>
    <row r="341" spans="1:24">
      <c r="A341" t="s">
        <v>1213</v>
      </c>
      <c r="B341" t="s">
        <v>1233</v>
      </c>
      <c r="C341" t="s">
        <v>4179</v>
      </c>
      <c r="D341" t="s">
        <v>4180</v>
      </c>
      <c r="E341" t="s">
        <v>80</v>
      </c>
      <c r="F341" t="s">
        <v>4181</v>
      </c>
      <c r="G341" t="s">
        <v>4182</v>
      </c>
      <c r="H341" t="s">
        <v>321</v>
      </c>
      <c r="I341" t="s">
        <v>917</v>
      </c>
      <c r="J341" t="s">
        <v>205</v>
      </c>
      <c r="K341" t="s">
        <v>224</v>
      </c>
      <c r="L341" t="s">
        <v>325</v>
      </c>
      <c r="M341" t="s">
        <v>344</v>
      </c>
      <c r="N341" t="s">
        <v>546</v>
      </c>
      <c r="O341" t="s">
        <v>339</v>
      </c>
      <c r="P341" t="s">
        <v>1215</v>
      </c>
      <c r="Q341" s="142">
        <v>11200</v>
      </c>
      <c r="R341" t="s">
        <v>1216</v>
      </c>
      <c r="S341" t="s">
        <v>4183</v>
      </c>
      <c r="U341" s="142">
        <v>7069.6403</v>
      </c>
      <c r="V341" s="133">
        <v>7.2530024030103581E-7</v>
      </c>
      <c r="W341" s="133">
        <v>4.3623180421807031E-2</v>
      </c>
      <c r="X341" s="133">
        <v>1.4451777635305134E-2</v>
      </c>
    </row>
    <row r="342" spans="1:24">
      <c r="A342" t="s">
        <v>1213</v>
      </c>
      <c r="B342" t="s">
        <v>1233</v>
      </c>
      <c r="C342" t="s">
        <v>4384</v>
      </c>
      <c r="D342" t="s">
        <v>4385</v>
      </c>
      <c r="E342" t="s">
        <v>80</v>
      </c>
      <c r="F342" t="s">
        <v>4386</v>
      </c>
      <c r="G342" t="s">
        <v>4387</v>
      </c>
      <c r="H342" t="s">
        <v>321</v>
      </c>
      <c r="I342" t="s">
        <v>917</v>
      </c>
      <c r="J342" t="s">
        <v>205</v>
      </c>
      <c r="K342" t="s">
        <v>224</v>
      </c>
      <c r="L342" t="s">
        <v>325</v>
      </c>
      <c r="M342" t="s">
        <v>344</v>
      </c>
      <c r="N342" t="s">
        <v>488</v>
      </c>
      <c r="O342" t="s">
        <v>339</v>
      </c>
      <c r="P342" t="s">
        <v>1215</v>
      </c>
      <c r="Q342" s="142">
        <v>32600</v>
      </c>
      <c r="R342" t="s">
        <v>1216</v>
      </c>
      <c r="S342" t="s">
        <v>4388</v>
      </c>
      <c r="T342" s="132">
        <v>13260.4</v>
      </c>
      <c r="U342" s="142">
        <v>6566.0441000000001</v>
      </c>
      <c r="V342" s="133">
        <v>6.5914313814291359E-5</v>
      </c>
      <c r="W342" s="133">
        <v>4.059756583236139E-2</v>
      </c>
      <c r="X342" s="133">
        <v>1.3449431890817754E-2</v>
      </c>
    </row>
    <row r="343" spans="1:24">
      <c r="A343" t="s">
        <v>1213</v>
      </c>
      <c r="B343" t="s">
        <v>1233</v>
      </c>
      <c r="C343" t="s">
        <v>3574</v>
      </c>
      <c r="D343" t="s">
        <v>3575</v>
      </c>
      <c r="E343" t="s">
        <v>80</v>
      </c>
      <c r="F343" t="s">
        <v>4389</v>
      </c>
      <c r="G343" t="s">
        <v>4390</v>
      </c>
      <c r="H343" t="s">
        <v>321</v>
      </c>
      <c r="I343" t="s">
        <v>917</v>
      </c>
      <c r="J343" t="s">
        <v>205</v>
      </c>
      <c r="K343" t="s">
        <v>224</v>
      </c>
      <c r="L343" t="s">
        <v>325</v>
      </c>
      <c r="M343" t="s">
        <v>344</v>
      </c>
      <c r="N343" t="s">
        <v>544</v>
      </c>
      <c r="O343" t="s">
        <v>339</v>
      </c>
      <c r="P343" t="s">
        <v>1215</v>
      </c>
      <c r="Q343" s="142">
        <v>8560</v>
      </c>
      <c r="R343" t="s">
        <v>1216</v>
      </c>
      <c r="S343" t="s">
        <v>4391</v>
      </c>
      <c r="U343" s="142">
        <v>5683.6584000000003</v>
      </c>
      <c r="V343" s="133">
        <v>8.2407680628963636E-7</v>
      </c>
      <c r="W343" s="133">
        <v>3.5070985930885493E-2</v>
      </c>
      <c r="X343" s="133">
        <v>1.1618549707363974E-2</v>
      </c>
    </row>
    <row r="344" spans="1:24">
      <c r="A344" t="s">
        <v>1213</v>
      </c>
      <c r="B344" t="s">
        <v>1233</v>
      </c>
      <c r="C344" t="s">
        <v>3678</v>
      </c>
      <c r="D344" t="s">
        <v>3679</v>
      </c>
      <c r="E344" t="s">
        <v>80</v>
      </c>
      <c r="F344" t="s">
        <v>3678</v>
      </c>
      <c r="G344" t="s">
        <v>4167</v>
      </c>
      <c r="H344" t="s">
        <v>321</v>
      </c>
      <c r="I344" t="s">
        <v>917</v>
      </c>
      <c r="J344" t="s">
        <v>205</v>
      </c>
      <c r="K344" t="s">
        <v>224</v>
      </c>
      <c r="L344" t="s">
        <v>325</v>
      </c>
      <c r="M344" t="s">
        <v>340</v>
      </c>
      <c r="N344" t="s">
        <v>545</v>
      </c>
      <c r="O344" t="s">
        <v>339</v>
      </c>
      <c r="P344" t="s">
        <v>1215</v>
      </c>
      <c r="Q344" s="142">
        <v>2650</v>
      </c>
      <c r="R344" t="s">
        <v>1216</v>
      </c>
      <c r="S344" t="s">
        <v>4168</v>
      </c>
      <c r="U344" s="142">
        <v>4736.6629000000003</v>
      </c>
      <c r="V344" s="133">
        <v>1.2045186775477442E-6</v>
      </c>
      <c r="W344" s="133">
        <v>2.9227555413290494E-2</v>
      </c>
      <c r="X344" s="133">
        <v>9.6826991423413535E-3</v>
      </c>
    </row>
    <row r="345" spans="1:24">
      <c r="A345" t="s">
        <v>1213</v>
      </c>
      <c r="B345" t="s">
        <v>1233</v>
      </c>
      <c r="C345" t="s">
        <v>4392</v>
      </c>
      <c r="D345" t="s">
        <v>4393</v>
      </c>
      <c r="E345" s="166" t="s">
        <v>311</v>
      </c>
      <c r="F345" t="s">
        <v>4394</v>
      </c>
      <c r="G345" t="s">
        <v>4395</v>
      </c>
      <c r="H345" t="s">
        <v>321</v>
      </c>
      <c r="I345" t="s">
        <v>917</v>
      </c>
      <c r="J345" t="s">
        <v>205</v>
      </c>
      <c r="K345" t="s">
        <v>224</v>
      </c>
      <c r="L345" t="s">
        <v>325</v>
      </c>
      <c r="M345" t="s">
        <v>344</v>
      </c>
      <c r="N345" t="s">
        <v>448</v>
      </c>
      <c r="O345" t="s">
        <v>339</v>
      </c>
      <c r="P345" t="s">
        <v>1224</v>
      </c>
      <c r="Q345" s="142">
        <v>490000</v>
      </c>
      <c r="R345" t="s">
        <v>1225</v>
      </c>
      <c r="S345" t="s">
        <v>4396</v>
      </c>
      <c r="U345" s="142">
        <v>4177.3539000000001</v>
      </c>
      <c r="V345" s="133">
        <v>3.2481584015412754E-5</v>
      </c>
      <c r="W345" s="133">
        <v>2.5776341566788721E-2</v>
      </c>
      <c r="X345" s="133">
        <v>8.5393580425118486E-3</v>
      </c>
    </row>
    <row r="346" spans="1:24">
      <c r="A346" t="s">
        <v>1213</v>
      </c>
      <c r="B346" t="s">
        <v>1233</v>
      </c>
      <c r="C346" t="s">
        <v>4397</v>
      </c>
      <c r="D346" t="s">
        <v>4398</v>
      </c>
      <c r="E346" t="s">
        <v>80</v>
      </c>
      <c r="F346" t="s">
        <v>4399</v>
      </c>
      <c r="G346" t="s">
        <v>4400</v>
      </c>
      <c r="H346" t="s">
        <v>321</v>
      </c>
      <c r="I346" t="s">
        <v>917</v>
      </c>
      <c r="J346" t="s">
        <v>205</v>
      </c>
      <c r="K346" t="s">
        <v>281</v>
      </c>
      <c r="L346" t="s">
        <v>325</v>
      </c>
      <c r="M346" t="s">
        <v>314</v>
      </c>
      <c r="N346" t="s">
        <v>537</v>
      </c>
      <c r="O346" t="s">
        <v>339</v>
      </c>
      <c r="P346" t="s">
        <v>1217</v>
      </c>
      <c r="Q346" s="142">
        <v>14750</v>
      </c>
      <c r="R346" t="s">
        <v>1218</v>
      </c>
      <c r="S346" t="s">
        <v>4401</v>
      </c>
      <c r="U346" s="142">
        <v>3865.4369999999999</v>
      </c>
      <c r="V346" s="133">
        <v>1.2854283565246207E-5</v>
      </c>
      <c r="W346" s="133">
        <v>2.385166004561768E-2</v>
      </c>
      <c r="X346" s="133">
        <v>7.9017367344414256E-3</v>
      </c>
    </row>
    <row r="347" spans="1:24">
      <c r="A347" t="s">
        <v>1213</v>
      </c>
      <c r="B347" t="s">
        <v>1233</v>
      </c>
      <c r="C347" t="s">
        <v>4402</v>
      </c>
      <c r="D347" t="s">
        <v>4403</v>
      </c>
      <c r="E347" t="s">
        <v>80</v>
      </c>
      <c r="F347" t="s">
        <v>4404</v>
      </c>
      <c r="G347" t="s">
        <v>4405</v>
      </c>
      <c r="H347" t="s">
        <v>321</v>
      </c>
      <c r="I347" t="s">
        <v>917</v>
      </c>
      <c r="J347" t="s">
        <v>205</v>
      </c>
      <c r="K347" t="s">
        <v>293</v>
      </c>
      <c r="L347" t="s">
        <v>325</v>
      </c>
      <c r="M347" t="s">
        <v>314</v>
      </c>
      <c r="N347" t="s">
        <v>525</v>
      </c>
      <c r="O347" t="s">
        <v>339</v>
      </c>
      <c r="P347" t="s">
        <v>1236</v>
      </c>
      <c r="Q347" s="142">
        <v>50000</v>
      </c>
      <c r="R347" t="s">
        <v>1237</v>
      </c>
      <c r="S347" t="s">
        <v>4406</v>
      </c>
      <c r="U347" s="142">
        <v>3382.15</v>
      </c>
      <c r="V347" s="133">
        <v>9.6691022239165235E-5</v>
      </c>
      <c r="W347" s="133">
        <v>2.0869539937113126E-2</v>
      </c>
      <c r="X347" s="133">
        <v>6.9138001311685503E-3</v>
      </c>
    </row>
    <row r="348" spans="1:24">
      <c r="A348" t="s">
        <v>1213</v>
      </c>
      <c r="B348" t="s">
        <v>1233</v>
      </c>
      <c r="C348" t="s">
        <v>4407</v>
      </c>
      <c r="D348" t="s">
        <v>4408</v>
      </c>
      <c r="E348" t="s">
        <v>80</v>
      </c>
      <c r="F348" t="s">
        <v>4409</v>
      </c>
      <c r="G348" t="s">
        <v>4410</v>
      </c>
      <c r="H348" t="s">
        <v>321</v>
      </c>
      <c r="I348" t="s">
        <v>917</v>
      </c>
      <c r="J348" t="s">
        <v>205</v>
      </c>
      <c r="K348" t="s">
        <v>224</v>
      </c>
      <c r="L348" t="s">
        <v>325</v>
      </c>
      <c r="M348" t="s">
        <v>344</v>
      </c>
      <c r="N348" t="s">
        <v>548</v>
      </c>
      <c r="O348" t="s">
        <v>339</v>
      </c>
      <c r="P348" t="s">
        <v>1215</v>
      </c>
      <c r="Q348" s="142">
        <v>6500</v>
      </c>
      <c r="R348" t="s">
        <v>1216</v>
      </c>
      <c r="S348" t="s">
        <v>4411</v>
      </c>
      <c r="T348" s="132">
        <v>563.1</v>
      </c>
      <c r="U348" s="142">
        <v>2822.7677000000003</v>
      </c>
      <c r="V348" s="133">
        <v>5.8697735118993087E-6</v>
      </c>
      <c r="W348" s="133">
        <v>1.7421348511619108E-2</v>
      </c>
      <c r="X348" s="133">
        <v>5.7714603190925301E-3</v>
      </c>
    </row>
    <row r="349" spans="1:24">
      <c r="A349" t="s">
        <v>1213</v>
      </c>
      <c r="B349" t="s">
        <v>1233</v>
      </c>
      <c r="C349" t="s">
        <v>4412</v>
      </c>
      <c r="D349" t="s">
        <v>4413</v>
      </c>
      <c r="E349" t="s">
        <v>80</v>
      </c>
      <c r="F349" t="s">
        <v>4412</v>
      </c>
      <c r="G349" t="s">
        <v>4414</v>
      </c>
      <c r="H349" t="s">
        <v>321</v>
      </c>
      <c r="I349" t="s">
        <v>917</v>
      </c>
      <c r="J349" t="s">
        <v>205</v>
      </c>
      <c r="K349" t="s">
        <v>251</v>
      </c>
      <c r="L349" t="s">
        <v>325</v>
      </c>
      <c r="M349" t="s">
        <v>314</v>
      </c>
      <c r="N349" t="s">
        <v>497</v>
      </c>
      <c r="O349" t="s">
        <v>339</v>
      </c>
      <c r="P349" t="s">
        <v>1222</v>
      </c>
      <c r="Q349" s="142">
        <v>22500</v>
      </c>
      <c r="R349" t="s">
        <v>1223</v>
      </c>
      <c r="S349" t="s">
        <v>4415</v>
      </c>
      <c r="T349" s="132">
        <v>1373814</v>
      </c>
      <c r="U349" s="142">
        <v>2455.0892000000003</v>
      </c>
      <c r="V349" s="133">
        <v>2.3105108465545386E-5</v>
      </c>
      <c r="W349" s="133">
        <v>2.3626228607400653E-2</v>
      </c>
      <c r="X349" s="133">
        <v>7.8270543067592169E-3</v>
      </c>
    </row>
    <row r="350" spans="1:24">
      <c r="A350" t="s">
        <v>1213</v>
      </c>
      <c r="B350" t="s">
        <v>1233</v>
      </c>
      <c r="C350" t="s">
        <v>4416</v>
      </c>
      <c r="D350" t="s">
        <v>4417</v>
      </c>
      <c r="E350" t="s">
        <v>80</v>
      </c>
      <c r="F350" t="s">
        <v>4418</v>
      </c>
      <c r="G350" t="s">
        <v>4419</v>
      </c>
      <c r="H350" t="s">
        <v>321</v>
      </c>
      <c r="I350" t="s">
        <v>917</v>
      </c>
      <c r="J350" t="s">
        <v>205</v>
      </c>
      <c r="K350" t="s">
        <v>281</v>
      </c>
      <c r="L350" t="s">
        <v>325</v>
      </c>
      <c r="M350" t="s">
        <v>314</v>
      </c>
      <c r="N350" t="s">
        <v>440</v>
      </c>
      <c r="O350" t="s">
        <v>339</v>
      </c>
      <c r="P350" t="s">
        <v>1217</v>
      </c>
      <c r="Q350" s="142">
        <v>9175</v>
      </c>
      <c r="R350" t="s">
        <v>1218</v>
      </c>
      <c r="S350" t="s">
        <v>4420</v>
      </c>
      <c r="T350" s="132">
        <v>5082.6000000000004</v>
      </c>
      <c r="U350" s="142">
        <v>2337.4025000000001</v>
      </c>
      <c r="V350" s="133">
        <v>3.8439841439085366E-6</v>
      </c>
      <c r="W350" s="133">
        <v>1.4454293223091134E-2</v>
      </c>
      <c r="X350" s="133">
        <v>4.7885144896768622E-3</v>
      </c>
    </row>
    <row r="351" spans="1:24">
      <c r="A351" t="s">
        <v>1213</v>
      </c>
      <c r="B351" t="s">
        <v>1233</v>
      </c>
      <c r="C351" t="s">
        <v>3701</v>
      </c>
      <c r="D351" t="s">
        <v>3702</v>
      </c>
      <c r="E351" t="s">
        <v>80</v>
      </c>
      <c r="F351" t="s">
        <v>4126</v>
      </c>
      <c r="G351" t="s">
        <v>4127</v>
      </c>
      <c r="H351" t="s">
        <v>321</v>
      </c>
      <c r="I351" t="s">
        <v>917</v>
      </c>
      <c r="J351" t="s">
        <v>205</v>
      </c>
      <c r="K351" t="s">
        <v>301</v>
      </c>
      <c r="L351" t="s">
        <v>325</v>
      </c>
      <c r="M351" t="s">
        <v>344</v>
      </c>
      <c r="N351" t="s">
        <v>548</v>
      </c>
      <c r="O351" t="s">
        <v>339</v>
      </c>
      <c r="P351" t="s">
        <v>1215</v>
      </c>
      <c r="Q351" s="142">
        <v>4650</v>
      </c>
      <c r="R351" t="s">
        <v>1216</v>
      </c>
      <c r="S351" t="s">
        <v>4128</v>
      </c>
      <c r="T351" s="132">
        <v>1613.4</v>
      </c>
      <c r="U351" s="142">
        <v>2334.6592999999998</v>
      </c>
      <c r="V351" s="133">
        <v>8.9647087790119502E-7</v>
      </c>
      <c r="W351" s="133">
        <v>1.441595930335544E-2</v>
      </c>
      <c r="X351" s="133">
        <v>4.7758149735353727E-3</v>
      </c>
    </row>
    <row r="352" spans="1:24">
      <c r="A352" t="s">
        <v>1213</v>
      </c>
      <c r="B352" t="s">
        <v>1233</v>
      </c>
      <c r="C352" t="s">
        <v>4421</v>
      </c>
      <c r="D352" t="s">
        <v>4422</v>
      </c>
      <c r="E352" t="s">
        <v>80</v>
      </c>
      <c r="F352" t="s">
        <v>4423</v>
      </c>
      <c r="G352" t="s">
        <v>4424</v>
      </c>
      <c r="H352" t="s">
        <v>321</v>
      </c>
      <c r="I352" t="s">
        <v>917</v>
      </c>
      <c r="J352" t="s">
        <v>205</v>
      </c>
      <c r="K352" t="s">
        <v>251</v>
      </c>
      <c r="L352" t="s">
        <v>325</v>
      </c>
      <c r="M352" t="s">
        <v>314</v>
      </c>
      <c r="N352" t="s">
        <v>497</v>
      </c>
      <c r="O352" t="s">
        <v>339</v>
      </c>
      <c r="P352" t="s">
        <v>1222</v>
      </c>
      <c r="Q352" s="142">
        <v>39500</v>
      </c>
      <c r="R352" t="s">
        <v>1223</v>
      </c>
      <c r="S352" t="s">
        <v>4425</v>
      </c>
      <c r="U352" s="142">
        <v>2291.4841000000001</v>
      </c>
      <c r="V352" s="133">
        <v>3.3569399982907313E-5</v>
      </c>
      <c r="W352" s="133">
        <v>1.4139591440546459E-2</v>
      </c>
      <c r="X352" s="133">
        <v>4.6842579880006056E-3</v>
      </c>
    </row>
    <row r="353" spans="1:24">
      <c r="A353" t="s">
        <v>1213</v>
      </c>
      <c r="B353" t="s">
        <v>1233</v>
      </c>
      <c r="C353" t="s">
        <v>4426</v>
      </c>
      <c r="D353" t="s">
        <v>4427</v>
      </c>
      <c r="E353" t="s">
        <v>80</v>
      </c>
      <c r="F353" t="s">
        <v>4426</v>
      </c>
      <c r="G353" t="s">
        <v>4428</v>
      </c>
      <c r="H353" t="s">
        <v>321</v>
      </c>
      <c r="I353" t="s">
        <v>917</v>
      </c>
      <c r="J353" t="s">
        <v>205</v>
      </c>
      <c r="K353" t="s">
        <v>281</v>
      </c>
      <c r="L353" t="s">
        <v>325</v>
      </c>
      <c r="M353" t="s">
        <v>314</v>
      </c>
      <c r="N353" t="s">
        <v>537</v>
      </c>
      <c r="O353" t="s">
        <v>339</v>
      </c>
      <c r="P353" t="s">
        <v>1217</v>
      </c>
      <c r="Q353" s="142">
        <v>40000</v>
      </c>
      <c r="R353" t="s">
        <v>1218</v>
      </c>
      <c r="S353" t="s">
        <v>4429</v>
      </c>
      <c r="U353" s="142">
        <v>2199.0097999999998</v>
      </c>
      <c r="V353" s="133">
        <v>1.3219197242105317E-5</v>
      </c>
      <c r="W353" s="133">
        <v>1.3568979301353312E-2</v>
      </c>
      <c r="X353" s="133">
        <v>4.4952217996280857E-3</v>
      </c>
    </row>
    <row r="354" spans="1:24">
      <c r="A354" t="s">
        <v>1213</v>
      </c>
      <c r="B354" t="s">
        <v>1233</v>
      </c>
      <c r="C354" t="s">
        <v>4430</v>
      </c>
      <c r="D354" t="s">
        <v>4431</v>
      </c>
      <c r="E354" t="s">
        <v>80</v>
      </c>
      <c r="F354" t="s">
        <v>4430</v>
      </c>
      <c r="G354" t="s">
        <v>4432</v>
      </c>
      <c r="H354" t="s">
        <v>321</v>
      </c>
      <c r="I354" t="s">
        <v>917</v>
      </c>
      <c r="J354" t="s">
        <v>205</v>
      </c>
      <c r="K354" t="s">
        <v>251</v>
      </c>
      <c r="L354" t="s">
        <v>325</v>
      </c>
      <c r="M354" t="s">
        <v>348</v>
      </c>
      <c r="N354" t="s">
        <v>534</v>
      </c>
      <c r="O354" t="s">
        <v>339</v>
      </c>
      <c r="P354" t="s">
        <v>1222</v>
      </c>
      <c r="Q354" s="142">
        <v>20100</v>
      </c>
      <c r="R354" t="s">
        <v>1223</v>
      </c>
      <c r="S354" t="s">
        <v>4433</v>
      </c>
      <c r="T354" s="132">
        <v>1602274.2</v>
      </c>
      <c r="U354" s="142">
        <v>2085.4402</v>
      </c>
      <c r="V354" s="133">
        <v>1.2702153629609593E-5</v>
      </c>
      <c r="W354" s="133">
        <v>2.2755023501629518E-2</v>
      </c>
      <c r="X354" s="133">
        <v>7.5384356791945708E-3</v>
      </c>
    </row>
    <row r="355" spans="1:24">
      <c r="A355" t="s">
        <v>1213</v>
      </c>
      <c r="B355" t="s">
        <v>1233</v>
      </c>
      <c r="C355" t="s">
        <v>4434</v>
      </c>
      <c r="D355" t="s">
        <v>4435</v>
      </c>
      <c r="E355" t="s">
        <v>80</v>
      </c>
      <c r="F355" t="s">
        <v>4436</v>
      </c>
      <c r="G355" t="s">
        <v>4437</v>
      </c>
      <c r="H355" t="s">
        <v>321</v>
      </c>
      <c r="I355" t="s">
        <v>917</v>
      </c>
      <c r="J355" t="s">
        <v>205</v>
      </c>
      <c r="K355" t="s">
        <v>224</v>
      </c>
      <c r="L355" t="s">
        <v>325</v>
      </c>
      <c r="M355" t="s">
        <v>344</v>
      </c>
      <c r="N355" t="s">
        <v>497</v>
      </c>
      <c r="O355" t="s">
        <v>339</v>
      </c>
      <c r="P355" t="s">
        <v>1215</v>
      </c>
      <c r="Q355" s="142">
        <v>1325</v>
      </c>
      <c r="R355" t="s">
        <v>1216</v>
      </c>
      <c r="S355" t="s">
        <v>4438</v>
      </c>
      <c r="T355" s="132">
        <v>1467.2</v>
      </c>
      <c r="U355" s="142">
        <v>2008.7131000000002</v>
      </c>
      <c r="V355" s="133">
        <v>4.7600536014367964E-6</v>
      </c>
      <c r="W355" s="133">
        <v>1.2403807275289393E-2</v>
      </c>
      <c r="X355" s="133">
        <v>4.1092158535981603E-3</v>
      </c>
    </row>
    <row r="356" spans="1:24">
      <c r="A356" t="s">
        <v>1213</v>
      </c>
      <c r="B356" t="s">
        <v>1233</v>
      </c>
      <c r="C356" t="s">
        <v>4439</v>
      </c>
      <c r="D356" t="s">
        <v>4440</v>
      </c>
      <c r="E356" t="s">
        <v>80</v>
      </c>
      <c r="F356" t="s">
        <v>4441</v>
      </c>
      <c r="G356" t="s">
        <v>4442</v>
      </c>
      <c r="H356" t="s">
        <v>321</v>
      </c>
      <c r="I356" t="s">
        <v>917</v>
      </c>
      <c r="J356" t="s">
        <v>205</v>
      </c>
      <c r="K356" t="s">
        <v>293</v>
      </c>
      <c r="L356" t="s">
        <v>325</v>
      </c>
      <c r="M356" t="s">
        <v>314</v>
      </c>
      <c r="N356" t="s">
        <v>497</v>
      </c>
      <c r="O356" t="s">
        <v>339</v>
      </c>
      <c r="P356" t="s">
        <v>1234</v>
      </c>
      <c r="Q356" s="142">
        <v>335</v>
      </c>
      <c r="R356" t="s">
        <v>1235</v>
      </c>
      <c r="S356" t="s">
        <v>4443</v>
      </c>
      <c r="U356" s="142">
        <v>1607.4302</v>
      </c>
      <c r="V356" s="133">
        <v>4.4890105671308752E-5</v>
      </c>
      <c r="W356" s="133">
        <v>9.918639925664989E-3</v>
      </c>
      <c r="X356" s="133">
        <v>3.2859130687938986E-3</v>
      </c>
    </row>
    <row r="357" spans="1:24">
      <c r="A357" t="s">
        <v>1213</v>
      </c>
      <c r="B357" t="s">
        <v>1233</v>
      </c>
      <c r="C357" t="s">
        <v>4444</v>
      </c>
      <c r="D357" t="s">
        <v>4445</v>
      </c>
      <c r="E357" t="s">
        <v>80</v>
      </c>
      <c r="F357" t="s">
        <v>4446</v>
      </c>
      <c r="G357" t="s">
        <v>4447</v>
      </c>
      <c r="H357" t="s">
        <v>321</v>
      </c>
      <c r="I357" t="s">
        <v>917</v>
      </c>
      <c r="J357" t="s">
        <v>205</v>
      </c>
      <c r="K357" t="s">
        <v>224</v>
      </c>
      <c r="L357" t="s">
        <v>325</v>
      </c>
      <c r="M357" t="s">
        <v>346</v>
      </c>
      <c r="N357" t="s">
        <v>534</v>
      </c>
      <c r="O357" t="s">
        <v>339</v>
      </c>
      <c r="P357" t="s">
        <v>1215</v>
      </c>
      <c r="Q357" s="142">
        <v>214.65</v>
      </c>
      <c r="R357" t="s">
        <v>1216</v>
      </c>
      <c r="S357" t="s">
        <v>4448</v>
      </c>
      <c r="U357" s="142">
        <v>0.79010000000000002</v>
      </c>
      <c r="V357" s="133">
        <v>6.8286149666442911E-5</v>
      </c>
      <c r="W357" s="133">
        <v>4.8754726069371269E-6</v>
      </c>
      <c r="X357" s="133">
        <v>1.6151790241147693E-6</v>
      </c>
    </row>
    <row r="358" spans="1:24">
      <c r="A358" t="s">
        <v>1213</v>
      </c>
      <c r="B358" t="s">
        <v>1240</v>
      </c>
      <c r="C358" t="s">
        <v>2312</v>
      </c>
      <c r="D358" t="s">
        <v>2313</v>
      </c>
      <c r="E358" t="s">
        <v>309</v>
      </c>
      <c r="F358" t="s">
        <v>2312</v>
      </c>
      <c r="G358" t="s">
        <v>4222</v>
      </c>
      <c r="H358" t="s">
        <v>321</v>
      </c>
      <c r="I358" t="s">
        <v>917</v>
      </c>
      <c r="J358" t="s">
        <v>204</v>
      </c>
      <c r="K358" t="s">
        <v>204</v>
      </c>
      <c r="L358" t="s">
        <v>325</v>
      </c>
      <c r="M358" t="s">
        <v>340</v>
      </c>
      <c r="N358" t="s">
        <v>464</v>
      </c>
      <c r="O358" t="s">
        <v>339</v>
      </c>
      <c r="P358" t="s">
        <v>1212</v>
      </c>
      <c r="Q358" s="142">
        <v>193500</v>
      </c>
      <c r="S358" t="s">
        <v>4223</v>
      </c>
      <c r="T358" s="132">
        <v>34830</v>
      </c>
      <c r="U358" s="142">
        <v>5168.3850000000002</v>
      </c>
      <c r="V358" s="133">
        <v>1.076149016261874E-3</v>
      </c>
      <c r="W358" s="133">
        <v>1.2257525631927255E-2</v>
      </c>
      <c r="X358" s="133">
        <v>2.0826072628725291E-3</v>
      </c>
    </row>
    <row r="359" spans="1:24">
      <c r="A359" t="s">
        <v>1213</v>
      </c>
      <c r="B359" t="s">
        <v>1240</v>
      </c>
      <c r="C359" t="s">
        <v>1846</v>
      </c>
      <c r="D359" t="s">
        <v>1847</v>
      </c>
      <c r="E359" t="s">
        <v>309</v>
      </c>
      <c r="F359" t="s">
        <v>3936</v>
      </c>
      <c r="G359" t="s">
        <v>3937</v>
      </c>
      <c r="H359" t="s">
        <v>321</v>
      </c>
      <c r="I359" t="s">
        <v>917</v>
      </c>
      <c r="J359" t="s">
        <v>204</v>
      </c>
      <c r="K359" t="s">
        <v>204</v>
      </c>
      <c r="L359" t="s">
        <v>325</v>
      </c>
      <c r="M359" t="s">
        <v>340</v>
      </c>
      <c r="N359" t="s">
        <v>464</v>
      </c>
      <c r="O359" t="s">
        <v>339</v>
      </c>
      <c r="P359" t="s">
        <v>1212</v>
      </c>
      <c r="Q359" s="142">
        <v>292000</v>
      </c>
      <c r="S359" t="s">
        <v>3938</v>
      </c>
      <c r="U359" s="142">
        <v>4572.72</v>
      </c>
      <c r="V359" s="133">
        <v>1.5017702760009473E-3</v>
      </c>
      <c r="W359" s="133">
        <v>1.077223074726422E-2</v>
      </c>
      <c r="X359" s="133">
        <v>1.830249160006356E-3</v>
      </c>
    </row>
    <row r="360" spans="1:24">
      <c r="A360" t="s">
        <v>1213</v>
      </c>
      <c r="B360" t="s">
        <v>1240</v>
      </c>
      <c r="C360" t="s">
        <v>1858</v>
      </c>
      <c r="D360" t="s">
        <v>1859</v>
      </c>
      <c r="E360" t="s">
        <v>309</v>
      </c>
      <c r="F360" t="s">
        <v>1858</v>
      </c>
      <c r="G360" t="s">
        <v>3946</v>
      </c>
      <c r="H360" t="s">
        <v>312</v>
      </c>
      <c r="I360" t="s">
        <v>917</v>
      </c>
      <c r="J360" t="s">
        <v>204</v>
      </c>
      <c r="K360" t="s">
        <v>204</v>
      </c>
      <c r="L360" t="s">
        <v>325</v>
      </c>
      <c r="M360" t="s">
        <v>340</v>
      </c>
      <c r="N360" t="s">
        <v>448</v>
      </c>
      <c r="O360" t="s">
        <v>339</v>
      </c>
      <c r="P360" t="s">
        <v>1212</v>
      </c>
      <c r="Q360" s="142">
        <v>1450000</v>
      </c>
      <c r="S360" t="s">
        <v>3947</v>
      </c>
      <c r="T360" s="132">
        <v>347576</v>
      </c>
      <c r="U360" s="142">
        <v>45297.576000000001</v>
      </c>
      <c r="V360" s="133">
        <v>8.9748307401854555E-4</v>
      </c>
      <c r="W360" s="133">
        <v>0.10752902217254461</v>
      </c>
      <c r="X360" s="133">
        <v>1.8269651581459701E-2</v>
      </c>
    </row>
    <row r="361" spans="1:24">
      <c r="A361" t="s">
        <v>1213</v>
      </c>
      <c r="B361" t="s">
        <v>1240</v>
      </c>
      <c r="C361" t="s">
        <v>1874</v>
      </c>
      <c r="D361" t="s">
        <v>1875</v>
      </c>
      <c r="E361" t="s">
        <v>309</v>
      </c>
      <c r="F361" t="s">
        <v>1874</v>
      </c>
      <c r="G361" t="s">
        <v>3951</v>
      </c>
      <c r="H361" t="s">
        <v>312</v>
      </c>
      <c r="I361" t="s">
        <v>917</v>
      </c>
      <c r="J361" t="s">
        <v>204</v>
      </c>
      <c r="K361" t="s">
        <v>204</v>
      </c>
      <c r="L361" t="s">
        <v>325</v>
      </c>
      <c r="M361" t="s">
        <v>340</v>
      </c>
      <c r="N361" t="s">
        <v>448</v>
      </c>
      <c r="O361" t="s">
        <v>339</v>
      </c>
      <c r="P361" t="s">
        <v>1212</v>
      </c>
      <c r="Q361" s="142">
        <v>1251500</v>
      </c>
      <c r="S361" t="s">
        <v>3952</v>
      </c>
      <c r="T361" s="132">
        <v>329420.5</v>
      </c>
      <c r="U361" s="142">
        <v>44131.9205</v>
      </c>
      <c r="V361" s="133">
        <v>9.3578691433130108E-4</v>
      </c>
      <c r="W361" s="133">
        <v>0.10474024731954304</v>
      </c>
      <c r="X361" s="133">
        <v>1.7795826525915916E-2</v>
      </c>
    </row>
    <row r="362" spans="1:24">
      <c r="A362" t="s">
        <v>1213</v>
      </c>
      <c r="B362" t="s">
        <v>1240</v>
      </c>
      <c r="C362" t="s">
        <v>3567</v>
      </c>
      <c r="D362" t="s">
        <v>3568</v>
      </c>
      <c r="E362" t="s">
        <v>309</v>
      </c>
      <c r="F362" t="s">
        <v>3567</v>
      </c>
      <c r="G362" t="s">
        <v>3953</v>
      </c>
      <c r="H362" t="s">
        <v>312</v>
      </c>
      <c r="I362" t="s">
        <v>917</v>
      </c>
      <c r="J362" t="s">
        <v>204</v>
      </c>
      <c r="K362" t="s">
        <v>204</v>
      </c>
      <c r="L362" t="s">
        <v>325</v>
      </c>
      <c r="M362" t="s">
        <v>340</v>
      </c>
      <c r="N362" t="s">
        <v>448</v>
      </c>
      <c r="O362" t="s">
        <v>339</v>
      </c>
      <c r="P362" t="s">
        <v>1212</v>
      </c>
      <c r="Q362" s="142">
        <v>1000000</v>
      </c>
      <c r="S362" t="s">
        <v>3954</v>
      </c>
      <c r="T362" s="132">
        <v>148583.9</v>
      </c>
      <c r="U362" s="142">
        <v>19608.583899999998</v>
      </c>
      <c r="V362" s="133">
        <v>8.0840005718524994E-4</v>
      </c>
      <c r="W362" s="133">
        <v>4.6543145098326286E-2</v>
      </c>
      <c r="X362" s="133">
        <v>7.9078840974419213E-3</v>
      </c>
    </row>
    <row r="363" spans="1:24">
      <c r="A363" t="s">
        <v>1213</v>
      </c>
      <c r="B363" t="s">
        <v>1240</v>
      </c>
      <c r="C363" t="s">
        <v>2393</v>
      </c>
      <c r="D363" t="s">
        <v>2394</v>
      </c>
      <c r="E363" t="s">
        <v>309</v>
      </c>
      <c r="F363" t="s">
        <v>2393</v>
      </c>
      <c r="G363" t="s">
        <v>3983</v>
      </c>
      <c r="H363" t="s">
        <v>312</v>
      </c>
      <c r="I363" t="s">
        <v>917</v>
      </c>
      <c r="J363" t="s">
        <v>204</v>
      </c>
      <c r="K363" t="s">
        <v>204</v>
      </c>
      <c r="L363" t="s">
        <v>325</v>
      </c>
      <c r="M363" t="s">
        <v>340</v>
      </c>
      <c r="N363" t="s">
        <v>456</v>
      </c>
      <c r="O363" t="s">
        <v>339</v>
      </c>
      <c r="P363" t="s">
        <v>1212</v>
      </c>
      <c r="Q363" s="142">
        <v>800000</v>
      </c>
      <c r="S363" t="s">
        <v>3984</v>
      </c>
      <c r="U363" s="142">
        <v>15608</v>
      </c>
      <c r="V363" s="133">
        <v>6.0872661836165287E-4</v>
      </c>
      <c r="W363" s="133">
        <v>3.6768701670624911E-2</v>
      </c>
      <c r="X363" s="133">
        <v>6.2471633708994223E-3</v>
      </c>
    </row>
    <row r="364" spans="1:24">
      <c r="A364" t="s">
        <v>1213</v>
      </c>
      <c r="B364" t="s">
        <v>1240</v>
      </c>
      <c r="C364" t="s">
        <v>4093</v>
      </c>
      <c r="D364" t="s">
        <v>4094</v>
      </c>
      <c r="E364" t="s">
        <v>309</v>
      </c>
      <c r="F364" t="s">
        <v>4093</v>
      </c>
      <c r="G364" t="s">
        <v>4095</v>
      </c>
      <c r="H364" t="s">
        <v>312</v>
      </c>
      <c r="I364" t="s">
        <v>917</v>
      </c>
      <c r="J364" t="s">
        <v>204</v>
      </c>
      <c r="K364" t="s">
        <v>204</v>
      </c>
      <c r="L364" t="s">
        <v>325</v>
      </c>
      <c r="M364" t="s">
        <v>340</v>
      </c>
      <c r="N364" t="s">
        <v>475</v>
      </c>
      <c r="O364" t="s">
        <v>339</v>
      </c>
      <c r="P364" t="s">
        <v>1212</v>
      </c>
      <c r="Q364" s="142">
        <v>34750</v>
      </c>
      <c r="S364" t="s">
        <v>4096</v>
      </c>
      <c r="U364" s="142">
        <v>11863.65</v>
      </c>
      <c r="V364" s="133">
        <v>2.5164713003870878E-3</v>
      </c>
      <c r="W364" s="133">
        <v>2.7947911812833754E-2</v>
      </c>
      <c r="X364" s="133">
        <v>4.748472560556825E-3</v>
      </c>
    </row>
    <row r="365" spans="1:24">
      <c r="A365" t="s">
        <v>1213</v>
      </c>
      <c r="B365" t="s">
        <v>1240</v>
      </c>
      <c r="C365" t="s">
        <v>2388</v>
      </c>
      <c r="D365" t="s">
        <v>2389</v>
      </c>
      <c r="E365" t="s">
        <v>309</v>
      </c>
      <c r="F365" t="s">
        <v>2388</v>
      </c>
      <c r="G365" t="s">
        <v>3968</v>
      </c>
      <c r="H365" t="s">
        <v>312</v>
      </c>
      <c r="I365" t="s">
        <v>917</v>
      </c>
      <c r="J365" t="s">
        <v>204</v>
      </c>
      <c r="K365" t="s">
        <v>204</v>
      </c>
      <c r="L365" t="s">
        <v>325</v>
      </c>
      <c r="M365" t="s">
        <v>340</v>
      </c>
      <c r="N365" t="s">
        <v>446</v>
      </c>
      <c r="O365" t="s">
        <v>339</v>
      </c>
      <c r="P365" t="s">
        <v>1212</v>
      </c>
      <c r="Q365" s="142">
        <v>13350</v>
      </c>
      <c r="S365" t="s">
        <v>3969</v>
      </c>
      <c r="U365" s="142">
        <v>10346.25</v>
      </c>
      <c r="V365" s="133">
        <v>3.0017642953965415E-4</v>
      </c>
      <c r="W365" s="133">
        <v>2.4373281628632944E-2</v>
      </c>
      <c r="X365" s="133">
        <v>4.1411272441163596E-3</v>
      </c>
    </row>
    <row r="366" spans="1:24">
      <c r="A366" t="s">
        <v>1213</v>
      </c>
      <c r="B366" t="s">
        <v>1240</v>
      </c>
      <c r="C366" t="s">
        <v>3955</v>
      </c>
      <c r="D366" t="s">
        <v>3956</v>
      </c>
      <c r="E366" t="s">
        <v>309</v>
      </c>
      <c r="F366" t="s">
        <v>3957</v>
      </c>
      <c r="G366" t="s">
        <v>3958</v>
      </c>
      <c r="H366" t="s">
        <v>312</v>
      </c>
      <c r="I366" t="s">
        <v>917</v>
      </c>
      <c r="J366" t="s">
        <v>204</v>
      </c>
      <c r="K366" t="s">
        <v>204</v>
      </c>
      <c r="L366" t="s">
        <v>325</v>
      </c>
      <c r="M366" t="s">
        <v>340</v>
      </c>
      <c r="N366" t="s">
        <v>448</v>
      </c>
      <c r="O366" t="s">
        <v>339</v>
      </c>
      <c r="P366" t="s">
        <v>1212</v>
      </c>
      <c r="Q366" s="142">
        <v>57000</v>
      </c>
      <c r="S366" t="s">
        <v>3959</v>
      </c>
      <c r="U366" s="142">
        <v>8800.7999999999993</v>
      </c>
      <c r="V366" s="133">
        <v>5.6812496038075933E-4</v>
      </c>
      <c r="W366" s="133">
        <v>2.0732572377167847E-2</v>
      </c>
      <c r="X366" s="133">
        <v>3.5225548048828572E-3</v>
      </c>
    </row>
    <row r="367" spans="1:24">
      <c r="A367" t="s">
        <v>1213</v>
      </c>
      <c r="B367" t="s">
        <v>1240</v>
      </c>
      <c r="C367" t="s">
        <v>4277</v>
      </c>
      <c r="D367" t="s">
        <v>4278</v>
      </c>
      <c r="E367" t="s">
        <v>309</v>
      </c>
      <c r="F367" t="s">
        <v>4277</v>
      </c>
      <c r="G367" t="s">
        <v>4279</v>
      </c>
      <c r="H367" t="s">
        <v>312</v>
      </c>
      <c r="I367" t="s">
        <v>917</v>
      </c>
      <c r="J367" t="s">
        <v>204</v>
      </c>
      <c r="K367" t="s">
        <v>204</v>
      </c>
      <c r="L367" t="s">
        <v>325</v>
      </c>
      <c r="M367" t="s">
        <v>340</v>
      </c>
      <c r="N367" t="s">
        <v>462</v>
      </c>
      <c r="O367" t="s">
        <v>339</v>
      </c>
      <c r="P367" t="s">
        <v>1212</v>
      </c>
      <c r="Q367" s="142">
        <v>313000</v>
      </c>
      <c r="S367" t="s">
        <v>4280</v>
      </c>
      <c r="U367" s="142">
        <v>7020.59</v>
      </c>
      <c r="V367" s="133">
        <v>3.2276040704067696E-3</v>
      </c>
      <c r="W367" s="133">
        <v>1.6538824914260158E-2</v>
      </c>
      <c r="X367" s="133">
        <v>2.8100187525693732E-3</v>
      </c>
    </row>
    <row r="368" spans="1:24">
      <c r="A368" t="s">
        <v>1213</v>
      </c>
      <c r="B368" t="s">
        <v>1240</v>
      </c>
      <c r="C368" t="s">
        <v>2557</v>
      </c>
      <c r="D368" t="s">
        <v>2558</v>
      </c>
      <c r="E368" t="s">
        <v>309</v>
      </c>
      <c r="F368" t="s">
        <v>2557</v>
      </c>
      <c r="G368" t="s">
        <v>3998</v>
      </c>
      <c r="H368" t="s">
        <v>312</v>
      </c>
      <c r="I368" t="s">
        <v>917</v>
      </c>
      <c r="J368" t="s">
        <v>204</v>
      </c>
      <c r="K368" t="s">
        <v>204</v>
      </c>
      <c r="L368" t="s">
        <v>325</v>
      </c>
      <c r="M368" t="s">
        <v>340</v>
      </c>
      <c r="N368" t="s">
        <v>475</v>
      </c>
      <c r="O368" t="s">
        <v>339</v>
      </c>
      <c r="P368" t="s">
        <v>1212</v>
      </c>
      <c r="Q368" s="142">
        <v>235000</v>
      </c>
      <c r="S368" t="s">
        <v>3999</v>
      </c>
      <c r="U368" s="142">
        <v>6074.75</v>
      </c>
      <c r="V368" s="133">
        <v>8.5593381342818757E-4</v>
      </c>
      <c r="W368" s="133">
        <v>1.4310652900668163E-2</v>
      </c>
      <c r="X368" s="133">
        <v>2.4314425735117418E-3</v>
      </c>
    </row>
    <row r="369" spans="1:24">
      <c r="A369" t="s">
        <v>1213</v>
      </c>
      <c r="B369" t="s">
        <v>1240</v>
      </c>
      <c r="C369" t="s">
        <v>4034</v>
      </c>
      <c r="D369" t="s">
        <v>4035</v>
      </c>
      <c r="E369" t="s">
        <v>309</v>
      </c>
      <c r="F369" t="s">
        <v>4034</v>
      </c>
      <c r="G369" t="s">
        <v>4036</v>
      </c>
      <c r="H369" t="s">
        <v>312</v>
      </c>
      <c r="I369" t="s">
        <v>917</v>
      </c>
      <c r="J369" t="s">
        <v>204</v>
      </c>
      <c r="K369" t="s">
        <v>204</v>
      </c>
      <c r="L369" t="s">
        <v>325</v>
      </c>
      <c r="M369" t="s">
        <v>340</v>
      </c>
      <c r="N369" t="s">
        <v>476</v>
      </c>
      <c r="O369" t="s">
        <v>339</v>
      </c>
      <c r="P369" t="s">
        <v>1212</v>
      </c>
      <c r="Q369" s="142">
        <v>23800</v>
      </c>
      <c r="S369" t="s">
        <v>4037</v>
      </c>
      <c r="U369" s="142">
        <v>5583.48</v>
      </c>
      <c r="V369" s="133">
        <v>1.0378203992495076E-3</v>
      </c>
      <c r="W369" s="133">
        <v>1.3153338698353459E-2</v>
      </c>
      <c r="X369" s="133">
        <v>2.2348098243304398E-3</v>
      </c>
    </row>
    <row r="370" spans="1:24">
      <c r="A370" t="s">
        <v>1213</v>
      </c>
      <c r="B370" t="s">
        <v>1240</v>
      </c>
      <c r="C370" t="s">
        <v>2540</v>
      </c>
      <c r="D370" t="s">
        <v>2541</v>
      </c>
      <c r="E370" t="s">
        <v>309</v>
      </c>
      <c r="F370" t="s">
        <v>2540</v>
      </c>
      <c r="G370" t="s">
        <v>4076</v>
      </c>
      <c r="H370" t="s">
        <v>312</v>
      </c>
      <c r="I370" t="s">
        <v>917</v>
      </c>
      <c r="J370" t="s">
        <v>204</v>
      </c>
      <c r="K370" t="s">
        <v>204</v>
      </c>
      <c r="L370" t="s">
        <v>325</v>
      </c>
      <c r="M370" t="s">
        <v>340</v>
      </c>
      <c r="N370" t="s">
        <v>440</v>
      </c>
      <c r="O370" t="s">
        <v>339</v>
      </c>
      <c r="P370" t="s">
        <v>1212</v>
      </c>
      <c r="Q370" s="142">
        <v>203000.37</v>
      </c>
      <c r="S370" t="s">
        <v>4077</v>
      </c>
      <c r="U370" s="142">
        <v>5310.4897000000001</v>
      </c>
      <c r="V370" s="133">
        <v>9.0445687824345776E-4</v>
      </c>
      <c r="W370" s="133">
        <v>1.2510239027385789E-2</v>
      </c>
      <c r="X370" s="133">
        <v>2.1255443750280408E-3</v>
      </c>
    </row>
    <row r="371" spans="1:24">
      <c r="A371" t="s">
        <v>1213</v>
      </c>
      <c r="B371" t="s">
        <v>1240</v>
      </c>
      <c r="C371" t="s">
        <v>2330</v>
      </c>
      <c r="D371" t="s">
        <v>2331</v>
      </c>
      <c r="E371" t="s">
        <v>309</v>
      </c>
      <c r="F371" t="s">
        <v>3974</v>
      </c>
      <c r="G371" t="s">
        <v>3975</v>
      </c>
      <c r="H371" t="s">
        <v>312</v>
      </c>
      <c r="I371" t="s">
        <v>917</v>
      </c>
      <c r="J371" t="s">
        <v>204</v>
      </c>
      <c r="K371" t="s">
        <v>204</v>
      </c>
      <c r="L371" t="s">
        <v>325</v>
      </c>
      <c r="M371" t="s">
        <v>340</v>
      </c>
      <c r="N371" t="s">
        <v>445</v>
      </c>
      <c r="O371" t="s">
        <v>339</v>
      </c>
      <c r="P371" t="s">
        <v>1212</v>
      </c>
      <c r="Q371" s="142">
        <v>137500</v>
      </c>
      <c r="S371" t="s">
        <v>3976</v>
      </c>
      <c r="U371" s="142">
        <v>5238.75</v>
      </c>
      <c r="V371" s="133">
        <v>5.2913563784820939E-4</v>
      </c>
      <c r="W371" s="133">
        <v>1.2341237562595224E-2</v>
      </c>
      <c r="X371" s="133">
        <v>2.0968302863467033E-3</v>
      </c>
    </row>
    <row r="372" spans="1:24">
      <c r="A372" t="s">
        <v>1213</v>
      </c>
      <c r="B372" t="s">
        <v>1240</v>
      </c>
      <c r="C372" t="s">
        <v>4326</v>
      </c>
      <c r="D372" t="s">
        <v>4327</v>
      </c>
      <c r="E372" t="s">
        <v>309</v>
      </c>
      <c r="F372" t="s">
        <v>4328</v>
      </c>
      <c r="G372" t="s">
        <v>4329</v>
      </c>
      <c r="H372" t="s">
        <v>312</v>
      </c>
      <c r="I372" t="s">
        <v>917</v>
      </c>
      <c r="J372" t="s">
        <v>204</v>
      </c>
      <c r="K372" t="s">
        <v>204</v>
      </c>
      <c r="L372" t="s">
        <v>325</v>
      </c>
      <c r="M372" t="s">
        <v>340</v>
      </c>
      <c r="N372" t="s">
        <v>451</v>
      </c>
      <c r="O372" t="s">
        <v>339</v>
      </c>
      <c r="P372" t="s">
        <v>1212</v>
      </c>
      <c r="Q372" s="142">
        <v>50000</v>
      </c>
      <c r="S372" t="s">
        <v>4330</v>
      </c>
      <c r="U372" s="142">
        <v>4859</v>
      </c>
      <c r="V372" s="133">
        <v>9.4190597122232364E-4</v>
      </c>
      <c r="W372" s="133">
        <v>1.1446637712555514E-2</v>
      </c>
      <c r="X372" s="133">
        <v>1.9448338556637809E-3</v>
      </c>
    </row>
    <row r="373" spans="1:24">
      <c r="A373" t="s">
        <v>1213</v>
      </c>
      <c r="B373" t="s">
        <v>1240</v>
      </c>
      <c r="C373" t="s">
        <v>2119</v>
      </c>
      <c r="D373" t="s">
        <v>2120</v>
      </c>
      <c r="E373" t="s">
        <v>309</v>
      </c>
      <c r="F373" t="s">
        <v>2119</v>
      </c>
      <c r="G373" t="s">
        <v>4008</v>
      </c>
      <c r="H373" t="s">
        <v>312</v>
      </c>
      <c r="I373" t="s">
        <v>917</v>
      </c>
      <c r="J373" t="s">
        <v>204</v>
      </c>
      <c r="K373" t="s">
        <v>204</v>
      </c>
      <c r="L373" t="s">
        <v>325</v>
      </c>
      <c r="M373" t="s">
        <v>340</v>
      </c>
      <c r="N373" t="s">
        <v>464</v>
      </c>
      <c r="O373" t="s">
        <v>339</v>
      </c>
      <c r="P373" t="s">
        <v>1212</v>
      </c>
      <c r="Q373" s="142">
        <v>11660</v>
      </c>
      <c r="S373" t="s">
        <v>4009</v>
      </c>
      <c r="U373" s="142">
        <v>4784.098</v>
      </c>
      <c r="V373" s="133">
        <v>4.7400352852129235E-4</v>
      </c>
      <c r="W373" s="133">
        <v>1.1270186579000084E-2</v>
      </c>
      <c r="X373" s="133">
        <v>1.9148540356479487E-3</v>
      </c>
    </row>
    <row r="374" spans="1:24">
      <c r="A374" t="s">
        <v>1213</v>
      </c>
      <c r="B374" t="s">
        <v>1240</v>
      </c>
      <c r="C374" t="s">
        <v>2234</v>
      </c>
      <c r="D374" t="s">
        <v>2235</v>
      </c>
      <c r="E374" t="s">
        <v>309</v>
      </c>
      <c r="F374" t="s">
        <v>2234</v>
      </c>
      <c r="G374" t="s">
        <v>3990</v>
      </c>
      <c r="H374" t="s">
        <v>312</v>
      </c>
      <c r="I374" t="s">
        <v>917</v>
      </c>
      <c r="J374" t="s">
        <v>204</v>
      </c>
      <c r="K374" t="s">
        <v>204</v>
      </c>
      <c r="L374" t="s">
        <v>325</v>
      </c>
      <c r="M374" t="s">
        <v>340</v>
      </c>
      <c r="N374" t="s">
        <v>441</v>
      </c>
      <c r="O374" t="s">
        <v>339</v>
      </c>
      <c r="P374" t="s">
        <v>1212</v>
      </c>
      <c r="Q374" s="142">
        <v>352000</v>
      </c>
      <c r="S374" t="s">
        <v>3991</v>
      </c>
      <c r="U374" s="142">
        <v>4759.04</v>
      </c>
      <c r="V374" s="133">
        <v>6.4220672974708208E-4</v>
      </c>
      <c r="W374" s="133">
        <v>1.1211155945577318E-2</v>
      </c>
      <c r="X374" s="133">
        <v>1.904824472619502E-3</v>
      </c>
    </row>
    <row r="375" spans="1:24">
      <c r="A375" t="s">
        <v>1213</v>
      </c>
      <c r="B375" t="s">
        <v>1240</v>
      </c>
      <c r="C375" t="s">
        <v>2335</v>
      </c>
      <c r="D375" t="s">
        <v>2336</v>
      </c>
      <c r="E375" t="s">
        <v>309</v>
      </c>
      <c r="F375" t="s">
        <v>2335</v>
      </c>
      <c r="G375" t="s">
        <v>4331</v>
      </c>
      <c r="H375" t="s">
        <v>312</v>
      </c>
      <c r="I375" t="s">
        <v>917</v>
      </c>
      <c r="J375" t="s">
        <v>204</v>
      </c>
      <c r="K375" t="s">
        <v>204</v>
      </c>
      <c r="L375" t="s">
        <v>325</v>
      </c>
      <c r="M375" t="s">
        <v>340</v>
      </c>
      <c r="N375" t="s">
        <v>464</v>
      </c>
      <c r="O375" t="s">
        <v>339</v>
      </c>
      <c r="P375" t="s">
        <v>1212</v>
      </c>
      <c r="Q375" s="142">
        <v>28028</v>
      </c>
      <c r="S375" t="s">
        <v>4332</v>
      </c>
      <c r="U375" s="142">
        <v>4602.1975999999995</v>
      </c>
      <c r="V375" s="133">
        <v>1.5819282253404492E-3</v>
      </c>
      <c r="W375" s="133">
        <v>1.0841672897467066E-2</v>
      </c>
      <c r="X375" s="133">
        <v>1.8420476853127389E-3</v>
      </c>
    </row>
    <row r="376" spans="1:24">
      <c r="A376" t="s">
        <v>1213</v>
      </c>
      <c r="B376" t="s">
        <v>1240</v>
      </c>
      <c r="C376" t="s">
        <v>1756</v>
      </c>
      <c r="D376" t="s">
        <v>1757</v>
      </c>
      <c r="E376" t="s">
        <v>309</v>
      </c>
      <c r="F376" t="s">
        <v>1756</v>
      </c>
      <c r="G376" t="s">
        <v>3970</v>
      </c>
      <c r="H376" t="s">
        <v>312</v>
      </c>
      <c r="I376" t="s">
        <v>917</v>
      </c>
      <c r="J376" t="s">
        <v>204</v>
      </c>
      <c r="K376" t="s">
        <v>204</v>
      </c>
      <c r="L376" t="s">
        <v>325</v>
      </c>
      <c r="M376" t="s">
        <v>340</v>
      </c>
      <c r="N376" t="s">
        <v>441</v>
      </c>
      <c r="O376" t="s">
        <v>339</v>
      </c>
      <c r="P376" t="s">
        <v>1212</v>
      </c>
      <c r="Q376" s="142">
        <v>72000</v>
      </c>
      <c r="S376" t="s">
        <v>3971</v>
      </c>
      <c r="U376" s="142">
        <v>4535.28</v>
      </c>
      <c r="V376" s="133">
        <v>6.1021458534901902E-4</v>
      </c>
      <c r="W376" s="133">
        <v>1.0684031093846217E-2</v>
      </c>
      <c r="X376" s="133">
        <v>1.8152636527916921E-3</v>
      </c>
    </row>
    <row r="377" spans="1:24">
      <c r="A377" t="s">
        <v>1213</v>
      </c>
      <c r="B377" t="s">
        <v>1240</v>
      </c>
      <c r="C377" t="s">
        <v>4088</v>
      </c>
      <c r="D377" t="s">
        <v>4089</v>
      </c>
      <c r="E377" t="s">
        <v>309</v>
      </c>
      <c r="F377" t="s">
        <v>4090</v>
      </c>
      <c r="G377" t="s">
        <v>4091</v>
      </c>
      <c r="H377" t="s">
        <v>312</v>
      </c>
      <c r="I377" t="s">
        <v>917</v>
      </c>
      <c r="J377" t="s">
        <v>204</v>
      </c>
      <c r="K377" t="s">
        <v>204</v>
      </c>
      <c r="L377" t="s">
        <v>325</v>
      </c>
      <c r="M377" t="s">
        <v>340</v>
      </c>
      <c r="N377" t="s">
        <v>463</v>
      </c>
      <c r="O377" t="s">
        <v>339</v>
      </c>
      <c r="P377" t="s">
        <v>1212</v>
      </c>
      <c r="Q377" s="142">
        <v>380000</v>
      </c>
      <c r="S377" t="s">
        <v>4092</v>
      </c>
      <c r="U377" s="142">
        <v>4484</v>
      </c>
      <c r="V377" s="133">
        <v>2.6073432763179861E-3</v>
      </c>
      <c r="W377" s="133">
        <v>1.0563227722391216E-2</v>
      </c>
      <c r="X377" s="133">
        <v>1.7947386311579325E-3</v>
      </c>
    </row>
    <row r="378" spans="1:24">
      <c r="A378" t="s">
        <v>1213</v>
      </c>
      <c r="B378" t="s">
        <v>1240</v>
      </c>
      <c r="C378" t="s">
        <v>4337</v>
      </c>
      <c r="D378" t="s">
        <v>4338</v>
      </c>
      <c r="E378" t="s">
        <v>309</v>
      </c>
      <c r="F378" t="s">
        <v>4339</v>
      </c>
      <c r="G378" t="s">
        <v>4340</v>
      </c>
      <c r="H378" t="s">
        <v>312</v>
      </c>
      <c r="I378" t="s">
        <v>917</v>
      </c>
      <c r="J378" t="s">
        <v>204</v>
      </c>
      <c r="K378" t="s">
        <v>204</v>
      </c>
      <c r="L378" t="s">
        <v>325</v>
      </c>
      <c r="M378" t="s">
        <v>340</v>
      </c>
      <c r="N378" t="s">
        <v>446</v>
      </c>
      <c r="O378" t="s">
        <v>339</v>
      </c>
      <c r="P378" t="s">
        <v>1212</v>
      </c>
      <c r="Q378" s="142">
        <v>262447</v>
      </c>
      <c r="S378" t="s">
        <v>4341</v>
      </c>
      <c r="U378" s="142">
        <v>3616.5197000000003</v>
      </c>
      <c r="V378" s="133">
        <v>4.2907553707358832E-3</v>
      </c>
      <c r="W378" s="133">
        <v>8.5196522593855607E-3</v>
      </c>
      <c r="X378" s="133">
        <v>1.4475262141267064E-3</v>
      </c>
    </row>
    <row r="379" spans="1:24">
      <c r="A379" t="s">
        <v>1213</v>
      </c>
      <c r="B379" t="s">
        <v>1240</v>
      </c>
      <c r="C379" t="s">
        <v>4333</v>
      </c>
      <c r="D379" t="s">
        <v>4334</v>
      </c>
      <c r="E379" t="s">
        <v>309</v>
      </c>
      <c r="F379" t="s">
        <v>4333</v>
      </c>
      <c r="G379" t="s">
        <v>4335</v>
      </c>
      <c r="H379" t="s">
        <v>312</v>
      </c>
      <c r="I379" t="s">
        <v>917</v>
      </c>
      <c r="J379" t="s">
        <v>204</v>
      </c>
      <c r="K379" t="s">
        <v>204</v>
      </c>
      <c r="L379" t="s">
        <v>325</v>
      </c>
      <c r="M379" t="s">
        <v>340</v>
      </c>
      <c r="N379" t="s">
        <v>475</v>
      </c>
      <c r="O379" t="s">
        <v>339</v>
      </c>
      <c r="P379" t="s">
        <v>1212</v>
      </c>
      <c r="Q379" s="142">
        <v>56345</v>
      </c>
      <c r="S379" t="s">
        <v>4336</v>
      </c>
      <c r="U379" s="142">
        <v>3464.0906</v>
      </c>
      <c r="V379" s="133">
        <v>2.2537999999999998E-3</v>
      </c>
      <c r="W379" s="133">
        <v>8.1605659809979528E-3</v>
      </c>
      <c r="X379" s="133">
        <v>1.3865158835082651E-3</v>
      </c>
    </row>
    <row r="380" spans="1:24">
      <c r="A380" t="s">
        <v>1213</v>
      </c>
      <c r="B380" t="s">
        <v>1240</v>
      </c>
      <c r="C380" t="s">
        <v>4347</v>
      </c>
      <c r="D380" t="s">
        <v>4348</v>
      </c>
      <c r="E380" t="s">
        <v>309</v>
      </c>
      <c r="F380" t="s">
        <v>4347</v>
      </c>
      <c r="G380" t="s">
        <v>4349</v>
      </c>
      <c r="H380" t="s">
        <v>312</v>
      </c>
      <c r="I380" t="s">
        <v>917</v>
      </c>
      <c r="J380" t="s">
        <v>204</v>
      </c>
      <c r="K380" t="s">
        <v>204</v>
      </c>
      <c r="L380" t="s">
        <v>325</v>
      </c>
      <c r="M380" t="s">
        <v>340</v>
      </c>
      <c r="N380" t="s">
        <v>451</v>
      </c>
      <c r="O380" t="s">
        <v>339</v>
      </c>
      <c r="P380" t="s">
        <v>1212</v>
      </c>
      <c r="Q380" s="142">
        <v>17500</v>
      </c>
      <c r="S380" t="s">
        <v>4350</v>
      </c>
      <c r="U380" s="142">
        <v>2373</v>
      </c>
      <c r="V380" s="133">
        <v>5.0559517624065549E-4</v>
      </c>
      <c r="W380" s="133">
        <v>5.590218417759669E-3</v>
      </c>
      <c r="X380" s="133">
        <v>9.4980258067300927E-4</v>
      </c>
    </row>
    <row r="381" spans="1:24">
      <c r="A381" t="s">
        <v>1213</v>
      </c>
      <c r="B381" t="s">
        <v>1240</v>
      </c>
      <c r="C381" t="s">
        <v>4364</v>
      </c>
      <c r="D381" t="s">
        <v>4365</v>
      </c>
      <c r="E381" t="s">
        <v>309</v>
      </c>
      <c r="F381" t="s">
        <v>4364</v>
      </c>
      <c r="G381" t="s">
        <v>4366</v>
      </c>
      <c r="H381" t="s">
        <v>312</v>
      </c>
      <c r="I381" t="s">
        <v>917</v>
      </c>
      <c r="J381" t="s">
        <v>204</v>
      </c>
      <c r="K381" t="s">
        <v>204</v>
      </c>
      <c r="L381" t="s">
        <v>325</v>
      </c>
      <c r="M381" t="s">
        <v>340</v>
      </c>
      <c r="N381" t="s">
        <v>451</v>
      </c>
      <c r="O381" t="s">
        <v>339</v>
      </c>
      <c r="P381" t="s">
        <v>1212</v>
      </c>
      <c r="Q381" s="142">
        <v>31992</v>
      </c>
      <c r="S381" t="s">
        <v>4367</v>
      </c>
      <c r="T381" s="132">
        <v>38390.400000000001</v>
      </c>
      <c r="U381" s="142">
        <v>2280.0697999999998</v>
      </c>
      <c r="V381" s="133">
        <v>1.2796800000000001E-3</v>
      </c>
      <c r="W381" s="133">
        <v>5.4617358341725675E-3</v>
      </c>
      <c r="X381" s="133">
        <v>9.2797282728182236E-4</v>
      </c>
    </row>
    <row r="382" spans="1:24">
      <c r="A382" t="s">
        <v>1213</v>
      </c>
      <c r="B382" t="s">
        <v>1240</v>
      </c>
      <c r="C382" t="s">
        <v>2195</v>
      </c>
      <c r="D382" t="s">
        <v>2196</v>
      </c>
      <c r="E382" t="s">
        <v>309</v>
      </c>
      <c r="F382" t="s">
        <v>2195</v>
      </c>
      <c r="G382" t="s">
        <v>4003</v>
      </c>
      <c r="H382" t="s">
        <v>312</v>
      </c>
      <c r="I382" t="s">
        <v>917</v>
      </c>
      <c r="J382" t="s">
        <v>204</v>
      </c>
      <c r="K382" t="s">
        <v>204</v>
      </c>
      <c r="L382" t="s">
        <v>325</v>
      </c>
      <c r="M382" t="s">
        <v>340</v>
      </c>
      <c r="N382" t="s">
        <v>464</v>
      </c>
      <c r="O382" t="s">
        <v>339</v>
      </c>
      <c r="P382" t="s">
        <v>1212</v>
      </c>
      <c r="Q382" s="142">
        <v>111000</v>
      </c>
      <c r="S382" t="s">
        <v>4004</v>
      </c>
      <c r="U382" s="142">
        <v>1941.39</v>
      </c>
      <c r="V382" s="133">
        <v>2.3578275547886797E-4</v>
      </c>
      <c r="W382" s="133">
        <v>4.5734488554801701E-3</v>
      </c>
      <c r="X382" s="133">
        <v>7.7704898107575787E-4</v>
      </c>
    </row>
    <row r="383" spans="1:24">
      <c r="A383" t="s">
        <v>1213</v>
      </c>
      <c r="B383" t="s">
        <v>1240</v>
      </c>
      <c r="C383" t="s">
        <v>4351</v>
      </c>
      <c r="D383" t="s">
        <v>4352</v>
      </c>
      <c r="E383" s="166" t="s">
        <v>311</v>
      </c>
      <c r="F383" t="s">
        <v>4353</v>
      </c>
      <c r="G383" t="s">
        <v>4354</v>
      </c>
      <c r="H383" t="s">
        <v>312</v>
      </c>
      <c r="I383" t="s">
        <v>917</v>
      </c>
      <c r="J383" t="s">
        <v>204</v>
      </c>
      <c r="K383" t="s">
        <v>204</v>
      </c>
      <c r="L383" t="s">
        <v>325</v>
      </c>
      <c r="M383" t="s">
        <v>340</v>
      </c>
      <c r="N383" t="s">
        <v>443</v>
      </c>
      <c r="O383" t="s">
        <v>339</v>
      </c>
      <c r="P383" t="s">
        <v>1212</v>
      </c>
      <c r="Q383" s="142">
        <v>46000</v>
      </c>
      <c r="S383" t="s">
        <v>4355</v>
      </c>
      <c r="T383" s="132">
        <v>17431.400000000001</v>
      </c>
      <c r="U383" s="142">
        <v>1895.1514</v>
      </c>
      <c r="V383" s="133">
        <v>7.8318265750288471E-4</v>
      </c>
      <c r="W383" s="133">
        <v>4.5055857711877442E-3</v>
      </c>
      <c r="X383" s="133">
        <v>7.6551874598000506E-4</v>
      </c>
    </row>
    <row r="384" spans="1:24">
      <c r="A384" t="s">
        <v>1213</v>
      </c>
      <c r="B384" t="s">
        <v>1240</v>
      </c>
      <c r="C384" t="s">
        <v>4322</v>
      </c>
      <c r="D384" t="s">
        <v>4323</v>
      </c>
      <c r="E384" t="s">
        <v>309</v>
      </c>
      <c r="F384" t="s">
        <v>4322</v>
      </c>
      <c r="G384" t="s">
        <v>4324</v>
      </c>
      <c r="H384" t="s">
        <v>312</v>
      </c>
      <c r="I384" t="s">
        <v>917</v>
      </c>
      <c r="J384" t="s">
        <v>204</v>
      </c>
      <c r="K384" t="s">
        <v>204</v>
      </c>
      <c r="L384" t="s">
        <v>325</v>
      </c>
      <c r="M384" t="s">
        <v>340</v>
      </c>
      <c r="N384" t="s">
        <v>451</v>
      </c>
      <c r="O384" t="s">
        <v>339</v>
      </c>
      <c r="P384" t="s">
        <v>1212</v>
      </c>
      <c r="Q384" s="142">
        <v>365900</v>
      </c>
      <c r="S384" t="s">
        <v>4325</v>
      </c>
      <c r="U384" s="142">
        <v>1890.2393999999999</v>
      </c>
      <c r="V384" s="133">
        <v>1.9561208467401875E-3</v>
      </c>
      <c r="W384" s="133">
        <v>4.4529503193657758E-3</v>
      </c>
      <c r="X384" s="133">
        <v>7.5657575230080097E-4</v>
      </c>
    </row>
    <row r="385" spans="1:24">
      <c r="A385" t="s">
        <v>1213</v>
      </c>
      <c r="B385" t="s">
        <v>1240</v>
      </c>
      <c r="C385" t="s">
        <v>4356</v>
      </c>
      <c r="D385" t="s">
        <v>4357</v>
      </c>
      <c r="E385" t="s">
        <v>309</v>
      </c>
      <c r="F385" t="s">
        <v>4356</v>
      </c>
      <c r="G385" t="s">
        <v>4358</v>
      </c>
      <c r="H385" t="s">
        <v>312</v>
      </c>
      <c r="I385" t="s">
        <v>917</v>
      </c>
      <c r="J385" t="s">
        <v>204</v>
      </c>
      <c r="K385" t="s">
        <v>204</v>
      </c>
      <c r="L385" t="s">
        <v>325</v>
      </c>
      <c r="M385" t="s">
        <v>340</v>
      </c>
      <c r="N385" t="s">
        <v>447</v>
      </c>
      <c r="O385" t="s">
        <v>339</v>
      </c>
      <c r="P385" t="s">
        <v>1212</v>
      </c>
      <c r="Q385" s="142">
        <v>17000</v>
      </c>
      <c r="S385" t="s">
        <v>4359</v>
      </c>
      <c r="U385" s="142">
        <v>1607.35</v>
      </c>
      <c r="V385" s="133">
        <v>5.4257733618082171E-4</v>
      </c>
      <c r="W385" s="133">
        <v>3.7865307938415526E-3</v>
      </c>
      <c r="X385" s="133">
        <v>6.4334815762526816E-4</v>
      </c>
    </row>
    <row r="386" spans="1:24">
      <c r="A386" t="s">
        <v>1213</v>
      </c>
      <c r="B386" t="s">
        <v>1240</v>
      </c>
      <c r="C386" t="s">
        <v>2274</v>
      </c>
      <c r="D386" t="s">
        <v>2275</v>
      </c>
      <c r="E386" t="s">
        <v>309</v>
      </c>
      <c r="F386" t="s">
        <v>4235</v>
      </c>
      <c r="G386" t="s">
        <v>4236</v>
      </c>
      <c r="H386" t="s">
        <v>312</v>
      </c>
      <c r="I386" t="s">
        <v>917</v>
      </c>
      <c r="J386" t="s">
        <v>204</v>
      </c>
      <c r="K386" t="s">
        <v>204</v>
      </c>
      <c r="L386" t="s">
        <v>325</v>
      </c>
      <c r="M386" t="s">
        <v>340</v>
      </c>
      <c r="N386" t="s">
        <v>445</v>
      </c>
      <c r="O386" t="s">
        <v>339</v>
      </c>
      <c r="P386" t="s">
        <v>1212</v>
      </c>
      <c r="Q386" s="142">
        <v>24000</v>
      </c>
      <c r="S386" t="s">
        <v>4237</v>
      </c>
      <c r="U386" s="142">
        <v>1576.56</v>
      </c>
      <c r="V386" s="133">
        <v>3.0365307939332392E-4</v>
      </c>
      <c r="W386" s="133">
        <v>3.7139969442491292E-3</v>
      </c>
      <c r="X386" s="133">
        <v>6.3102433905850804E-4</v>
      </c>
    </row>
    <row r="387" spans="1:24">
      <c r="A387" t="s">
        <v>1213</v>
      </c>
      <c r="B387" t="s">
        <v>1240</v>
      </c>
      <c r="C387" t="s">
        <v>4360</v>
      </c>
      <c r="D387" t="s">
        <v>4361</v>
      </c>
      <c r="E387" t="s">
        <v>309</v>
      </c>
      <c r="F387" t="s">
        <v>4360</v>
      </c>
      <c r="G387" t="s">
        <v>4362</v>
      </c>
      <c r="H387" t="s">
        <v>312</v>
      </c>
      <c r="I387" t="s">
        <v>917</v>
      </c>
      <c r="J387" t="s">
        <v>204</v>
      </c>
      <c r="K387" t="s">
        <v>204</v>
      </c>
      <c r="L387" t="s">
        <v>325</v>
      </c>
      <c r="M387" t="s">
        <v>340</v>
      </c>
      <c r="N387" t="s">
        <v>464</v>
      </c>
      <c r="O387" t="s">
        <v>339</v>
      </c>
      <c r="P387" t="s">
        <v>1212</v>
      </c>
      <c r="Q387" s="142">
        <v>21960</v>
      </c>
      <c r="S387" t="s">
        <v>4363</v>
      </c>
      <c r="U387" s="142">
        <v>1372.2803999999999</v>
      </c>
      <c r="V387" s="133">
        <v>1.5248146926588782E-3</v>
      </c>
      <c r="W387" s="133">
        <v>3.2327632391110856E-3</v>
      </c>
      <c r="X387" s="133">
        <v>5.492606259279349E-4</v>
      </c>
    </row>
    <row r="388" spans="1:24">
      <c r="A388" t="s">
        <v>1213</v>
      </c>
      <c r="B388" t="s">
        <v>1240</v>
      </c>
      <c r="C388" t="s">
        <v>3985</v>
      </c>
      <c r="D388" t="s">
        <v>3986</v>
      </c>
      <c r="E388" t="s">
        <v>309</v>
      </c>
      <c r="F388" t="s">
        <v>3987</v>
      </c>
      <c r="G388" t="s">
        <v>3988</v>
      </c>
      <c r="H388" t="s">
        <v>312</v>
      </c>
      <c r="I388" t="s">
        <v>917</v>
      </c>
      <c r="J388" t="s">
        <v>204</v>
      </c>
      <c r="K388" t="s">
        <v>204</v>
      </c>
      <c r="L388" t="s">
        <v>325</v>
      </c>
      <c r="M388" t="s">
        <v>340</v>
      </c>
      <c r="N388" t="s">
        <v>445</v>
      </c>
      <c r="O388" t="s">
        <v>339</v>
      </c>
      <c r="P388" t="s">
        <v>1212</v>
      </c>
      <c r="Q388" s="142">
        <v>10000</v>
      </c>
      <c r="S388" t="s">
        <v>3989</v>
      </c>
      <c r="U388" s="142">
        <v>980</v>
      </c>
      <c r="V388" s="133">
        <v>1.580479660088136E-4</v>
      </c>
      <c r="W388" s="133">
        <v>2.3086447742960287E-3</v>
      </c>
      <c r="X388" s="133">
        <v>3.9224885337528406E-4</v>
      </c>
    </row>
    <row r="389" spans="1:24">
      <c r="A389" t="s">
        <v>1213</v>
      </c>
      <c r="B389" t="s">
        <v>1240</v>
      </c>
      <c r="C389" t="s">
        <v>4368</v>
      </c>
      <c r="D389" t="s">
        <v>4369</v>
      </c>
      <c r="E389" t="s">
        <v>309</v>
      </c>
      <c r="F389" t="s">
        <v>4368</v>
      </c>
      <c r="G389" t="s">
        <v>4370</v>
      </c>
      <c r="H389" t="s">
        <v>312</v>
      </c>
      <c r="I389" t="s">
        <v>917</v>
      </c>
      <c r="J389" t="s">
        <v>204</v>
      </c>
      <c r="K389" t="s">
        <v>204</v>
      </c>
      <c r="L389" t="s">
        <v>325</v>
      </c>
      <c r="M389" t="s">
        <v>340</v>
      </c>
      <c r="N389" t="s">
        <v>477</v>
      </c>
      <c r="O389" t="s">
        <v>339</v>
      </c>
      <c r="P389" t="s">
        <v>1212</v>
      </c>
      <c r="Q389" s="142">
        <v>185000</v>
      </c>
      <c r="S389" t="s">
        <v>4371</v>
      </c>
      <c r="U389" s="142">
        <v>966.625</v>
      </c>
      <c r="V389" s="133">
        <v>2.0208185601938659E-3</v>
      </c>
      <c r="W389" s="133">
        <v>2.2771364846468352E-3</v>
      </c>
      <c r="X389" s="133">
        <v>3.868954570345755E-4</v>
      </c>
    </row>
    <row r="390" spans="1:24">
      <c r="A390" t="s">
        <v>1213</v>
      </c>
      <c r="B390" t="s">
        <v>1240</v>
      </c>
      <c r="C390" t="s">
        <v>2474</v>
      </c>
      <c r="D390" t="s">
        <v>2475</v>
      </c>
      <c r="E390" t="s">
        <v>309</v>
      </c>
      <c r="F390" t="s">
        <v>2474</v>
      </c>
      <c r="G390" t="s">
        <v>4247</v>
      </c>
      <c r="H390" t="s">
        <v>312</v>
      </c>
      <c r="I390" t="s">
        <v>917</v>
      </c>
      <c r="J390" t="s">
        <v>204</v>
      </c>
      <c r="K390" t="s">
        <v>204</v>
      </c>
      <c r="L390" t="s">
        <v>325</v>
      </c>
      <c r="M390" t="s">
        <v>340</v>
      </c>
      <c r="N390" t="s">
        <v>478</v>
      </c>
      <c r="O390" t="s">
        <v>339</v>
      </c>
      <c r="P390" t="s">
        <v>1212</v>
      </c>
      <c r="Q390" s="142">
        <v>56662.85</v>
      </c>
      <c r="S390" t="s">
        <v>4248</v>
      </c>
      <c r="T390" s="132">
        <v>12982.1</v>
      </c>
      <c r="U390" s="142">
        <v>849.32569999999998</v>
      </c>
      <c r="V390" s="133">
        <v>2.8283332304582611E-4</v>
      </c>
      <c r="W390" s="133">
        <v>2.0313901202150841E-3</v>
      </c>
      <c r="X390" s="133">
        <v>3.4514207394908443E-4</v>
      </c>
    </row>
    <row r="391" spans="1:24">
      <c r="A391" t="s">
        <v>1213</v>
      </c>
      <c r="B391" t="s">
        <v>1240</v>
      </c>
      <c r="C391" t="s">
        <v>4097</v>
      </c>
      <c r="D391" t="s">
        <v>4098</v>
      </c>
      <c r="E391" t="s">
        <v>309</v>
      </c>
      <c r="F391" t="s">
        <v>4097</v>
      </c>
      <c r="G391" t="s">
        <v>4099</v>
      </c>
      <c r="H391" t="s">
        <v>312</v>
      </c>
      <c r="I391" t="s">
        <v>917</v>
      </c>
      <c r="J391" t="s">
        <v>204</v>
      </c>
      <c r="K391" t="s">
        <v>204</v>
      </c>
      <c r="L391" t="s">
        <v>325</v>
      </c>
      <c r="M391" t="s">
        <v>340</v>
      </c>
      <c r="N391" t="s">
        <v>462</v>
      </c>
      <c r="O391" t="s">
        <v>339</v>
      </c>
      <c r="P391" t="s">
        <v>1212</v>
      </c>
      <c r="Q391" s="142">
        <v>6379</v>
      </c>
      <c r="S391" t="s">
        <v>4100</v>
      </c>
      <c r="U391" s="142">
        <v>835.649</v>
      </c>
      <c r="V391" s="133">
        <v>5.2065512927330611E-4</v>
      </c>
      <c r="W391" s="133">
        <v>1.9685884663221448E-3</v>
      </c>
      <c r="X391" s="133">
        <v>3.3447179803490078E-4</v>
      </c>
    </row>
    <row r="392" spans="1:24">
      <c r="A392" t="s">
        <v>1213</v>
      </c>
      <c r="B392" t="s">
        <v>1240</v>
      </c>
      <c r="C392" t="s">
        <v>4065</v>
      </c>
      <c r="D392" t="s">
        <v>4066</v>
      </c>
      <c r="E392" t="s">
        <v>309</v>
      </c>
      <c r="F392" t="s">
        <v>4065</v>
      </c>
      <c r="G392" t="s">
        <v>4067</v>
      </c>
      <c r="H392" t="s">
        <v>312</v>
      </c>
      <c r="I392" t="s">
        <v>917</v>
      </c>
      <c r="J392" t="s">
        <v>204</v>
      </c>
      <c r="K392" t="s">
        <v>204</v>
      </c>
      <c r="L392" t="s">
        <v>325</v>
      </c>
      <c r="M392" t="s">
        <v>340</v>
      </c>
      <c r="N392" t="s">
        <v>475</v>
      </c>
      <c r="O392" t="s">
        <v>339</v>
      </c>
      <c r="P392" t="s">
        <v>1212</v>
      </c>
      <c r="Q392" s="142">
        <v>3500</v>
      </c>
      <c r="S392" t="s">
        <v>4068</v>
      </c>
      <c r="U392" s="142">
        <v>771.75</v>
      </c>
      <c r="V392" s="133">
        <v>2.5407273144083991E-4</v>
      </c>
      <c r="W392" s="133">
        <v>1.8180577597581224E-3</v>
      </c>
      <c r="X392" s="133">
        <v>3.088959720330362E-4</v>
      </c>
    </row>
    <row r="393" spans="1:24">
      <c r="A393" t="s">
        <v>1213</v>
      </c>
      <c r="B393" t="s">
        <v>1240</v>
      </c>
      <c r="C393" t="s">
        <v>4372</v>
      </c>
      <c r="D393" t="s">
        <v>4373</v>
      </c>
      <c r="E393" t="s">
        <v>309</v>
      </c>
      <c r="F393" t="s">
        <v>4372</v>
      </c>
      <c r="G393" t="s">
        <v>4374</v>
      </c>
      <c r="H393" t="s">
        <v>312</v>
      </c>
      <c r="I393" t="s">
        <v>917</v>
      </c>
      <c r="J393" t="s">
        <v>204</v>
      </c>
      <c r="K393" t="s">
        <v>204</v>
      </c>
      <c r="L393" t="s">
        <v>325</v>
      </c>
      <c r="M393" t="s">
        <v>340</v>
      </c>
      <c r="N393" t="s">
        <v>459</v>
      </c>
      <c r="O393" t="s">
        <v>339</v>
      </c>
      <c r="P393" t="s">
        <v>1212</v>
      </c>
      <c r="Q393" s="142">
        <v>25240</v>
      </c>
      <c r="S393" t="s">
        <v>4375</v>
      </c>
      <c r="U393" s="142">
        <v>480.56959999999998</v>
      </c>
      <c r="V393" s="133">
        <v>1.2620502927041643E-3</v>
      </c>
      <c r="W393" s="133">
        <v>1.1321066282913598E-3</v>
      </c>
      <c r="X393" s="133">
        <v>1.9234987200716217E-4</v>
      </c>
    </row>
    <row r="394" spans="1:24">
      <c r="A394" t="s">
        <v>1213</v>
      </c>
      <c r="B394" t="s">
        <v>1240</v>
      </c>
      <c r="C394" t="s">
        <v>4376</v>
      </c>
      <c r="D394" t="s">
        <v>4377</v>
      </c>
      <c r="E394" t="s">
        <v>309</v>
      </c>
      <c r="F394" t="s">
        <v>4376</v>
      </c>
      <c r="G394" t="s">
        <v>4378</v>
      </c>
      <c r="H394" t="s">
        <v>312</v>
      </c>
      <c r="I394" t="s">
        <v>917</v>
      </c>
      <c r="J394" t="s">
        <v>204</v>
      </c>
      <c r="K394" t="s">
        <v>204</v>
      </c>
      <c r="L394" t="s">
        <v>325</v>
      </c>
      <c r="M394" t="s">
        <v>340</v>
      </c>
      <c r="N394" t="s">
        <v>477</v>
      </c>
      <c r="O394" t="s">
        <v>339</v>
      </c>
      <c r="P394" t="s">
        <v>1212</v>
      </c>
      <c r="Q394" s="142">
        <v>600000</v>
      </c>
      <c r="S394" t="s">
        <v>4379</v>
      </c>
      <c r="U394" s="142">
        <v>318.60000000000002</v>
      </c>
      <c r="V394" s="133">
        <v>3.6942508910102153E-3</v>
      </c>
      <c r="W394" s="133">
        <v>7.5054512764358638E-4</v>
      </c>
      <c r="X394" s="133">
        <v>1.2752090274016888E-4</v>
      </c>
    </row>
    <row r="395" spans="1:24">
      <c r="A395" t="s">
        <v>1213</v>
      </c>
      <c r="B395" t="s">
        <v>1240</v>
      </c>
      <c r="C395" t="s">
        <v>4380</v>
      </c>
      <c r="D395" t="s">
        <v>4381</v>
      </c>
      <c r="E395" t="s">
        <v>309</v>
      </c>
      <c r="F395" t="s">
        <v>4380</v>
      </c>
      <c r="G395" t="s">
        <v>4382</v>
      </c>
      <c r="H395" t="s">
        <v>312</v>
      </c>
      <c r="I395" t="s">
        <v>917</v>
      </c>
      <c r="J395" t="s">
        <v>204</v>
      </c>
      <c r="K395" t="s">
        <v>204</v>
      </c>
      <c r="L395" t="s">
        <v>325</v>
      </c>
      <c r="M395" t="s">
        <v>340</v>
      </c>
      <c r="N395" t="s">
        <v>447</v>
      </c>
      <c r="O395" t="s">
        <v>339</v>
      </c>
      <c r="P395" t="s">
        <v>1212</v>
      </c>
      <c r="Q395" s="142">
        <v>409714.29</v>
      </c>
      <c r="S395" t="s">
        <v>4383</v>
      </c>
      <c r="U395" s="142">
        <v>195.024</v>
      </c>
      <c r="V395" s="133">
        <v>2.2748994313810402E-3</v>
      </c>
      <c r="W395" s="133">
        <v>4.5942973793055512E-4</v>
      </c>
      <c r="X395" s="133">
        <v>7.8059123653927612E-5</v>
      </c>
    </row>
    <row r="396" spans="1:24">
      <c r="A396" t="s">
        <v>1213</v>
      </c>
      <c r="B396" t="s">
        <v>1240</v>
      </c>
      <c r="C396" t="s">
        <v>4152</v>
      </c>
      <c r="D396" t="s">
        <v>4153</v>
      </c>
      <c r="E396" t="s">
        <v>80</v>
      </c>
      <c r="F396" t="s">
        <v>4154</v>
      </c>
      <c r="G396" t="s">
        <v>4155</v>
      </c>
      <c r="H396" t="s">
        <v>321</v>
      </c>
      <c r="I396" t="s">
        <v>917</v>
      </c>
      <c r="J396" t="s">
        <v>205</v>
      </c>
      <c r="K396" t="s">
        <v>224</v>
      </c>
      <c r="L396" t="s">
        <v>325</v>
      </c>
      <c r="M396" t="s">
        <v>344</v>
      </c>
      <c r="N396" t="s">
        <v>544</v>
      </c>
      <c r="O396" t="s">
        <v>339</v>
      </c>
      <c r="P396" t="s">
        <v>1215</v>
      </c>
      <c r="Q396" s="142">
        <v>17550</v>
      </c>
      <c r="R396" t="s">
        <v>1216</v>
      </c>
      <c r="S396" t="s">
        <v>4156</v>
      </c>
      <c r="U396" s="142">
        <v>27179.164100000002</v>
      </c>
      <c r="V396" s="133">
        <v>2.3619070885104556E-6</v>
      </c>
      <c r="W396" s="133">
        <v>6.4027586945038309E-2</v>
      </c>
      <c r="X396" s="133">
        <v>1.0878567306326191E-2</v>
      </c>
    </row>
    <row r="397" spans="1:24">
      <c r="A397" t="s">
        <v>1213</v>
      </c>
      <c r="B397" t="s">
        <v>1240</v>
      </c>
      <c r="C397" t="s">
        <v>4179</v>
      </c>
      <c r="D397" t="s">
        <v>4180</v>
      </c>
      <c r="E397" t="s">
        <v>80</v>
      </c>
      <c r="F397" t="s">
        <v>4181</v>
      </c>
      <c r="G397" t="s">
        <v>4182</v>
      </c>
      <c r="H397" t="s">
        <v>321</v>
      </c>
      <c r="I397" t="s">
        <v>917</v>
      </c>
      <c r="J397" t="s">
        <v>205</v>
      </c>
      <c r="K397" t="s">
        <v>224</v>
      </c>
      <c r="L397" t="s">
        <v>325</v>
      </c>
      <c r="M397" t="s">
        <v>344</v>
      </c>
      <c r="N397" t="s">
        <v>546</v>
      </c>
      <c r="O397" t="s">
        <v>339</v>
      </c>
      <c r="P397" t="s">
        <v>1215</v>
      </c>
      <c r="Q397" s="142">
        <v>29650</v>
      </c>
      <c r="R397" t="s">
        <v>1216</v>
      </c>
      <c r="S397" t="s">
        <v>4183</v>
      </c>
      <c r="U397" s="142">
        <v>18715.610100000002</v>
      </c>
      <c r="V397" s="133">
        <v>1.9201028682969387E-6</v>
      </c>
      <c r="W397" s="133">
        <v>4.4089485257234745E-2</v>
      </c>
      <c r="X397" s="133">
        <v>7.4909965494064671E-3</v>
      </c>
    </row>
    <row r="398" spans="1:24">
      <c r="A398" t="s">
        <v>1213</v>
      </c>
      <c r="B398" t="s">
        <v>1240</v>
      </c>
      <c r="C398" t="s">
        <v>4384</v>
      </c>
      <c r="D398" t="s">
        <v>4385</v>
      </c>
      <c r="E398" t="s">
        <v>80</v>
      </c>
      <c r="F398" t="s">
        <v>4386</v>
      </c>
      <c r="G398" t="s">
        <v>4387</v>
      </c>
      <c r="H398" t="s">
        <v>321</v>
      </c>
      <c r="I398" t="s">
        <v>917</v>
      </c>
      <c r="J398" t="s">
        <v>205</v>
      </c>
      <c r="K398" t="s">
        <v>224</v>
      </c>
      <c r="L398" t="s">
        <v>325</v>
      </c>
      <c r="M398" t="s">
        <v>344</v>
      </c>
      <c r="N398" t="s">
        <v>488</v>
      </c>
      <c r="O398" t="s">
        <v>339</v>
      </c>
      <c r="P398" t="s">
        <v>1215</v>
      </c>
      <c r="Q398" s="142">
        <v>87000</v>
      </c>
      <c r="R398" t="s">
        <v>1216</v>
      </c>
      <c r="S398" t="s">
        <v>4388</v>
      </c>
      <c r="T398" s="132">
        <v>35388.199999999997</v>
      </c>
      <c r="U398" s="142">
        <v>17522.878399999998</v>
      </c>
      <c r="V398" s="133">
        <v>1.759062976025567E-4</v>
      </c>
      <c r="W398" s="133">
        <v>4.1363061489331034E-2</v>
      </c>
      <c r="X398" s="133">
        <v>7.0277652161661874E-3</v>
      </c>
    </row>
    <row r="399" spans="1:24">
      <c r="A399" t="s">
        <v>1213</v>
      </c>
      <c r="B399" t="s">
        <v>1240</v>
      </c>
      <c r="C399" t="s">
        <v>3574</v>
      </c>
      <c r="D399" t="s">
        <v>3575</v>
      </c>
      <c r="E399" t="s">
        <v>80</v>
      </c>
      <c r="F399" t="s">
        <v>4389</v>
      </c>
      <c r="G399" t="s">
        <v>4390</v>
      </c>
      <c r="H399" t="s">
        <v>321</v>
      </c>
      <c r="I399" t="s">
        <v>917</v>
      </c>
      <c r="J399" t="s">
        <v>205</v>
      </c>
      <c r="K399" t="s">
        <v>224</v>
      </c>
      <c r="L399" t="s">
        <v>325</v>
      </c>
      <c r="M399" t="s">
        <v>344</v>
      </c>
      <c r="N399" t="s">
        <v>544</v>
      </c>
      <c r="O399" t="s">
        <v>339</v>
      </c>
      <c r="P399" t="s">
        <v>1215</v>
      </c>
      <c r="Q399" s="142">
        <v>24000</v>
      </c>
      <c r="R399" t="s">
        <v>1216</v>
      </c>
      <c r="S399" t="s">
        <v>4391</v>
      </c>
      <c r="U399" s="142">
        <v>15935.490699999998</v>
      </c>
      <c r="V399" s="133">
        <v>2.3104957185690741E-6</v>
      </c>
      <c r="W399" s="133">
        <v>3.7540191200582509E-2</v>
      </c>
      <c r="X399" s="133">
        <v>6.3782428192780405E-3</v>
      </c>
    </row>
    <row r="400" spans="1:24">
      <c r="A400" t="s">
        <v>1213</v>
      </c>
      <c r="B400" t="s">
        <v>1240</v>
      </c>
      <c r="C400" t="s">
        <v>3678</v>
      </c>
      <c r="D400" t="s">
        <v>3679</v>
      </c>
      <c r="E400" t="s">
        <v>80</v>
      </c>
      <c r="F400" t="s">
        <v>3678</v>
      </c>
      <c r="G400" t="s">
        <v>4167</v>
      </c>
      <c r="H400" t="s">
        <v>321</v>
      </c>
      <c r="I400" t="s">
        <v>917</v>
      </c>
      <c r="J400" t="s">
        <v>205</v>
      </c>
      <c r="K400" t="s">
        <v>224</v>
      </c>
      <c r="L400" t="s">
        <v>325</v>
      </c>
      <c r="M400" t="s">
        <v>340</v>
      </c>
      <c r="N400" t="s">
        <v>545</v>
      </c>
      <c r="O400" t="s">
        <v>339</v>
      </c>
      <c r="P400" t="s">
        <v>1215</v>
      </c>
      <c r="Q400" s="142">
        <v>7000</v>
      </c>
      <c r="R400" t="s">
        <v>1216</v>
      </c>
      <c r="S400" t="s">
        <v>4168</v>
      </c>
      <c r="U400" s="142">
        <v>12511.939900000001</v>
      </c>
      <c r="V400" s="133">
        <v>3.1817474501261168E-6</v>
      </c>
      <c r="W400" s="133">
        <v>2.9475127116423656E-2</v>
      </c>
      <c r="X400" s="133">
        <v>5.0079531261076659E-3</v>
      </c>
    </row>
    <row r="401" spans="1:24">
      <c r="A401" t="s">
        <v>1213</v>
      </c>
      <c r="B401" t="s">
        <v>1240</v>
      </c>
      <c r="C401" t="s">
        <v>4392</v>
      </c>
      <c r="D401" t="s">
        <v>4393</v>
      </c>
      <c r="E401" s="166" t="s">
        <v>311</v>
      </c>
      <c r="F401" t="s">
        <v>4394</v>
      </c>
      <c r="G401" t="s">
        <v>4395</v>
      </c>
      <c r="H401" t="s">
        <v>321</v>
      </c>
      <c r="I401" t="s">
        <v>917</v>
      </c>
      <c r="J401" t="s">
        <v>205</v>
      </c>
      <c r="K401" t="s">
        <v>224</v>
      </c>
      <c r="L401" t="s">
        <v>325</v>
      </c>
      <c r="M401" t="s">
        <v>344</v>
      </c>
      <c r="N401" t="s">
        <v>448</v>
      </c>
      <c r="O401" t="s">
        <v>339</v>
      </c>
      <c r="P401" t="s">
        <v>1224</v>
      </c>
      <c r="Q401" s="142">
        <v>1310000</v>
      </c>
      <c r="R401" t="s">
        <v>1225</v>
      </c>
      <c r="S401" t="s">
        <v>4396</v>
      </c>
      <c r="U401" s="142">
        <v>11168.027699999999</v>
      </c>
      <c r="V401" s="133">
        <v>8.6838520531001451E-5</v>
      </c>
      <c r="W401" s="133">
        <v>2.6309192688746114E-2</v>
      </c>
      <c r="X401" s="133">
        <v>4.4700470077891716E-3</v>
      </c>
    </row>
    <row r="402" spans="1:24">
      <c r="A402" t="s">
        <v>1213</v>
      </c>
      <c r="B402" t="s">
        <v>1240</v>
      </c>
      <c r="C402" t="s">
        <v>4397</v>
      </c>
      <c r="D402" t="s">
        <v>4398</v>
      </c>
      <c r="E402" t="s">
        <v>80</v>
      </c>
      <c r="F402" t="s">
        <v>4399</v>
      </c>
      <c r="G402" t="s">
        <v>4400</v>
      </c>
      <c r="H402" t="s">
        <v>321</v>
      </c>
      <c r="I402" t="s">
        <v>917</v>
      </c>
      <c r="J402" t="s">
        <v>205</v>
      </c>
      <c r="K402" t="s">
        <v>281</v>
      </c>
      <c r="L402" t="s">
        <v>325</v>
      </c>
      <c r="M402" t="s">
        <v>314</v>
      </c>
      <c r="N402" t="s">
        <v>537</v>
      </c>
      <c r="O402" t="s">
        <v>339</v>
      </c>
      <c r="P402" t="s">
        <v>1217</v>
      </c>
      <c r="Q402" s="142">
        <v>40000</v>
      </c>
      <c r="R402" t="s">
        <v>1218</v>
      </c>
      <c r="S402" t="s">
        <v>4401</v>
      </c>
      <c r="U402" s="142">
        <v>10482.540999999999</v>
      </c>
      <c r="V402" s="133">
        <v>3.4859074075243951E-5</v>
      </c>
      <c r="W402" s="133">
        <v>2.4694350605448629E-2</v>
      </c>
      <c r="X402" s="133">
        <v>4.1956782687748552E-3</v>
      </c>
    </row>
    <row r="403" spans="1:24">
      <c r="A403" t="s">
        <v>1213</v>
      </c>
      <c r="B403" t="s">
        <v>1240</v>
      </c>
      <c r="C403" t="s">
        <v>4402</v>
      </c>
      <c r="D403" t="s">
        <v>4403</v>
      </c>
      <c r="E403" t="s">
        <v>80</v>
      </c>
      <c r="F403" t="s">
        <v>4404</v>
      </c>
      <c r="G403" t="s">
        <v>4405</v>
      </c>
      <c r="H403" t="s">
        <v>321</v>
      </c>
      <c r="I403" t="s">
        <v>917</v>
      </c>
      <c r="J403" t="s">
        <v>205</v>
      </c>
      <c r="K403" t="s">
        <v>293</v>
      </c>
      <c r="L403" t="s">
        <v>325</v>
      </c>
      <c r="M403" t="s">
        <v>314</v>
      </c>
      <c r="N403" t="s">
        <v>525</v>
      </c>
      <c r="O403" t="s">
        <v>339</v>
      </c>
      <c r="P403" t="s">
        <v>1236</v>
      </c>
      <c r="Q403" s="142">
        <v>132000</v>
      </c>
      <c r="R403" t="s">
        <v>1237</v>
      </c>
      <c r="S403" t="s">
        <v>4406</v>
      </c>
      <c r="U403" s="142">
        <v>8928.8760000000002</v>
      </c>
      <c r="V403" s="133">
        <v>2.5526429871139622E-4</v>
      </c>
      <c r="W403" s="133">
        <v>2.1034288691568599E-2</v>
      </c>
      <c r="X403" s="133">
        <v>3.5738177274796867E-3</v>
      </c>
    </row>
    <row r="404" spans="1:24">
      <c r="A404" t="s">
        <v>1213</v>
      </c>
      <c r="B404" t="s">
        <v>1240</v>
      </c>
      <c r="C404" t="s">
        <v>4407</v>
      </c>
      <c r="D404" t="s">
        <v>4408</v>
      </c>
      <c r="E404" t="s">
        <v>80</v>
      </c>
      <c r="F404" t="s">
        <v>4409</v>
      </c>
      <c r="G404" t="s">
        <v>4410</v>
      </c>
      <c r="H404" t="s">
        <v>321</v>
      </c>
      <c r="I404" t="s">
        <v>917</v>
      </c>
      <c r="J404" t="s">
        <v>205</v>
      </c>
      <c r="K404" t="s">
        <v>224</v>
      </c>
      <c r="L404" t="s">
        <v>325</v>
      </c>
      <c r="M404" t="s">
        <v>344</v>
      </c>
      <c r="N404" t="s">
        <v>548</v>
      </c>
      <c r="O404" t="s">
        <v>339</v>
      </c>
      <c r="P404" t="s">
        <v>1215</v>
      </c>
      <c r="Q404" s="142">
        <v>16900</v>
      </c>
      <c r="R404" t="s">
        <v>1216</v>
      </c>
      <c r="S404" t="s">
        <v>4411</v>
      </c>
      <c r="T404" s="132">
        <v>1464</v>
      </c>
      <c r="U404" s="142">
        <v>7339.1959999999999</v>
      </c>
      <c r="V404" s="133">
        <v>1.5261411130938201E-5</v>
      </c>
      <c r="W404" s="133">
        <v>1.7292833000694913E-2</v>
      </c>
      <c r="X404" s="133">
        <v>2.9381280271674583E-3</v>
      </c>
    </row>
    <row r="405" spans="1:24">
      <c r="A405" t="s">
        <v>1213</v>
      </c>
      <c r="B405" t="s">
        <v>1240</v>
      </c>
      <c r="C405" t="s">
        <v>4416</v>
      </c>
      <c r="D405" t="s">
        <v>4417</v>
      </c>
      <c r="E405" t="s">
        <v>80</v>
      </c>
      <c r="F405" t="s">
        <v>4418</v>
      </c>
      <c r="G405" t="s">
        <v>4419</v>
      </c>
      <c r="H405" t="s">
        <v>321</v>
      </c>
      <c r="I405" t="s">
        <v>917</v>
      </c>
      <c r="J405" t="s">
        <v>205</v>
      </c>
      <c r="K405" t="s">
        <v>281</v>
      </c>
      <c r="L405" t="s">
        <v>325</v>
      </c>
      <c r="M405" t="s">
        <v>314</v>
      </c>
      <c r="N405" t="s">
        <v>440</v>
      </c>
      <c r="O405" t="s">
        <v>339</v>
      </c>
      <c r="P405" t="s">
        <v>1217</v>
      </c>
      <c r="Q405" s="142">
        <v>24650</v>
      </c>
      <c r="R405" t="s">
        <v>1218</v>
      </c>
      <c r="S405" t="s">
        <v>4420</v>
      </c>
      <c r="T405" s="132">
        <v>13655.3</v>
      </c>
      <c r="U405" s="142">
        <v>6279.7790000000005</v>
      </c>
      <c r="V405" s="133">
        <v>1.0327434239492691E-5</v>
      </c>
      <c r="W405" s="133">
        <v>1.4825820726393759E-2</v>
      </c>
      <c r="X405" s="133">
        <v>2.5189718422786622E-3</v>
      </c>
    </row>
    <row r="406" spans="1:24">
      <c r="A406" t="s">
        <v>1213</v>
      </c>
      <c r="B406" t="s">
        <v>1240</v>
      </c>
      <c r="C406" t="s">
        <v>3701</v>
      </c>
      <c r="D406" t="s">
        <v>3702</v>
      </c>
      <c r="E406" t="s">
        <v>80</v>
      </c>
      <c r="F406" t="s">
        <v>4126</v>
      </c>
      <c r="G406" t="s">
        <v>4127</v>
      </c>
      <c r="H406" t="s">
        <v>321</v>
      </c>
      <c r="I406" t="s">
        <v>917</v>
      </c>
      <c r="J406" t="s">
        <v>205</v>
      </c>
      <c r="K406" t="s">
        <v>301</v>
      </c>
      <c r="L406" t="s">
        <v>325</v>
      </c>
      <c r="M406" t="s">
        <v>344</v>
      </c>
      <c r="N406" t="s">
        <v>548</v>
      </c>
      <c r="O406" t="s">
        <v>339</v>
      </c>
      <c r="P406" t="s">
        <v>1215</v>
      </c>
      <c r="Q406" s="142">
        <v>12250</v>
      </c>
      <c r="R406" t="s">
        <v>1216</v>
      </c>
      <c r="S406" t="s">
        <v>4128</v>
      </c>
      <c r="T406" s="132">
        <v>4250.3999999999996</v>
      </c>
      <c r="U406" s="142">
        <v>6150.4465</v>
      </c>
      <c r="V406" s="133">
        <v>2.3616705923203528E-6</v>
      </c>
      <c r="W406" s="133">
        <v>1.4498988601035498E-2</v>
      </c>
      <c r="X406" s="133">
        <v>2.4634416334542767E-3</v>
      </c>
    </row>
    <row r="407" spans="1:24">
      <c r="A407" t="s">
        <v>1213</v>
      </c>
      <c r="B407" t="s">
        <v>1240</v>
      </c>
      <c r="C407" t="s">
        <v>4412</v>
      </c>
      <c r="D407" t="s">
        <v>4413</v>
      </c>
      <c r="E407" t="s">
        <v>80</v>
      </c>
      <c r="F407" t="s">
        <v>4412</v>
      </c>
      <c r="G407" t="s">
        <v>4414</v>
      </c>
      <c r="H407" t="s">
        <v>321</v>
      </c>
      <c r="I407" t="s">
        <v>917</v>
      </c>
      <c r="J407" t="s">
        <v>205</v>
      </c>
      <c r="K407" t="s">
        <v>251</v>
      </c>
      <c r="L407" t="s">
        <v>325</v>
      </c>
      <c r="M407" t="s">
        <v>314</v>
      </c>
      <c r="N407" t="s">
        <v>497</v>
      </c>
      <c r="O407" t="s">
        <v>339</v>
      </c>
      <c r="P407" t="s">
        <v>1222</v>
      </c>
      <c r="Q407" s="142">
        <v>55000</v>
      </c>
      <c r="R407" t="s">
        <v>1223</v>
      </c>
      <c r="S407" t="s">
        <v>4415</v>
      </c>
      <c r="T407" s="132">
        <v>3358211.6</v>
      </c>
      <c r="U407" s="142">
        <v>6001.3292000000001</v>
      </c>
      <c r="V407" s="133">
        <v>5.6479154026888716E-5</v>
      </c>
      <c r="W407" s="133">
        <v>2.2048831556181668E-2</v>
      </c>
      <c r="X407" s="133">
        <v>3.7461930013959173E-3</v>
      </c>
    </row>
    <row r="408" spans="1:24">
      <c r="A408" t="s">
        <v>1213</v>
      </c>
      <c r="B408" t="s">
        <v>1240</v>
      </c>
      <c r="C408" t="s">
        <v>4426</v>
      </c>
      <c r="D408" t="s">
        <v>4427</v>
      </c>
      <c r="E408" t="s">
        <v>80</v>
      </c>
      <c r="F408" t="s">
        <v>4426</v>
      </c>
      <c r="G408" t="s">
        <v>4428</v>
      </c>
      <c r="H408" t="s">
        <v>321</v>
      </c>
      <c r="I408" t="s">
        <v>917</v>
      </c>
      <c r="J408" t="s">
        <v>205</v>
      </c>
      <c r="K408" t="s">
        <v>281</v>
      </c>
      <c r="L408" t="s">
        <v>325</v>
      </c>
      <c r="M408" t="s">
        <v>314</v>
      </c>
      <c r="N408" t="s">
        <v>537</v>
      </c>
      <c r="O408" t="s">
        <v>339</v>
      </c>
      <c r="P408" t="s">
        <v>1217</v>
      </c>
      <c r="Q408" s="142">
        <v>105250</v>
      </c>
      <c r="R408" t="s">
        <v>1218</v>
      </c>
      <c r="S408" t="s">
        <v>4429</v>
      </c>
      <c r="U408" s="142">
        <v>5786.1445999999996</v>
      </c>
      <c r="V408" s="133">
        <v>3.4783012743289621E-5</v>
      </c>
      <c r="W408" s="133">
        <v>1.3630767849720405E-2</v>
      </c>
      <c r="X408" s="133">
        <v>2.3159271271206553E-3</v>
      </c>
    </row>
    <row r="409" spans="1:24">
      <c r="A409" t="s">
        <v>1213</v>
      </c>
      <c r="B409" t="s">
        <v>1240</v>
      </c>
      <c r="C409" t="s">
        <v>4421</v>
      </c>
      <c r="D409" t="s">
        <v>4422</v>
      </c>
      <c r="E409" t="s">
        <v>80</v>
      </c>
      <c r="F409" t="s">
        <v>4423</v>
      </c>
      <c r="G409" t="s">
        <v>4424</v>
      </c>
      <c r="H409" t="s">
        <v>321</v>
      </c>
      <c r="I409" t="s">
        <v>917</v>
      </c>
      <c r="J409" t="s">
        <v>205</v>
      </c>
      <c r="K409" t="s">
        <v>251</v>
      </c>
      <c r="L409" t="s">
        <v>325</v>
      </c>
      <c r="M409" t="s">
        <v>314</v>
      </c>
      <c r="N409" t="s">
        <v>497</v>
      </c>
      <c r="O409" t="s">
        <v>339</v>
      </c>
      <c r="P409" t="s">
        <v>1222</v>
      </c>
      <c r="Q409" s="142">
        <v>98000</v>
      </c>
      <c r="R409" t="s">
        <v>1223</v>
      </c>
      <c r="S409" t="s">
        <v>4425</v>
      </c>
      <c r="U409" s="142">
        <v>5685.2010999999993</v>
      </c>
      <c r="V409" s="133">
        <v>8.3286106286706746E-5</v>
      </c>
      <c r="W409" s="133">
        <v>1.3392969165952343E-2</v>
      </c>
      <c r="X409" s="133">
        <v>2.2755240897713441E-3</v>
      </c>
    </row>
    <row r="410" spans="1:24">
      <c r="A410" t="s">
        <v>1213</v>
      </c>
      <c r="B410" t="s">
        <v>1240</v>
      </c>
      <c r="C410" t="s">
        <v>4434</v>
      </c>
      <c r="D410" t="s">
        <v>4435</v>
      </c>
      <c r="E410" t="s">
        <v>80</v>
      </c>
      <c r="F410" t="s">
        <v>4436</v>
      </c>
      <c r="G410" t="s">
        <v>4437</v>
      </c>
      <c r="H410" t="s">
        <v>321</v>
      </c>
      <c r="I410" t="s">
        <v>917</v>
      </c>
      <c r="J410" t="s">
        <v>205</v>
      </c>
      <c r="K410" t="s">
        <v>224</v>
      </c>
      <c r="L410" t="s">
        <v>325</v>
      </c>
      <c r="M410" t="s">
        <v>344</v>
      </c>
      <c r="N410" t="s">
        <v>497</v>
      </c>
      <c r="O410" t="s">
        <v>339</v>
      </c>
      <c r="P410" t="s">
        <v>1215</v>
      </c>
      <c r="Q410" s="142">
        <v>3500</v>
      </c>
      <c r="R410" t="s">
        <v>1216</v>
      </c>
      <c r="S410" t="s">
        <v>4438</v>
      </c>
      <c r="T410" s="132">
        <v>3875.5</v>
      </c>
      <c r="U410" s="142">
        <v>5306.0346</v>
      </c>
      <c r="V410" s="133">
        <v>1.2573726494361348E-5</v>
      </c>
      <c r="W410" s="133">
        <v>1.2508873708425362E-2</v>
      </c>
      <c r="X410" s="133">
        <v>2.1253124013599039E-3</v>
      </c>
    </row>
    <row r="411" spans="1:24">
      <c r="A411" t="s">
        <v>1213</v>
      </c>
      <c r="B411" t="s">
        <v>1240</v>
      </c>
      <c r="C411" t="s">
        <v>4430</v>
      </c>
      <c r="D411" t="s">
        <v>4431</v>
      </c>
      <c r="E411" t="s">
        <v>80</v>
      </c>
      <c r="F411" t="s">
        <v>4430</v>
      </c>
      <c r="G411" t="s">
        <v>4432</v>
      </c>
      <c r="H411" t="s">
        <v>321</v>
      </c>
      <c r="I411" t="s">
        <v>917</v>
      </c>
      <c r="J411" t="s">
        <v>205</v>
      </c>
      <c r="K411" t="s">
        <v>251</v>
      </c>
      <c r="L411" t="s">
        <v>325</v>
      </c>
      <c r="M411" t="s">
        <v>348</v>
      </c>
      <c r="N411" t="s">
        <v>534</v>
      </c>
      <c r="O411" t="s">
        <v>339</v>
      </c>
      <c r="P411" t="s">
        <v>1222</v>
      </c>
      <c r="Q411" s="142">
        <v>48600</v>
      </c>
      <c r="R411" t="s">
        <v>1223</v>
      </c>
      <c r="S411" t="s">
        <v>4433</v>
      </c>
      <c r="T411" s="132">
        <v>3874155.1</v>
      </c>
      <c r="U411" s="142">
        <v>5042.4076999999997</v>
      </c>
      <c r="V411" s="133">
        <v>3.0712669970100807E-5</v>
      </c>
      <c r="W411" s="133">
        <v>2.1005281614149742E-2</v>
      </c>
      <c r="X411" s="133">
        <v>3.5688892980461095E-3</v>
      </c>
    </row>
    <row r="412" spans="1:24">
      <c r="A412" t="s">
        <v>1213</v>
      </c>
      <c r="B412" t="s">
        <v>1240</v>
      </c>
      <c r="C412" t="s">
        <v>4439</v>
      </c>
      <c r="D412" t="s">
        <v>4440</v>
      </c>
      <c r="E412" t="s">
        <v>80</v>
      </c>
      <c r="F412" t="s">
        <v>4441</v>
      </c>
      <c r="G412" t="s">
        <v>4442</v>
      </c>
      <c r="H412" t="s">
        <v>321</v>
      </c>
      <c r="I412" t="s">
        <v>917</v>
      </c>
      <c r="J412" t="s">
        <v>205</v>
      </c>
      <c r="K412" t="s">
        <v>293</v>
      </c>
      <c r="L412" t="s">
        <v>325</v>
      </c>
      <c r="M412" t="s">
        <v>314</v>
      </c>
      <c r="N412" t="s">
        <v>497</v>
      </c>
      <c r="O412" t="s">
        <v>339</v>
      </c>
      <c r="P412" t="s">
        <v>1234</v>
      </c>
      <c r="Q412" s="142">
        <v>915</v>
      </c>
      <c r="R412" t="s">
        <v>1235</v>
      </c>
      <c r="S412" t="s">
        <v>4443</v>
      </c>
      <c r="U412" s="142">
        <v>4390.4435999999996</v>
      </c>
      <c r="V412" s="133">
        <v>1.2261028862461942E-4</v>
      </c>
      <c r="W412" s="133">
        <v>1.0342831264644664E-2</v>
      </c>
      <c r="X412" s="133">
        <v>1.7572923081888995E-3</v>
      </c>
    </row>
    <row r="413" spans="1:24">
      <c r="A413" t="s">
        <v>1213</v>
      </c>
      <c r="B413" t="s">
        <v>1240</v>
      </c>
      <c r="C413" t="s">
        <v>4444</v>
      </c>
      <c r="D413" t="s">
        <v>4445</v>
      </c>
      <c r="E413" t="s">
        <v>80</v>
      </c>
      <c r="F413" t="s">
        <v>4446</v>
      </c>
      <c r="G413" t="s">
        <v>4447</v>
      </c>
      <c r="H413" t="s">
        <v>321</v>
      </c>
      <c r="I413" t="s">
        <v>917</v>
      </c>
      <c r="J413" t="s">
        <v>205</v>
      </c>
      <c r="K413" t="s">
        <v>224</v>
      </c>
      <c r="L413" t="s">
        <v>325</v>
      </c>
      <c r="M413" t="s">
        <v>346</v>
      </c>
      <c r="N413" t="s">
        <v>534</v>
      </c>
      <c r="O413" t="s">
        <v>339</v>
      </c>
      <c r="P413" t="s">
        <v>1215</v>
      </c>
      <c r="Q413" s="142">
        <v>597.25</v>
      </c>
      <c r="R413" t="s">
        <v>1216</v>
      </c>
      <c r="S413" t="s">
        <v>4448</v>
      </c>
      <c r="U413" s="142">
        <v>2.1985000000000001</v>
      </c>
      <c r="V413" s="133">
        <v>1.9000187695449817E-4</v>
      </c>
      <c r="W413" s="133">
        <v>5.1790847087971462E-6</v>
      </c>
      <c r="X413" s="133">
        <v>8.7994916375933441E-7</v>
      </c>
    </row>
    <row r="414" spans="1:24">
      <c r="A414" t="s">
        <v>1213</v>
      </c>
      <c r="B414" t="s">
        <v>1244</v>
      </c>
      <c r="C414" t="s">
        <v>2499</v>
      </c>
      <c r="D414" t="s">
        <v>2500</v>
      </c>
      <c r="E414" t="s">
        <v>309</v>
      </c>
      <c r="F414" t="s">
        <v>2499</v>
      </c>
      <c r="G414" t="s">
        <v>4213</v>
      </c>
      <c r="H414" t="s">
        <v>321</v>
      </c>
      <c r="I414" t="s">
        <v>917</v>
      </c>
      <c r="J414" t="s">
        <v>204</v>
      </c>
      <c r="K414" t="s">
        <v>204</v>
      </c>
      <c r="L414" t="s">
        <v>325</v>
      </c>
      <c r="M414" t="s">
        <v>340</v>
      </c>
      <c r="N414" t="s">
        <v>454</v>
      </c>
      <c r="O414" t="s">
        <v>339</v>
      </c>
      <c r="P414" t="s">
        <v>1212</v>
      </c>
      <c r="Q414" s="142">
        <v>105158.39999999999</v>
      </c>
      <c r="S414" t="s">
        <v>4214</v>
      </c>
      <c r="U414" s="142">
        <v>188.23349999999999</v>
      </c>
      <c r="V414" s="133">
        <v>4.0594535567569146E-5</v>
      </c>
      <c r="W414" s="133">
        <v>1.9594280797413741E-2</v>
      </c>
      <c r="X414" s="133">
        <v>2.6844171213302732E-3</v>
      </c>
    </row>
    <row r="415" spans="1:24">
      <c r="A415" t="s">
        <v>1213</v>
      </c>
      <c r="B415" t="s">
        <v>1244</v>
      </c>
      <c r="C415" t="s">
        <v>1846</v>
      </c>
      <c r="D415" t="s">
        <v>1847</v>
      </c>
      <c r="E415" t="s">
        <v>309</v>
      </c>
      <c r="F415" t="s">
        <v>3936</v>
      </c>
      <c r="G415" t="s">
        <v>3937</v>
      </c>
      <c r="H415" t="s">
        <v>321</v>
      </c>
      <c r="I415" t="s">
        <v>917</v>
      </c>
      <c r="J415" t="s">
        <v>204</v>
      </c>
      <c r="K415" t="s">
        <v>204</v>
      </c>
      <c r="L415" t="s">
        <v>325</v>
      </c>
      <c r="M415" t="s">
        <v>340</v>
      </c>
      <c r="N415" t="s">
        <v>464</v>
      </c>
      <c r="O415" t="s">
        <v>339</v>
      </c>
      <c r="P415" t="s">
        <v>1212</v>
      </c>
      <c r="Q415" s="142">
        <v>4257</v>
      </c>
      <c r="S415" t="s">
        <v>3938</v>
      </c>
      <c r="U415" s="142">
        <v>66.664600000000007</v>
      </c>
      <c r="V415" s="133">
        <v>2.1893959126493263E-5</v>
      </c>
      <c r="W415" s="133">
        <v>6.9394928836319794E-3</v>
      </c>
      <c r="X415" s="133">
        <v>9.5071075599927404E-4</v>
      </c>
    </row>
    <row r="416" spans="1:24">
      <c r="A416" t="s">
        <v>1213</v>
      </c>
      <c r="B416" t="s">
        <v>1244</v>
      </c>
      <c r="C416" t="s">
        <v>2312</v>
      </c>
      <c r="D416" t="s">
        <v>2313</v>
      </c>
      <c r="E416" t="s">
        <v>309</v>
      </c>
      <c r="F416" t="s">
        <v>2312</v>
      </c>
      <c r="G416" t="s">
        <v>4222</v>
      </c>
      <c r="H416" t="s">
        <v>321</v>
      </c>
      <c r="I416" t="s">
        <v>917</v>
      </c>
      <c r="J416" t="s">
        <v>204</v>
      </c>
      <c r="K416" t="s">
        <v>204</v>
      </c>
      <c r="L416" t="s">
        <v>325</v>
      </c>
      <c r="M416" t="s">
        <v>340</v>
      </c>
      <c r="N416" t="s">
        <v>464</v>
      </c>
      <c r="O416" t="s">
        <v>339</v>
      </c>
      <c r="P416" t="s">
        <v>1212</v>
      </c>
      <c r="Q416" s="142">
        <v>2064</v>
      </c>
      <c r="S416" t="s">
        <v>4223</v>
      </c>
      <c r="T416" s="132">
        <v>371.5</v>
      </c>
      <c r="U416" s="142">
        <v>55.129400000000004</v>
      </c>
      <c r="V416" s="133">
        <v>1.1478922840126657E-5</v>
      </c>
      <c r="W416" s="133">
        <v>5.7774051206583516E-3</v>
      </c>
      <c r="X416" s="133">
        <v>7.9150469379838165E-4</v>
      </c>
    </row>
    <row r="417" spans="1:24">
      <c r="A417" t="s">
        <v>1213</v>
      </c>
      <c r="B417" t="s">
        <v>1244</v>
      </c>
      <c r="C417" t="s">
        <v>1858</v>
      </c>
      <c r="D417" t="s">
        <v>1859</v>
      </c>
      <c r="E417" t="s">
        <v>309</v>
      </c>
      <c r="F417" t="s">
        <v>1858</v>
      </c>
      <c r="G417" t="s">
        <v>3946</v>
      </c>
      <c r="H417" t="s">
        <v>312</v>
      </c>
      <c r="I417" t="s">
        <v>917</v>
      </c>
      <c r="J417" t="s">
        <v>204</v>
      </c>
      <c r="K417" t="s">
        <v>204</v>
      </c>
      <c r="L417" t="s">
        <v>325</v>
      </c>
      <c r="M417" t="s">
        <v>340</v>
      </c>
      <c r="N417" t="s">
        <v>448</v>
      </c>
      <c r="O417" t="s">
        <v>339</v>
      </c>
      <c r="P417" t="s">
        <v>1212</v>
      </c>
      <c r="Q417" s="142">
        <v>30130</v>
      </c>
      <c r="S417" t="s">
        <v>3947</v>
      </c>
      <c r="T417" s="132">
        <v>7222.4</v>
      </c>
      <c r="U417" s="142">
        <v>941.25240000000008</v>
      </c>
      <c r="V417" s="133">
        <v>1.8649079324261227E-5</v>
      </c>
      <c r="W417" s="133">
        <v>9.8732040865370685E-2</v>
      </c>
      <c r="X417" s="133">
        <v>1.3526292884292223E-2</v>
      </c>
    </row>
    <row r="418" spans="1:24">
      <c r="A418" t="s">
        <v>1213</v>
      </c>
      <c r="B418" t="s">
        <v>1244</v>
      </c>
      <c r="C418" t="s">
        <v>1874</v>
      </c>
      <c r="D418" t="s">
        <v>1875</v>
      </c>
      <c r="E418" t="s">
        <v>309</v>
      </c>
      <c r="F418" t="s">
        <v>1874</v>
      </c>
      <c r="G418" t="s">
        <v>3951</v>
      </c>
      <c r="H418" t="s">
        <v>312</v>
      </c>
      <c r="I418" t="s">
        <v>917</v>
      </c>
      <c r="J418" t="s">
        <v>204</v>
      </c>
      <c r="K418" t="s">
        <v>204</v>
      </c>
      <c r="L418" t="s">
        <v>325</v>
      </c>
      <c r="M418" t="s">
        <v>340</v>
      </c>
      <c r="N418" t="s">
        <v>448</v>
      </c>
      <c r="O418" t="s">
        <v>339</v>
      </c>
      <c r="P418" t="s">
        <v>1212</v>
      </c>
      <c r="Q418" s="142">
        <v>19534</v>
      </c>
      <c r="S418" t="s">
        <v>3952</v>
      </c>
      <c r="T418" s="132">
        <v>5141.8</v>
      </c>
      <c r="U418" s="142">
        <v>688.83180000000004</v>
      </c>
      <c r="V418" s="133">
        <v>1.4606201825447572E-5</v>
      </c>
      <c r="W418" s="133">
        <v>7.2239580225300581E-2</v>
      </c>
      <c r="X418" s="133">
        <v>9.8968248949512071E-3</v>
      </c>
    </row>
    <row r="419" spans="1:24">
      <c r="A419" t="s">
        <v>1213</v>
      </c>
      <c r="B419" t="s">
        <v>1244</v>
      </c>
      <c r="C419" t="s">
        <v>3567</v>
      </c>
      <c r="D419" t="s">
        <v>3568</v>
      </c>
      <c r="E419" t="s">
        <v>309</v>
      </c>
      <c r="F419" t="s">
        <v>3567</v>
      </c>
      <c r="G419" t="s">
        <v>3953</v>
      </c>
      <c r="H419" t="s">
        <v>312</v>
      </c>
      <c r="I419" t="s">
        <v>917</v>
      </c>
      <c r="J419" t="s">
        <v>204</v>
      </c>
      <c r="K419" t="s">
        <v>204</v>
      </c>
      <c r="L419" t="s">
        <v>325</v>
      </c>
      <c r="M419" t="s">
        <v>340</v>
      </c>
      <c r="N419" t="s">
        <v>448</v>
      </c>
      <c r="O419" t="s">
        <v>339</v>
      </c>
      <c r="P419" t="s">
        <v>1212</v>
      </c>
      <c r="Q419" s="142">
        <v>23483</v>
      </c>
      <c r="S419" t="s">
        <v>3954</v>
      </c>
      <c r="T419" s="132">
        <v>3489.2</v>
      </c>
      <c r="U419" s="142">
        <v>460.46840000000003</v>
      </c>
      <c r="V419" s="133">
        <v>1.8983658542881225E-5</v>
      </c>
      <c r="W419" s="133">
        <v>4.8295937556039698E-2</v>
      </c>
      <c r="X419" s="133">
        <v>6.6165450524340143E-3</v>
      </c>
    </row>
    <row r="420" spans="1:24">
      <c r="A420" t="s">
        <v>1213</v>
      </c>
      <c r="B420" t="s">
        <v>1244</v>
      </c>
      <c r="C420" t="s">
        <v>1756</v>
      </c>
      <c r="D420" t="s">
        <v>1757</v>
      </c>
      <c r="E420" t="s">
        <v>309</v>
      </c>
      <c r="F420" t="s">
        <v>1756</v>
      </c>
      <c r="G420" t="s">
        <v>3970</v>
      </c>
      <c r="H420" t="s">
        <v>312</v>
      </c>
      <c r="I420" t="s">
        <v>917</v>
      </c>
      <c r="J420" t="s">
        <v>204</v>
      </c>
      <c r="K420" t="s">
        <v>204</v>
      </c>
      <c r="L420" t="s">
        <v>325</v>
      </c>
      <c r="M420" t="s">
        <v>340</v>
      </c>
      <c r="N420" t="s">
        <v>441</v>
      </c>
      <c r="O420" t="s">
        <v>339</v>
      </c>
      <c r="P420" t="s">
        <v>1212</v>
      </c>
      <c r="Q420" s="142">
        <v>4844.8999999999996</v>
      </c>
      <c r="S420" t="s">
        <v>3971</v>
      </c>
      <c r="U420" s="142">
        <v>305.18029999999999</v>
      </c>
      <c r="V420" s="133">
        <v>4.1061508952186973E-5</v>
      </c>
      <c r="W420" s="133">
        <v>3.1767917975674673E-2</v>
      </c>
      <c r="X420" s="133">
        <v>4.3522058198825434E-3</v>
      </c>
    </row>
    <row r="421" spans="1:24">
      <c r="A421" t="s">
        <v>1213</v>
      </c>
      <c r="B421" t="s">
        <v>1244</v>
      </c>
      <c r="C421" t="s">
        <v>3955</v>
      </c>
      <c r="D421" t="s">
        <v>3956</v>
      </c>
      <c r="E421" t="s">
        <v>309</v>
      </c>
      <c r="F421" t="s">
        <v>3957</v>
      </c>
      <c r="G421" t="s">
        <v>3958</v>
      </c>
      <c r="H421" t="s">
        <v>312</v>
      </c>
      <c r="I421" t="s">
        <v>917</v>
      </c>
      <c r="J421" t="s">
        <v>204</v>
      </c>
      <c r="K421" t="s">
        <v>204</v>
      </c>
      <c r="L421" t="s">
        <v>325</v>
      </c>
      <c r="M421" t="s">
        <v>340</v>
      </c>
      <c r="N421" t="s">
        <v>448</v>
      </c>
      <c r="O421" t="s">
        <v>339</v>
      </c>
      <c r="P421" t="s">
        <v>1212</v>
      </c>
      <c r="Q421" s="142">
        <v>1828</v>
      </c>
      <c r="S421" t="s">
        <v>3959</v>
      </c>
      <c r="U421" s="142">
        <v>282.2432</v>
      </c>
      <c r="V421" s="133">
        <v>1.8219867150456634E-5</v>
      </c>
      <c r="W421" s="133">
        <v>2.9380272142157528E-2</v>
      </c>
      <c r="X421" s="133">
        <v>4.0250982612314344E-3</v>
      </c>
    </row>
    <row r="422" spans="1:24">
      <c r="A422" t="s">
        <v>1213</v>
      </c>
      <c r="B422" t="s">
        <v>1244</v>
      </c>
      <c r="C422" t="s">
        <v>2253</v>
      </c>
      <c r="D422" t="s">
        <v>2254</v>
      </c>
      <c r="E422" t="s">
        <v>309</v>
      </c>
      <c r="F422" t="s">
        <v>2253</v>
      </c>
      <c r="G422" t="s">
        <v>3966</v>
      </c>
      <c r="H422" t="s">
        <v>312</v>
      </c>
      <c r="I422" t="s">
        <v>917</v>
      </c>
      <c r="J422" t="s">
        <v>204</v>
      </c>
      <c r="K422" t="s">
        <v>204</v>
      </c>
      <c r="L422" t="s">
        <v>325</v>
      </c>
      <c r="M422" t="s">
        <v>340</v>
      </c>
      <c r="N422" t="s">
        <v>467</v>
      </c>
      <c r="O422" t="s">
        <v>339</v>
      </c>
      <c r="P422" t="s">
        <v>1212</v>
      </c>
      <c r="Q422" s="142">
        <v>4981</v>
      </c>
      <c r="S422" t="s">
        <v>3967</v>
      </c>
      <c r="U422" s="142">
        <v>257.6671</v>
      </c>
      <c r="V422" s="133">
        <v>4.0601747867668099E-6</v>
      </c>
      <c r="W422" s="133">
        <v>2.6822011660471119E-2</v>
      </c>
      <c r="X422" s="133">
        <v>3.6746164901031945E-3</v>
      </c>
    </row>
    <row r="423" spans="1:24">
      <c r="A423" t="s">
        <v>1213</v>
      </c>
      <c r="B423" t="s">
        <v>1244</v>
      </c>
      <c r="C423" t="s">
        <v>4114</v>
      </c>
      <c r="D423" t="s">
        <v>4115</v>
      </c>
      <c r="E423" t="s">
        <v>309</v>
      </c>
      <c r="F423" t="s">
        <v>4114</v>
      </c>
      <c r="G423" t="s">
        <v>4116</v>
      </c>
      <c r="H423" t="s">
        <v>312</v>
      </c>
      <c r="I423" t="s">
        <v>917</v>
      </c>
      <c r="J423" t="s">
        <v>204</v>
      </c>
      <c r="K423" t="s">
        <v>204</v>
      </c>
      <c r="L423" t="s">
        <v>325</v>
      </c>
      <c r="M423" t="s">
        <v>340</v>
      </c>
      <c r="N423" t="s">
        <v>480</v>
      </c>
      <c r="O423" t="s">
        <v>339</v>
      </c>
      <c r="P423" t="s">
        <v>1212</v>
      </c>
      <c r="Q423" s="142">
        <v>235</v>
      </c>
      <c r="S423" t="s">
        <v>4117</v>
      </c>
      <c r="U423" s="142">
        <v>223.60249999999999</v>
      </c>
      <c r="V423" s="133">
        <v>3.1427688893215362E-6</v>
      </c>
      <c r="W423" s="133">
        <v>2.3276033936926659E-2</v>
      </c>
      <c r="X423" s="133">
        <v>3.1888174239698306E-3</v>
      </c>
    </row>
    <row r="424" spans="1:24">
      <c r="A424" t="s">
        <v>1213</v>
      </c>
      <c r="B424" t="s">
        <v>1244</v>
      </c>
      <c r="C424" t="s">
        <v>3151</v>
      </c>
      <c r="D424" t="s">
        <v>3152</v>
      </c>
      <c r="E424" t="s">
        <v>309</v>
      </c>
      <c r="F424" t="s">
        <v>3151</v>
      </c>
      <c r="G424" t="s">
        <v>4284</v>
      </c>
      <c r="H424" t="s">
        <v>312</v>
      </c>
      <c r="I424" t="s">
        <v>917</v>
      </c>
      <c r="J424" t="s">
        <v>204</v>
      </c>
      <c r="K424" t="s">
        <v>204</v>
      </c>
      <c r="L424" t="s">
        <v>325</v>
      </c>
      <c r="M424" t="s">
        <v>340</v>
      </c>
      <c r="N424" t="s">
        <v>447</v>
      </c>
      <c r="O424" t="s">
        <v>339</v>
      </c>
      <c r="P424" t="s">
        <v>1212</v>
      </c>
      <c r="Q424" s="142">
        <v>883</v>
      </c>
      <c r="S424" t="s">
        <v>4285</v>
      </c>
      <c r="T424" s="132">
        <v>2095.1</v>
      </c>
      <c r="U424" s="142">
        <v>220.8142</v>
      </c>
      <c r="V424" s="133">
        <v>6.9838057961000777E-5</v>
      </c>
      <c r="W424" s="133">
        <v>2.3203883202286561E-2</v>
      </c>
      <c r="X424" s="133">
        <v>3.1789327709230092E-3</v>
      </c>
    </row>
    <row r="425" spans="1:24">
      <c r="A425" t="s">
        <v>1213</v>
      </c>
      <c r="B425" t="s">
        <v>1244</v>
      </c>
      <c r="C425" t="s">
        <v>2010</v>
      </c>
      <c r="D425" t="s">
        <v>2011</v>
      </c>
      <c r="E425" t="s">
        <v>309</v>
      </c>
      <c r="F425" t="s">
        <v>3948</v>
      </c>
      <c r="G425" t="s">
        <v>3949</v>
      </c>
      <c r="H425" t="s">
        <v>312</v>
      </c>
      <c r="I425" t="s">
        <v>917</v>
      </c>
      <c r="J425" t="s">
        <v>204</v>
      </c>
      <c r="K425" t="s">
        <v>204</v>
      </c>
      <c r="L425" t="s">
        <v>325</v>
      </c>
      <c r="M425" t="s">
        <v>340</v>
      </c>
      <c r="N425" t="s">
        <v>448</v>
      </c>
      <c r="O425" t="s">
        <v>339</v>
      </c>
      <c r="P425" t="s">
        <v>1212</v>
      </c>
      <c r="Q425" s="142">
        <v>1552</v>
      </c>
      <c r="S425" t="s">
        <v>3950</v>
      </c>
      <c r="U425" s="142">
        <v>217.28</v>
      </c>
      <c r="V425" s="133">
        <v>6.0113735963103741E-6</v>
      </c>
      <c r="W425" s="133">
        <v>2.2617889575543317E-2</v>
      </c>
      <c r="X425" s="133">
        <v>3.0986516245577076E-3</v>
      </c>
    </row>
    <row r="426" spans="1:24">
      <c r="A426" t="s">
        <v>1213</v>
      </c>
      <c r="B426" t="s">
        <v>1244</v>
      </c>
      <c r="C426" t="s">
        <v>2388</v>
      </c>
      <c r="D426" t="s">
        <v>2389</v>
      </c>
      <c r="E426" t="s">
        <v>309</v>
      </c>
      <c r="F426" t="s">
        <v>2388</v>
      </c>
      <c r="G426" t="s">
        <v>3968</v>
      </c>
      <c r="H426" t="s">
        <v>312</v>
      </c>
      <c r="I426" t="s">
        <v>917</v>
      </c>
      <c r="J426" t="s">
        <v>204</v>
      </c>
      <c r="K426" t="s">
        <v>204</v>
      </c>
      <c r="L426" t="s">
        <v>325</v>
      </c>
      <c r="M426" t="s">
        <v>340</v>
      </c>
      <c r="N426" t="s">
        <v>446</v>
      </c>
      <c r="O426" t="s">
        <v>339</v>
      </c>
      <c r="P426" t="s">
        <v>1212</v>
      </c>
      <c r="Q426" s="142">
        <v>270</v>
      </c>
      <c r="S426" t="s">
        <v>3969</v>
      </c>
      <c r="U426" s="142">
        <v>209.25</v>
      </c>
      <c r="V426" s="133">
        <v>6.0709839682177242E-6</v>
      </c>
      <c r="W426" s="133">
        <v>2.1782001995961153E-2</v>
      </c>
      <c r="X426" s="133">
        <v>2.9841349983371701E-3</v>
      </c>
    </row>
    <row r="427" spans="1:24">
      <c r="A427" t="s">
        <v>1213</v>
      </c>
      <c r="B427" t="s">
        <v>1244</v>
      </c>
      <c r="C427" t="s">
        <v>1699</v>
      </c>
      <c r="D427" t="s">
        <v>1700</v>
      </c>
      <c r="E427" t="s">
        <v>309</v>
      </c>
      <c r="F427" t="s">
        <v>4013</v>
      </c>
      <c r="G427" t="s">
        <v>4014</v>
      </c>
      <c r="H427" t="s">
        <v>312</v>
      </c>
      <c r="I427" t="s">
        <v>917</v>
      </c>
      <c r="J427" t="s">
        <v>204</v>
      </c>
      <c r="K427" t="s">
        <v>204</v>
      </c>
      <c r="L427" t="s">
        <v>325</v>
      </c>
      <c r="M427" t="s">
        <v>340</v>
      </c>
      <c r="N427" t="s">
        <v>447</v>
      </c>
      <c r="O427" t="s">
        <v>339</v>
      </c>
      <c r="P427" t="s">
        <v>1212</v>
      </c>
      <c r="Q427" s="142">
        <v>11543</v>
      </c>
      <c r="S427" t="s">
        <v>4015</v>
      </c>
      <c r="U427" s="142">
        <v>184.22629999999998</v>
      </c>
      <c r="V427" s="133">
        <v>1.8608238228008228E-4</v>
      </c>
      <c r="W427" s="133">
        <v>1.9177143123863791E-2</v>
      </c>
      <c r="X427" s="133">
        <v>2.6272692461718665E-3</v>
      </c>
    </row>
    <row r="428" spans="1:24">
      <c r="A428" t="s">
        <v>1213</v>
      </c>
      <c r="B428" t="s">
        <v>1244</v>
      </c>
      <c r="C428" t="s">
        <v>3962</v>
      </c>
      <c r="D428" t="s">
        <v>3963</v>
      </c>
      <c r="E428" t="s">
        <v>309</v>
      </c>
      <c r="F428" t="s">
        <v>3962</v>
      </c>
      <c r="G428" t="s">
        <v>3964</v>
      </c>
      <c r="H428" t="s">
        <v>312</v>
      </c>
      <c r="I428" t="s">
        <v>917</v>
      </c>
      <c r="J428" t="s">
        <v>204</v>
      </c>
      <c r="K428" t="s">
        <v>204</v>
      </c>
      <c r="L428" t="s">
        <v>325</v>
      </c>
      <c r="M428" t="s">
        <v>340</v>
      </c>
      <c r="N428" t="s">
        <v>458</v>
      </c>
      <c r="O428" t="s">
        <v>339</v>
      </c>
      <c r="P428" t="s">
        <v>1212</v>
      </c>
      <c r="Q428" s="142">
        <v>278</v>
      </c>
      <c r="S428" t="s">
        <v>3965</v>
      </c>
      <c r="U428" s="142">
        <v>179.92160000000001</v>
      </c>
      <c r="V428" s="133">
        <v>9.5816361257185105E-6</v>
      </c>
      <c r="W428" s="133">
        <v>1.8729044923854358E-2</v>
      </c>
      <c r="X428" s="133">
        <v>2.5658797778581651E-3</v>
      </c>
    </row>
    <row r="429" spans="1:24">
      <c r="A429" t="s">
        <v>1213</v>
      </c>
      <c r="B429" t="s">
        <v>1244</v>
      </c>
      <c r="C429" t="s">
        <v>2393</v>
      </c>
      <c r="D429" t="s">
        <v>2394</v>
      </c>
      <c r="E429" t="s">
        <v>309</v>
      </c>
      <c r="F429" t="s">
        <v>2393</v>
      </c>
      <c r="G429" t="s">
        <v>3983</v>
      </c>
      <c r="H429" t="s">
        <v>312</v>
      </c>
      <c r="I429" t="s">
        <v>917</v>
      </c>
      <c r="J429" t="s">
        <v>204</v>
      </c>
      <c r="K429" t="s">
        <v>204</v>
      </c>
      <c r="L429" t="s">
        <v>325</v>
      </c>
      <c r="M429" t="s">
        <v>340</v>
      </c>
      <c r="N429" t="s">
        <v>456</v>
      </c>
      <c r="O429" t="s">
        <v>339</v>
      </c>
      <c r="P429" t="s">
        <v>1212</v>
      </c>
      <c r="Q429" s="142">
        <v>9008</v>
      </c>
      <c r="S429" t="s">
        <v>3984</v>
      </c>
      <c r="U429" s="142">
        <v>175.74610000000001</v>
      </c>
      <c r="V429" s="133">
        <v>6.8542617227522114E-6</v>
      </c>
      <c r="W429" s="133">
        <v>1.8294391710118749E-2</v>
      </c>
      <c r="X429" s="133">
        <v>2.506332273111418E-3</v>
      </c>
    </row>
    <row r="430" spans="1:24">
      <c r="A430" t="s">
        <v>1213</v>
      </c>
      <c r="B430" t="s">
        <v>1244</v>
      </c>
      <c r="C430" t="s">
        <v>2557</v>
      </c>
      <c r="D430" t="s">
        <v>2558</v>
      </c>
      <c r="E430" t="s">
        <v>309</v>
      </c>
      <c r="F430" t="s">
        <v>2557</v>
      </c>
      <c r="G430" t="s">
        <v>3998</v>
      </c>
      <c r="H430" t="s">
        <v>312</v>
      </c>
      <c r="I430" t="s">
        <v>917</v>
      </c>
      <c r="J430" t="s">
        <v>204</v>
      </c>
      <c r="K430" t="s">
        <v>204</v>
      </c>
      <c r="L430" t="s">
        <v>325</v>
      </c>
      <c r="M430" t="s">
        <v>340</v>
      </c>
      <c r="N430" t="s">
        <v>475</v>
      </c>
      <c r="O430" t="s">
        <v>339</v>
      </c>
      <c r="P430" t="s">
        <v>1212</v>
      </c>
      <c r="Q430" s="142">
        <v>6750</v>
      </c>
      <c r="S430" t="s">
        <v>3999</v>
      </c>
      <c r="U430" s="142">
        <v>174.48750000000001</v>
      </c>
      <c r="V430" s="133">
        <v>2.4585332938894752E-5</v>
      </c>
      <c r="W430" s="133">
        <v>1.8163379083728896E-2</v>
      </c>
      <c r="X430" s="133">
        <v>2.4883835389359951E-3</v>
      </c>
    </row>
    <row r="431" spans="1:24">
      <c r="A431" t="s">
        <v>1213</v>
      </c>
      <c r="B431" t="s">
        <v>1244</v>
      </c>
      <c r="C431" t="s">
        <v>4227</v>
      </c>
      <c r="D431" t="s">
        <v>4228</v>
      </c>
      <c r="E431" t="s">
        <v>309</v>
      </c>
      <c r="F431" t="s">
        <v>4229</v>
      </c>
      <c r="G431" t="s">
        <v>4230</v>
      </c>
      <c r="H431" t="s">
        <v>312</v>
      </c>
      <c r="I431" t="s">
        <v>917</v>
      </c>
      <c r="J431" t="s">
        <v>204</v>
      </c>
      <c r="K431" t="s">
        <v>204</v>
      </c>
      <c r="L431" t="s">
        <v>325</v>
      </c>
      <c r="M431" t="s">
        <v>340</v>
      </c>
      <c r="N431" t="s">
        <v>454</v>
      </c>
      <c r="O431" t="s">
        <v>339</v>
      </c>
      <c r="P431" t="s">
        <v>1212</v>
      </c>
      <c r="Q431" s="142">
        <v>18224</v>
      </c>
      <c r="S431" t="s">
        <v>4231</v>
      </c>
      <c r="T431" s="132">
        <v>3444.2</v>
      </c>
      <c r="U431" s="142">
        <v>173.89320000000001</v>
      </c>
      <c r="V431" s="133">
        <v>1.5525448897282543E-5</v>
      </c>
      <c r="W431" s="133">
        <v>1.8460040270024111E-2</v>
      </c>
      <c r="X431" s="133">
        <v>2.5290261313311259E-3</v>
      </c>
    </row>
    <row r="432" spans="1:24">
      <c r="A432" t="s">
        <v>1213</v>
      </c>
      <c r="B432" t="s">
        <v>1244</v>
      </c>
      <c r="C432" t="s">
        <v>2274</v>
      </c>
      <c r="D432" t="s">
        <v>2275</v>
      </c>
      <c r="E432" t="s">
        <v>309</v>
      </c>
      <c r="F432" t="s">
        <v>4235</v>
      </c>
      <c r="G432" t="s">
        <v>4236</v>
      </c>
      <c r="H432" t="s">
        <v>312</v>
      </c>
      <c r="I432" t="s">
        <v>917</v>
      </c>
      <c r="J432" t="s">
        <v>204</v>
      </c>
      <c r="K432" t="s">
        <v>204</v>
      </c>
      <c r="L432" t="s">
        <v>325</v>
      </c>
      <c r="M432" t="s">
        <v>340</v>
      </c>
      <c r="N432" t="s">
        <v>445</v>
      </c>
      <c r="O432" t="s">
        <v>339</v>
      </c>
      <c r="P432" t="s">
        <v>1212</v>
      </c>
      <c r="Q432" s="142">
        <v>2556</v>
      </c>
      <c r="S432" t="s">
        <v>4237</v>
      </c>
      <c r="U432" s="142">
        <v>167.90360000000001</v>
      </c>
      <c r="V432" s="133">
        <v>3.2339052955388999E-5</v>
      </c>
      <c r="W432" s="133">
        <v>1.7478028299207374E-2</v>
      </c>
      <c r="X432" s="133">
        <v>2.3944904586485297E-3</v>
      </c>
    </row>
    <row r="433" spans="1:24">
      <c r="A433" t="s">
        <v>1213</v>
      </c>
      <c r="B433" t="s">
        <v>1244</v>
      </c>
      <c r="C433" t="s">
        <v>3428</v>
      </c>
      <c r="D433" t="s">
        <v>3429</v>
      </c>
      <c r="E433" t="s">
        <v>309</v>
      </c>
      <c r="F433" t="s">
        <v>3428</v>
      </c>
      <c r="G433" t="s">
        <v>4310</v>
      </c>
      <c r="H433" t="s">
        <v>312</v>
      </c>
      <c r="I433" t="s">
        <v>917</v>
      </c>
      <c r="J433" t="s">
        <v>204</v>
      </c>
      <c r="K433" t="s">
        <v>204</v>
      </c>
      <c r="L433" t="s">
        <v>325</v>
      </c>
      <c r="M433" t="s">
        <v>340</v>
      </c>
      <c r="N433" t="s">
        <v>464</v>
      </c>
      <c r="O433" t="s">
        <v>339</v>
      </c>
      <c r="P433" t="s">
        <v>1212</v>
      </c>
      <c r="Q433" s="142">
        <v>36559</v>
      </c>
      <c r="S433" t="s">
        <v>4311</v>
      </c>
      <c r="U433" s="142">
        <v>165.10040000000001</v>
      </c>
      <c r="V433" s="133">
        <v>2.7868947659114354E-4</v>
      </c>
      <c r="W433" s="133">
        <v>1.718622796053559E-2</v>
      </c>
      <c r="X433" s="133">
        <v>2.3545138025395751E-3</v>
      </c>
    </row>
    <row r="434" spans="1:24">
      <c r="A434" t="s">
        <v>1213</v>
      </c>
      <c r="B434" t="s">
        <v>1244</v>
      </c>
      <c r="C434" t="s">
        <v>3113</v>
      </c>
      <c r="D434" t="s">
        <v>3114</v>
      </c>
      <c r="E434" t="s">
        <v>309</v>
      </c>
      <c r="F434" t="s">
        <v>3113</v>
      </c>
      <c r="G434" t="s">
        <v>4449</v>
      </c>
      <c r="H434" t="s">
        <v>312</v>
      </c>
      <c r="I434" t="s">
        <v>917</v>
      </c>
      <c r="J434" t="s">
        <v>204</v>
      </c>
      <c r="K434" t="s">
        <v>204</v>
      </c>
      <c r="L434" t="s">
        <v>325</v>
      </c>
      <c r="M434" t="s">
        <v>340</v>
      </c>
      <c r="N434" t="s">
        <v>447</v>
      </c>
      <c r="O434" t="s">
        <v>339</v>
      </c>
      <c r="P434" t="s">
        <v>1212</v>
      </c>
      <c r="Q434" s="142">
        <v>474</v>
      </c>
      <c r="S434" t="s">
        <v>4450</v>
      </c>
      <c r="U434" s="142">
        <v>135.56399999999999</v>
      </c>
      <c r="V434" s="133">
        <v>2.4493575939619304E-5</v>
      </c>
      <c r="W434" s="133">
        <v>1.4111614425713155E-2</v>
      </c>
      <c r="X434" s="133">
        <v>1.9332916459478143E-3</v>
      </c>
    </row>
    <row r="435" spans="1:24">
      <c r="A435" t="s">
        <v>1213</v>
      </c>
      <c r="B435" t="s">
        <v>1244</v>
      </c>
      <c r="C435" t="s">
        <v>2163</v>
      </c>
      <c r="D435" t="s">
        <v>2164</v>
      </c>
      <c r="E435" t="s">
        <v>309</v>
      </c>
      <c r="F435" t="s">
        <v>2163</v>
      </c>
      <c r="G435" t="s">
        <v>3960</v>
      </c>
      <c r="H435" t="s">
        <v>312</v>
      </c>
      <c r="I435" t="s">
        <v>917</v>
      </c>
      <c r="J435" t="s">
        <v>204</v>
      </c>
      <c r="K435" t="s">
        <v>204</v>
      </c>
      <c r="L435" t="s">
        <v>325</v>
      </c>
      <c r="M435" t="s">
        <v>340</v>
      </c>
      <c r="N435" t="s">
        <v>484</v>
      </c>
      <c r="O435" t="s">
        <v>339</v>
      </c>
      <c r="P435" t="s">
        <v>1212</v>
      </c>
      <c r="Q435" s="142">
        <v>28309</v>
      </c>
      <c r="S435" t="s">
        <v>3961</v>
      </c>
      <c r="U435" s="142">
        <v>133.9016</v>
      </c>
      <c r="V435" s="133">
        <v>1.0231514543156237E-5</v>
      </c>
      <c r="W435" s="133">
        <v>1.3938562795710069E-2</v>
      </c>
      <c r="X435" s="133">
        <v>1.9095835668783488E-3</v>
      </c>
    </row>
    <row r="436" spans="1:24">
      <c r="A436" t="s">
        <v>1213</v>
      </c>
      <c r="B436" t="s">
        <v>1244</v>
      </c>
      <c r="C436" t="s">
        <v>2330</v>
      </c>
      <c r="D436" t="s">
        <v>2331</v>
      </c>
      <c r="E436" t="s">
        <v>309</v>
      </c>
      <c r="F436" t="s">
        <v>3974</v>
      </c>
      <c r="G436" t="s">
        <v>3975</v>
      </c>
      <c r="H436" t="s">
        <v>312</v>
      </c>
      <c r="I436" t="s">
        <v>917</v>
      </c>
      <c r="J436" t="s">
        <v>204</v>
      </c>
      <c r="K436" t="s">
        <v>204</v>
      </c>
      <c r="L436" t="s">
        <v>325</v>
      </c>
      <c r="M436" t="s">
        <v>340</v>
      </c>
      <c r="N436" t="s">
        <v>445</v>
      </c>
      <c r="O436" t="s">
        <v>339</v>
      </c>
      <c r="P436" t="s">
        <v>1212</v>
      </c>
      <c r="Q436" s="142">
        <v>3306</v>
      </c>
      <c r="S436" t="s">
        <v>3976</v>
      </c>
      <c r="U436" s="142">
        <v>125.9586</v>
      </c>
      <c r="V436" s="133">
        <v>1.2722344863463129E-5</v>
      </c>
      <c r="W436" s="133">
        <v>1.3111734655237623E-2</v>
      </c>
      <c r="X436" s="133">
        <v>1.7963080841173348E-3</v>
      </c>
    </row>
    <row r="437" spans="1:24">
      <c r="A437" t="s">
        <v>1213</v>
      </c>
      <c r="B437" t="s">
        <v>1244</v>
      </c>
      <c r="C437" t="s">
        <v>1732</v>
      </c>
      <c r="D437" t="s">
        <v>1733</v>
      </c>
      <c r="E437" t="s">
        <v>309</v>
      </c>
      <c r="F437" t="s">
        <v>1732</v>
      </c>
      <c r="G437" t="s">
        <v>4451</v>
      </c>
      <c r="H437" t="s">
        <v>312</v>
      </c>
      <c r="I437" t="s">
        <v>917</v>
      </c>
      <c r="J437" t="s">
        <v>204</v>
      </c>
      <c r="K437" t="s">
        <v>204</v>
      </c>
      <c r="L437" t="s">
        <v>325</v>
      </c>
      <c r="M437" t="s">
        <v>340</v>
      </c>
      <c r="N437" t="s">
        <v>447</v>
      </c>
      <c r="O437" t="s">
        <v>339</v>
      </c>
      <c r="P437" t="s">
        <v>1212</v>
      </c>
      <c r="Q437" s="142">
        <v>7121</v>
      </c>
      <c r="S437" t="s">
        <v>4452</v>
      </c>
      <c r="U437" s="142">
        <v>110.3755</v>
      </c>
      <c r="V437" s="133">
        <v>2.554143245736227E-5</v>
      </c>
      <c r="W437" s="133">
        <v>1.1489602682462175E-2</v>
      </c>
      <c r="X437" s="133">
        <v>1.5740759498636288E-3</v>
      </c>
    </row>
    <row r="438" spans="1:24">
      <c r="A438" t="s">
        <v>1213</v>
      </c>
      <c r="B438" t="s">
        <v>1244</v>
      </c>
      <c r="C438" t="s">
        <v>4322</v>
      </c>
      <c r="D438" t="s">
        <v>4323</v>
      </c>
      <c r="E438" t="s">
        <v>309</v>
      </c>
      <c r="F438" t="s">
        <v>4322</v>
      </c>
      <c r="G438" t="s">
        <v>4324</v>
      </c>
      <c r="H438" t="s">
        <v>312</v>
      </c>
      <c r="I438" t="s">
        <v>917</v>
      </c>
      <c r="J438" t="s">
        <v>204</v>
      </c>
      <c r="K438" t="s">
        <v>204</v>
      </c>
      <c r="L438" t="s">
        <v>325</v>
      </c>
      <c r="M438" t="s">
        <v>340</v>
      </c>
      <c r="N438" t="s">
        <v>451</v>
      </c>
      <c r="O438" t="s">
        <v>339</v>
      </c>
      <c r="P438" t="s">
        <v>1212</v>
      </c>
      <c r="Q438" s="142">
        <v>21100</v>
      </c>
      <c r="S438" t="s">
        <v>4325</v>
      </c>
      <c r="U438" s="142">
        <v>109.0026</v>
      </c>
      <c r="V438" s="133">
        <v>1.1280172141628303E-4</v>
      </c>
      <c r="W438" s="133">
        <v>1.1346689848339092E-2</v>
      </c>
      <c r="X438" s="133">
        <v>1.5544968868327228E-3</v>
      </c>
    </row>
    <row r="439" spans="1:24">
      <c r="A439" t="s">
        <v>1213</v>
      </c>
      <c r="B439" t="s">
        <v>1244</v>
      </c>
      <c r="C439" t="s">
        <v>3734</v>
      </c>
      <c r="D439" t="s">
        <v>3735</v>
      </c>
      <c r="E439" s="166" t="s">
        <v>311</v>
      </c>
      <c r="F439" t="s">
        <v>3734</v>
      </c>
      <c r="G439" t="s">
        <v>4453</v>
      </c>
      <c r="H439" t="s">
        <v>312</v>
      </c>
      <c r="I439" t="s">
        <v>917</v>
      </c>
      <c r="J439" t="s">
        <v>204</v>
      </c>
      <c r="K439" t="s">
        <v>233</v>
      </c>
      <c r="L439" t="s">
        <v>325</v>
      </c>
      <c r="M439" t="s">
        <v>340</v>
      </c>
      <c r="N439" t="s">
        <v>454</v>
      </c>
      <c r="O439" t="s">
        <v>339</v>
      </c>
      <c r="P439" t="s">
        <v>1212</v>
      </c>
      <c r="Q439" s="142">
        <v>2098</v>
      </c>
      <c r="S439" t="s">
        <v>4454</v>
      </c>
      <c r="T439" s="132">
        <v>2326.9</v>
      </c>
      <c r="U439" s="142">
        <v>107.3947</v>
      </c>
      <c r="V439" s="133">
        <v>1.143442900797134E-5</v>
      </c>
      <c r="W439" s="133">
        <v>1.1421536658734008E-2</v>
      </c>
      <c r="X439" s="133">
        <v>1.5647509023476781E-3</v>
      </c>
    </row>
    <row r="440" spans="1:24">
      <c r="A440" t="s">
        <v>1213</v>
      </c>
      <c r="B440" t="s">
        <v>1244</v>
      </c>
      <c r="C440" t="s">
        <v>2540</v>
      </c>
      <c r="D440" t="s">
        <v>2541</v>
      </c>
      <c r="E440" t="s">
        <v>309</v>
      </c>
      <c r="F440" t="s">
        <v>2540</v>
      </c>
      <c r="G440" t="s">
        <v>4076</v>
      </c>
      <c r="H440" t="s">
        <v>312</v>
      </c>
      <c r="I440" t="s">
        <v>917</v>
      </c>
      <c r="J440" t="s">
        <v>204</v>
      </c>
      <c r="K440" t="s">
        <v>204</v>
      </c>
      <c r="L440" t="s">
        <v>325</v>
      </c>
      <c r="M440" t="s">
        <v>340</v>
      </c>
      <c r="N440" t="s">
        <v>440</v>
      </c>
      <c r="O440" t="s">
        <v>339</v>
      </c>
      <c r="P440" t="s">
        <v>1212</v>
      </c>
      <c r="Q440" s="142">
        <v>4087</v>
      </c>
      <c r="S440" t="s">
        <v>4077</v>
      </c>
      <c r="U440" s="142">
        <v>106.91589999999999</v>
      </c>
      <c r="V440" s="133">
        <v>1.8209401595578432E-5</v>
      </c>
      <c r="W440" s="133">
        <v>1.1129475664707397E-2</v>
      </c>
      <c r="X440" s="133">
        <v>1.5247385364464375E-3</v>
      </c>
    </row>
    <row r="441" spans="1:24">
      <c r="A441" t="s">
        <v>1213</v>
      </c>
      <c r="B441" t="s">
        <v>1244</v>
      </c>
      <c r="C441" t="s">
        <v>3979</v>
      </c>
      <c r="D441" t="s">
        <v>3980</v>
      </c>
      <c r="E441" t="s">
        <v>309</v>
      </c>
      <c r="F441" t="s">
        <v>3979</v>
      </c>
      <c r="G441" t="s">
        <v>3981</v>
      </c>
      <c r="H441" t="s">
        <v>312</v>
      </c>
      <c r="I441" t="s">
        <v>917</v>
      </c>
      <c r="J441" t="s">
        <v>204</v>
      </c>
      <c r="K441" t="s">
        <v>204</v>
      </c>
      <c r="L441" t="s">
        <v>325</v>
      </c>
      <c r="M441" t="s">
        <v>340</v>
      </c>
      <c r="N441" t="s">
        <v>458</v>
      </c>
      <c r="O441" t="s">
        <v>339</v>
      </c>
      <c r="P441" t="s">
        <v>1212</v>
      </c>
      <c r="Q441" s="142">
        <v>865</v>
      </c>
      <c r="S441" t="s">
        <v>3982</v>
      </c>
      <c r="U441" s="142">
        <v>106.4815</v>
      </c>
      <c r="V441" s="133">
        <v>7.7990164782038089E-6</v>
      </c>
      <c r="W441" s="133">
        <v>1.1084254458938769E-2</v>
      </c>
      <c r="X441" s="133">
        <v>1.5185432297512038E-3</v>
      </c>
    </row>
    <row r="442" spans="1:24">
      <c r="A442" t="s">
        <v>1213</v>
      </c>
      <c r="B442" t="s">
        <v>1244</v>
      </c>
      <c r="C442" t="s">
        <v>2195</v>
      </c>
      <c r="D442" t="s">
        <v>2196</v>
      </c>
      <c r="E442" t="s">
        <v>309</v>
      </c>
      <c r="F442" t="s">
        <v>2195</v>
      </c>
      <c r="G442" t="s">
        <v>4003</v>
      </c>
      <c r="H442" t="s">
        <v>312</v>
      </c>
      <c r="I442" t="s">
        <v>917</v>
      </c>
      <c r="J442" t="s">
        <v>204</v>
      </c>
      <c r="K442" t="s">
        <v>204</v>
      </c>
      <c r="L442" t="s">
        <v>325</v>
      </c>
      <c r="M442" t="s">
        <v>340</v>
      </c>
      <c r="N442" t="s">
        <v>464</v>
      </c>
      <c r="O442" t="s">
        <v>339</v>
      </c>
      <c r="P442" t="s">
        <v>1212</v>
      </c>
      <c r="Q442" s="142">
        <v>5694</v>
      </c>
      <c r="S442" t="s">
        <v>4004</v>
      </c>
      <c r="U442" s="142">
        <v>99.588100000000011</v>
      </c>
      <c r="V442" s="133">
        <v>1.2095018105375443E-5</v>
      </c>
      <c r="W442" s="133">
        <v>1.0366677761978011E-2</v>
      </c>
      <c r="X442" s="133">
        <v>1.4202351983871064E-3</v>
      </c>
    </row>
    <row r="443" spans="1:24">
      <c r="A443" t="s">
        <v>1213</v>
      </c>
      <c r="B443" t="s">
        <v>1244</v>
      </c>
      <c r="C443" t="s">
        <v>2324</v>
      </c>
      <c r="D443" t="s">
        <v>2325</v>
      </c>
      <c r="E443" t="s">
        <v>309</v>
      </c>
      <c r="F443" t="s">
        <v>2324</v>
      </c>
      <c r="G443" t="s">
        <v>4238</v>
      </c>
      <c r="H443" t="s">
        <v>312</v>
      </c>
      <c r="I443" t="s">
        <v>917</v>
      </c>
      <c r="J443" t="s">
        <v>204</v>
      </c>
      <c r="K443" t="s">
        <v>204</v>
      </c>
      <c r="L443" t="s">
        <v>325</v>
      </c>
      <c r="M443" t="s">
        <v>340</v>
      </c>
      <c r="N443" t="s">
        <v>454</v>
      </c>
      <c r="O443" t="s">
        <v>339</v>
      </c>
      <c r="P443" t="s">
        <v>1212</v>
      </c>
      <c r="Q443" s="142">
        <v>202</v>
      </c>
      <c r="S443" t="s">
        <v>4239</v>
      </c>
      <c r="U443" s="142">
        <v>97.768000000000001</v>
      </c>
      <c r="V443" s="133">
        <v>1.0913563014129443E-5</v>
      </c>
      <c r="W443" s="133">
        <v>1.017721754428258E-2</v>
      </c>
      <c r="X443" s="133">
        <v>1.3942791422577225E-3</v>
      </c>
    </row>
    <row r="444" spans="1:24">
      <c r="A444" t="s">
        <v>1213</v>
      </c>
      <c r="B444" t="s">
        <v>1244</v>
      </c>
      <c r="C444" t="s">
        <v>2119</v>
      </c>
      <c r="D444" t="s">
        <v>2120</v>
      </c>
      <c r="E444" t="s">
        <v>309</v>
      </c>
      <c r="F444" t="s">
        <v>2119</v>
      </c>
      <c r="G444" t="s">
        <v>4008</v>
      </c>
      <c r="H444" t="s">
        <v>312</v>
      </c>
      <c r="I444" t="s">
        <v>917</v>
      </c>
      <c r="J444" t="s">
        <v>204</v>
      </c>
      <c r="K444" t="s">
        <v>204</v>
      </c>
      <c r="L444" t="s">
        <v>325</v>
      </c>
      <c r="M444" t="s">
        <v>340</v>
      </c>
      <c r="N444" t="s">
        <v>464</v>
      </c>
      <c r="O444" t="s">
        <v>339</v>
      </c>
      <c r="P444" t="s">
        <v>1212</v>
      </c>
      <c r="Q444" s="142">
        <v>237</v>
      </c>
      <c r="S444" t="s">
        <v>4009</v>
      </c>
      <c r="U444" s="142">
        <v>97.241100000000003</v>
      </c>
      <c r="V444" s="133">
        <v>9.6345485642835581E-6</v>
      </c>
      <c r="W444" s="133">
        <v>1.0122369578444243E-2</v>
      </c>
      <c r="X444" s="133">
        <v>1.3867649691125669E-3</v>
      </c>
    </row>
    <row r="445" spans="1:24">
      <c r="A445" t="s">
        <v>1213</v>
      </c>
      <c r="B445" t="s">
        <v>1244</v>
      </c>
      <c r="C445" t="s">
        <v>4093</v>
      </c>
      <c r="D445" t="s">
        <v>4094</v>
      </c>
      <c r="E445" t="s">
        <v>309</v>
      </c>
      <c r="F445" t="s">
        <v>4093</v>
      </c>
      <c r="G445" t="s">
        <v>4095</v>
      </c>
      <c r="H445" t="s">
        <v>312</v>
      </c>
      <c r="I445" t="s">
        <v>917</v>
      </c>
      <c r="J445" t="s">
        <v>204</v>
      </c>
      <c r="K445" t="s">
        <v>204</v>
      </c>
      <c r="L445" t="s">
        <v>325</v>
      </c>
      <c r="M445" t="s">
        <v>340</v>
      </c>
      <c r="N445" t="s">
        <v>475</v>
      </c>
      <c r="O445" t="s">
        <v>339</v>
      </c>
      <c r="P445" t="s">
        <v>1212</v>
      </c>
      <c r="Q445" s="142">
        <v>281</v>
      </c>
      <c r="S445" t="s">
        <v>4096</v>
      </c>
      <c r="U445" s="142">
        <v>95.933399999999992</v>
      </c>
      <c r="V445" s="133">
        <v>2.0349019723993429E-5</v>
      </c>
      <c r="W445" s="133">
        <v>9.986243776723247E-3</v>
      </c>
      <c r="X445" s="133">
        <v>1.3681157297466145E-3</v>
      </c>
    </row>
    <row r="446" spans="1:24">
      <c r="A446" t="s">
        <v>1213</v>
      </c>
      <c r="B446" t="s">
        <v>1244</v>
      </c>
      <c r="C446" t="s">
        <v>4019</v>
      </c>
      <c r="D446" t="s">
        <v>4020</v>
      </c>
      <c r="E446" t="s">
        <v>309</v>
      </c>
      <c r="F446" t="s">
        <v>4021</v>
      </c>
      <c r="G446" t="s">
        <v>4022</v>
      </c>
      <c r="H446" t="s">
        <v>312</v>
      </c>
      <c r="I446" t="s">
        <v>917</v>
      </c>
      <c r="J446" t="s">
        <v>204</v>
      </c>
      <c r="K446" t="s">
        <v>204</v>
      </c>
      <c r="L446" t="s">
        <v>325</v>
      </c>
      <c r="M446" t="s">
        <v>340</v>
      </c>
      <c r="N446" t="s">
        <v>476</v>
      </c>
      <c r="O446" t="s">
        <v>339</v>
      </c>
      <c r="P446" t="s">
        <v>1212</v>
      </c>
      <c r="Q446" s="142">
        <v>1367</v>
      </c>
      <c r="S446" t="s">
        <v>4023</v>
      </c>
      <c r="T446" s="132">
        <v>621.20000000000005</v>
      </c>
      <c r="U446" s="142">
        <v>77.514899999999997</v>
      </c>
      <c r="V446" s="133">
        <v>1.9034445384021677E-5</v>
      </c>
      <c r="W446" s="133">
        <v>8.1336264736758899E-3</v>
      </c>
      <c r="X446" s="133">
        <v>1.1143070975752588E-3</v>
      </c>
    </row>
    <row r="447" spans="1:24">
      <c r="A447" t="s">
        <v>1213</v>
      </c>
      <c r="B447" t="s">
        <v>1244</v>
      </c>
      <c r="C447" t="s">
        <v>2125</v>
      </c>
      <c r="D447" t="s">
        <v>2126</v>
      </c>
      <c r="E447" t="s">
        <v>309</v>
      </c>
      <c r="F447" t="s">
        <v>2125</v>
      </c>
      <c r="G447" t="s">
        <v>3972</v>
      </c>
      <c r="H447" t="s">
        <v>312</v>
      </c>
      <c r="I447" t="s">
        <v>917</v>
      </c>
      <c r="J447" t="s">
        <v>204</v>
      </c>
      <c r="K447" t="s">
        <v>204</v>
      </c>
      <c r="L447" t="s">
        <v>325</v>
      </c>
      <c r="M447" t="s">
        <v>340</v>
      </c>
      <c r="N447" t="s">
        <v>464</v>
      </c>
      <c r="O447" t="s">
        <v>339</v>
      </c>
      <c r="P447" t="s">
        <v>1212</v>
      </c>
      <c r="Q447" s="142">
        <v>278</v>
      </c>
      <c r="S447" t="s">
        <v>3973</v>
      </c>
      <c r="T447" s="132">
        <v>702</v>
      </c>
      <c r="U447" s="142">
        <v>75.483999999999995</v>
      </c>
      <c r="V447" s="133">
        <v>5.850019145134598E-6</v>
      </c>
      <c r="W447" s="133">
        <v>7.9306265427206511E-3</v>
      </c>
      <c r="X447" s="133">
        <v>1.0864961002786889E-3</v>
      </c>
    </row>
    <row r="448" spans="1:24">
      <c r="A448" t="s">
        <v>1213</v>
      </c>
      <c r="B448" t="s">
        <v>1244</v>
      </c>
      <c r="C448" t="s">
        <v>2474</v>
      </c>
      <c r="D448" t="s">
        <v>2475</v>
      </c>
      <c r="E448" t="s">
        <v>309</v>
      </c>
      <c r="F448" t="s">
        <v>2474</v>
      </c>
      <c r="G448" t="s">
        <v>4247</v>
      </c>
      <c r="H448" t="s">
        <v>312</v>
      </c>
      <c r="I448" t="s">
        <v>917</v>
      </c>
      <c r="J448" t="s">
        <v>204</v>
      </c>
      <c r="K448" t="s">
        <v>204</v>
      </c>
      <c r="L448" t="s">
        <v>325</v>
      </c>
      <c r="M448" t="s">
        <v>340</v>
      </c>
      <c r="N448" t="s">
        <v>478</v>
      </c>
      <c r="O448" t="s">
        <v>339</v>
      </c>
      <c r="P448" t="s">
        <v>1212</v>
      </c>
      <c r="Q448" s="142">
        <v>4446.45</v>
      </c>
      <c r="S448" t="s">
        <v>4248</v>
      </c>
      <c r="T448" s="132">
        <v>1018.7</v>
      </c>
      <c r="U448" s="142">
        <v>66.648300000000006</v>
      </c>
      <c r="V448" s="133">
        <v>2.2194510675991652E-5</v>
      </c>
      <c r="W448" s="133">
        <v>7.0438426740493526E-3</v>
      </c>
      <c r="X448" s="133">
        <v>9.6500668075914548E-4</v>
      </c>
    </row>
    <row r="449" spans="1:24">
      <c r="A449" t="s">
        <v>1213</v>
      </c>
      <c r="B449" t="s">
        <v>1244</v>
      </c>
      <c r="C449" t="s">
        <v>1953</v>
      </c>
      <c r="D449" t="s">
        <v>1954</v>
      </c>
      <c r="E449" t="s">
        <v>309</v>
      </c>
      <c r="F449" t="s">
        <v>1953</v>
      </c>
      <c r="G449" t="s">
        <v>3996</v>
      </c>
      <c r="H449" t="s">
        <v>312</v>
      </c>
      <c r="I449" t="s">
        <v>917</v>
      </c>
      <c r="J449" t="s">
        <v>204</v>
      </c>
      <c r="K449" t="s">
        <v>204</v>
      </c>
      <c r="L449" t="s">
        <v>325</v>
      </c>
      <c r="M449" t="s">
        <v>340</v>
      </c>
      <c r="N449" t="s">
        <v>464</v>
      </c>
      <c r="O449" t="s">
        <v>339</v>
      </c>
      <c r="P449" t="s">
        <v>1212</v>
      </c>
      <c r="Q449" s="142">
        <v>247</v>
      </c>
      <c r="S449" t="s">
        <v>3997</v>
      </c>
      <c r="U449" s="142">
        <v>65.726699999999994</v>
      </c>
      <c r="V449" s="133">
        <v>2.0367310845403372E-6</v>
      </c>
      <c r="W449" s="133">
        <v>6.8418595488073594E-3</v>
      </c>
      <c r="X449" s="133">
        <v>9.3733498587912872E-4</v>
      </c>
    </row>
    <row r="450" spans="1:24">
      <c r="A450" t="s">
        <v>1213</v>
      </c>
      <c r="B450" t="s">
        <v>1244</v>
      </c>
      <c r="C450" t="s">
        <v>2535</v>
      </c>
      <c r="D450" t="s">
        <v>2536</v>
      </c>
      <c r="E450" t="s">
        <v>309</v>
      </c>
      <c r="F450" t="s">
        <v>2535</v>
      </c>
      <c r="G450" t="s">
        <v>4245</v>
      </c>
      <c r="H450" t="s">
        <v>312</v>
      </c>
      <c r="I450" t="s">
        <v>917</v>
      </c>
      <c r="J450" t="s">
        <v>204</v>
      </c>
      <c r="K450" t="s">
        <v>204</v>
      </c>
      <c r="L450" t="s">
        <v>325</v>
      </c>
      <c r="M450" t="s">
        <v>340</v>
      </c>
      <c r="N450" t="s">
        <v>451</v>
      </c>
      <c r="O450" t="s">
        <v>339</v>
      </c>
      <c r="P450" t="s">
        <v>1212</v>
      </c>
      <c r="Q450" s="142">
        <v>57</v>
      </c>
      <c r="S450" t="s">
        <v>4246</v>
      </c>
      <c r="U450" s="142">
        <v>57.068400000000004</v>
      </c>
      <c r="V450" s="133">
        <v>7.4003004262313388E-6</v>
      </c>
      <c r="W450" s="133">
        <v>5.9405687106633661E-3</v>
      </c>
      <c r="X450" s="133">
        <v>8.13858111059044E-4</v>
      </c>
    </row>
    <row r="451" spans="1:24">
      <c r="A451" t="s">
        <v>1213</v>
      </c>
      <c r="B451" t="s">
        <v>1244</v>
      </c>
      <c r="C451" t="s">
        <v>4122</v>
      </c>
      <c r="D451" t="s">
        <v>4123</v>
      </c>
      <c r="E451" t="s">
        <v>309</v>
      </c>
      <c r="F451" t="s">
        <v>4122</v>
      </c>
      <c r="G451" t="s">
        <v>4124</v>
      </c>
      <c r="H451" t="s">
        <v>312</v>
      </c>
      <c r="I451" t="s">
        <v>917</v>
      </c>
      <c r="J451" t="s">
        <v>204</v>
      </c>
      <c r="K451" t="s">
        <v>204</v>
      </c>
      <c r="L451" t="s">
        <v>325</v>
      </c>
      <c r="M451" t="s">
        <v>340</v>
      </c>
      <c r="N451" t="s">
        <v>441</v>
      </c>
      <c r="O451" t="s">
        <v>339</v>
      </c>
      <c r="P451" t="s">
        <v>1212</v>
      </c>
      <c r="Q451" s="142">
        <v>228</v>
      </c>
      <c r="S451" t="s">
        <v>4125</v>
      </c>
      <c r="U451" s="142">
        <v>54.8568</v>
      </c>
      <c r="V451" s="133">
        <v>4.0458110018909726E-6</v>
      </c>
      <c r="W451" s="133">
        <v>5.7103509060551574E-3</v>
      </c>
      <c r="X451" s="133">
        <v>7.8231826416622454E-4</v>
      </c>
    </row>
    <row r="452" spans="1:24">
      <c r="A452" t="s">
        <v>1213</v>
      </c>
      <c r="B452" t="s">
        <v>1244</v>
      </c>
      <c r="C452" t="s">
        <v>2234</v>
      </c>
      <c r="D452" t="s">
        <v>2235</v>
      </c>
      <c r="E452" t="s">
        <v>309</v>
      </c>
      <c r="F452" t="s">
        <v>2234</v>
      </c>
      <c r="G452" t="s">
        <v>3990</v>
      </c>
      <c r="H452" t="s">
        <v>312</v>
      </c>
      <c r="I452" t="s">
        <v>917</v>
      </c>
      <c r="J452" t="s">
        <v>204</v>
      </c>
      <c r="K452" t="s">
        <v>204</v>
      </c>
      <c r="L452" t="s">
        <v>325</v>
      </c>
      <c r="M452" t="s">
        <v>340</v>
      </c>
      <c r="N452" t="s">
        <v>441</v>
      </c>
      <c r="O452" t="s">
        <v>339</v>
      </c>
      <c r="P452" t="s">
        <v>1212</v>
      </c>
      <c r="Q452" s="142">
        <v>4034</v>
      </c>
      <c r="S452" t="s">
        <v>3991</v>
      </c>
      <c r="U452" s="142">
        <v>54.539699999999996</v>
      </c>
      <c r="V452" s="133">
        <v>7.3598350789765034E-6</v>
      </c>
      <c r="W452" s="133">
        <v>5.6773401128749467E-3</v>
      </c>
      <c r="X452" s="133">
        <v>7.7779578440195839E-4</v>
      </c>
    </row>
    <row r="453" spans="1:24">
      <c r="A453" t="s">
        <v>1213</v>
      </c>
      <c r="B453" t="s">
        <v>1244</v>
      </c>
      <c r="C453" t="s">
        <v>4347</v>
      </c>
      <c r="D453" t="s">
        <v>4348</v>
      </c>
      <c r="E453" t="s">
        <v>309</v>
      </c>
      <c r="F453" t="s">
        <v>4347</v>
      </c>
      <c r="G453" t="s">
        <v>4349</v>
      </c>
      <c r="H453" t="s">
        <v>312</v>
      </c>
      <c r="I453" t="s">
        <v>917</v>
      </c>
      <c r="J453" t="s">
        <v>204</v>
      </c>
      <c r="K453" t="s">
        <v>204</v>
      </c>
      <c r="L453" t="s">
        <v>325</v>
      </c>
      <c r="M453" t="s">
        <v>340</v>
      </c>
      <c r="N453" t="s">
        <v>451</v>
      </c>
      <c r="O453" t="s">
        <v>339</v>
      </c>
      <c r="P453" t="s">
        <v>1212</v>
      </c>
      <c r="Q453" s="142">
        <v>363</v>
      </c>
      <c r="S453" t="s">
        <v>4350</v>
      </c>
      <c r="U453" s="142">
        <v>49.222799999999999</v>
      </c>
      <c r="V453" s="133">
        <v>1.0487488512877595E-5</v>
      </c>
      <c r="W453" s="133">
        <v>5.1238763576907844E-3</v>
      </c>
      <c r="X453" s="133">
        <v>7.0197123152282372E-4</v>
      </c>
    </row>
    <row r="454" spans="1:24">
      <c r="A454" t="s">
        <v>1213</v>
      </c>
      <c r="B454" t="s">
        <v>1244</v>
      </c>
      <c r="C454" t="s">
        <v>4455</v>
      </c>
      <c r="D454" t="s">
        <v>4456</v>
      </c>
      <c r="E454" t="s">
        <v>309</v>
      </c>
      <c r="F454" t="s">
        <v>4455</v>
      </c>
      <c r="G454" t="s">
        <v>4457</v>
      </c>
      <c r="H454" t="s">
        <v>312</v>
      </c>
      <c r="I454" t="s">
        <v>917</v>
      </c>
      <c r="J454" t="s">
        <v>204</v>
      </c>
      <c r="K454" t="s">
        <v>204</v>
      </c>
      <c r="L454" t="s">
        <v>325</v>
      </c>
      <c r="M454" t="s">
        <v>340</v>
      </c>
      <c r="N454" t="s">
        <v>480</v>
      </c>
      <c r="O454" t="s">
        <v>339</v>
      </c>
      <c r="P454" t="s">
        <v>1212</v>
      </c>
      <c r="Q454" s="142">
        <v>572</v>
      </c>
      <c r="S454" t="s">
        <v>4458</v>
      </c>
      <c r="U454" s="142">
        <v>47.4131</v>
      </c>
      <c r="V454" s="133">
        <v>1.1890239865425766E-5</v>
      </c>
      <c r="W454" s="133">
        <v>4.9354924883854992E-3</v>
      </c>
      <c r="X454" s="133">
        <v>6.7616263515871025E-4</v>
      </c>
    </row>
    <row r="455" spans="1:24">
      <c r="A455" t="s">
        <v>1213</v>
      </c>
      <c r="B455" t="s">
        <v>1244</v>
      </c>
      <c r="C455" t="s">
        <v>2110</v>
      </c>
      <c r="D455" t="s">
        <v>2111</v>
      </c>
      <c r="E455" t="s">
        <v>309</v>
      </c>
      <c r="F455" t="s">
        <v>4024</v>
      </c>
      <c r="G455" t="s">
        <v>4025</v>
      </c>
      <c r="H455" t="s">
        <v>312</v>
      </c>
      <c r="I455" t="s">
        <v>917</v>
      </c>
      <c r="J455" t="s">
        <v>204</v>
      </c>
      <c r="K455" t="s">
        <v>204</v>
      </c>
      <c r="L455" t="s">
        <v>325</v>
      </c>
      <c r="M455" t="s">
        <v>340</v>
      </c>
      <c r="N455" t="s">
        <v>464</v>
      </c>
      <c r="O455" t="s">
        <v>339</v>
      </c>
      <c r="P455" t="s">
        <v>1212</v>
      </c>
      <c r="Q455" s="142">
        <v>5054</v>
      </c>
      <c r="S455" t="s">
        <v>4026</v>
      </c>
      <c r="U455" s="142">
        <v>45.844800000000006</v>
      </c>
      <c r="V455" s="133">
        <v>6.6906057883247772E-6</v>
      </c>
      <c r="W455" s="133">
        <v>4.7722449973357593E-3</v>
      </c>
      <c r="X455" s="133">
        <v>6.537977234521283E-4</v>
      </c>
    </row>
    <row r="456" spans="1:24">
      <c r="A456" t="s">
        <v>1213</v>
      </c>
      <c r="B456" t="s">
        <v>1244</v>
      </c>
      <c r="C456" t="s">
        <v>2318</v>
      </c>
      <c r="D456" t="s">
        <v>2319</v>
      </c>
      <c r="E456" t="s">
        <v>309</v>
      </c>
      <c r="F456" t="s">
        <v>4224</v>
      </c>
      <c r="G456" t="s">
        <v>4225</v>
      </c>
      <c r="H456" t="s">
        <v>312</v>
      </c>
      <c r="I456" t="s">
        <v>917</v>
      </c>
      <c r="J456" t="s">
        <v>204</v>
      </c>
      <c r="K456" t="s">
        <v>204</v>
      </c>
      <c r="L456" t="s">
        <v>325</v>
      </c>
      <c r="M456" t="s">
        <v>340</v>
      </c>
      <c r="N456" t="s">
        <v>459</v>
      </c>
      <c r="O456" t="s">
        <v>339</v>
      </c>
      <c r="P456" t="s">
        <v>1212</v>
      </c>
      <c r="Q456" s="142">
        <v>565</v>
      </c>
      <c r="S456" t="s">
        <v>4226</v>
      </c>
      <c r="U456" s="142">
        <v>39.041499999999999</v>
      </c>
      <c r="V456" s="133">
        <v>4.8113147134602365E-6</v>
      </c>
      <c r="W456" s="133">
        <v>4.0640479375164511E-3</v>
      </c>
      <c r="X456" s="133">
        <v>5.5677470268855741E-4</v>
      </c>
    </row>
    <row r="457" spans="1:24">
      <c r="A457" t="s">
        <v>1213</v>
      </c>
      <c r="B457" t="s">
        <v>1244</v>
      </c>
      <c r="C457" t="s">
        <v>1618</v>
      </c>
      <c r="D457" t="s">
        <v>1619</v>
      </c>
      <c r="E457" t="s">
        <v>309</v>
      </c>
      <c r="F457" t="s">
        <v>1618</v>
      </c>
      <c r="G457" t="s">
        <v>4298</v>
      </c>
      <c r="H457" t="s">
        <v>312</v>
      </c>
      <c r="I457" t="s">
        <v>917</v>
      </c>
      <c r="J457" t="s">
        <v>204</v>
      </c>
      <c r="K457" t="s">
        <v>204</v>
      </c>
      <c r="L457" t="s">
        <v>325</v>
      </c>
      <c r="M457" t="s">
        <v>340</v>
      </c>
      <c r="N457" t="s">
        <v>464</v>
      </c>
      <c r="O457" t="s">
        <v>339</v>
      </c>
      <c r="P457" t="s">
        <v>1212</v>
      </c>
      <c r="Q457" s="142">
        <v>397</v>
      </c>
      <c r="S457" t="s">
        <v>4299</v>
      </c>
      <c r="U457" s="142">
        <v>38.961599999999997</v>
      </c>
      <c r="V457" s="133">
        <v>1.0846160033151548E-5</v>
      </c>
      <c r="W457" s="133">
        <v>4.0557286180444452E-3</v>
      </c>
      <c r="X457" s="133">
        <v>5.5563495564403119E-4</v>
      </c>
    </row>
    <row r="458" spans="1:24">
      <c r="A458" t="s">
        <v>1213</v>
      </c>
      <c r="B458" t="s">
        <v>1244</v>
      </c>
      <c r="C458" t="s">
        <v>1973</v>
      </c>
      <c r="D458" t="s">
        <v>1974</v>
      </c>
      <c r="E458" t="s">
        <v>309</v>
      </c>
      <c r="F458" t="s">
        <v>4269</v>
      </c>
      <c r="G458" t="s">
        <v>4270</v>
      </c>
      <c r="H458" t="s">
        <v>312</v>
      </c>
      <c r="I458" t="s">
        <v>917</v>
      </c>
      <c r="J458" t="s">
        <v>204</v>
      </c>
      <c r="K458" t="s">
        <v>204</v>
      </c>
      <c r="L458" t="s">
        <v>325</v>
      </c>
      <c r="M458" t="s">
        <v>340</v>
      </c>
      <c r="N458" t="s">
        <v>464</v>
      </c>
      <c r="O458" t="s">
        <v>339</v>
      </c>
      <c r="P458" t="s">
        <v>1212</v>
      </c>
      <c r="Q458" s="142">
        <v>592</v>
      </c>
      <c r="S458" t="s">
        <v>4271</v>
      </c>
      <c r="U458" s="142">
        <v>35.9758</v>
      </c>
      <c r="V458" s="133">
        <v>4.501567340052222E-6</v>
      </c>
      <c r="W458" s="133">
        <v>3.7449262541762438E-3</v>
      </c>
      <c r="X458" s="133">
        <v>5.1305502145079231E-4</v>
      </c>
    </row>
    <row r="459" spans="1:24">
      <c r="A459" t="s">
        <v>1213</v>
      </c>
      <c r="B459" t="s">
        <v>1244</v>
      </c>
      <c r="C459" t="s">
        <v>2724</v>
      </c>
      <c r="D459" t="s">
        <v>2725</v>
      </c>
      <c r="E459" t="s">
        <v>309</v>
      </c>
      <c r="F459" t="s">
        <v>2724</v>
      </c>
      <c r="G459" t="s">
        <v>4292</v>
      </c>
      <c r="H459" t="s">
        <v>312</v>
      </c>
      <c r="I459" t="s">
        <v>917</v>
      </c>
      <c r="J459" t="s">
        <v>204</v>
      </c>
      <c r="K459" t="s">
        <v>204</v>
      </c>
      <c r="L459" t="s">
        <v>325</v>
      </c>
      <c r="M459" t="s">
        <v>340</v>
      </c>
      <c r="N459" t="s">
        <v>447</v>
      </c>
      <c r="O459" t="s">
        <v>339</v>
      </c>
      <c r="P459" t="s">
        <v>1212</v>
      </c>
      <c r="Q459" s="142">
        <v>3921</v>
      </c>
      <c r="S459" t="s">
        <v>4293</v>
      </c>
      <c r="U459" s="142">
        <v>35.830100000000002</v>
      </c>
      <c r="V459" s="133">
        <v>7.0737416203786554E-6</v>
      </c>
      <c r="W459" s="133">
        <v>3.7297551548458002E-3</v>
      </c>
      <c r="X459" s="133">
        <v>5.1097658033763755E-4</v>
      </c>
    </row>
    <row r="460" spans="1:24">
      <c r="A460" t="s">
        <v>1213</v>
      </c>
      <c r="B460" t="s">
        <v>1244</v>
      </c>
      <c r="C460" t="s">
        <v>4134</v>
      </c>
      <c r="D460" t="s">
        <v>4135</v>
      </c>
      <c r="E460" t="s">
        <v>309</v>
      </c>
      <c r="F460" t="s">
        <v>4134</v>
      </c>
      <c r="G460" t="s">
        <v>4215</v>
      </c>
      <c r="H460" t="s">
        <v>312</v>
      </c>
      <c r="I460" t="s">
        <v>917</v>
      </c>
      <c r="J460" t="s">
        <v>204</v>
      </c>
      <c r="K460" t="s">
        <v>204</v>
      </c>
      <c r="L460" t="s">
        <v>325</v>
      </c>
      <c r="M460" t="s">
        <v>340</v>
      </c>
      <c r="N460" t="s">
        <v>458</v>
      </c>
      <c r="O460" t="s">
        <v>339</v>
      </c>
      <c r="P460" t="s">
        <v>1212</v>
      </c>
      <c r="Q460" s="142">
        <v>89</v>
      </c>
      <c r="S460" t="s">
        <v>4216</v>
      </c>
      <c r="U460" s="142">
        <v>27.411999999999999</v>
      </c>
      <c r="V460" s="133">
        <v>1.9199299057320889E-6</v>
      </c>
      <c r="W460" s="133">
        <v>2.8534682853681584E-3</v>
      </c>
      <c r="X460" s="133">
        <v>3.9092525005695824E-4</v>
      </c>
    </row>
    <row r="461" spans="1:24">
      <c r="A461" t="s">
        <v>1213</v>
      </c>
      <c r="B461" t="s">
        <v>1244</v>
      </c>
      <c r="C461" t="s">
        <v>2565</v>
      </c>
      <c r="D461" t="s">
        <v>2566</v>
      </c>
      <c r="E461" t="s">
        <v>309</v>
      </c>
      <c r="F461" t="s">
        <v>2565</v>
      </c>
      <c r="G461" t="s">
        <v>4286</v>
      </c>
      <c r="H461" t="s">
        <v>312</v>
      </c>
      <c r="I461" t="s">
        <v>917</v>
      </c>
      <c r="J461" t="s">
        <v>204</v>
      </c>
      <c r="K461" t="s">
        <v>204</v>
      </c>
      <c r="L461" t="s">
        <v>325</v>
      </c>
      <c r="M461" t="s">
        <v>340</v>
      </c>
      <c r="N461" t="s">
        <v>484</v>
      </c>
      <c r="O461" t="s">
        <v>339</v>
      </c>
      <c r="P461" t="s">
        <v>1212</v>
      </c>
      <c r="Q461" s="142">
        <v>795</v>
      </c>
      <c r="S461" t="s">
        <v>4287</v>
      </c>
      <c r="U461" s="142">
        <v>12.696200000000001</v>
      </c>
      <c r="V461" s="133">
        <v>4.1596858722433006E-6</v>
      </c>
      <c r="W461" s="133">
        <v>1.3216132121434752E-3</v>
      </c>
      <c r="X461" s="133">
        <v>1.8106105404606194E-4</v>
      </c>
    </row>
    <row r="462" spans="1:24">
      <c r="A462" t="s">
        <v>1213</v>
      </c>
      <c r="B462" t="s">
        <v>1244</v>
      </c>
      <c r="C462" t="s">
        <v>4459</v>
      </c>
      <c r="D462" t="s">
        <v>4460</v>
      </c>
      <c r="E462" t="s">
        <v>309</v>
      </c>
      <c r="F462" t="s">
        <v>4461</v>
      </c>
      <c r="G462" t="s">
        <v>4462</v>
      </c>
      <c r="H462" t="s">
        <v>312</v>
      </c>
      <c r="I462" t="s">
        <v>917</v>
      </c>
      <c r="J462" t="s">
        <v>204</v>
      </c>
      <c r="K462" t="s">
        <v>204</v>
      </c>
      <c r="L462" t="s">
        <v>325</v>
      </c>
      <c r="M462" t="s">
        <v>340</v>
      </c>
      <c r="N462" t="s">
        <v>450</v>
      </c>
      <c r="O462" t="s">
        <v>339</v>
      </c>
      <c r="P462" t="s">
        <v>1212</v>
      </c>
      <c r="Q462" s="142">
        <v>8000</v>
      </c>
      <c r="S462" t="s">
        <v>4463</v>
      </c>
      <c r="U462" s="142">
        <v>6.4080000000000004</v>
      </c>
      <c r="V462" s="133">
        <v>1.9826517967781909E-3</v>
      </c>
      <c r="W462" s="133">
        <v>6.6704453424190711E-4</v>
      </c>
      <c r="X462" s="133">
        <v>9.1385123389938288E-5</v>
      </c>
    </row>
    <row r="463" spans="1:24">
      <c r="A463" t="s">
        <v>1213</v>
      </c>
      <c r="B463" t="s">
        <v>1244</v>
      </c>
      <c r="C463" t="s">
        <v>4152</v>
      </c>
      <c r="D463" t="s">
        <v>4153</v>
      </c>
      <c r="E463" t="s">
        <v>80</v>
      </c>
      <c r="F463" t="s">
        <v>4154</v>
      </c>
      <c r="G463" t="s">
        <v>4155</v>
      </c>
      <c r="H463" t="s">
        <v>321</v>
      </c>
      <c r="I463" t="s">
        <v>917</v>
      </c>
      <c r="J463" t="s">
        <v>205</v>
      </c>
      <c r="K463" t="s">
        <v>224</v>
      </c>
      <c r="L463" t="s">
        <v>325</v>
      </c>
      <c r="M463" t="s">
        <v>344</v>
      </c>
      <c r="N463" t="s">
        <v>544</v>
      </c>
      <c r="O463" t="s">
        <v>339</v>
      </c>
      <c r="P463" t="s">
        <v>1215</v>
      </c>
      <c r="Q463" s="142">
        <v>348</v>
      </c>
      <c r="R463" t="s">
        <v>1216</v>
      </c>
      <c r="S463" t="s">
        <v>4156</v>
      </c>
      <c r="U463" s="142">
        <v>538.93730000000005</v>
      </c>
      <c r="V463" s="133">
        <v>4.6834396968754336E-8</v>
      </c>
      <c r="W463" s="133">
        <v>5.6100992690376952E-2</v>
      </c>
      <c r="X463" s="133">
        <v>7.6858378655852459E-3</v>
      </c>
    </row>
    <row r="464" spans="1:24">
      <c r="A464" t="s">
        <v>1213</v>
      </c>
      <c r="B464" t="s">
        <v>1244</v>
      </c>
      <c r="C464" t="s">
        <v>4129</v>
      </c>
      <c r="D464" t="s">
        <v>4130</v>
      </c>
      <c r="E464" t="s">
        <v>80</v>
      </c>
      <c r="F464" t="s">
        <v>4131</v>
      </c>
      <c r="G464" t="s">
        <v>4132</v>
      </c>
      <c r="H464" t="s">
        <v>321</v>
      </c>
      <c r="I464" t="s">
        <v>917</v>
      </c>
      <c r="J464" t="s">
        <v>205</v>
      </c>
      <c r="K464" t="s">
        <v>224</v>
      </c>
      <c r="L464" t="s">
        <v>325</v>
      </c>
      <c r="M464" t="s">
        <v>344</v>
      </c>
      <c r="N464" t="s">
        <v>545</v>
      </c>
      <c r="O464" t="s">
        <v>339</v>
      </c>
      <c r="P464" t="s">
        <v>1215</v>
      </c>
      <c r="Q464" s="142">
        <v>548</v>
      </c>
      <c r="R464" t="s">
        <v>1216</v>
      </c>
      <c r="S464" t="s">
        <v>4133</v>
      </c>
      <c r="U464" s="142">
        <v>307.137</v>
      </c>
      <c r="V464" s="133">
        <v>9.663198730382649E-8</v>
      </c>
      <c r="W464" s="133">
        <v>3.1971611587143463E-2</v>
      </c>
      <c r="X464" s="133">
        <v>4.3801118514325554E-3</v>
      </c>
    </row>
    <row r="465" spans="1:24">
      <c r="A465" t="s">
        <v>1213</v>
      </c>
      <c r="B465" t="s">
        <v>1244</v>
      </c>
      <c r="C465" t="s">
        <v>3701</v>
      </c>
      <c r="D465" t="s">
        <v>3702</v>
      </c>
      <c r="E465" t="s">
        <v>80</v>
      </c>
      <c r="F465" t="s">
        <v>4126</v>
      </c>
      <c r="G465" t="s">
        <v>4127</v>
      </c>
      <c r="H465" t="s">
        <v>321</v>
      </c>
      <c r="I465" t="s">
        <v>917</v>
      </c>
      <c r="J465" t="s">
        <v>205</v>
      </c>
      <c r="K465" t="s">
        <v>301</v>
      </c>
      <c r="L465" t="s">
        <v>325</v>
      </c>
      <c r="M465" t="s">
        <v>344</v>
      </c>
      <c r="N465" t="s">
        <v>548</v>
      </c>
      <c r="O465" t="s">
        <v>339</v>
      </c>
      <c r="P465" t="s">
        <v>1215</v>
      </c>
      <c r="Q465" s="142">
        <v>539</v>
      </c>
      <c r="R465" t="s">
        <v>1216</v>
      </c>
      <c r="S465" t="s">
        <v>4128</v>
      </c>
      <c r="T465" s="132">
        <v>187</v>
      </c>
      <c r="U465" s="142">
        <v>270.61959999999999</v>
      </c>
      <c r="V465" s="133">
        <v>1.0391350606209552E-7</v>
      </c>
      <c r="W465" s="133">
        <v>2.8189779480791828E-2</v>
      </c>
      <c r="X465" s="133">
        <v>3.8620007270055321E-3</v>
      </c>
    </row>
    <row r="466" spans="1:24">
      <c r="A466" t="s">
        <v>1213</v>
      </c>
      <c r="B466" t="s">
        <v>1244</v>
      </c>
      <c r="C466" t="s">
        <v>4179</v>
      </c>
      <c r="D466" t="s">
        <v>4180</v>
      </c>
      <c r="E466" t="s">
        <v>80</v>
      </c>
      <c r="F466" t="s">
        <v>4181</v>
      </c>
      <c r="G466" t="s">
        <v>4182</v>
      </c>
      <c r="H466" t="s">
        <v>321</v>
      </c>
      <c r="I466" t="s">
        <v>917</v>
      </c>
      <c r="J466" t="s">
        <v>205</v>
      </c>
      <c r="K466" t="s">
        <v>224</v>
      </c>
      <c r="L466" t="s">
        <v>325</v>
      </c>
      <c r="M466" t="s">
        <v>344</v>
      </c>
      <c r="N466" t="s">
        <v>546</v>
      </c>
      <c r="O466" t="s">
        <v>339</v>
      </c>
      <c r="P466" t="s">
        <v>1215</v>
      </c>
      <c r="Q466" s="142">
        <v>418</v>
      </c>
      <c r="R466" t="s">
        <v>1216</v>
      </c>
      <c r="S466" t="s">
        <v>4183</v>
      </c>
      <c r="U466" s="142">
        <v>263.84909999999996</v>
      </c>
      <c r="V466" s="133">
        <v>2.706924111123509E-8</v>
      </c>
      <c r="W466" s="133">
        <v>2.7465524745593221E-2</v>
      </c>
      <c r="X466" s="133">
        <v>3.7627778041806085E-3</v>
      </c>
    </row>
    <row r="467" spans="1:24">
      <c r="A467" t="s">
        <v>1213</v>
      </c>
      <c r="B467" t="s">
        <v>1244</v>
      </c>
      <c r="C467" t="s">
        <v>4464</v>
      </c>
      <c r="D467" t="s">
        <v>4465</v>
      </c>
      <c r="E467" t="s">
        <v>80</v>
      </c>
      <c r="F467" t="s">
        <v>4464</v>
      </c>
      <c r="G467" t="s">
        <v>4466</v>
      </c>
      <c r="H467" t="s">
        <v>321</v>
      </c>
      <c r="I467" t="s">
        <v>917</v>
      </c>
      <c r="J467" t="s">
        <v>205</v>
      </c>
      <c r="K467" t="s">
        <v>224</v>
      </c>
      <c r="L467" t="s">
        <v>325</v>
      </c>
      <c r="M467" t="s">
        <v>344</v>
      </c>
      <c r="N467" t="s">
        <v>516</v>
      </c>
      <c r="O467" t="s">
        <v>339</v>
      </c>
      <c r="P467" t="s">
        <v>1215</v>
      </c>
      <c r="Q467" s="142">
        <v>384</v>
      </c>
      <c r="R467" t="s">
        <v>1216</v>
      </c>
      <c r="S467" t="s">
        <v>4467</v>
      </c>
      <c r="U467" s="142">
        <v>196.49120000000002</v>
      </c>
      <c r="V467" s="133">
        <v>1.4962001950460601E-6</v>
      </c>
      <c r="W467" s="133">
        <v>2.0453866262471036E-2</v>
      </c>
      <c r="X467" s="133">
        <v>2.8021803586495532E-3</v>
      </c>
    </row>
    <row r="468" spans="1:24">
      <c r="A468" t="s">
        <v>1213</v>
      </c>
      <c r="B468" t="s">
        <v>1244</v>
      </c>
      <c r="C468" t="s">
        <v>4468</v>
      </c>
      <c r="D468" t="s">
        <v>4469</v>
      </c>
      <c r="E468" s="166" t="s">
        <v>311</v>
      </c>
      <c r="F468" t="s">
        <v>4470</v>
      </c>
      <c r="G468" t="s">
        <v>4471</v>
      </c>
      <c r="H468" t="s">
        <v>321</v>
      </c>
      <c r="I468" t="s">
        <v>917</v>
      </c>
      <c r="J468" t="s">
        <v>205</v>
      </c>
      <c r="K468" t="s">
        <v>224</v>
      </c>
      <c r="L468" t="s">
        <v>325</v>
      </c>
      <c r="M468" t="s">
        <v>344</v>
      </c>
      <c r="N468" t="s">
        <v>516</v>
      </c>
      <c r="O468" t="s">
        <v>339</v>
      </c>
      <c r="P468" t="s">
        <v>1215</v>
      </c>
      <c r="Q468" s="142">
        <v>2994</v>
      </c>
      <c r="R468" t="s">
        <v>1216</v>
      </c>
      <c r="S468" t="s">
        <v>4472</v>
      </c>
      <c r="U468" s="142">
        <v>180.08170000000001</v>
      </c>
      <c r="V468" s="133">
        <v>2.6745383517450272E-6</v>
      </c>
      <c r="W468" s="133">
        <v>1.8745714246014178E-2</v>
      </c>
      <c r="X468" s="133">
        <v>2.5681634755488044E-3</v>
      </c>
    </row>
    <row r="469" spans="1:24">
      <c r="A469" t="s">
        <v>1213</v>
      </c>
      <c r="B469" t="s">
        <v>1244</v>
      </c>
      <c r="C469" t="s">
        <v>3678</v>
      </c>
      <c r="D469" t="s">
        <v>3679</v>
      </c>
      <c r="E469" t="s">
        <v>80</v>
      </c>
      <c r="F469" t="s">
        <v>3678</v>
      </c>
      <c r="G469" t="s">
        <v>4167</v>
      </c>
      <c r="H469" t="s">
        <v>321</v>
      </c>
      <c r="I469" t="s">
        <v>917</v>
      </c>
      <c r="J469" t="s">
        <v>205</v>
      </c>
      <c r="K469" t="s">
        <v>224</v>
      </c>
      <c r="L469" t="s">
        <v>325</v>
      </c>
      <c r="M469" t="s">
        <v>340</v>
      </c>
      <c r="N469" t="s">
        <v>545</v>
      </c>
      <c r="O469" t="s">
        <v>339</v>
      </c>
      <c r="P469" t="s">
        <v>1215</v>
      </c>
      <c r="Q469" s="142">
        <v>79</v>
      </c>
      <c r="R469" t="s">
        <v>1216</v>
      </c>
      <c r="S469" t="s">
        <v>4168</v>
      </c>
      <c r="U469" s="142">
        <v>141.20620000000002</v>
      </c>
      <c r="V469" s="133">
        <v>3.5908292651423314E-8</v>
      </c>
      <c r="W469" s="133">
        <v>1.4698940311524428E-2</v>
      </c>
      <c r="X469" s="133">
        <v>2.0137553118497725E-3</v>
      </c>
    </row>
    <row r="470" spans="1:24">
      <c r="A470" t="s">
        <v>1213</v>
      </c>
      <c r="B470" t="s">
        <v>1244</v>
      </c>
      <c r="C470" t="s">
        <v>4473</v>
      </c>
      <c r="D470" t="s">
        <v>4474</v>
      </c>
      <c r="E470" t="s">
        <v>309</v>
      </c>
      <c r="F470" t="s">
        <v>4475</v>
      </c>
      <c r="G470" t="s">
        <v>4476</v>
      </c>
      <c r="H470" t="s">
        <v>321</v>
      </c>
      <c r="I470" t="s">
        <v>917</v>
      </c>
      <c r="J470" t="s">
        <v>205</v>
      </c>
      <c r="K470" t="s">
        <v>204</v>
      </c>
      <c r="L470" t="s">
        <v>325</v>
      </c>
      <c r="M470" t="s">
        <v>346</v>
      </c>
      <c r="N470" t="s">
        <v>544</v>
      </c>
      <c r="O470" t="s">
        <v>339</v>
      </c>
      <c r="P470" t="s">
        <v>1215</v>
      </c>
      <c r="Q470" s="142">
        <v>4880.96</v>
      </c>
      <c r="R470" t="s">
        <v>1216</v>
      </c>
      <c r="S470" t="s">
        <v>4477</v>
      </c>
      <c r="U470" s="142">
        <v>104.92619999999999</v>
      </c>
      <c r="V470" s="133">
        <v>4.5161047966958977E-4</v>
      </c>
      <c r="W470" s="133">
        <v>1.0922353793927229E-2</v>
      </c>
      <c r="X470" s="133">
        <v>1.4963628332566765E-3</v>
      </c>
    </row>
    <row r="471" spans="1:24">
      <c r="A471" t="s">
        <v>1213</v>
      </c>
      <c r="B471" t="s">
        <v>1244</v>
      </c>
      <c r="C471" t="s">
        <v>3574</v>
      </c>
      <c r="D471" t="s">
        <v>3575</v>
      </c>
      <c r="E471" t="s">
        <v>80</v>
      </c>
      <c r="F471" t="s">
        <v>4389</v>
      </c>
      <c r="G471" t="s">
        <v>4390</v>
      </c>
      <c r="H471" t="s">
        <v>321</v>
      </c>
      <c r="I471" t="s">
        <v>917</v>
      </c>
      <c r="J471" t="s">
        <v>205</v>
      </c>
      <c r="K471" t="s">
        <v>224</v>
      </c>
      <c r="L471" t="s">
        <v>325</v>
      </c>
      <c r="M471" t="s">
        <v>344</v>
      </c>
      <c r="N471" t="s">
        <v>544</v>
      </c>
      <c r="O471" t="s">
        <v>339</v>
      </c>
      <c r="P471" t="s">
        <v>1215</v>
      </c>
      <c r="Q471" s="142">
        <v>123</v>
      </c>
      <c r="R471" t="s">
        <v>1216</v>
      </c>
      <c r="S471" t="s">
        <v>4391</v>
      </c>
      <c r="U471" s="142">
        <v>81.669399999999996</v>
      </c>
      <c r="V471" s="133">
        <v>1.1841290557666504E-8</v>
      </c>
      <c r="W471" s="133">
        <v>8.5014232481816464E-3</v>
      </c>
      <c r="X471" s="133">
        <v>1.1646952679225788E-3</v>
      </c>
    </row>
    <row r="472" spans="1:24">
      <c r="A472" t="s">
        <v>1213</v>
      </c>
      <c r="B472" t="s">
        <v>1244</v>
      </c>
      <c r="C472" t="s">
        <v>4478</v>
      </c>
      <c r="D472" t="s">
        <v>4479</v>
      </c>
      <c r="E472" s="166" t="s">
        <v>311</v>
      </c>
      <c r="F472" t="s">
        <v>4480</v>
      </c>
      <c r="G472" t="s">
        <v>4481</v>
      </c>
      <c r="H472" t="s">
        <v>321</v>
      </c>
      <c r="I472" t="s">
        <v>917</v>
      </c>
      <c r="J472" t="s">
        <v>205</v>
      </c>
      <c r="K472" t="s">
        <v>204</v>
      </c>
      <c r="L472" t="s">
        <v>325</v>
      </c>
      <c r="M472" t="s">
        <v>346</v>
      </c>
      <c r="N472" t="s">
        <v>544</v>
      </c>
      <c r="O472" t="s">
        <v>339</v>
      </c>
      <c r="P472" t="s">
        <v>1215</v>
      </c>
      <c r="Q472" s="142">
        <v>67</v>
      </c>
      <c r="R472" t="s">
        <v>1216</v>
      </c>
      <c r="S472" t="s">
        <v>4482</v>
      </c>
      <c r="U472" s="142">
        <v>33.906300000000002</v>
      </c>
      <c r="V472" s="133">
        <v>1.204044237232225E-6</v>
      </c>
      <c r="W472" s="133">
        <v>3.5294941828642179E-3</v>
      </c>
      <c r="X472" s="133">
        <v>4.835408205116092E-4</v>
      </c>
    </row>
    <row r="473" spans="1:24">
      <c r="A473" t="s">
        <v>1213</v>
      </c>
      <c r="B473" t="s">
        <v>1244</v>
      </c>
      <c r="C473" t="s">
        <v>4483</v>
      </c>
      <c r="D473" t="s">
        <v>4484</v>
      </c>
      <c r="E473" t="s">
        <v>309</v>
      </c>
      <c r="F473" t="s">
        <v>4485</v>
      </c>
      <c r="G473" t="s">
        <v>4486</v>
      </c>
      <c r="H473" t="s">
        <v>321</v>
      </c>
      <c r="I473" t="s">
        <v>917</v>
      </c>
      <c r="J473" t="s">
        <v>205</v>
      </c>
      <c r="K473" t="s">
        <v>204</v>
      </c>
      <c r="L473" t="s">
        <v>325</v>
      </c>
      <c r="M473" t="s">
        <v>346</v>
      </c>
      <c r="N473" t="s">
        <v>546</v>
      </c>
      <c r="O473" t="s">
        <v>339</v>
      </c>
      <c r="P473" t="s">
        <v>1215</v>
      </c>
      <c r="Q473" s="142">
        <v>3267</v>
      </c>
      <c r="R473" t="s">
        <v>1216</v>
      </c>
      <c r="S473" t="s">
        <v>4487</v>
      </c>
      <c r="U473" s="142">
        <v>25.134</v>
      </c>
      <c r="V473" s="133">
        <v>4.2152706598582372E-5</v>
      </c>
      <c r="W473" s="133">
        <v>2.6163362883092215E-3</v>
      </c>
      <c r="X473" s="133">
        <v>3.5843815856828924E-4</v>
      </c>
    </row>
    <row r="474" spans="1:24">
      <c r="A474" t="s">
        <v>1213</v>
      </c>
      <c r="B474" t="s">
        <v>1244</v>
      </c>
      <c r="C474" t="s">
        <v>4488</v>
      </c>
      <c r="D474" t="s">
        <v>4489</v>
      </c>
      <c r="E474" s="166" t="s">
        <v>311</v>
      </c>
      <c r="F474" t="s">
        <v>4490</v>
      </c>
      <c r="G474" t="s">
        <v>4491</v>
      </c>
      <c r="H474" t="s">
        <v>321</v>
      </c>
      <c r="I474" t="s">
        <v>917</v>
      </c>
      <c r="J474" t="s">
        <v>205</v>
      </c>
      <c r="K474" t="s">
        <v>224</v>
      </c>
      <c r="L474" t="s">
        <v>325</v>
      </c>
      <c r="M474" t="s">
        <v>346</v>
      </c>
      <c r="N474" t="s">
        <v>486</v>
      </c>
      <c r="O474" t="s">
        <v>339</v>
      </c>
      <c r="P474" t="s">
        <v>1215</v>
      </c>
      <c r="Q474" s="142">
        <v>378</v>
      </c>
      <c r="R474" t="s">
        <v>1216</v>
      </c>
      <c r="S474" t="s">
        <v>4492</v>
      </c>
      <c r="U474" s="142">
        <v>7.9311000000000007</v>
      </c>
      <c r="V474" s="133">
        <v>3.2535668345375176E-6</v>
      </c>
      <c r="W474" s="133">
        <v>8.2559071456789852E-4</v>
      </c>
      <c r="X474" s="133">
        <v>1.131059553709102E-4</v>
      </c>
    </row>
    <row r="475" spans="1:24">
      <c r="A475" t="s">
        <v>1213</v>
      </c>
      <c r="B475" t="s">
        <v>1247</v>
      </c>
      <c r="C475" t="s">
        <v>2499</v>
      </c>
      <c r="D475" t="s">
        <v>2500</v>
      </c>
      <c r="E475" t="s">
        <v>309</v>
      </c>
      <c r="F475" t="s">
        <v>2499</v>
      </c>
      <c r="G475" t="s">
        <v>4213</v>
      </c>
      <c r="H475" t="s">
        <v>321</v>
      </c>
      <c r="I475" t="s">
        <v>917</v>
      </c>
      <c r="J475" t="s">
        <v>204</v>
      </c>
      <c r="K475" t="s">
        <v>204</v>
      </c>
      <c r="L475" t="s">
        <v>325</v>
      </c>
      <c r="M475" t="s">
        <v>340</v>
      </c>
      <c r="N475" t="s">
        <v>454</v>
      </c>
      <c r="O475" t="s">
        <v>339</v>
      </c>
      <c r="P475" t="s">
        <v>1212</v>
      </c>
      <c r="Q475" s="142">
        <v>1152874.3999999999</v>
      </c>
      <c r="S475" t="s">
        <v>4214</v>
      </c>
      <c r="U475" s="142">
        <v>2063.6451999999999</v>
      </c>
      <c r="V475" s="133">
        <v>4.4504671843371464E-4</v>
      </c>
      <c r="W475" s="133">
        <v>8.3078651417481143E-3</v>
      </c>
      <c r="X475" s="133">
        <v>1.1419231226813961E-3</v>
      </c>
    </row>
    <row r="476" spans="1:24">
      <c r="A476" t="s">
        <v>1213</v>
      </c>
      <c r="B476" t="s">
        <v>1247</v>
      </c>
      <c r="C476" t="s">
        <v>1846</v>
      </c>
      <c r="D476" t="s">
        <v>1847</v>
      </c>
      <c r="E476" t="s">
        <v>309</v>
      </c>
      <c r="F476" t="s">
        <v>3936</v>
      </c>
      <c r="G476" t="s">
        <v>3937</v>
      </c>
      <c r="H476" t="s">
        <v>321</v>
      </c>
      <c r="I476" t="s">
        <v>917</v>
      </c>
      <c r="J476" t="s">
        <v>204</v>
      </c>
      <c r="K476" t="s">
        <v>204</v>
      </c>
      <c r="L476" t="s">
        <v>325</v>
      </c>
      <c r="M476" t="s">
        <v>340</v>
      </c>
      <c r="N476" t="s">
        <v>464</v>
      </c>
      <c r="O476" t="s">
        <v>339</v>
      </c>
      <c r="P476" t="s">
        <v>1212</v>
      </c>
      <c r="Q476" s="142">
        <v>104796</v>
      </c>
      <c r="S476" t="s">
        <v>3938</v>
      </c>
      <c r="U476" s="142">
        <v>1641.1053999999999</v>
      </c>
      <c r="V476" s="133">
        <v>5.389709515198468E-4</v>
      </c>
      <c r="W476" s="133">
        <v>6.6067956705169505E-3</v>
      </c>
      <c r="X476" s="133">
        <v>9.0810967851208564E-4</v>
      </c>
    </row>
    <row r="477" spans="1:24">
      <c r="A477" t="s">
        <v>1213</v>
      </c>
      <c r="B477" t="s">
        <v>1247</v>
      </c>
      <c r="C477" t="s">
        <v>2312</v>
      </c>
      <c r="D477" t="s">
        <v>2313</v>
      </c>
      <c r="E477" t="s">
        <v>309</v>
      </c>
      <c r="F477" t="s">
        <v>2312</v>
      </c>
      <c r="G477" t="s">
        <v>4222</v>
      </c>
      <c r="H477" t="s">
        <v>321</v>
      </c>
      <c r="I477" t="s">
        <v>917</v>
      </c>
      <c r="J477" t="s">
        <v>204</v>
      </c>
      <c r="K477" t="s">
        <v>204</v>
      </c>
      <c r="L477" t="s">
        <v>325</v>
      </c>
      <c r="M477" t="s">
        <v>340</v>
      </c>
      <c r="N477" t="s">
        <v>464</v>
      </c>
      <c r="O477" t="s">
        <v>339</v>
      </c>
      <c r="P477" t="s">
        <v>1212</v>
      </c>
      <c r="Q477" s="142">
        <v>51050</v>
      </c>
      <c r="S477" t="s">
        <v>4223</v>
      </c>
      <c r="T477" s="132">
        <v>9189</v>
      </c>
      <c r="U477" s="142">
        <v>1363.5454999999999</v>
      </c>
      <c r="V477" s="133">
        <v>2.8391424950991562E-4</v>
      </c>
      <c r="W477" s="133">
        <v>5.5263827493496525E-3</v>
      </c>
      <c r="X477" s="133">
        <v>7.5960600450262908E-4</v>
      </c>
    </row>
    <row r="478" spans="1:24">
      <c r="A478" t="s">
        <v>1213</v>
      </c>
      <c r="B478" t="s">
        <v>1247</v>
      </c>
      <c r="C478" t="s">
        <v>1858</v>
      </c>
      <c r="D478" t="s">
        <v>1859</v>
      </c>
      <c r="E478" t="s">
        <v>309</v>
      </c>
      <c r="F478" t="s">
        <v>1858</v>
      </c>
      <c r="G478" t="s">
        <v>3946</v>
      </c>
      <c r="H478" t="s">
        <v>312</v>
      </c>
      <c r="I478" t="s">
        <v>917</v>
      </c>
      <c r="J478" t="s">
        <v>204</v>
      </c>
      <c r="K478" t="s">
        <v>204</v>
      </c>
      <c r="L478" t="s">
        <v>325</v>
      </c>
      <c r="M478" t="s">
        <v>340</v>
      </c>
      <c r="N478" t="s">
        <v>448</v>
      </c>
      <c r="O478" t="s">
        <v>339</v>
      </c>
      <c r="P478" t="s">
        <v>1212</v>
      </c>
      <c r="Q478" s="142">
        <v>675285</v>
      </c>
      <c r="S478" t="s">
        <v>3947</v>
      </c>
      <c r="T478" s="132">
        <v>161871</v>
      </c>
      <c r="U478" s="142">
        <v>21095.705999999998</v>
      </c>
      <c r="V478" s="133">
        <v>4.1797024664731969E-4</v>
      </c>
      <c r="W478" s="133">
        <v>8.5579189765488992E-2</v>
      </c>
      <c r="X478" s="133">
        <v>1.1762932347381364E-2</v>
      </c>
    </row>
    <row r="479" spans="1:24">
      <c r="A479" t="s">
        <v>1213</v>
      </c>
      <c r="B479" t="s">
        <v>1247</v>
      </c>
      <c r="C479" t="s">
        <v>1874</v>
      </c>
      <c r="D479" t="s">
        <v>1875</v>
      </c>
      <c r="E479" t="s">
        <v>309</v>
      </c>
      <c r="F479" t="s">
        <v>1874</v>
      </c>
      <c r="G479" t="s">
        <v>3951</v>
      </c>
      <c r="H479" t="s">
        <v>312</v>
      </c>
      <c r="I479" t="s">
        <v>917</v>
      </c>
      <c r="J479" t="s">
        <v>204</v>
      </c>
      <c r="K479" t="s">
        <v>204</v>
      </c>
      <c r="L479" t="s">
        <v>325</v>
      </c>
      <c r="M479" t="s">
        <v>340</v>
      </c>
      <c r="N479" t="s">
        <v>448</v>
      </c>
      <c r="O479" t="s">
        <v>339</v>
      </c>
      <c r="P479" t="s">
        <v>1212</v>
      </c>
      <c r="Q479" s="142">
        <v>491545</v>
      </c>
      <c r="S479" t="s">
        <v>3952</v>
      </c>
      <c r="T479" s="132">
        <v>129384.7</v>
      </c>
      <c r="U479" s="142">
        <v>17333.459699999999</v>
      </c>
      <c r="V479" s="133">
        <v>3.6754405018376299E-4</v>
      </c>
      <c r="W479" s="133">
        <v>7.0302277875140817E-2</v>
      </c>
      <c r="X479" s="133">
        <v>9.663107827711296E-3</v>
      </c>
    </row>
    <row r="480" spans="1:24">
      <c r="A480" t="s">
        <v>1213</v>
      </c>
      <c r="B480" t="s">
        <v>1247</v>
      </c>
      <c r="C480" t="s">
        <v>4493</v>
      </c>
      <c r="D480" t="s">
        <v>4494</v>
      </c>
      <c r="E480" t="s">
        <v>309</v>
      </c>
      <c r="F480" t="s">
        <v>4495</v>
      </c>
      <c r="G480" t="s">
        <v>4496</v>
      </c>
      <c r="H480" t="s">
        <v>312</v>
      </c>
      <c r="I480" t="s">
        <v>917</v>
      </c>
      <c r="J480" t="s">
        <v>204</v>
      </c>
      <c r="K480" t="s">
        <v>204</v>
      </c>
      <c r="L480" t="s">
        <v>325</v>
      </c>
      <c r="M480" t="s">
        <v>340</v>
      </c>
      <c r="N480" t="s">
        <v>475</v>
      </c>
      <c r="O480" t="s">
        <v>339</v>
      </c>
      <c r="P480" t="s">
        <v>1212</v>
      </c>
      <c r="Q480" s="142">
        <v>12218849</v>
      </c>
      <c r="S480" t="s">
        <v>4448</v>
      </c>
      <c r="U480" s="142">
        <v>12218.849</v>
      </c>
      <c r="V480" s="133">
        <v>6.9881879862155938E-2</v>
      </c>
      <c r="W480" s="133">
        <v>4.9190893308580973E-2</v>
      </c>
      <c r="X480" s="133">
        <v>6.7613300813164851E-3</v>
      </c>
    </row>
    <row r="481" spans="1:24">
      <c r="A481" t="s">
        <v>1213</v>
      </c>
      <c r="B481" t="s">
        <v>1247</v>
      </c>
      <c r="C481" t="s">
        <v>3567</v>
      </c>
      <c r="D481" t="s">
        <v>3568</v>
      </c>
      <c r="E481" t="s">
        <v>309</v>
      </c>
      <c r="F481" t="s">
        <v>3567</v>
      </c>
      <c r="G481" t="s">
        <v>3953</v>
      </c>
      <c r="H481" t="s">
        <v>312</v>
      </c>
      <c r="I481" t="s">
        <v>917</v>
      </c>
      <c r="J481" t="s">
        <v>204</v>
      </c>
      <c r="K481" t="s">
        <v>204</v>
      </c>
      <c r="L481" t="s">
        <v>325</v>
      </c>
      <c r="M481" t="s">
        <v>340</v>
      </c>
      <c r="N481" t="s">
        <v>448</v>
      </c>
      <c r="O481" t="s">
        <v>339</v>
      </c>
      <c r="P481" t="s">
        <v>1212</v>
      </c>
      <c r="Q481" s="142">
        <v>460166</v>
      </c>
      <c r="S481" t="s">
        <v>3954</v>
      </c>
      <c r="T481" s="132">
        <v>68373.3</v>
      </c>
      <c r="U481" s="142">
        <v>9023.2035999999989</v>
      </c>
      <c r="V481" s="133">
        <v>3.7199822071470775E-4</v>
      </c>
      <c r="W481" s="133">
        <v>3.6601056966236466E-2</v>
      </c>
      <c r="X481" s="133">
        <v>5.0308463788484069E-3</v>
      </c>
    </row>
    <row r="482" spans="1:24">
      <c r="A482" t="s">
        <v>1213</v>
      </c>
      <c r="B482" t="s">
        <v>1247</v>
      </c>
      <c r="C482" t="s">
        <v>4322</v>
      </c>
      <c r="D482" t="s">
        <v>4323</v>
      </c>
      <c r="E482" t="s">
        <v>309</v>
      </c>
      <c r="F482" t="s">
        <v>4322</v>
      </c>
      <c r="G482" t="s">
        <v>4324</v>
      </c>
      <c r="H482" t="s">
        <v>312</v>
      </c>
      <c r="I482" t="s">
        <v>917</v>
      </c>
      <c r="J482" t="s">
        <v>204</v>
      </c>
      <c r="K482" t="s">
        <v>204</v>
      </c>
      <c r="L482" t="s">
        <v>325</v>
      </c>
      <c r="M482" t="s">
        <v>340</v>
      </c>
      <c r="N482" t="s">
        <v>451</v>
      </c>
      <c r="O482" t="s">
        <v>339</v>
      </c>
      <c r="P482" t="s">
        <v>1212</v>
      </c>
      <c r="Q482" s="142">
        <v>1591056</v>
      </c>
      <c r="S482" t="s">
        <v>4325</v>
      </c>
      <c r="U482" s="142">
        <v>8219.3953000000001</v>
      </c>
      <c r="V482" s="133">
        <v>8.5058699369528722E-3</v>
      </c>
      <c r="W482" s="133">
        <v>3.3089810428673629E-2</v>
      </c>
      <c r="X482" s="133">
        <v>4.5482225588577138E-3</v>
      </c>
    </row>
    <row r="483" spans="1:24">
      <c r="A483" t="s">
        <v>1213</v>
      </c>
      <c r="B483" t="s">
        <v>1247</v>
      </c>
      <c r="C483" t="s">
        <v>2388</v>
      </c>
      <c r="D483" t="s">
        <v>2389</v>
      </c>
      <c r="E483" t="s">
        <v>309</v>
      </c>
      <c r="F483" t="s">
        <v>2388</v>
      </c>
      <c r="G483" t="s">
        <v>3968</v>
      </c>
      <c r="H483" t="s">
        <v>312</v>
      </c>
      <c r="I483" t="s">
        <v>917</v>
      </c>
      <c r="J483" t="s">
        <v>204</v>
      </c>
      <c r="K483" t="s">
        <v>204</v>
      </c>
      <c r="L483" t="s">
        <v>325</v>
      </c>
      <c r="M483" t="s">
        <v>340</v>
      </c>
      <c r="N483" t="s">
        <v>446</v>
      </c>
      <c r="O483" t="s">
        <v>339</v>
      </c>
      <c r="P483" t="s">
        <v>1212</v>
      </c>
      <c r="Q483" s="142">
        <v>8983</v>
      </c>
      <c r="S483" t="s">
        <v>3969</v>
      </c>
      <c r="U483" s="142">
        <v>6961.8249999999998</v>
      </c>
      <c r="V483" s="133">
        <v>2.019838851351845E-4</v>
      </c>
      <c r="W483" s="133">
        <v>2.8027058097535352E-2</v>
      </c>
      <c r="X483" s="133">
        <v>3.8523429492713381E-3</v>
      </c>
    </row>
    <row r="484" spans="1:24">
      <c r="A484" t="s">
        <v>1213</v>
      </c>
      <c r="B484" t="s">
        <v>1247</v>
      </c>
      <c r="C484" t="s">
        <v>2253</v>
      </c>
      <c r="D484" t="s">
        <v>2254</v>
      </c>
      <c r="E484" t="s">
        <v>309</v>
      </c>
      <c r="F484" t="s">
        <v>2253</v>
      </c>
      <c r="G484" t="s">
        <v>3966</v>
      </c>
      <c r="H484" t="s">
        <v>312</v>
      </c>
      <c r="I484" t="s">
        <v>917</v>
      </c>
      <c r="J484" t="s">
        <v>204</v>
      </c>
      <c r="K484" t="s">
        <v>204</v>
      </c>
      <c r="L484" t="s">
        <v>325</v>
      </c>
      <c r="M484" t="s">
        <v>340</v>
      </c>
      <c r="N484" t="s">
        <v>467</v>
      </c>
      <c r="O484" t="s">
        <v>339</v>
      </c>
      <c r="P484" t="s">
        <v>1212</v>
      </c>
      <c r="Q484" s="142">
        <v>122675</v>
      </c>
      <c r="S484" t="s">
        <v>3967</v>
      </c>
      <c r="U484" s="142">
        <v>6345.9777999999997</v>
      </c>
      <c r="V484" s="133">
        <v>9.9996374616867769E-5</v>
      </c>
      <c r="W484" s="133">
        <v>2.5547767587509981E-2</v>
      </c>
      <c r="X484" s="133">
        <v>3.5115623620882871E-3</v>
      </c>
    </row>
    <row r="485" spans="1:24">
      <c r="A485" t="s">
        <v>1213</v>
      </c>
      <c r="B485" t="s">
        <v>1247</v>
      </c>
      <c r="C485" t="s">
        <v>2010</v>
      </c>
      <c r="D485" t="s">
        <v>2011</v>
      </c>
      <c r="E485" t="s">
        <v>309</v>
      </c>
      <c r="F485" t="s">
        <v>3948</v>
      </c>
      <c r="G485" t="s">
        <v>3949</v>
      </c>
      <c r="H485" t="s">
        <v>312</v>
      </c>
      <c r="I485" t="s">
        <v>917</v>
      </c>
      <c r="J485" t="s">
        <v>204</v>
      </c>
      <c r="K485" t="s">
        <v>204</v>
      </c>
      <c r="L485" t="s">
        <v>325</v>
      </c>
      <c r="M485" t="s">
        <v>340</v>
      </c>
      <c r="N485" t="s">
        <v>448</v>
      </c>
      <c r="O485" t="s">
        <v>339</v>
      </c>
      <c r="P485" t="s">
        <v>1212</v>
      </c>
      <c r="Q485" s="142">
        <v>43553</v>
      </c>
      <c r="S485" t="s">
        <v>3950</v>
      </c>
      <c r="U485" s="142">
        <v>6097.42</v>
      </c>
      <c r="V485" s="133">
        <v>1.6869417154645987E-4</v>
      </c>
      <c r="W485" s="133">
        <v>2.4547118691589345E-2</v>
      </c>
      <c r="X485" s="133">
        <v>3.3740223211221254E-3</v>
      </c>
    </row>
    <row r="486" spans="1:24">
      <c r="A486" t="s">
        <v>1213</v>
      </c>
      <c r="B486" t="s">
        <v>1247</v>
      </c>
      <c r="C486" t="s">
        <v>2330</v>
      </c>
      <c r="D486" t="s">
        <v>2331</v>
      </c>
      <c r="E486" t="s">
        <v>309</v>
      </c>
      <c r="F486" t="s">
        <v>3974</v>
      </c>
      <c r="G486" t="s">
        <v>3975</v>
      </c>
      <c r="H486" t="s">
        <v>312</v>
      </c>
      <c r="I486" t="s">
        <v>917</v>
      </c>
      <c r="J486" t="s">
        <v>204</v>
      </c>
      <c r="K486" t="s">
        <v>204</v>
      </c>
      <c r="L486" t="s">
        <v>325</v>
      </c>
      <c r="M486" t="s">
        <v>340</v>
      </c>
      <c r="N486" t="s">
        <v>445</v>
      </c>
      <c r="O486" t="s">
        <v>339</v>
      </c>
      <c r="P486" t="s">
        <v>1212</v>
      </c>
      <c r="Q486" s="142">
        <v>153352</v>
      </c>
      <c r="S486" t="s">
        <v>3976</v>
      </c>
      <c r="U486" s="142">
        <v>5842.7111999999997</v>
      </c>
      <c r="V486" s="133">
        <v>5.9013824243853532E-4</v>
      </c>
      <c r="W486" s="133">
        <v>2.3521706772221436E-2</v>
      </c>
      <c r="X486" s="133">
        <v>3.2330785815427245E-3</v>
      </c>
    </row>
    <row r="487" spans="1:24">
      <c r="A487" t="s">
        <v>1213</v>
      </c>
      <c r="B487" t="s">
        <v>1247</v>
      </c>
      <c r="C487" t="s">
        <v>4114</v>
      </c>
      <c r="D487" t="s">
        <v>4115</v>
      </c>
      <c r="E487" t="s">
        <v>309</v>
      </c>
      <c r="F487" t="s">
        <v>4114</v>
      </c>
      <c r="G487" t="s">
        <v>4116</v>
      </c>
      <c r="H487" t="s">
        <v>312</v>
      </c>
      <c r="I487" t="s">
        <v>917</v>
      </c>
      <c r="J487" t="s">
        <v>204</v>
      </c>
      <c r="K487" t="s">
        <v>204</v>
      </c>
      <c r="L487" t="s">
        <v>325</v>
      </c>
      <c r="M487" t="s">
        <v>340</v>
      </c>
      <c r="N487" t="s">
        <v>480</v>
      </c>
      <c r="O487" t="s">
        <v>339</v>
      </c>
      <c r="P487" t="s">
        <v>1212</v>
      </c>
      <c r="Q487" s="142">
        <v>5759</v>
      </c>
      <c r="S487" t="s">
        <v>4117</v>
      </c>
      <c r="U487" s="142">
        <v>5479.6885000000002</v>
      </c>
      <c r="V487" s="133">
        <v>7.7017898015330742E-5</v>
      </c>
      <c r="W487" s="133">
        <v>2.2060242529206974E-2</v>
      </c>
      <c r="X487" s="133">
        <v>3.0321990795772998E-3</v>
      </c>
    </row>
    <row r="488" spans="1:24">
      <c r="A488" t="s">
        <v>1213</v>
      </c>
      <c r="B488" t="s">
        <v>1247</v>
      </c>
      <c r="C488" t="s">
        <v>3151</v>
      </c>
      <c r="D488" t="s">
        <v>3152</v>
      </c>
      <c r="E488" t="s">
        <v>309</v>
      </c>
      <c r="F488" t="s">
        <v>3151</v>
      </c>
      <c r="G488" t="s">
        <v>4284</v>
      </c>
      <c r="H488" t="s">
        <v>312</v>
      </c>
      <c r="I488" t="s">
        <v>917</v>
      </c>
      <c r="J488" t="s">
        <v>204</v>
      </c>
      <c r="K488" t="s">
        <v>204</v>
      </c>
      <c r="L488" t="s">
        <v>325</v>
      </c>
      <c r="M488" t="s">
        <v>340</v>
      </c>
      <c r="N488" t="s">
        <v>447</v>
      </c>
      <c r="O488" t="s">
        <v>339</v>
      </c>
      <c r="P488" t="s">
        <v>1212</v>
      </c>
      <c r="Q488" s="142">
        <v>20773</v>
      </c>
      <c r="S488" t="s">
        <v>4285</v>
      </c>
      <c r="T488" s="132">
        <v>49289.2</v>
      </c>
      <c r="U488" s="142">
        <v>5194.7613000000001</v>
      </c>
      <c r="V488" s="133">
        <v>1.6429739275468508E-3</v>
      </c>
      <c r="W488" s="133">
        <v>2.1111606389271724E-2</v>
      </c>
      <c r="X488" s="133">
        <v>2.9018082361150347E-3</v>
      </c>
    </row>
    <row r="489" spans="1:24">
      <c r="A489" t="s">
        <v>1213</v>
      </c>
      <c r="B489" t="s">
        <v>1247</v>
      </c>
      <c r="C489" t="s">
        <v>2393</v>
      </c>
      <c r="D489" t="s">
        <v>2394</v>
      </c>
      <c r="E489" t="s">
        <v>309</v>
      </c>
      <c r="F489" t="s">
        <v>2393</v>
      </c>
      <c r="G489" t="s">
        <v>3983</v>
      </c>
      <c r="H489" t="s">
        <v>312</v>
      </c>
      <c r="I489" t="s">
        <v>917</v>
      </c>
      <c r="J489" t="s">
        <v>204</v>
      </c>
      <c r="K489" t="s">
        <v>204</v>
      </c>
      <c r="L489" t="s">
        <v>325</v>
      </c>
      <c r="M489" t="s">
        <v>340</v>
      </c>
      <c r="N489" t="s">
        <v>456</v>
      </c>
      <c r="O489" t="s">
        <v>339</v>
      </c>
      <c r="P489" t="s">
        <v>1212</v>
      </c>
      <c r="Q489" s="142">
        <v>229871</v>
      </c>
      <c r="S489" t="s">
        <v>3984</v>
      </c>
      <c r="U489" s="142">
        <v>4484.7831999999999</v>
      </c>
      <c r="V489" s="133">
        <v>1.7491074561176438E-4</v>
      </c>
      <c r="W489" s="133">
        <v>1.8054932374990909E-2</v>
      </c>
      <c r="X489" s="133">
        <v>2.481665795686329E-3</v>
      </c>
    </row>
    <row r="490" spans="1:24">
      <c r="A490" t="s">
        <v>1213</v>
      </c>
      <c r="B490" t="s">
        <v>1247</v>
      </c>
      <c r="C490" t="s">
        <v>4227</v>
      </c>
      <c r="D490" t="s">
        <v>4228</v>
      </c>
      <c r="E490" t="s">
        <v>309</v>
      </c>
      <c r="F490" t="s">
        <v>4229</v>
      </c>
      <c r="G490" t="s">
        <v>4230</v>
      </c>
      <c r="H490" t="s">
        <v>312</v>
      </c>
      <c r="I490" t="s">
        <v>917</v>
      </c>
      <c r="J490" t="s">
        <v>204</v>
      </c>
      <c r="K490" t="s">
        <v>204</v>
      </c>
      <c r="L490" t="s">
        <v>325</v>
      </c>
      <c r="M490" t="s">
        <v>340</v>
      </c>
      <c r="N490" t="s">
        <v>454</v>
      </c>
      <c r="O490" t="s">
        <v>339</v>
      </c>
      <c r="P490" t="s">
        <v>1212</v>
      </c>
      <c r="Q490" s="142">
        <v>463329</v>
      </c>
      <c r="S490" t="s">
        <v>4231</v>
      </c>
      <c r="T490" s="132">
        <v>87564.800000000003</v>
      </c>
      <c r="U490" s="142">
        <v>4421.0810000000001</v>
      </c>
      <c r="V490" s="133">
        <v>3.9472073705712376E-4</v>
      </c>
      <c r="W490" s="133">
        <v>1.8150998948446528E-2</v>
      </c>
      <c r="X490" s="133">
        <v>2.4948702278327394E-3</v>
      </c>
    </row>
    <row r="491" spans="1:24">
      <c r="A491" t="s">
        <v>1213</v>
      </c>
      <c r="B491" t="s">
        <v>1247</v>
      </c>
      <c r="C491" t="s">
        <v>3428</v>
      </c>
      <c r="D491" t="s">
        <v>3429</v>
      </c>
      <c r="E491" t="s">
        <v>309</v>
      </c>
      <c r="F491" t="s">
        <v>3428</v>
      </c>
      <c r="G491" t="s">
        <v>4310</v>
      </c>
      <c r="H491" t="s">
        <v>312</v>
      </c>
      <c r="I491" t="s">
        <v>917</v>
      </c>
      <c r="J491" t="s">
        <v>204</v>
      </c>
      <c r="K491" t="s">
        <v>204</v>
      </c>
      <c r="L491" t="s">
        <v>325</v>
      </c>
      <c r="M491" t="s">
        <v>340</v>
      </c>
      <c r="N491" t="s">
        <v>464</v>
      </c>
      <c r="O491" t="s">
        <v>339</v>
      </c>
      <c r="P491" t="s">
        <v>1212</v>
      </c>
      <c r="Q491" s="142">
        <v>973665</v>
      </c>
      <c r="S491" t="s">
        <v>4311</v>
      </c>
      <c r="U491" s="142">
        <v>4397.0710999999992</v>
      </c>
      <c r="V491" s="133">
        <v>7.422254143305774E-3</v>
      </c>
      <c r="W491" s="133">
        <v>1.7701819321769219E-2</v>
      </c>
      <c r="X491" s="133">
        <v>2.4331301064912554E-3</v>
      </c>
    </row>
    <row r="492" spans="1:24">
      <c r="A492" t="s">
        <v>1213</v>
      </c>
      <c r="B492" t="s">
        <v>1247</v>
      </c>
      <c r="C492" t="s">
        <v>3962</v>
      </c>
      <c r="D492" t="s">
        <v>3963</v>
      </c>
      <c r="E492" t="s">
        <v>309</v>
      </c>
      <c r="F492" t="s">
        <v>3962</v>
      </c>
      <c r="G492" t="s">
        <v>3964</v>
      </c>
      <c r="H492" t="s">
        <v>312</v>
      </c>
      <c r="I492" t="s">
        <v>917</v>
      </c>
      <c r="J492" t="s">
        <v>204</v>
      </c>
      <c r="K492" t="s">
        <v>204</v>
      </c>
      <c r="L492" t="s">
        <v>325</v>
      </c>
      <c r="M492" t="s">
        <v>340</v>
      </c>
      <c r="N492" t="s">
        <v>458</v>
      </c>
      <c r="O492" t="s">
        <v>339</v>
      </c>
      <c r="P492" t="s">
        <v>1212</v>
      </c>
      <c r="Q492" s="142">
        <v>6765</v>
      </c>
      <c r="S492" t="s">
        <v>3965</v>
      </c>
      <c r="U492" s="142">
        <v>4378.308</v>
      </c>
      <c r="V492" s="133">
        <v>2.331646344981501E-4</v>
      </c>
      <c r="W492" s="133">
        <v>1.7626282287317451E-2</v>
      </c>
      <c r="X492" s="133">
        <v>2.4227474769242681E-3</v>
      </c>
    </row>
    <row r="493" spans="1:24">
      <c r="A493" t="s">
        <v>1213</v>
      </c>
      <c r="B493" t="s">
        <v>1247</v>
      </c>
      <c r="C493" t="s">
        <v>1756</v>
      </c>
      <c r="D493" t="s">
        <v>1757</v>
      </c>
      <c r="E493" t="s">
        <v>309</v>
      </c>
      <c r="F493" t="s">
        <v>1756</v>
      </c>
      <c r="G493" t="s">
        <v>3970</v>
      </c>
      <c r="H493" t="s">
        <v>312</v>
      </c>
      <c r="I493" t="s">
        <v>917</v>
      </c>
      <c r="J493" t="s">
        <v>204</v>
      </c>
      <c r="K493" t="s">
        <v>204</v>
      </c>
      <c r="L493" t="s">
        <v>325</v>
      </c>
      <c r="M493" t="s">
        <v>340</v>
      </c>
      <c r="N493" t="s">
        <v>441</v>
      </c>
      <c r="O493" t="s">
        <v>339</v>
      </c>
      <c r="P493" t="s">
        <v>1212</v>
      </c>
      <c r="Q493" s="142">
        <v>69503.5</v>
      </c>
      <c r="S493" t="s">
        <v>3971</v>
      </c>
      <c r="U493" s="142">
        <v>4378.0254999999997</v>
      </c>
      <c r="V493" s="133">
        <v>5.8905624212229923E-4</v>
      </c>
      <c r="W493" s="133">
        <v>1.7625144852110506E-2</v>
      </c>
      <c r="X493" s="133">
        <v>2.4225911354886285E-3</v>
      </c>
    </row>
    <row r="494" spans="1:24">
      <c r="A494" t="s">
        <v>1213</v>
      </c>
      <c r="B494" t="s">
        <v>1247</v>
      </c>
      <c r="C494" t="s">
        <v>1699</v>
      </c>
      <c r="D494" t="s">
        <v>1700</v>
      </c>
      <c r="E494" t="s">
        <v>309</v>
      </c>
      <c r="F494" t="s">
        <v>4013</v>
      </c>
      <c r="G494" t="s">
        <v>4014</v>
      </c>
      <c r="H494" t="s">
        <v>312</v>
      </c>
      <c r="I494" t="s">
        <v>917</v>
      </c>
      <c r="J494" t="s">
        <v>204</v>
      </c>
      <c r="K494" t="s">
        <v>204</v>
      </c>
      <c r="L494" t="s">
        <v>325</v>
      </c>
      <c r="M494" t="s">
        <v>340</v>
      </c>
      <c r="N494" t="s">
        <v>447</v>
      </c>
      <c r="O494" t="s">
        <v>339</v>
      </c>
      <c r="P494" t="s">
        <v>1212</v>
      </c>
      <c r="Q494" s="142">
        <v>274180</v>
      </c>
      <c r="S494" t="s">
        <v>4015</v>
      </c>
      <c r="U494" s="142">
        <v>4375.9128000000001</v>
      </c>
      <c r="V494" s="133">
        <v>4.4200006561165173E-3</v>
      </c>
      <c r="W494" s="133">
        <v>1.7616639641954313E-2</v>
      </c>
      <c r="X494" s="133">
        <v>2.4214220871260337E-3</v>
      </c>
    </row>
    <row r="495" spans="1:24">
      <c r="A495" t="s">
        <v>1213</v>
      </c>
      <c r="B495" t="s">
        <v>1247</v>
      </c>
      <c r="C495" t="s">
        <v>2557</v>
      </c>
      <c r="D495" t="s">
        <v>2558</v>
      </c>
      <c r="E495" t="s">
        <v>309</v>
      </c>
      <c r="F495" t="s">
        <v>2557</v>
      </c>
      <c r="G495" t="s">
        <v>3998</v>
      </c>
      <c r="H495" t="s">
        <v>312</v>
      </c>
      <c r="I495" t="s">
        <v>917</v>
      </c>
      <c r="J495" t="s">
        <v>204</v>
      </c>
      <c r="K495" t="s">
        <v>204</v>
      </c>
      <c r="L495" t="s">
        <v>325</v>
      </c>
      <c r="M495" t="s">
        <v>340</v>
      </c>
      <c r="N495" t="s">
        <v>475</v>
      </c>
      <c r="O495" t="s">
        <v>339</v>
      </c>
      <c r="P495" t="s">
        <v>1212</v>
      </c>
      <c r="Q495" s="142">
        <v>168555</v>
      </c>
      <c r="S495" t="s">
        <v>3999</v>
      </c>
      <c r="U495" s="142">
        <v>4357.1467999999995</v>
      </c>
      <c r="V495" s="133">
        <v>6.1392308052080069E-4</v>
      </c>
      <c r="W495" s="133">
        <v>1.7541090892364768E-2</v>
      </c>
      <c r="X495" s="133">
        <v>2.4110378473034045E-3</v>
      </c>
    </row>
    <row r="496" spans="1:24">
      <c r="A496" t="s">
        <v>1213</v>
      </c>
      <c r="B496" t="s">
        <v>1247</v>
      </c>
      <c r="C496" t="s">
        <v>2163</v>
      </c>
      <c r="D496" t="s">
        <v>2164</v>
      </c>
      <c r="E496" t="s">
        <v>309</v>
      </c>
      <c r="F496" t="s">
        <v>2163</v>
      </c>
      <c r="G496" t="s">
        <v>3960</v>
      </c>
      <c r="H496" t="s">
        <v>312</v>
      </c>
      <c r="I496" t="s">
        <v>917</v>
      </c>
      <c r="J496" t="s">
        <v>204</v>
      </c>
      <c r="K496" t="s">
        <v>204</v>
      </c>
      <c r="L496" t="s">
        <v>325</v>
      </c>
      <c r="M496" t="s">
        <v>340</v>
      </c>
      <c r="N496" t="s">
        <v>484</v>
      </c>
      <c r="O496" t="s">
        <v>339</v>
      </c>
      <c r="P496" t="s">
        <v>1212</v>
      </c>
      <c r="Q496" s="142">
        <v>753465</v>
      </c>
      <c r="S496" t="s">
        <v>3961</v>
      </c>
      <c r="U496" s="142">
        <v>3563.8895000000002</v>
      </c>
      <c r="V496" s="133">
        <v>2.7231933679251172E-4</v>
      </c>
      <c r="W496" s="133">
        <v>1.4347579358622676E-2</v>
      </c>
      <c r="X496" s="133">
        <v>1.9720869735579401E-3</v>
      </c>
    </row>
    <row r="497" spans="1:24">
      <c r="A497" t="s">
        <v>1213</v>
      </c>
      <c r="B497" t="s">
        <v>1247</v>
      </c>
      <c r="C497" t="s">
        <v>3113</v>
      </c>
      <c r="D497" t="s">
        <v>3114</v>
      </c>
      <c r="E497" t="s">
        <v>309</v>
      </c>
      <c r="F497" t="s">
        <v>3113</v>
      </c>
      <c r="G497" t="s">
        <v>4449</v>
      </c>
      <c r="H497" t="s">
        <v>312</v>
      </c>
      <c r="I497" t="s">
        <v>917</v>
      </c>
      <c r="J497" t="s">
        <v>204</v>
      </c>
      <c r="K497" t="s">
        <v>204</v>
      </c>
      <c r="L497" t="s">
        <v>325</v>
      </c>
      <c r="M497" t="s">
        <v>340</v>
      </c>
      <c r="N497" t="s">
        <v>447</v>
      </c>
      <c r="O497" t="s">
        <v>339</v>
      </c>
      <c r="P497" t="s">
        <v>1212</v>
      </c>
      <c r="Q497" s="142">
        <v>12062</v>
      </c>
      <c r="S497" t="s">
        <v>4450</v>
      </c>
      <c r="U497" s="142">
        <v>3449.732</v>
      </c>
      <c r="V497" s="133">
        <v>6.2329433118921531E-4</v>
      </c>
      <c r="W497" s="133">
        <v>1.3888001951345635E-2</v>
      </c>
      <c r="X497" s="133">
        <v>1.9089176684383351E-3</v>
      </c>
    </row>
    <row r="498" spans="1:24">
      <c r="A498" t="s">
        <v>1213</v>
      </c>
      <c r="B498" t="s">
        <v>1247</v>
      </c>
      <c r="C498" t="s">
        <v>2274</v>
      </c>
      <c r="D498" t="s">
        <v>2275</v>
      </c>
      <c r="E498" t="s">
        <v>309</v>
      </c>
      <c r="F498" t="s">
        <v>4235</v>
      </c>
      <c r="G498" t="s">
        <v>4236</v>
      </c>
      <c r="H498" t="s">
        <v>312</v>
      </c>
      <c r="I498" t="s">
        <v>917</v>
      </c>
      <c r="J498" t="s">
        <v>204</v>
      </c>
      <c r="K498" t="s">
        <v>204</v>
      </c>
      <c r="L498" t="s">
        <v>325</v>
      </c>
      <c r="M498" t="s">
        <v>340</v>
      </c>
      <c r="N498" t="s">
        <v>445</v>
      </c>
      <c r="O498" t="s">
        <v>339</v>
      </c>
      <c r="P498" t="s">
        <v>1212</v>
      </c>
      <c r="Q498" s="142">
        <v>43052</v>
      </c>
      <c r="S498" t="s">
        <v>4237</v>
      </c>
      <c r="U498" s="142">
        <v>2828.0859</v>
      </c>
      <c r="V498" s="133">
        <v>5.4470301558505756E-4</v>
      </c>
      <c r="W498" s="133">
        <v>1.1385366231351605E-2</v>
      </c>
      <c r="X498" s="133">
        <v>1.5649282623093554E-3</v>
      </c>
    </row>
    <row r="499" spans="1:24">
      <c r="A499" t="s">
        <v>1213</v>
      </c>
      <c r="B499" t="s">
        <v>1247</v>
      </c>
      <c r="C499" t="s">
        <v>3734</v>
      </c>
      <c r="D499" t="s">
        <v>3735</v>
      </c>
      <c r="E499" s="166" t="s">
        <v>311</v>
      </c>
      <c r="F499" t="s">
        <v>3734</v>
      </c>
      <c r="G499" t="s">
        <v>4453</v>
      </c>
      <c r="H499" t="s">
        <v>312</v>
      </c>
      <c r="I499" t="s">
        <v>917</v>
      </c>
      <c r="J499" t="s">
        <v>204</v>
      </c>
      <c r="K499" t="s">
        <v>233</v>
      </c>
      <c r="L499" t="s">
        <v>325</v>
      </c>
      <c r="M499" t="s">
        <v>340</v>
      </c>
      <c r="N499" t="s">
        <v>454</v>
      </c>
      <c r="O499" t="s">
        <v>339</v>
      </c>
      <c r="P499" t="s">
        <v>1212</v>
      </c>
      <c r="Q499" s="142">
        <v>53309</v>
      </c>
      <c r="S499" t="s">
        <v>4454</v>
      </c>
      <c r="T499" s="132">
        <v>59125</v>
      </c>
      <c r="U499" s="142">
        <v>2728.8397</v>
      </c>
      <c r="V499" s="133">
        <v>2.9054240990750434E-4</v>
      </c>
      <c r="W499" s="133">
        <v>1.1223845721755436E-2</v>
      </c>
      <c r="X499" s="133">
        <v>1.5427271310261461E-3</v>
      </c>
    </row>
    <row r="500" spans="1:24">
      <c r="A500" t="s">
        <v>1213</v>
      </c>
      <c r="B500" t="s">
        <v>1247</v>
      </c>
      <c r="C500" t="s">
        <v>1732</v>
      </c>
      <c r="D500" t="s">
        <v>1733</v>
      </c>
      <c r="E500" t="s">
        <v>309</v>
      </c>
      <c r="F500" t="s">
        <v>1732</v>
      </c>
      <c r="G500" t="s">
        <v>4451</v>
      </c>
      <c r="H500" t="s">
        <v>312</v>
      </c>
      <c r="I500" t="s">
        <v>917</v>
      </c>
      <c r="J500" t="s">
        <v>204</v>
      </c>
      <c r="K500" t="s">
        <v>204</v>
      </c>
      <c r="L500" t="s">
        <v>325</v>
      </c>
      <c r="M500" t="s">
        <v>340</v>
      </c>
      <c r="N500" t="s">
        <v>447</v>
      </c>
      <c r="O500" t="s">
        <v>339</v>
      </c>
      <c r="P500" t="s">
        <v>1212</v>
      </c>
      <c r="Q500" s="142">
        <v>175107</v>
      </c>
      <c r="S500" t="s">
        <v>4452</v>
      </c>
      <c r="U500" s="142">
        <v>2714.1585</v>
      </c>
      <c r="V500" s="133">
        <v>6.2806959883602513E-4</v>
      </c>
      <c r="W500" s="133">
        <v>1.0926715044606752E-2</v>
      </c>
      <c r="X500" s="133">
        <v>1.5018862669888815E-3</v>
      </c>
    </row>
    <row r="501" spans="1:24">
      <c r="A501" t="s">
        <v>1213</v>
      </c>
      <c r="B501" t="s">
        <v>1247</v>
      </c>
      <c r="C501" t="s">
        <v>2540</v>
      </c>
      <c r="D501" t="s">
        <v>2541</v>
      </c>
      <c r="E501" t="s">
        <v>309</v>
      </c>
      <c r="F501" t="s">
        <v>2540</v>
      </c>
      <c r="G501" t="s">
        <v>4076</v>
      </c>
      <c r="H501" t="s">
        <v>312</v>
      </c>
      <c r="I501" t="s">
        <v>917</v>
      </c>
      <c r="J501" t="s">
        <v>204</v>
      </c>
      <c r="K501" t="s">
        <v>204</v>
      </c>
      <c r="L501" t="s">
        <v>325</v>
      </c>
      <c r="M501" t="s">
        <v>340</v>
      </c>
      <c r="N501" t="s">
        <v>440</v>
      </c>
      <c r="O501" t="s">
        <v>339</v>
      </c>
      <c r="P501" t="s">
        <v>1212</v>
      </c>
      <c r="Q501" s="142">
        <v>100610</v>
      </c>
      <c r="S501" t="s">
        <v>4077</v>
      </c>
      <c r="U501" s="142">
        <v>2631.9576000000002</v>
      </c>
      <c r="V501" s="133">
        <v>4.4826226927603279E-4</v>
      </c>
      <c r="W501" s="133">
        <v>1.0595788972783675E-2</v>
      </c>
      <c r="X501" s="133">
        <v>1.4564001972386712E-3</v>
      </c>
    </row>
    <row r="502" spans="1:24">
      <c r="A502" t="s">
        <v>1213</v>
      </c>
      <c r="B502" t="s">
        <v>1247</v>
      </c>
      <c r="C502" t="s">
        <v>3979</v>
      </c>
      <c r="D502" t="s">
        <v>3980</v>
      </c>
      <c r="E502" t="s">
        <v>309</v>
      </c>
      <c r="F502" t="s">
        <v>3979</v>
      </c>
      <c r="G502" t="s">
        <v>3981</v>
      </c>
      <c r="H502" t="s">
        <v>312</v>
      </c>
      <c r="I502" t="s">
        <v>917</v>
      </c>
      <c r="J502" t="s">
        <v>204</v>
      </c>
      <c r="K502" t="s">
        <v>204</v>
      </c>
      <c r="L502" t="s">
        <v>325</v>
      </c>
      <c r="M502" t="s">
        <v>340</v>
      </c>
      <c r="N502" t="s">
        <v>458</v>
      </c>
      <c r="O502" t="s">
        <v>339</v>
      </c>
      <c r="P502" t="s">
        <v>1212</v>
      </c>
      <c r="Q502" s="142">
        <v>21211</v>
      </c>
      <c r="S502" t="s">
        <v>3982</v>
      </c>
      <c r="U502" s="142">
        <v>2611.0741000000003</v>
      </c>
      <c r="V502" s="133">
        <v>1.9124270349038264E-4</v>
      </c>
      <c r="W502" s="133">
        <v>1.0511715749486641E-2</v>
      </c>
      <c r="X502" s="133">
        <v>1.4448442612619542E-3</v>
      </c>
    </row>
    <row r="503" spans="1:24">
      <c r="A503" t="s">
        <v>1213</v>
      </c>
      <c r="B503" t="s">
        <v>1247</v>
      </c>
      <c r="C503" t="s">
        <v>2324</v>
      </c>
      <c r="D503" t="s">
        <v>2325</v>
      </c>
      <c r="E503" t="s">
        <v>309</v>
      </c>
      <c r="F503" t="s">
        <v>2324</v>
      </c>
      <c r="G503" t="s">
        <v>4238</v>
      </c>
      <c r="H503" t="s">
        <v>312</v>
      </c>
      <c r="I503" t="s">
        <v>917</v>
      </c>
      <c r="J503" t="s">
        <v>204</v>
      </c>
      <c r="K503" t="s">
        <v>204</v>
      </c>
      <c r="L503" t="s">
        <v>325</v>
      </c>
      <c r="M503" t="s">
        <v>340</v>
      </c>
      <c r="N503" t="s">
        <v>454</v>
      </c>
      <c r="O503" t="s">
        <v>339</v>
      </c>
      <c r="P503" t="s">
        <v>1212</v>
      </c>
      <c r="Q503" s="142">
        <v>5267</v>
      </c>
      <c r="S503" t="s">
        <v>4239</v>
      </c>
      <c r="U503" s="142">
        <v>2549.2280000000001</v>
      </c>
      <c r="V503" s="133">
        <v>2.8456305146247419E-4</v>
      </c>
      <c r="W503" s="133">
        <v>1.0262734449639835E-2</v>
      </c>
      <c r="X503" s="133">
        <v>1.4106215700459398E-3</v>
      </c>
    </row>
    <row r="504" spans="1:24">
      <c r="A504" t="s">
        <v>1213</v>
      </c>
      <c r="B504" t="s">
        <v>1247</v>
      </c>
      <c r="C504" t="s">
        <v>4093</v>
      </c>
      <c r="D504" t="s">
        <v>4094</v>
      </c>
      <c r="E504" t="s">
        <v>309</v>
      </c>
      <c r="F504" t="s">
        <v>4093</v>
      </c>
      <c r="G504" t="s">
        <v>4095</v>
      </c>
      <c r="H504" t="s">
        <v>312</v>
      </c>
      <c r="I504" t="s">
        <v>917</v>
      </c>
      <c r="J504" t="s">
        <v>204</v>
      </c>
      <c r="K504" t="s">
        <v>204</v>
      </c>
      <c r="L504" t="s">
        <v>325</v>
      </c>
      <c r="M504" t="s">
        <v>340</v>
      </c>
      <c r="N504" t="s">
        <v>475</v>
      </c>
      <c r="O504" t="s">
        <v>339</v>
      </c>
      <c r="P504" t="s">
        <v>1212</v>
      </c>
      <c r="Q504" s="142">
        <v>7446</v>
      </c>
      <c r="S504" t="s">
        <v>4096</v>
      </c>
      <c r="U504" s="142">
        <v>2542.0643999999998</v>
      </c>
      <c r="V504" s="133">
        <v>5.3921281446567639E-4</v>
      </c>
      <c r="W504" s="133">
        <v>1.0233895081602358E-2</v>
      </c>
      <c r="X504" s="133">
        <v>1.4066575744052278E-3</v>
      </c>
    </row>
    <row r="505" spans="1:24">
      <c r="A505" t="s">
        <v>1213</v>
      </c>
      <c r="B505" t="s">
        <v>1247</v>
      </c>
      <c r="C505" t="s">
        <v>3955</v>
      </c>
      <c r="D505" t="s">
        <v>3956</v>
      </c>
      <c r="E505" t="s">
        <v>309</v>
      </c>
      <c r="F505" t="s">
        <v>3957</v>
      </c>
      <c r="G505" t="s">
        <v>3958</v>
      </c>
      <c r="H505" t="s">
        <v>312</v>
      </c>
      <c r="I505" t="s">
        <v>917</v>
      </c>
      <c r="J505" t="s">
        <v>204</v>
      </c>
      <c r="K505" t="s">
        <v>204</v>
      </c>
      <c r="L505" t="s">
        <v>325</v>
      </c>
      <c r="M505" t="s">
        <v>340</v>
      </c>
      <c r="N505" t="s">
        <v>448</v>
      </c>
      <c r="O505" t="s">
        <v>339</v>
      </c>
      <c r="P505" t="s">
        <v>1212</v>
      </c>
      <c r="Q505" s="142">
        <v>16313</v>
      </c>
      <c r="S505" t="s">
        <v>3959</v>
      </c>
      <c r="U505" s="142">
        <v>2518.7272000000003</v>
      </c>
      <c r="V505" s="133">
        <v>1.6259337681914608E-4</v>
      </c>
      <c r="W505" s="133">
        <v>1.0139943702440458E-2</v>
      </c>
      <c r="X505" s="133">
        <v>1.393743877511707E-3</v>
      </c>
    </row>
    <row r="506" spans="1:24">
      <c r="A506" t="s">
        <v>1213</v>
      </c>
      <c r="B506" t="s">
        <v>1247</v>
      </c>
      <c r="C506" t="s">
        <v>2195</v>
      </c>
      <c r="D506" t="s">
        <v>2196</v>
      </c>
      <c r="E506" t="s">
        <v>309</v>
      </c>
      <c r="F506" t="s">
        <v>2195</v>
      </c>
      <c r="G506" t="s">
        <v>4003</v>
      </c>
      <c r="H506" t="s">
        <v>312</v>
      </c>
      <c r="I506" t="s">
        <v>917</v>
      </c>
      <c r="J506" t="s">
        <v>204</v>
      </c>
      <c r="K506" t="s">
        <v>204</v>
      </c>
      <c r="L506" t="s">
        <v>325</v>
      </c>
      <c r="M506" t="s">
        <v>340</v>
      </c>
      <c r="N506" t="s">
        <v>464</v>
      </c>
      <c r="O506" t="s">
        <v>339</v>
      </c>
      <c r="P506" t="s">
        <v>1212</v>
      </c>
      <c r="Q506" s="142">
        <v>139627</v>
      </c>
      <c r="S506" t="s">
        <v>4004</v>
      </c>
      <c r="U506" s="142">
        <v>2442.0762</v>
      </c>
      <c r="V506" s="133">
        <v>2.9659134053376484E-4</v>
      </c>
      <c r="W506" s="133">
        <v>9.8313606528202171E-3</v>
      </c>
      <c r="X506" s="133">
        <v>1.3513288751474837E-3</v>
      </c>
    </row>
    <row r="507" spans="1:24">
      <c r="A507" t="s">
        <v>1213</v>
      </c>
      <c r="B507" t="s">
        <v>1247</v>
      </c>
      <c r="C507" t="s">
        <v>2119</v>
      </c>
      <c r="D507" t="s">
        <v>2120</v>
      </c>
      <c r="E507" t="s">
        <v>309</v>
      </c>
      <c r="F507" t="s">
        <v>2119</v>
      </c>
      <c r="G507" t="s">
        <v>4008</v>
      </c>
      <c r="H507" t="s">
        <v>312</v>
      </c>
      <c r="I507" t="s">
        <v>917</v>
      </c>
      <c r="J507" t="s">
        <v>204</v>
      </c>
      <c r="K507" t="s">
        <v>204</v>
      </c>
      <c r="L507" t="s">
        <v>325</v>
      </c>
      <c r="M507" t="s">
        <v>340</v>
      </c>
      <c r="N507" t="s">
        <v>464</v>
      </c>
      <c r="O507" t="s">
        <v>339</v>
      </c>
      <c r="P507" t="s">
        <v>1212</v>
      </c>
      <c r="Q507" s="142">
        <v>5866</v>
      </c>
      <c r="S507" t="s">
        <v>4009</v>
      </c>
      <c r="U507" s="142">
        <v>2406.8197999999998</v>
      </c>
      <c r="V507" s="133">
        <v>2.3846523999192975E-4</v>
      </c>
      <c r="W507" s="133">
        <v>9.6894245926748244E-3</v>
      </c>
      <c r="X507" s="133">
        <v>1.3318196430816133E-3</v>
      </c>
    </row>
    <row r="508" spans="1:24">
      <c r="A508" t="s">
        <v>1213</v>
      </c>
      <c r="B508" t="s">
        <v>1247</v>
      </c>
      <c r="C508" t="s">
        <v>3254</v>
      </c>
      <c r="D508" t="s">
        <v>3255</v>
      </c>
      <c r="E508" t="s">
        <v>309</v>
      </c>
      <c r="F508" t="s">
        <v>4016</v>
      </c>
      <c r="G508" t="s">
        <v>4017</v>
      </c>
      <c r="H508" t="s">
        <v>312</v>
      </c>
      <c r="I508" t="s">
        <v>917</v>
      </c>
      <c r="J508" t="s">
        <v>204</v>
      </c>
      <c r="K508" t="s">
        <v>204</v>
      </c>
      <c r="L508" t="s">
        <v>325</v>
      </c>
      <c r="M508" t="s">
        <v>340</v>
      </c>
      <c r="N508" t="s">
        <v>476</v>
      </c>
      <c r="O508" t="s">
        <v>339</v>
      </c>
      <c r="P508" t="s">
        <v>1212</v>
      </c>
      <c r="Q508" s="142">
        <v>7580</v>
      </c>
      <c r="S508" t="s">
        <v>4018</v>
      </c>
      <c r="U508" s="142">
        <v>2276.2739999999999</v>
      </c>
      <c r="V508" s="133">
        <v>4.7669097476197995E-4</v>
      </c>
      <c r="W508" s="133">
        <v>9.1638706293118814E-3</v>
      </c>
      <c r="X508" s="133">
        <v>1.2595818042696657E-3</v>
      </c>
    </row>
    <row r="509" spans="1:24">
      <c r="A509" t="s">
        <v>1213</v>
      </c>
      <c r="B509" t="s">
        <v>1247</v>
      </c>
      <c r="C509" t="s">
        <v>4019</v>
      </c>
      <c r="D509" t="s">
        <v>4020</v>
      </c>
      <c r="E509" t="s">
        <v>309</v>
      </c>
      <c r="F509" t="s">
        <v>4021</v>
      </c>
      <c r="G509" t="s">
        <v>4022</v>
      </c>
      <c r="H509" t="s">
        <v>312</v>
      </c>
      <c r="I509" t="s">
        <v>917</v>
      </c>
      <c r="J509" t="s">
        <v>204</v>
      </c>
      <c r="K509" t="s">
        <v>204</v>
      </c>
      <c r="L509" t="s">
        <v>325</v>
      </c>
      <c r="M509" t="s">
        <v>340</v>
      </c>
      <c r="N509" t="s">
        <v>476</v>
      </c>
      <c r="O509" t="s">
        <v>339</v>
      </c>
      <c r="P509" t="s">
        <v>1212</v>
      </c>
      <c r="Q509" s="142">
        <v>37215</v>
      </c>
      <c r="S509" t="s">
        <v>4023</v>
      </c>
      <c r="T509" s="132">
        <v>16911.2</v>
      </c>
      <c r="U509" s="142">
        <v>2110.2550000000001</v>
      </c>
      <c r="V509" s="133">
        <v>5.1819084489127041E-4</v>
      </c>
      <c r="W509" s="133">
        <v>8.5635895058156792E-3</v>
      </c>
      <c r="X509" s="133">
        <v>1.1770726538039369E-3</v>
      </c>
    </row>
    <row r="510" spans="1:24">
      <c r="A510" t="s">
        <v>1213</v>
      </c>
      <c r="B510" t="s">
        <v>1247</v>
      </c>
      <c r="C510" t="s">
        <v>2125</v>
      </c>
      <c r="D510" t="s">
        <v>2126</v>
      </c>
      <c r="E510" t="s">
        <v>309</v>
      </c>
      <c r="F510" t="s">
        <v>2125</v>
      </c>
      <c r="G510" t="s">
        <v>3972</v>
      </c>
      <c r="H510" t="s">
        <v>312</v>
      </c>
      <c r="I510" t="s">
        <v>917</v>
      </c>
      <c r="J510" t="s">
        <v>204</v>
      </c>
      <c r="K510" t="s">
        <v>204</v>
      </c>
      <c r="L510" t="s">
        <v>325</v>
      </c>
      <c r="M510" t="s">
        <v>340</v>
      </c>
      <c r="N510" t="s">
        <v>464</v>
      </c>
      <c r="O510" t="s">
        <v>339</v>
      </c>
      <c r="P510" t="s">
        <v>1212</v>
      </c>
      <c r="Q510" s="142">
        <v>6852</v>
      </c>
      <c r="S510" t="s">
        <v>3973</v>
      </c>
      <c r="T510" s="132">
        <v>17302.599999999999</v>
      </c>
      <c r="U510" s="142">
        <v>1860.4906000000001</v>
      </c>
      <c r="V510" s="133">
        <v>1.4418824166353332E-4</v>
      </c>
      <c r="W510" s="133">
        <v>7.5596583584068341E-3</v>
      </c>
      <c r="X510" s="133">
        <v>1.0390814645818882E-3</v>
      </c>
    </row>
    <row r="511" spans="1:24">
      <c r="A511" t="s">
        <v>1213</v>
      </c>
      <c r="B511" t="s">
        <v>1247</v>
      </c>
      <c r="C511" t="s">
        <v>2474</v>
      </c>
      <c r="D511" t="s">
        <v>2475</v>
      </c>
      <c r="E511" t="s">
        <v>309</v>
      </c>
      <c r="F511" t="s">
        <v>2474</v>
      </c>
      <c r="G511" t="s">
        <v>4247</v>
      </c>
      <c r="H511" t="s">
        <v>312</v>
      </c>
      <c r="I511" t="s">
        <v>917</v>
      </c>
      <c r="J511" t="s">
        <v>204</v>
      </c>
      <c r="K511" t="s">
        <v>204</v>
      </c>
      <c r="L511" t="s">
        <v>325</v>
      </c>
      <c r="M511" t="s">
        <v>340</v>
      </c>
      <c r="N511" t="s">
        <v>478</v>
      </c>
      <c r="O511" t="s">
        <v>339</v>
      </c>
      <c r="P511" t="s">
        <v>1212</v>
      </c>
      <c r="Q511" s="142">
        <v>114681.27</v>
      </c>
      <c r="S511" t="s">
        <v>4248</v>
      </c>
      <c r="T511" s="132">
        <v>26274.7</v>
      </c>
      <c r="U511" s="142">
        <v>1718.9702</v>
      </c>
      <c r="V511" s="133">
        <v>5.7243299066699971E-4</v>
      </c>
      <c r="W511" s="133">
        <v>7.0260427103420175E-3</v>
      </c>
      <c r="X511" s="133">
        <v>9.6573554035789266E-4</v>
      </c>
    </row>
    <row r="512" spans="1:24">
      <c r="A512" t="s">
        <v>1213</v>
      </c>
      <c r="B512" t="s">
        <v>1247</v>
      </c>
      <c r="C512" t="s">
        <v>1953</v>
      </c>
      <c r="D512" t="s">
        <v>1954</v>
      </c>
      <c r="E512" t="s">
        <v>309</v>
      </c>
      <c r="F512" t="s">
        <v>1953</v>
      </c>
      <c r="G512" t="s">
        <v>3996</v>
      </c>
      <c r="H512" t="s">
        <v>312</v>
      </c>
      <c r="I512" t="s">
        <v>917</v>
      </c>
      <c r="J512" t="s">
        <v>204</v>
      </c>
      <c r="K512" t="s">
        <v>204</v>
      </c>
      <c r="L512" t="s">
        <v>325</v>
      </c>
      <c r="M512" t="s">
        <v>340</v>
      </c>
      <c r="N512" t="s">
        <v>464</v>
      </c>
      <c r="O512" t="s">
        <v>339</v>
      </c>
      <c r="P512" t="s">
        <v>1212</v>
      </c>
      <c r="Q512" s="142">
        <v>6083</v>
      </c>
      <c r="S512" t="s">
        <v>3997</v>
      </c>
      <c r="U512" s="142">
        <v>1618.6863000000001</v>
      </c>
      <c r="V512" s="133">
        <v>5.015965662857842E-5</v>
      </c>
      <c r="W512" s="133">
        <v>6.5165405582278402E-3</v>
      </c>
      <c r="X512" s="133">
        <v>8.9570403664083911E-4</v>
      </c>
    </row>
    <row r="513" spans="1:24">
      <c r="A513" t="s">
        <v>1213</v>
      </c>
      <c r="B513" t="s">
        <v>1247</v>
      </c>
      <c r="C513" t="s">
        <v>2535</v>
      </c>
      <c r="D513" t="s">
        <v>2536</v>
      </c>
      <c r="E513" t="s">
        <v>309</v>
      </c>
      <c r="F513" t="s">
        <v>2535</v>
      </c>
      <c r="G513" t="s">
        <v>4245</v>
      </c>
      <c r="H513" t="s">
        <v>312</v>
      </c>
      <c r="I513" t="s">
        <v>917</v>
      </c>
      <c r="J513" t="s">
        <v>204</v>
      </c>
      <c r="K513" t="s">
        <v>204</v>
      </c>
      <c r="L513" t="s">
        <v>325</v>
      </c>
      <c r="M513" t="s">
        <v>340</v>
      </c>
      <c r="N513" t="s">
        <v>451</v>
      </c>
      <c r="O513" t="s">
        <v>339</v>
      </c>
      <c r="P513" t="s">
        <v>1212</v>
      </c>
      <c r="Q513" s="142">
        <v>1401</v>
      </c>
      <c r="S513" t="s">
        <v>4246</v>
      </c>
      <c r="U513" s="142">
        <v>1402.6812</v>
      </c>
      <c r="V513" s="133">
        <v>1.8189159468684396E-4</v>
      </c>
      <c r="W513" s="133">
        <v>5.6469427893864905E-3</v>
      </c>
      <c r="X513" s="133">
        <v>7.7617708444200468E-4</v>
      </c>
    </row>
    <row r="514" spans="1:24">
      <c r="A514" t="s">
        <v>1213</v>
      </c>
      <c r="B514" t="s">
        <v>1247</v>
      </c>
      <c r="C514" t="s">
        <v>4122</v>
      </c>
      <c r="D514" t="s">
        <v>4123</v>
      </c>
      <c r="E514" t="s">
        <v>309</v>
      </c>
      <c r="F514" t="s">
        <v>4122</v>
      </c>
      <c r="G514" t="s">
        <v>4124</v>
      </c>
      <c r="H514" t="s">
        <v>312</v>
      </c>
      <c r="I514" t="s">
        <v>917</v>
      </c>
      <c r="J514" t="s">
        <v>204</v>
      </c>
      <c r="K514" t="s">
        <v>204</v>
      </c>
      <c r="L514" t="s">
        <v>325</v>
      </c>
      <c r="M514" t="s">
        <v>340</v>
      </c>
      <c r="N514" t="s">
        <v>441</v>
      </c>
      <c r="O514" t="s">
        <v>339</v>
      </c>
      <c r="P514" t="s">
        <v>1212</v>
      </c>
      <c r="Q514" s="142">
        <v>5670</v>
      </c>
      <c r="S514" t="s">
        <v>4125</v>
      </c>
      <c r="U514" s="142">
        <v>1364.202</v>
      </c>
      <c r="V514" s="133">
        <v>1.0061293149439394E-4</v>
      </c>
      <c r="W514" s="133">
        <v>5.4920324355716959E-3</v>
      </c>
      <c r="X514" s="133">
        <v>7.5488452468739991E-4</v>
      </c>
    </row>
    <row r="515" spans="1:24">
      <c r="A515" t="s">
        <v>1213</v>
      </c>
      <c r="B515" t="s">
        <v>1247</v>
      </c>
      <c r="C515" t="s">
        <v>2234</v>
      </c>
      <c r="D515" t="s">
        <v>2235</v>
      </c>
      <c r="E515" t="s">
        <v>309</v>
      </c>
      <c r="F515" t="s">
        <v>2234</v>
      </c>
      <c r="G515" t="s">
        <v>3990</v>
      </c>
      <c r="H515" t="s">
        <v>312</v>
      </c>
      <c r="I515" t="s">
        <v>917</v>
      </c>
      <c r="J515" t="s">
        <v>204</v>
      </c>
      <c r="K515" t="s">
        <v>204</v>
      </c>
      <c r="L515" t="s">
        <v>325</v>
      </c>
      <c r="M515" t="s">
        <v>340</v>
      </c>
      <c r="N515" t="s">
        <v>441</v>
      </c>
      <c r="O515" t="s">
        <v>339</v>
      </c>
      <c r="P515" t="s">
        <v>1212</v>
      </c>
      <c r="Q515" s="142">
        <v>95277</v>
      </c>
      <c r="S515" t="s">
        <v>3991</v>
      </c>
      <c r="U515" s="142">
        <v>1288.145</v>
      </c>
      <c r="V515" s="133">
        <v>1.7382821190372938E-4</v>
      </c>
      <c r="W515" s="133">
        <v>5.1858407636118401E-3</v>
      </c>
      <c r="X515" s="133">
        <v>7.1279821921447974E-4</v>
      </c>
    </row>
    <row r="516" spans="1:24">
      <c r="A516" t="s">
        <v>1213</v>
      </c>
      <c r="B516" t="s">
        <v>1247</v>
      </c>
      <c r="C516" t="s">
        <v>4347</v>
      </c>
      <c r="D516" t="s">
        <v>4348</v>
      </c>
      <c r="E516" t="s">
        <v>309</v>
      </c>
      <c r="F516" t="s">
        <v>4347</v>
      </c>
      <c r="G516" t="s">
        <v>4349</v>
      </c>
      <c r="H516" t="s">
        <v>312</v>
      </c>
      <c r="I516" t="s">
        <v>917</v>
      </c>
      <c r="J516" t="s">
        <v>204</v>
      </c>
      <c r="K516" t="s">
        <v>204</v>
      </c>
      <c r="L516" t="s">
        <v>325</v>
      </c>
      <c r="M516" t="s">
        <v>340</v>
      </c>
      <c r="N516" t="s">
        <v>451</v>
      </c>
      <c r="O516" t="s">
        <v>339</v>
      </c>
      <c r="P516" t="s">
        <v>1212</v>
      </c>
      <c r="Q516" s="142">
        <v>9032</v>
      </c>
      <c r="S516" t="s">
        <v>4350</v>
      </c>
      <c r="U516" s="142">
        <v>1224.7392</v>
      </c>
      <c r="V516" s="133">
        <v>2.6094489324603431E-4</v>
      </c>
      <c r="W516" s="133">
        <v>4.9305802304322457E-3</v>
      </c>
      <c r="X516" s="133">
        <v>6.7771244204159389E-4</v>
      </c>
    </row>
    <row r="517" spans="1:24">
      <c r="A517" t="s">
        <v>1213</v>
      </c>
      <c r="B517" t="s">
        <v>1247</v>
      </c>
      <c r="C517" t="s">
        <v>4455</v>
      </c>
      <c r="D517" t="s">
        <v>4456</v>
      </c>
      <c r="E517" t="s">
        <v>309</v>
      </c>
      <c r="F517" t="s">
        <v>4455</v>
      </c>
      <c r="G517" t="s">
        <v>4457</v>
      </c>
      <c r="H517" t="s">
        <v>312</v>
      </c>
      <c r="I517" t="s">
        <v>917</v>
      </c>
      <c r="J517" t="s">
        <v>204</v>
      </c>
      <c r="K517" t="s">
        <v>204</v>
      </c>
      <c r="L517" t="s">
        <v>325</v>
      </c>
      <c r="M517" t="s">
        <v>340</v>
      </c>
      <c r="N517" t="s">
        <v>480</v>
      </c>
      <c r="O517" t="s">
        <v>339</v>
      </c>
      <c r="P517" t="s">
        <v>1212</v>
      </c>
      <c r="Q517" s="142">
        <v>14081</v>
      </c>
      <c r="S517" t="s">
        <v>4458</v>
      </c>
      <c r="U517" s="142">
        <v>1167.1741000000002</v>
      </c>
      <c r="V517" s="133">
        <v>2.927036145892661E-4</v>
      </c>
      <c r="W517" s="133">
        <v>4.6988334280692141E-3</v>
      </c>
      <c r="X517" s="133">
        <v>6.4585864714836844E-4</v>
      </c>
    </row>
    <row r="518" spans="1:24">
      <c r="A518" t="s">
        <v>1213</v>
      </c>
      <c r="B518" t="s">
        <v>1247</v>
      </c>
      <c r="C518" t="s">
        <v>2110</v>
      </c>
      <c r="D518" t="s">
        <v>2111</v>
      </c>
      <c r="E518" t="s">
        <v>309</v>
      </c>
      <c r="F518" t="s">
        <v>4024</v>
      </c>
      <c r="G518" t="s">
        <v>4025</v>
      </c>
      <c r="H518" t="s">
        <v>312</v>
      </c>
      <c r="I518" t="s">
        <v>917</v>
      </c>
      <c r="J518" t="s">
        <v>204</v>
      </c>
      <c r="K518" t="s">
        <v>204</v>
      </c>
      <c r="L518" t="s">
        <v>325</v>
      </c>
      <c r="M518" t="s">
        <v>340</v>
      </c>
      <c r="N518" t="s">
        <v>464</v>
      </c>
      <c r="O518" t="s">
        <v>339</v>
      </c>
      <c r="P518" t="s">
        <v>1212</v>
      </c>
      <c r="Q518" s="142">
        <v>124980</v>
      </c>
      <c r="S518" t="s">
        <v>4026</v>
      </c>
      <c r="U518" s="142">
        <v>1133.6936000000001</v>
      </c>
      <c r="V518" s="133">
        <v>1.6545150601995066E-4</v>
      </c>
      <c r="W518" s="133">
        <v>4.5640469031414665E-3</v>
      </c>
      <c r="X518" s="133">
        <v>6.2733212477291246E-4</v>
      </c>
    </row>
    <row r="519" spans="1:24">
      <c r="A519" t="s">
        <v>1213</v>
      </c>
      <c r="B519" t="s">
        <v>1247</v>
      </c>
      <c r="C519" t="s">
        <v>1618</v>
      </c>
      <c r="D519" t="s">
        <v>1619</v>
      </c>
      <c r="E519" t="s">
        <v>309</v>
      </c>
      <c r="F519" t="s">
        <v>1618</v>
      </c>
      <c r="G519" t="s">
        <v>4298</v>
      </c>
      <c r="H519" t="s">
        <v>312</v>
      </c>
      <c r="I519" t="s">
        <v>917</v>
      </c>
      <c r="J519" t="s">
        <v>204</v>
      </c>
      <c r="K519" t="s">
        <v>204</v>
      </c>
      <c r="L519" t="s">
        <v>325</v>
      </c>
      <c r="M519" t="s">
        <v>340</v>
      </c>
      <c r="N519" t="s">
        <v>464</v>
      </c>
      <c r="O519" t="s">
        <v>339</v>
      </c>
      <c r="P519" t="s">
        <v>1212</v>
      </c>
      <c r="Q519" s="142">
        <v>11131</v>
      </c>
      <c r="S519" t="s">
        <v>4299</v>
      </c>
      <c r="U519" s="142">
        <v>1092.3963000000001</v>
      </c>
      <c r="V519" s="133">
        <v>3.0410228546350092E-4</v>
      </c>
      <c r="W519" s="133">
        <v>4.3977916260053906E-3</v>
      </c>
      <c r="X519" s="133">
        <v>6.0448019566835068E-4</v>
      </c>
    </row>
    <row r="520" spans="1:24">
      <c r="A520" t="s">
        <v>1213</v>
      </c>
      <c r="B520" t="s">
        <v>1247</v>
      </c>
      <c r="C520" t="s">
        <v>2318</v>
      </c>
      <c r="D520" t="s">
        <v>2319</v>
      </c>
      <c r="E520" t="s">
        <v>309</v>
      </c>
      <c r="F520" t="s">
        <v>4224</v>
      </c>
      <c r="G520" t="s">
        <v>4225</v>
      </c>
      <c r="H520" t="s">
        <v>312</v>
      </c>
      <c r="I520" t="s">
        <v>917</v>
      </c>
      <c r="J520" t="s">
        <v>204</v>
      </c>
      <c r="K520" t="s">
        <v>204</v>
      </c>
      <c r="L520" t="s">
        <v>325</v>
      </c>
      <c r="M520" t="s">
        <v>340</v>
      </c>
      <c r="N520" t="s">
        <v>459</v>
      </c>
      <c r="O520" t="s">
        <v>339</v>
      </c>
      <c r="P520" t="s">
        <v>1212</v>
      </c>
      <c r="Q520" s="142">
        <v>14048</v>
      </c>
      <c r="S520" t="s">
        <v>4226</v>
      </c>
      <c r="U520" s="142">
        <v>970.71680000000003</v>
      </c>
      <c r="V520" s="133">
        <v>1.1962716653927327E-4</v>
      </c>
      <c r="W520" s="133">
        <v>3.9079316342846317E-3</v>
      </c>
      <c r="X520" s="133">
        <v>5.37148523586737E-4</v>
      </c>
    </row>
    <row r="521" spans="1:24">
      <c r="A521" t="s">
        <v>1213</v>
      </c>
      <c r="B521" t="s">
        <v>1247</v>
      </c>
      <c r="C521" t="s">
        <v>1973</v>
      </c>
      <c r="D521" t="s">
        <v>1974</v>
      </c>
      <c r="E521" t="s">
        <v>309</v>
      </c>
      <c r="F521" t="s">
        <v>4269</v>
      </c>
      <c r="G521" t="s">
        <v>4270</v>
      </c>
      <c r="H521" t="s">
        <v>312</v>
      </c>
      <c r="I521" t="s">
        <v>917</v>
      </c>
      <c r="J521" t="s">
        <v>204</v>
      </c>
      <c r="K521" t="s">
        <v>204</v>
      </c>
      <c r="L521" t="s">
        <v>325</v>
      </c>
      <c r="M521" t="s">
        <v>340</v>
      </c>
      <c r="N521" t="s">
        <v>464</v>
      </c>
      <c r="O521" t="s">
        <v>339</v>
      </c>
      <c r="P521" t="s">
        <v>1212</v>
      </c>
      <c r="Q521" s="142">
        <v>15005</v>
      </c>
      <c r="S521" t="s">
        <v>4271</v>
      </c>
      <c r="U521" s="142">
        <v>911.85390000000007</v>
      </c>
      <c r="V521" s="133">
        <v>1.1409800327277633E-4</v>
      </c>
      <c r="W521" s="133">
        <v>3.670959960988862E-3</v>
      </c>
      <c r="X521" s="133">
        <v>5.0457656574438804E-4</v>
      </c>
    </row>
    <row r="522" spans="1:24">
      <c r="A522" t="s">
        <v>1213</v>
      </c>
      <c r="B522" t="s">
        <v>1247</v>
      </c>
      <c r="C522" t="s">
        <v>2724</v>
      </c>
      <c r="D522" t="s">
        <v>2725</v>
      </c>
      <c r="E522" t="s">
        <v>309</v>
      </c>
      <c r="F522" t="s">
        <v>2724</v>
      </c>
      <c r="G522" t="s">
        <v>4292</v>
      </c>
      <c r="H522" t="s">
        <v>312</v>
      </c>
      <c r="I522" t="s">
        <v>917</v>
      </c>
      <c r="J522" t="s">
        <v>204</v>
      </c>
      <c r="K522" t="s">
        <v>204</v>
      </c>
      <c r="L522" t="s">
        <v>325</v>
      </c>
      <c r="M522" t="s">
        <v>340</v>
      </c>
      <c r="N522" t="s">
        <v>447</v>
      </c>
      <c r="O522" t="s">
        <v>339</v>
      </c>
      <c r="P522" t="s">
        <v>1212</v>
      </c>
      <c r="Q522" s="142">
        <v>96349</v>
      </c>
      <c r="S522" t="s">
        <v>4293</v>
      </c>
      <c r="U522" s="142">
        <v>880.43719999999996</v>
      </c>
      <c r="V522" s="133">
        <v>1.7381992639170187E-4</v>
      </c>
      <c r="W522" s="133">
        <v>3.5444820130645549E-3</v>
      </c>
      <c r="X522" s="133">
        <v>4.8719206433760784E-4</v>
      </c>
    </row>
    <row r="523" spans="1:24">
      <c r="A523" t="s">
        <v>1213</v>
      </c>
      <c r="B523" t="s">
        <v>1247</v>
      </c>
      <c r="C523" t="s">
        <v>4134</v>
      </c>
      <c r="D523" t="s">
        <v>4135</v>
      </c>
      <c r="E523" t="s">
        <v>309</v>
      </c>
      <c r="F523" t="s">
        <v>4134</v>
      </c>
      <c r="G523" t="s">
        <v>4215</v>
      </c>
      <c r="H523" t="s">
        <v>312</v>
      </c>
      <c r="I523" t="s">
        <v>917</v>
      </c>
      <c r="J523" t="s">
        <v>204</v>
      </c>
      <c r="K523" t="s">
        <v>204</v>
      </c>
      <c r="L523" t="s">
        <v>325</v>
      </c>
      <c r="M523" t="s">
        <v>340</v>
      </c>
      <c r="N523" t="s">
        <v>458</v>
      </c>
      <c r="O523" t="s">
        <v>339</v>
      </c>
      <c r="P523" t="s">
        <v>1212</v>
      </c>
      <c r="Q523" s="142">
        <v>2245</v>
      </c>
      <c r="S523" t="s">
        <v>4216</v>
      </c>
      <c r="U523" s="142">
        <v>691.46</v>
      </c>
      <c r="V523" s="133">
        <v>4.8429692565938646E-5</v>
      </c>
      <c r="W523" s="133">
        <v>2.7836938722420909E-3</v>
      </c>
      <c r="X523" s="133">
        <v>3.826210879623029E-4</v>
      </c>
    </row>
    <row r="524" spans="1:24">
      <c r="A524" t="s">
        <v>1213</v>
      </c>
      <c r="B524" t="s">
        <v>1247</v>
      </c>
      <c r="C524" t="s">
        <v>2565</v>
      </c>
      <c r="D524" t="s">
        <v>2566</v>
      </c>
      <c r="E524" t="s">
        <v>309</v>
      </c>
      <c r="F524" t="s">
        <v>2565</v>
      </c>
      <c r="G524" t="s">
        <v>4286</v>
      </c>
      <c r="H524" t="s">
        <v>312</v>
      </c>
      <c r="I524" t="s">
        <v>917</v>
      </c>
      <c r="J524" t="s">
        <v>204</v>
      </c>
      <c r="K524" t="s">
        <v>204</v>
      </c>
      <c r="L524" t="s">
        <v>325</v>
      </c>
      <c r="M524" t="s">
        <v>340</v>
      </c>
      <c r="N524" t="s">
        <v>484</v>
      </c>
      <c r="O524" t="s">
        <v>339</v>
      </c>
      <c r="P524" t="s">
        <v>1212</v>
      </c>
      <c r="Q524" s="142">
        <v>21812</v>
      </c>
      <c r="S524" t="s">
        <v>4287</v>
      </c>
      <c r="U524" s="142">
        <v>348.33759999999995</v>
      </c>
      <c r="V524" s="133">
        <v>1.1412712986839104E-4</v>
      </c>
      <c r="W524" s="133">
        <v>1.4023448268002073E-3</v>
      </c>
      <c r="X524" s="133">
        <v>1.9275348797475052E-4</v>
      </c>
    </row>
    <row r="525" spans="1:24">
      <c r="A525" t="s">
        <v>1213</v>
      </c>
      <c r="B525" t="s">
        <v>1247</v>
      </c>
      <c r="C525" t="s">
        <v>4459</v>
      </c>
      <c r="D525" t="s">
        <v>4460</v>
      </c>
      <c r="E525" t="s">
        <v>309</v>
      </c>
      <c r="F525" t="s">
        <v>4461</v>
      </c>
      <c r="G525" t="s">
        <v>4462</v>
      </c>
      <c r="H525" t="s">
        <v>312</v>
      </c>
      <c r="I525" t="s">
        <v>917</v>
      </c>
      <c r="J525" t="s">
        <v>204</v>
      </c>
      <c r="K525" t="s">
        <v>204</v>
      </c>
      <c r="L525" t="s">
        <v>325</v>
      </c>
      <c r="M525" t="s">
        <v>340</v>
      </c>
      <c r="N525" t="s">
        <v>450</v>
      </c>
      <c r="O525" t="s">
        <v>339</v>
      </c>
      <c r="P525" t="s">
        <v>1212</v>
      </c>
      <c r="Q525" s="142">
        <v>215700</v>
      </c>
      <c r="S525" t="s">
        <v>4463</v>
      </c>
      <c r="U525" s="142">
        <v>172.7757</v>
      </c>
      <c r="V525" s="133">
        <v>5.3457249070631971E-2</v>
      </c>
      <c r="W525" s="133">
        <v>6.9556396228608714E-4</v>
      </c>
      <c r="X525" s="133">
        <v>9.5605857616418098E-5</v>
      </c>
    </row>
    <row r="526" spans="1:24">
      <c r="A526" t="s">
        <v>1213</v>
      </c>
      <c r="B526" t="s">
        <v>1247</v>
      </c>
      <c r="C526" t="s">
        <v>4152</v>
      </c>
      <c r="D526" t="s">
        <v>4153</v>
      </c>
      <c r="E526" t="s">
        <v>80</v>
      </c>
      <c r="F526" t="s">
        <v>4154</v>
      </c>
      <c r="G526" t="s">
        <v>4155</v>
      </c>
      <c r="H526" t="s">
        <v>321</v>
      </c>
      <c r="I526" t="s">
        <v>917</v>
      </c>
      <c r="J526" t="s">
        <v>205</v>
      </c>
      <c r="K526" t="s">
        <v>224</v>
      </c>
      <c r="L526" t="s">
        <v>325</v>
      </c>
      <c r="M526" t="s">
        <v>344</v>
      </c>
      <c r="N526" t="s">
        <v>544</v>
      </c>
      <c r="O526" t="s">
        <v>339</v>
      </c>
      <c r="P526" t="s">
        <v>1215</v>
      </c>
      <c r="Q526" s="142">
        <v>8839</v>
      </c>
      <c r="R526" t="s">
        <v>1216</v>
      </c>
      <c r="S526" t="s">
        <v>4156</v>
      </c>
      <c r="U526" s="142">
        <v>13688.697</v>
      </c>
      <c r="V526" s="133">
        <v>1.1895667666862631E-6</v>
      </c>
      <c r="W526" s="133">
        <v>5.5108237414022099E-2</v>
      </c>
      <c r="X526" s="133">
        <v>7.5746740564022275E-3</v>
      </c>
    </row>
    <row r="527" spans="1:24">
      <c r="A527" t="s">
        <v>1213</v>
      </c>
      <c r="B527" t="s">
        <v>1247</v>
      </c>
      <c r="C527" t="s">
        <v>4129</v>
      </c>
      <c r="D527" t="s">
        <v>4130</v>
      </c>
      <c r="E527" t="s">
        <v>80</v>
      </c>
      <c r="F527" t="s">
        <v>4131</v>
      </c>
      <c r="G527" t="s">
        <v>4132</v>
      </c>
      <c r="H527" t="s">
        <v>321</v>
      </c>
      <c r="I527" t="s">
        <v>917</v>
      </c>
      <c r="J527" t="s">
        <v>205</v>
      </c>
      <c r="K527" t="s">
        <v>224</v>
      </c>
      <c r="L527" t="s">
        <v>325</v>
      </c>
      <c r="M527" t="s">
        <v>344</v>
      </c>
      <c r="N527" t="s">
        <v>545</v>
      </c>
      <c r="O527" t="s">
        <v>339</v>
      </c>
      <c r="P527" t="s">
        <v>1215</v>
      </c>
      <c r="Q527" s="142">
        <v>13146</v>
      </c>
      <c r="R527" t="s">
        <v>1216</v>
      </c>
      <c r="S527" t="s">
        <v>4133</v>
      </c>
      <c r="U527" s="142">
        <v>7367.9263000000001</v>
      </c>
      <c r="V527" s="133">
        <v>2.3181096808323046E-6</v>
      </c>
      <c r="W527" s="133">
        <v>2.9661948903445725E-2</v>
      </c>
      <c r="X527" s="133">
        <v>4.0770600796622442E-3</v>
      </c>
    </row>
    <row r="528" spans="1:24">
      <c r="A528" t="s">
        <v>1213</v>
      </c>
      <c r="B528" t="s">
        <v>1247</v>
      </c>
      <c r="C528" t="s">
        <v>3701</v>
      </c>
      <c r="D528" t="s">
        <v>3702</v>
      </c>
      <c r="E528" t="s">
        <v>80</v>
      </c>
      <c r="F528" t="s">
        <v>4126</v>
      </c>
      <c r="G528" t="s">
        <v>4127</v>
      </c>
      <c r="H528" t="s">
        <v>321</v>
      </c>
      <c r="I528" t="s">
        <v>917</v>
      </c>
      <c r="J528" t="s">
        <v>205</v>
      </c>
      <c r="K528" t="s">
        <v>301</v>
      </c>
      <c r="L528" t="s">
        <v>325</v>
      </c>
      <c r="M528" t="s">
        <v>344</v>
      </c>
      <c r="N528" t="s">
        <v>548</v>
      </c>
      <c r="O528" t="s">
        <v>339</v>
      </c>
      <c r="P528" t="s">
        <v>1215</v>
      </c>
      <c r="Q528" s="142">
        <v>13218</v>
      </c>
      <c r="R528" t="s">
        <v>1216</v>
      </c>
      <c r="S528" t="s">
        <v>4128</v>
      </c>
      <c r="T528" s="132">
        <v>4586.3</v>
      </c>
      <c r="U528" s="142">
        <v>6636.4571999999998</v>
      </c>
      <c r="V528" s="133">
        <v>2.5482907664726876E-6</v>
      </c>
      <c r="W528" s="133">
        <v>2.6735649469285916E-2</v>
      </c>
      <c r="X528" s="133">
        <v>3.6748377360466089E-3</v>
      </c>
    </row>
    <row r="529" spans="1:24">
      <c r="A529" t="s">
        <v>1213</v>
      </c>
      <c r="B529" t="s">
        <v>1247</v>
      </c>
      <c r="C529" t="s">
        <v>4179</v>
      </c>
      <c r="D529" t="s">
        <v>4180</v>
      </c>
      <c r="E529" t="s">
        <v>80</v>
      </c>
      <c r="F529" t="s">
        <v>4181</v>
      </c>
      <c r="G529" t="s">
        <v>4182</v>
      </c>
      <c r="H529" t="s">
        <v>321</v>
      </c>
      <c r="I529" t="s">
        <v>917</v>
      </c>
      <c r="J529" t="s">
        <v>205</v>
      </c>
      <c r="K529" t="s">
        <v>224</v>
      </c>
      <c r="L529" t="s">
        <v>325</v>
      </c>
      <c r="M529" t="s">
        <v>344</v>
      </c>
      <c r="N529" t="s">
        <v>546</v>
      </c>
      <c r="O529" t="s">
        <v>339</v>
      </c>
      <c r="P529" t="s">
        <v>1215</v>
      </c>
      <c r="Q529" s="142">
        <v>10340</v>
      </c>
      <c r="R529" t="s">
        <v>1216</v>
      </c>
      <c r="S529" t="s">
        <v>4183</v>
      </c>
      <c r="U529" s="142">
        <v>6526.7929000000004</v>
      </c>
      <c r="V529" s="133">
        <v>6.6960754327792057E-7</v>
      </c>
      <c r="W529" s="133">
        <v>2.627569684901853E-2</v>
      </c>
      <c r="X529" s="133">
        <v>3.6116168575826735E-3</v>
      </c>
    </row>
    <row r="530" spans="1:24">
      <c r="A530" t="s">
        <v>1213</v>
      </c>
      <c r="B530" t="s">
        <v>1247</v>
      </c>
      <c r="C530" t="s">
        <v>4464</v>
      </c>
      <c r="D530" t="s">
        <v>4465</v>
      </c>
      <c r="E530" t="s">
        <v>80</v>
      </c>
      <c r="F530" t="s">
        <v>4464</v>
      </c>
      <c r="G530" t="s">
        <v>4466</v>
      </c>
      <c r="H530" t="s">
        <v>321</v>
      </c>
      <c r="I530" t="s">
        <v>917</v>
      </c>
      <c r="J530" t="s">
        <v>205</v>
      </c>
      <c r="K530" t="s">
        <v>224</v>
      </c>
      <c r="L530" t="s">
        <v>325</v>
      </c>
      <c r="M530" t="s">
        <v>344</v>
      </c>
      <c r="N530" t="s">
        <v>516</v>
      </c>
      <c r="O530" t="s">
        <v>339</v>
      </c>
      <c r="P530" t="s">
        <v>1215</v>
      </c>
      <c r="Q530" s="142">
        <v>9760</v>
      </c>
      <c r="R530" t="s">
        <v>1216</v>
      </c>
      <c r="S530" t="s">
        <v>4467</v>
      </c>
      <c r="U530" s="142">
        <v>4994.1511</v>
      </c>
      <c r="V530" s="133">
        <v>3.8028421624087364E-5</v>
      </c>
      <c r="W530" s="133">
        <v>2.0105556112732164E-2</v>
      </c>
      <c r="X530" s="133">
        <v>2.763525770793408E-3</v>
      </c>
    </row>
    <row r="531" spans="1:24">
      <c r="A531" t="s">
        <v>1213</v>
      </c>
      <c r="B531" t="s">
        <v>1247</v>
      </c>
      <c r="C531" t="s">
        <v>4468</v>
      </c>
      <c r="D531" t="s">
        <v>4469</v>
      </c>
      <c r="E531" s="166" t="s">
        <v>311</v>
      </c>
      <c r="F531" t="s">
        <v>4470</v>
      </c>
      <c r="G531" t="s">
        <v>4471</v>
      </c>
      <c r="H531" t="s">
        <v>321</v>
      </c>
      <c r="I531" t="s">
        <v>917</v>
      </c>
      <c r="J531" t="s">
        <v>205</v>
      </c>
      <c r="K531" t="s">
        <v>224</v>
      </c>
      <c r="L531" t="s">
        <v>325</v>
      </c>
      <c r="M531" t="s">
        <v>344</v>
      </c>
      <c r="N531" t="s">
        <v>516</v>
      </c>
      <c r="O531" t="s">
        <v>339</v>
      </c>
      <c r="P531" t="s">
        <v>1215</v>
      </c>
      <c r="Q531" s="142">
        <v>76093</v>
      </c>
      <c r="R531" t="s">
        <v>1216</v>
      </c>
      <c r="S531" t="s">
        <v>4472</v>
      </c>
      <c r="U531" s="142">
        <v>4576.8067999999994</v>
      </c>
      <c r="V531" s="133">
        <v>6.7973829926297385E-5</v>
      </c>
      <c r="W531" s="133">
        <v>1.842540267787621E-2</v>
      </c>
      <c r="X531" s="133">
        <v>2.5325872535956096E-3</v>
      </c>
    </row>
    <row r="532" spans="1:24">
      <c r="A532" t="s">
        <v>1213</v>
      </c>
      <c r="B532" t="s">
        <v>1247</v>
      </c>
      <c r="C532" t="s">
        <v>3678</v>
      </c>
      <c r="D532" t="s">
        <v>3679</v>
      </c>
      <c r="E532" t="s">
        <v>80</v>
      </c>
      <c r="F532" t="s">
        <v>3678</v>
      </c>
      <c r="G532" t="s">
        <v>4167</v>
      </c>
      <c r="H532" t="s">
        <v>321</v>
      </c>
      <c r="I532" t="s">
        <v>917</v>
      </c>
      <c r="J532" t="s">
        <v>205</v>
      </c>
      <c r="K532" t="s">
        <v>224</v>
      </c>
      <c r="L532" t="s">
        <v>325</v>
      </c>
      <c r="M532" t="s">
        <v>340</v>
      </c>
      <c r="N532" t="s">
        <v>545</v>
      </c>
      <c r="O532" t="s">
        <v>339</v>
      </c>
      <c r="P532" t="s">
        <v>1215</v>
      </c>
      <c r="Q532" s="142">
        <v>1949</v>
      </c>
      <c r="R532" t="s">
        <v>1216</v>
      </c>
      <c r="S532" t="s">
        <v>4168</v>
      </c>
      <c r="U532" s="142">
        <v>3483.6815000000001</v>
      </c>
      <c r="V532" s="133">
        <v>8.8588939718511453E-7</v>
      </c>
      <c r="W532" s="133">
        <v>1.4024676710988716E-2</v>
      </c>
      <c r="X532" s="133">
        <v>1.9277037302797911E-3</v>
      </c>
    </row>
    <row r="533" spans="1:24">
      <c r="A533" t="s">
        <v>1213</v>
      </c>
      <c r="B533" t="s">
        <v>1247</v>
      </c>
      <c r="C533" t="s">
        <v>4473</v>
      </c>
      <c r="D533" t="s">
        <v>4474</v>
      </c>
      <c r="E533" t="s">
        <v>309</v>
      </c>
      <c r="F533" t="s">
        <v>4475</v>
      </c>
      <c r="G533" t="s">
        <v>4476</v>
      </c>
      <c r="H533" t="s">
        <v>321</v>
      </c>
      <c r="I533" t="s">
        <v>917</v>
      </c>
      <c r="J533" t="s">
        <v>205</v>
      </c>
      <c r="K533" t="s">
        <v>204</v>
      </c>
      <c r="L533" t="s">
        <v>325</v>
      </c>
      <c r="M533" t="s">
        <v>346</v>
      </c>
      <c r="N533" t="s">
        <v>544</v>
      </c>
      <c r="O533" t="s">
        <v>339</v>
      </c>
      <c r="P533" t="s">
        <v>1215</v>
      </c>
      <c r="Q533" s="142">
        <v>116106.82</v>
      </c>
      <c r="R533" t="s">
        <v>1216</v>
      </c>
      <c r="S533" t="s">
        <v>4477</v>
      </c>
      <c r="U533" s="142">
        <v>2495.953</v>
      </c>
      <c r="V533" s="133">
        <v>1.074277532967095E-2</v>
      </c>
      <c r="W533" s="133">
        <v>1.0048258674302545E-2</v>
      </c>
      <c r="X533" s="133">
        <v>1.381141692492085E-3</v>
      </c>
    </row>
    <row r="534" spans="1:24">
      <c r="A534" t="s">
        <v>1213</v>
      </c>
      <c r="B534" t="s">
        <v>1247</v>
      </c>
      <c r="C534" t="s">
        <v>3574</v>
      </c>
      <c r="D534" t="s">
        <v>3575</v>
      </c>
      <c r="E534" t="s">
        <v>80</v>
      </c>
      <c r="F534" t="s">
        <v>4389</v>
      </c>
      <c r="G534" t="s">
        <v>4390</v>
      </c>
      <c r="H534" t="s">
        <v>321</v>
      </c>
      <c r="I534" t="s">
        <v>917</v>
      </c>
      <c r="J534" t="s">
        <v>205</v>
      </c>
      <c r="K534" t="s">
        <v>224</v>
      </c>
      <c r="L534" t="s">
        <v>325</v>
      </c>
      <c r="M534" t="s">
        <v>344</v>
      </c>
      <c r="N534" t="s">
        <v>544</v>
      </c>
      <c r="O534" t="s">
        <v>339</v>
      </c>
      <c r="P534" t="s">
        <v>1215</v>
      </c>
      <c r="Q534" s="142">
        <v>2986</v>
      </c>
      <c r="R534" t="s">
        <v>1216</v>
      </c>
      <c r="S534" t="s">
        <v>4391</v>
      </c>
      <c r="U534" s="142">
        <v>1982.6406000000002</v>
      </c>
      <c r="V534" s="133">
        <v>2.8746417565196895E-7</v>
      </c>
      <c r="W534" s="133">
        <v>7.981755404937018E-3</v>
      </c>
      <c r="X534" s="133">
        <v>1.0970990622708803E-3</v>
      </c>
    </row>
    <row r="535" spans="1:24">
      <c r="A535" t="s">
        <v>1213</v>
      </c>
      <c r="B535" t="s">
        <v>1247</v>
      </c>
      <c r="C535" t="s">
        <v>4478</v>
      </c>
      <c r="D535" t="s">
        <v>4479</v>
      </c>
      <c r="E535" s="166" t="s">
        <v>311</v>
      </c>
      <c r="F535" t="s">
        <v>4480</v>
      </c>
      <c r="G535" t="s">
        <v>4481</v>
      </c>
      <c r="H535" t="s">
        <v>321</v>
      </c>
      <c r="I535" t="s">
        <v>917</v>
      </c>
      <c r="J535" t="s">
        <v>205</v>
      </c>
      <c r="K535" t="s">
        <v>204</v>
      </c>
      <c r="L535" t="s">
        <v>325</v>
      </c>
      <c r="M535" t="s">
        <v>346</v>
      </c>
      <c r="N535" t="s">
        <v>544</v>
      </c>
      <c r="O535" t="s">
        <v>339</v>
      </c>
      <c r="P535" t="s">
        <v>1215</v>
      </c>
      <c r="Q535" s="142">
        <v>1674</v>
      </c>
      <c r="R535" t="s">
        <v>1216</v>
      </c>
      <c r="S535" t="s">
        <v>4482</v>
      </c>
      <c r="U535" s="142">
        <v>847.15089999999998</v>
      </c>
      <c r="V535" s="133">
        <v>3.0083135121294697E-5</v>
      </c>
      <c r="W535" s="133">
        <v>3.4104776371123437E-3</v>
      </c>
      <c r="X535" s="133">
        <v>4.6877304900340828E-4</v>
      </c>
    </row>
    <row r="536" spans="1:24">
      <c r="A536" t="s">
        <v>1213</v>
      </c>
      <c r="B536" t="s">
        <v>1247</v>
      </c>
      <c r="C536" t="s">
        <v>4483</v>
      </c>
      <c r="D536" t="s">
        <v>4484</v>
      </c>
      <c r="E536" t="s">
        <v>309</v>
      </c>
      <c r="F536" t="s">
        <v>4485</v>
      </c>
      <c r="G536" t="s">
        <v>4486</v>
      </c>
      <c r="H536" t="s">
        <v>321</v>
      </c>
      <c r="I536" t="s">
        <v>917</v>
      </c>
      <c r="J536" t="s">
        <v>205</v>
      </c>
      <c r="K536" t="s">
        <v>204</v>
      </c>
      <c r="L536" t="s">
        <v>325</v>
      </c>
      <c r="M536" t="s">
        <v>346</v>
      </c>
      <c r="N536" t="s">
        <v>546</v>
      </c>
      <c r="O536" t="s">
        <v>339</v>
      </c>
      <c r="P536" t="s">
        <v>1215</v>
      </c>
      <c r="Q536" s="142">
        <v>81833</v>
      </c>
      <c r="R536" t="s">
        <v>1216</v>
      </c>
      <c r="S536" t="s">
        <v>4487</v>
      </c>
      <c r="U536" s="142">
        <v>629.56500000000005</v>
      </c>
      <c r="V536" s="133">
        <v>1.0558562715279433E-3</v>
      </c>
      <c r="W536" s="133">
        <v>2.534515712065481E-3</v>
      </c>
      <c r="X536" s="133">
        <v>3.4837133812669026E-4</v>
      </c>
    </row>
    <row r="537" spans="1:24">
      <c r="A537" t="s">
        <v>1213</v>
      </c>
      <c r="B537" t="s">
        <v>1247</v>
      </c>
      <c r="C537" t="s">
        <v>4488</v>
      </c>
      <c r="D537" t="s">
        <v>4489</v>
      </c>
      <c r="E537" s="166" t="s">
        <v>311</v>
      </c>
      <c r="F537" t="s">
        <v>4490</v>
      </c>
      <c r="G537" t="s">
        <v>4491</v>
      </c>
      <c r="H537" t="s">
        <v>321</v>
      </c>
      <c r="I537" t="s">
        <v>917</v>
      </c>
      <c r="J537" t="s">
        <v>205</v>
      </c>
      <c r="K537" t="s">
        <v>224</v>
      </c>
      <c r="L537" t="s">
        <v>325</v>
      </c>
      <c r="M537" t="s">
        <v>346</v>
      </c>
      <c r="N537" t="s">
        <v>486</v>
      </c>
      <c r="O537" t="s">
        <v>339</v>
      </c>
      <c r="P537" t="s">
        <v>1215</v>
      </c>
      <c r="Q537" s="142">
        <v>9223</v>
      </c>
      <c r="R537" t="s">
        <v>1216</v>
      </c>
      <c r="S537" t="s">
        <v>4492</v>
      </c>
      <c r="U537" s="142">
        <v>193.51420000000002</v>
      </c>
      <c r="V537" s="133">
        <v>7.9385309298781804E-5</v>
      </c>
      <c r="W537" s="133">
        <v>7.7905351849764752E-4</v>
      </c>
      <c r="X537" s="133">
        <v>1.0708156805631194E-4</v>
      </c>
    </row>
    <row r="538" spans="1:24">
      <c r="A538" t="s">
        <v>1213</v>
      </c>
      <c r="B538" t="s">
        <v>1247</v>
      </c>
      <c r="C538" t="s">
        <v>4497</v>
      </c>
      <c r="D538" t="s">
        <v>4498</v>
      </c>
      <c r="E538" t="s">
        <v>80</v>
      </c>
      <c r="F538" t="s">
        <v>4499</v>
      </c>
      <c r="G538" t="s">
        <v>4500</v>
      </c>
      <c r="H538" t="s">
        <v>321</v>
      </c>
      <c r="I538" t="s">
        <v>917</v>
      </c>
      <c r="J538" t="s">
        <v>205</v>
      </c>
      <c r="K538" t="s">
        <v>272</v>
      </c>
      <c r="L538" t="s">
        <v>325</v>
      </c>
      <c r="M538" t="s">
        <v>314</v>
      </c>
      <c r="N538" t="s">
        <v>568</v>
      </c>
      <c r="O538" t="s">
        <v>339</v>
      </c>
      <c r="P538" t="s">
        <v>1217</v>
      </c>
      <c r="Q538" s="142">
        <v>18888</v>
      </c>
      <c r="R538" t="s">
        <v>1218</v>
      </c>
      <c r="S538" t="s">
        <v>4501</v>
      </c>
      <c r="U538" s="142">
        <v>79.666699999999992</v>
      </c>
      <c r="V538" s="133">
        <v>3.6632431466583702E-4</v>
      </c>
      <c r="W538" s="133">
        <v>3.2072373775743823E-4</v>
      </c>
      <c r="X538" s="133">
        <v>4.4083750264265799E-5</v>
      </c>
    </row>
    <row r="539" spans="1:24">
      <c r="A539" t="s">
        <v>1213</v>
      </c>
      <c r="B539" t="s">
        <v>1250</v>
      </c>
      <c r="C539" t="s">
        <v>4497</v>
      </c>
      <c r="D539" t="s">
        <v>4498</v>
      </c>
      <c r="E539" t="s">
        <v>80</v>
      </c>
      <c r="F539" t="s">
        <v>4499</v>
      </c>
      <c r="G539" t="s">
        <v>4500</v>
      </c>
      <c r="H539" t="s">
        <v>321</v>
      </c>
      <c r="I539" t="s">
        <v>917</v>
      </c>
      <c r="J539" t="s">
        <v>205</v>
      </c>
      <c r="K539" t="s">
        <v>272</v>
      </c>
      <c r="L539" t="s">
        <v>325</v>
      </c>
      <c r="M539" t="s">
        <v>314</v>
      </c>
      <c r="N539" t="s">
        <v>568</v>
      </c>
      <c r="O539" t="s">
        <v>339</v>
      </c>
      <c r="P539" t="s">
        <v>1217</v>
      </c>
      <c r="Q539" s="142">
        <v>9753</v>
      </c>
      <c r="R539" t="s">
        <v>1218</v>
      </c>
      <c r="S539" t="s">
        <v>4501</v>
      </c>
      <c r="U539" s="142">
        <v>41.136699999999998</v>
      </c>
      <c r="V539" s="133">
        <v>1.8915507417068553E-4</v>
      </c>
      <c r="W539" s="133">
        <v>1</v>
      </c>
      <c r="X539" s="133">
        <v>1.0140219586693308E-4</v>
      </c>
    </row>
    <row r="540" spans="1:24">
      <c r="A540" t="s">
        <v>1213</v>
      </c>
      <c r="B540" t="s">
        <v>1251</v>
      </c>
      <c r="C540" t="s">
        <v>1846</v>
      </c>
      <c r="D540" t="s">
        <v>1847</v>
      </c>
      <c r="E540" t="s">
        <v>309</v>
      </c>
      <c r="F540" t="s">
        <v>3936</v>
      </c>
      <c r="G540" t="s">
        <v>3937</v>
      </c>
      <c r="H540" t="s">
        <v>321</v>
      </c>
      <c r="I540" t="s">
        <v>917</v>
      </c>
      <c r="J540" t="s">
        <v>204</v>
      </c>
      <c r="K540" t="s">
        <v>204</v>
      </c>
      <c r="L540" t="s">
        <v>325</v>
      </c>
      <c r="M540" t="s">
        <v>340</v>
      </c>
      <c r="N540" t="s">
        <v>464</v>
      </c>
      <c r="O540" t="s">
        <v>339</v>
      </c>
      <c r="P540" t="s">
        <v>1212</v>
      </c>
      <c r="Q540" s="142">
        <v>39784</v>
      </c>
      <c r="S540" t="s">
        <v>3938</v>
      </c>
      <c r="U540" s="142">
        <v>623.01740000000007</v>
      </c>
      <c r="V540" s="133">
        <v>2.0461105705623864E-4</v>
      </c>
      <c r="W540" s="133">
        <v>6.3564075562426107E-3</v>
      </c>
      <c r="X540" s="133">
        <v>1.6989669858605539E-3</v>
      </c>
    </row>
    <row r="541" spans="1:24">
      <c r="A541" t="s">
        <v>1213</v>
      </c>
      <c r="B541" t="s">
        <v>1251</v>
      </c>
      <c r="C541" t="s">
        <v>2312</v>
      </c>
      <c r="D541" t="s">
        <v>2313</v>
      </c>
      <c r="E541" t="s">
        <v>309</v>
      </c>
      <c r="F541" t="s">
        <v>2312</v>
      </c>
      <c r="G541" t="s">
        <v>4222</v>
      </c>
      <c r="H541" t="s">
        <v>321</v>
      </c>
      <c r="I541" t="s">
        <v>917</v>
      </c>
      <c r="J541" t="s">
        <v>204</v>
      </c>
      <c r="K541" t="s">
        <v>204</v>
      </c>
      <c r="L541" t="s">
        <v>325</v>
      </c>
      <c r="M541" t="s">
        <v>340</v>
      </c>
      <c r="N541" t="s">
        <v>464</v>
      </c>
      <c r="O541" t="s">
        <v>339</v>
      </c>
      <c r="P541" t="s">
        <v>1212</v>
      </c>
      <c r="Q541" s="142">
        <v>19724</v>
      </c>
      <c r="S541" t="s">
        <v>4223</v>
      </c>
      <c r="T541" s="132">
        <v>3550.3</v>
      </c>
      <c r="U541" s="142">
        <v>526.82799999999997</v>
      </c>
      <c r="V541" s="133">
        <v>1.0969490024159795E-4</v>
      </c>
      <c r="W541" s="133">
        <v>5.4112466180265576E-3</v>
      </c>
      <c r="X541" s="133">
        <v>1.4463404485994223E-3</v>
      </c>
    </row>
    <row r="542" spans="1:24">
      <c r="A542" t="s">
        <v>1213</v>
      </c>
      <c r="B542" t="s">
        <v>1251</v>
      </c>
      <c r="C542" t="s">
        <v>1858</v>
      </c>
      <c r="D542" t="s">
        <v>1859</v>
      </c>
      <c r="E542" t="s">
        <v>309</v>
      </c>
      <c r="F542" t="s">
        <v>1858</v>
      </c>
      <c r="G542" t="s">
        <v>3946</v>
      </c>
      <c r="H542" t="s">
        <v>312</v>
      </c>
      <c r="I542" t="s">
        <v>917</v>
      </c>
      <c r="J542" t="s">
        <v>204</v>
      </c>
      <c r="K542" t="s">
        <v>204</v>
      </c>
      <c r="L542" t="s">
        <v>325</v>
      </c>
      <c r="M542" t="s">
        <v>340</v>
      </c>
      <c r="N542" t="s">
        <v>448</v>
      </c>
      <c r="O542" t="s">
        <v>339</v>
      </c>
      <c r="P542" t="s">
        <v>1212</v>
      </c>
      <c r="Q542" s="142">
        <v>259157</v>
      </c>
      <c r="S542" t="s">
        <v>3947</v>
      </c>
      <c r="T542" s="132">
        <v>62121.9</v>
      </c>
      <c r="U542" s="142">
        <v>8095.9889000000003</v>
      </c>
      <c r="V542" s="133">
        <v>1.6040622138856843E-4</v>
      </c>
      <c r="W542" s="133">
        <v>8.3234069874166691E-2</v>
      </c>
      <c r="X542" s="133">
        <v>2.224714755367431E-2</v>
      </c>
    </row>
    <row r="543" spans="1:24">
      <c r="A543" t="s">
        <v>1213</v>
      </c>
      <c r="B543" t="s">
        <v>1251</v>
      </c>
      <c r="C543" t="s">
        <v>1874</v>
      </c>
      <c r="D543" t="s">
        <v>1875</v>
      </c>
      <c r="E543" t="s">
        <v>309</v>
      </c>
      <c r="F543" t="s">
        <v>1874</v>
      </c>
      <c r="G543" t="s">
        <v>3951</v>
      </c>
      <c r="H543" t="s">
        <v>312</v>
      </c>
      <c r="I543" t="s">
        <v>917</v>
      </c>
      <c r="J543" t="s">
        <v>204</v>
      </c>
      <c r="K543" t="s">
        <v>204</v>
      </c>
      <c r="L543" t="s">
        <v>325</v>
      </c>
      <c r="M543" t="s">
        <v>340</v>
      </c>
      <c r="N543" t="s">
        <v>448</v>
      </c>
      <c r="O543" t="s">
        <v>339</v>
      </c>
      <c r="P543" t="s">
        <v>1212</v>
      </c>
      <c r="Q543" s="142">
        <v>215154</v>
      </c>
      <c r="S543" t="s">
        <v>3952</v>
      </c>
      <c r="T543" s="132">
        <v>56632.9</v>
      </c>
      <c r="U543" s="142">
        <v>7587.0228999999999</v>
      </c>
      <c r="V543" s="133">
        <v>1.6087758511069657E-4</v>
      </c>
      <c r="W543" s="133">
        <v>7.7985283996143448E-2</v>
      </c>
      <c r="X543" s="133">
        <v>2.0844230285750748E-2</v>
      </c>
    </row>
    <row r="544" spans="1:24">
      <c r="A544" t="s">
        <v>1213</v>
      </c>
      <c r="B544" t="s">
        <v>1251</v>
      </c>
      <c r="C544" t="s">
        <v>4114</v>
      </c>
      <c r="D544" t="s">
        <v>4115</v>
      </c>
      <c r="E544" t="s">
        <v>309</v>
      </c>
      <c r="F544" t="s">
        <v>4114</v>
      </c>
      <c r="G544" t="s">
        <v>4116</v>
      </c>
      <c r="H544" t="s">
        <v>312</v>
      </c>
      <c r="I544" t="s">
        <v>917</v>
      </c>
      <c r="J544" t="s">
        <v>204</v>
      </c>
      <c r="K544" t="s">
        <v>204</v>
      </c>
      <c r="L544" t="s">
        <v>325</v>
      </c>
      <c r="M544" t="s">
        <v>340</v>
      </c>
      <c r="N544" t="s">
        <v>480</v>
      </c>
      <c r="O544" t="s">
        <v>339</v>
      </c>
      <c r="P544" t="s">
        <v>1212</v>
      </c>
      <c r="Q544" s="142">
        <v>6015</v>
      </c>
      <c r="S544" t="s">
        <v>4117</v>
      </c>
      <c r="U544" s="142">
        <v>5723.2725</v>
      </c>
      <c r="V544" s="133">
        <v>8.0441510081995913E-5</v>
      </c>
      <c r="W544" s="133">
        <v>5.8392350245340702E-2</v>
      </c>
      <c r="X544" s="133">
        <v>1.5607349657151806E-2</v>
      </c>
    </row>
    <row r="545" spans="1:24">
      <c r="A545" t="s">
        <v>1213</v>
      </c>
      <c r="B545" t="s">
        <v>1251</v>
      </c>
      <c r="C545" t="s">
        <v>3567</v>
      </c>
      <c r="D545" t="s">
        <v>3568</v>
      </c>
      <c r="E545" t="s">
        <v>309</v>
      </c>
      <c r="F545" t="s">
        <v>3567</v>
      </c>
      <c r="G545" t="s">
        <v>3953</v>
      </c>
      <c r="H545" t="s">
        <v>312</v>
      </c>
      <c r="I545" t="s">
        <v>917</v>
      </c>
      <c r="J545" t="s">
        <v>204</v>
      </c>
      <c r="K545" t="s">
        <v>204</v>
      </c>
      <c r="L545" t="s">
        <v>325</v>
      </c>
      <c r="M545" t="s">
        <v>340</v>
      </c>
      <c r="N545" t="s">
        <v>448</v>
      </c>
      <c r="O545" t="s">
        <v>339</v>
      </c>
      <c r="P545" t="s">
        <v>1212</v>
      </c>
      <c r="Q545" s="142">
        <v>221435</v>
      </c>
      <c r="S545" t="s">
        <v>3954</v>
      </c>
      <c r="T545" s="132">
        <v>32901.699999999997</v>
      </c>
      <c r="U545" s="142">
        <v>4342.0267999999996</v>
      </c>
      <c r="V545" s="133">
        <v>1.7900806666281582E-4</v>
      </c>
      <c r="W545" s="133">
        <v>4.4635714083966653E-2</v>
      </c>
      <c r="X545" s="133">
        <v>1.1930418864424974E-2</v>
      </c>
    </row>
    <row r="546" spans="1:24">
      <c r="A546" t="s">
        <v>1213</v>
      </c>
      <c r="B546" t="s">
        <v>1251</v>
      </c>
      <c r="C546" t="s">
        <v>1756</v>
      </c>
      <c r="D546" t="s">
        <v>1757</v>
      </c>
      <c r="E546" t="s">
        <v>309</v>
      </c>
      <c r="F546" t="s">
        <v>1756</v>
      </c>
      <c r="G546" t="s">
        <v>3970</v>
      </c>
      <c r="H546" t="s">
        <v>312</v>
      </c>
      <c r="I546" t="s">
        <v>917</v>
      </c>
      <c r="J546" t="s">
        <v>204</v>
      </c>
      <c r="K546" t="s">
        <v>204</v>
      </c>
      <c r="L546" t="s">
        <v>325</v>
      </c>
      <c r="M546" t="s">
        <v>340</v>
      </c>
      <c r="N546" t="s">
        <v>441</v>
      </c>
      <c r="O546" t="s">
        <v>339</v>
      </c>
      <c r="P546" t="s">
        <v>1212</v>
      </c>
      <c r="Q546" s="142">
        <v>65684.399999999994</v>
      </c>
      <c r="S546" t="s">
        <v>3971</v>
      </c>
      <c r="U546" s="142">
        <v>4137.4603999999999</v>
      </c>
      <c r="V546" s="133">
        <v>5.5668859597082093E-4</v>
      </c>
      <c r="W546" s="133">
        <v>4.2212918262019505E-2</v>
      </c>
      <c r="X546" s="133">
        <v>1.1282843944385978E-2</v>
      </c>
    </row>
    <row r="547" spans="1:24">
      <c r="A547" t="s">
        <v>1213</v>
      </c>
      <c r="B547" t="s">
        <v>1251</v>
      </c>
      <c r="C547" t="s">
        <v>2010</v>
      </c>
      <c r="D547" t="s">
        <v>2011</v>
      </c>
      <c r="E547" t="s">
        <v>309</v>
      </c>
      <c r="F547" t="s">
        <v>3948</v>
      </c>
      <c r="G547" t="s">
        <v>3949</v>
      </c>
      <c r="H547" t="s">
        <v>312</v>
      </c>
      <c r="I547" t="s">
        <v>917</v>
      </c>
      <c r="J547" t="s">
        <v>204</v>
      </c>
      <c r="K547" t="s">
        <v>204</v>
      </c>
      <c r="L547" t="s">
        <v>325</v>
      </c>
      <c r="M547" t="s">
        <v>340</v>
      </c>
      <c r="N547" t="s">
        <v>448</v>
      </c>
      <c r="O547" t="s">
        <v>339</v>
      </c>
      <c r="P547" t="s">
        <v>1212</v>
      </c>
      <c r="Q547" s="142">
        <v>24368</v>
      </c>
      <c r="S547" t="s">
        <v>3950</v>
      </c>
      <c r="U547" s="142">
        <v>3411.52</v>
      </c>
      <c r="V547" s="133">
        <v>9.4384762754440199E-5</v>
      </c>
      <c r="W547" s="133">
        <v>3.4806427740245588E-2</v>
      </c>
      <c r="X547" s="133">
        <v>9.3032064264573344E-3</v>
      </c>
    </row>
    <row r="548" spans="1:24">
      <c r="A548" t="s">
        <v>1213</v>
      </c>
      <c r="B548" t="s">
        <v>1251</v>
      </c>
      <c r="C548" t="s">
        <v>2163</v>
      </c>
      <c r="D548" t="s">
        <v>2164</v>
      </c>
      <c r="E548" t="s">
        <v>309</v>
      </c>
      <c r="F548" t="s">
        <v>2163</v>
      </c>
      <c r="G548" t="s">
        <v>3960</v>
      </c>
      <c r="H548" t="s">
        <v>312</v>
      </c>
      <c r="I548" t="s">
        <v>917</v>
      </c>
      <c r="J548" t="s">
        <v>204</v>
      </c>
      <c r="K548" t="s">
        <v>204</v>
      </c>
      <c r="L548" t="s">
        <v>325</v>
      </c>
      <c r="M548" t="s">
        <v>340</v>
      </c>
      <c r="N548" t="s">
        <v>484</v>
      </c>
      <c r="O548" t="s">
        <v>339</v>
      </c>
      <c r="P548" t="s">
        <v>1212</v>
      </c>
      <c r="Q548" s="142">
        <v>705944</v>
      </c>
      <c r="S548" t="s">
        <v>3961</v>
      </c>
      <c r="U548" s="142">
        <v>3339.1151</v>
      </c>
      <c r="V548" s="133">
        <v>2.5514416979242947E-4</v>
      </c>
      <c r="W548" s="133">
        <v>3.4067708569975104E-2</v>
      </c>
      <c r="X548" s="133">
        <v>9.1057585015080818E-3</v>
      </c>
    </row>
    <row r="549" spans="1:24">
      <c r="A549" t="s">
        <v>1213</v>
      </c>
      <c r="B549" t="s">
        <v>1251</v>
      </c>
      <c r="C549" t="s">
        <v>2125</v>
      </c>
      <c r="D549" t="s">
        <v>2126</v>
      </c>
      <c r="E549" t="s">
        <v>309</v>
      </c>
      <c r="F549" t="s">
        <v>2125</v>
      </c>
      <c r="G549" t="s">
        <v>3972</v>
      </c>
      <c r="H549" t="s">
        <v>312</v>
      </c>
      <c r="I549" t="s">
        <v>917</v>
      </c>
      <c r="J549" t="s">
        <v>204</v>
      </c>
      <c r="K549" t="s">
        <v>204</v>
      </c>
      <c r="L549" t="s">
        <v>325</v>
      </c>
      <c r="M549" t="s">
        <v>340</v>
      </c>
      <c r="N549" t="s">
        <v>464</v>
      </c>
      <c r="O549" t="s">
        <v>339</v>
      </c>
      <c r="P549" t="s">
        <v>1212</v>
      </c>
      <c r="Q549" s="142">
        <v>11297</v>
      </c>
      <c r="S549" t="s">
        <v>3973</v>
      </c>
      <c r="T549" s="132">
        <v>28527.1</v>
      </c>
      <c r="U549" s="142">
        <v>3067.4201000000003</v>
      </c>
      <c r="V549" s="133">
        <v>2.3772541828268184E-4</v>
      </c>
      <c r="W549" s="133">
        <v>3.1586758695177776E-2</v>
      </c>
      <c r="X549" s="133">
        <v>8.442639924928462E-3</v>
      </c>
    </row>
    <row r="550" spans="1:24">
      <c r="A550" t="s">
        <v>1213</v>
      </c>
      <c r="B550" t="s">
        <v>1251</v>
      </c>
      <c r="C550" t="s">
        <v>4122</v>
      </c>
      <c r="D550" t="s">
        <v>4123</v>
      </c>
      <c r="E550" t="s">
        <v>309</v>
      </c>
      <c r="F550" t="s">
        <v>4122</v>
      </c>
      <c r="G550" t="s">
        <v>4124</v>
      </c>
      <c r="H550" t="s">
        <v>312</v>
      </c>
      <c r="I550" t="s">
        <v>917</v>
      </c>
      <c r="J550" t="s">
        <v>204</v>
      </c>
      <c r="K550" t="s">
        <v>204</v>
      </c>
      <c r="L550" t="s">
        <v>325</v>
      </c>
      <c r="M550" t="s">
        <v>340</v>
      </c>
      <c r="N550" t="s">
        <v>441</v>
      </c>
      <c r="O550" t="s">
        <v>339</v>
      </c>
      <c r="P550" t="s">
        <v>1212</v>
      </c>
      <c r="Q550" s="142">
        <v>9224</v>
      </c>
      <c r="S550" t="s">
        <v>4125</v>
      </c>
      <c r="U550" s="142">
        <v>2219.2943999999998</v>
      </c>
      <c r="V550" s="133">
        <v>1.6367789772562426E-4</v>
      </c>
      <c r="W550" s="133">
        <v>2.2642608036280511E-2</v>
      </c>
      <c r="X550" s="133">
        <v>6.0520102254363961E-3</v>
      </c>
    </row>
    <row r="551" spans="1:24">
      <c r="A551" t="s">
        <v>1213</v>
      </c>
      <c r="B551" t="s">
        <v>1251</v>
      </c>
      <c r="C551" t="s">
        <v>2388</v>
      </c>
      <c r="D551" t="s">
        <v>2389</v>
      </c>
      <c r="E551" t="s">
        <v>309</v>
      </c>
      <c r="F551" t="s">
        <v>2388</v>
      </c>
      <c r="G551" t="s">
        <v>3968</v>
      </c>
      <c r="H551" t="s">
        <v>312</v>
      </c>
      <c r="I551" t="s">
        <v>917</v>
      </c>
      <c r="J551" t="s">
        <v>204</v>
      </c>
      <c r="K551" t="s">
        <v>204</v>
      </c>
      <c r="L551" t="s">
        <v>325</v>
      </c>
      <c r="M551" t="s">
        <v>340</v>
      </c>
      <c r="N551" t="s">
        <v>446</v>
      </c>
      <c r="O551" t="s">
        <v>339</v>
      </c>
      <c r="P551" t="s">
        <v>1212</v>
      </c>
      <c r="Q551" s="142">
        <v>2782</v>
      </c>
      <c r="S551" t="s">
        <v>3969</v>
      </c>
      <c r="U551" s="142">
        <v>2156.0500000000002</v>
      </c>
      <c r="V551" s="133">
        <v>6.2553619998450768E-5</v>
      </c>
      <c r="W551" s="133">
        <v>2.1997349723688123E-2</v>
      </c>
      <c r="X551" s="133">
        <v>5.879542906318396E-3</v>
      </c>
    </row>
    <row r="552" spans="1:24">
      <c r="A552" t="s">
        <v>1213</v>
      </c>
      <c r="B552" t="s">
        <v>1251</v>
      </c>
      <c r="C552" t="s">
        <v>4455</v>
      </c>
      <c r="D552" t="s">
        <v>4456</v>
      </c>
      <c r="E552" t="s">
        <v>309</v>
      </c>
      <c r="F552" t="s">
        <v>4455</v>
      </c>
      <c r="G552" t="s">
        <v>4457</v>
      </c>
      <c r="H552" t="s">
        <v>312</v>
      </c>
      <c r="I552" t="s">
        <v>917</v>
      </c>
      <c r="J552" t="s">
        <v>204</v>
      </c>
      <c r="K552" t="s">
        <v>204</v>
      </c>
      <c r="L552" t="s">
        <v>325</v>
      </c>
      <c r="M552" t="s">
        <v>340</v>
      </c>
      <c r="N552" t="s">
        <v>480</v>
      </c>
      <c r="O552" t="s">
        <v>339</v>
      </c>
      <c r="P552" t="s">
        <v>1212</v>
      </c>
      <c r="Q552" s="142">
        <v>25979</v>
      </c>
      <c r="S552" t="s">
        <v>4458</v>
      </c>
      <c r="U552" s="142">
        <v>2153.3993</v>
      </c>
      <c r="V552" s="133">
        <v>5.4002891864317478E-4</v>
      </c>
      <c r="W552" s="133">
        <v>2.1970305752101616E-2</v>
      </c>
      <c r="X552" s="133">
        <v>5.8723144813809646E-3</v>
      </c>
    </row>
    <row r="553" spans="1:24">
      <c r="A553" t="s">
        <v>1213</v>
      </c>
      <c r="B553" t="s">
        <v>1251</v>
      </c>
      <c r="C553" t="s">
        <v>3955</v>
      </c>
      <c r="D553" t="s">
        <v>3956</v>
      </c>
      <c r="E553" t="s">
        <v>309</v>
      </c>
      <c r="F553" t="s">
        <v>3957</v>
      </c>
      <c r="G553" t="s">
        <v>3958</v>
      </c>
      <c r="H553" t="s">
        <v>312</v>
      </c>
      <c r="I553" t="s">
        <v>917</v>
      </c>
      <c r="J553" t="s">
        <v>204</v>
      </c>
      <c r="K553" t="s">
        <v>204</v>
      </c>
      <c r="L553" t="s">
        <v>325</v>
      </c>
      <c r="M553" t="s">
        <v>340</v>
      </c>
      <c r="N553" t="s">
        <v>448</v>
      </c>
      <c r="O553" t="s">
        <v>339</v>
      </c>
      <c r="P553" t="s">
        <v>1212</v>
      </c>
      <c r="Q553" s="142">
        <v>12777</v>
      </c>
      <c r="S553" t="s">
        <v>3959</v>
      </c>
      <c r="U553" s="142">
        <v>1972.7688000000001</v>
      </c>
      <c r="V553" s="133">
        <v>1.2734969506640283E-4</v>
      </c>
      <c r="W553" s="133">
        <v>2.0127402062837387E-2</v>
      </c>
      <c r="X553" s="133">
        <v>5.3797355366741288E-3</v>
      </c>
    </row>
    <row r="554" spans="1:24">
      <c r="A554" t="s">
        <v>1213</v>
      </c>
      <c r="B554" t="s">
        <v>1251</v>
      </c>
      <c r="C554" t="s">
        <v>2253</v>
      </c>
      <c r="D554" t="s">
        <v>2254</v>
      </c>
      <c r="E554" t="s">
        <v>309</v>
      </c>
      <c r="F554" t="s">
        <v>2253</v>
      </c>
      <c r="G554" t="s">
        <v>3966</v>
      </c>
      <c r="H554" t="s">
        <v>312</v>
      </c>
      <c r="I554" t="s">
        <v>917</v>
      </c>
      <c r="J554" t="s">
        <v>204</v>
      </c>
      <c r="K554" t="s">
        <v>204</v>
      </c>
      <c r="L554" t="s">
        <v>325</v>
      </c>
      <c r="M554" t="s">
        <v>340</v>
      </c>
      <c r="N554" t="s">
        <v>467</v>
      </c>
      <c r="O554" t="s">
        <v>339</v>
      </c>
      <c r="P554" t="s">
        <v>1212</v>
      </c>
      <c r="Q554" s="142">
        <v>35707</v>
      </c>
      <c r="S554" t="s">
        <v>3967</v>
      </c>
      <c r="U554" s="142">
        <v>1847.1231</v>
      </c>
      <c r="V554" s="133">
        <v>2.910593477435906E-5</v>
      </c>
      <c r="W554" s="133">
        <v>1.8845487365031627E-2</v>
      </c>
      <c r="X554" s="133">
        <v>5.0371000572794113E-3</v>
      </c>
    </row>
    <row r="555" spans="1:24">
      <c r="A555" t="s">
        <v>1213</v>
      </c>
      <c r="B555" t="s">
        <v>1251</v>
      </c>
      <c r="C555" t="s">
        <v>2330</v>
      </c>
      <c r="D555" t="s">
        <v>2331</v>
      </c>
      <c r="E555" t="s">
        <v>309</v>
      </c>
      <c r="F555" t="s">
        <v>3974</v>
      </c>
      <c r="G555" t="s">
        <v>3975</v>
      </c>
      <c r="H555" t="s">
        <v>312</v>
      </c>
      <c r="I555" t="s">
        <v>917</v>
      </c>
      <c r="J555" t="s">
        <v>204</v>
      </c>
      <c r="K555" t="s">
        <v>204</v>
      </c>
      <c r="L555" t="s">
        <v>325</v>
      </c>
      <c r="M555" t="s">
        <v>340</v>
      </c>
      <c r="N555" t="s">
        <v>445</v>
      </c>
      <c r="O555" t="s">
        <v>339</v>
      </c>
      <c r="P555" t="s">
        <v>1212</v>
      </c>
      <c r="Q555" s="142">
        <v>45079</v>
      </c>
      <c r="S555" t="s">
        <v>3976</v>
      </c>
      <c r="U555" s="142">
        <v>1717.5099</v>
      </c>
      <c r="V555" s="133">
        <v>1.7347567577134131E-4</v>
      </c>
      <c r="W555" s="133">
        <v>1.752309358511937E-2</v>
      </c>
      <c r="X555" s="133">
        <v>4.6836451608620478E-3</v>
      </c>
    </row>
    <row r="556" spans="1:24">
      <c r="A556" t="s">
        <v>1213</v>
      </c>
      <c r="B556" t="s">
        <v>1251</v>
      </c>
      <c r="C556" t="s">
        <v>2557</v>
      </c>
      <c r="D556" t="s">
        <v>2558</v>
      </c>
      <c r="E556" t="s">
        <v>309</v>
      </c>
      <c r="F556" t="s">
        <v>2557</v>
      </c>
      <c r="G556" t="s">
        <v>3998</v>
      </c>
      <c r="H556" t="s">
        <v>312</v>
      </c>
      <c r="I556" t="s">
        <v>917</v>
      </c>
      <c r="J556" t="s">
        <v>204</v>
      </c>
      <c r="K556" t="s">
        <v>204</v>
      </c>
      <c r="L556" t="s">
        <v>325</v>
      </c>
      <c r="M556" t="s">
        <v>340</v>
      </c>
      <c r="N556" t="s">
        <v>475</v>
      </c>
      <c r="O556" t="s">
        <v>339</v>
      </c>
      <c r="P556" t="s">
        <v>1212</v>
      </c>
      <c r="Q556" s="142">
        <v>61152</v>
      </c>
      <c r="S556" t="s">
        <v>3999</v>
      </c>
      <c r="U556" s="142">
        <v>1580.7791999999999</v>
      </c>
      <c r="V556" s="133">
        <v>2.2273218961174694E-4</v>
      </c>
      <c r="W556" s="133">
        <v>1.6128082789514126E-2</v>
      </c>
      <c r="X556" s="133">
        <v>4.3107808871852091E-3</v>
      </c>
    </row>
    <row r="557" spans="1:24">
      <c r="A557" t="s">
        <v>1213</v>
      </c>
      <c r="B557" t="s">
        <v>1251</v>
      </c>
      <c r="C557" t="s">
        <v>3942</v>
      </c>
      <c r="D557" t="s">
        <v>3943</v>
      </c>
      <c r="E557" t="s">
        <v>309</v>
      </c>
      <c r="F557" t="s">
        <v>3942</v>
      </c>
      <c r="G557" t="s">
        <v>3944</v>
      </c>
      <c r="H557" t="s">
        <v>312</v>
      </c>
      <c r="I557" t="s">
        <v>917</v>
      </c>
      <c r="J557" t="s">
        <v>204</v>
      </c>
      <c r="K557" t="s">
        <v>204</v>
      </c>
      <c r="L557" t="s">
        <v>325</v>
      </c>
      <c r="M557" t="s">
        <v>340</v>
      </c>
      <c r="N557" t="s">
        <v>439</v>
      </c>
      <c r="O557" t="s">
        <v>339</v>
      </c>
      <c r="P557" t="s">
        <v>1212</v>
      </c>
      <c r="Q557" s="142">
        <v>36610</v>
      </c>
      <c r="S557" t="s">
        <v>3945</v>
      </c>
      <c r="U557" s="142">
        <v>1564.3453</v>
      </c>
      <c r="V557" s="133">
        <v>4.6262511001720469E-4</v>
      </c>
      <c r="W557" s="133">
        <v>1.5960414022266559E-2</v>
      </c>
      <c r="X557" s="133">
        <v>4.2659656833781796E-3</v>
      </c>
    </row>
    <row r="558" spans="1:24">
      <c r="A558" t="s">
        <v>1213</v>
      </c>
      <c r="B558" t="s">
        <v>1251</v>
      </c>
      <c r="C558" t="s">
        <v>3979</v>
      </c>
      <c r="D558" t="s">
        <v>3980</v>
      </c>
      <c r="E558" t="s">
        <v>309</v>
      </c>
      <c r="F558" t="s">
        <v>3979</v>
      </c>
      <c r="G558" t="s">
        <v>3981</v>
      </c>
      <c r="H558" t="s">
        <v>312</v>
      </c>
      <c r="I558" t="s">
        <v>917</v>
      </c>
      <c r="J558" t="s">
        <v>204</v>
      </c>
      <c r="K558" t="s">
        <v>204</v>
      </c>
      <c r="L558" t="s">
        <v>325</v>
      </c>
      <c r="M558" t="s">
        <v>340</v>
      </c>
      <c r="N558" t="s">
        <v>458</v>
      </c>
      <c r="O558" t="s">
        <v>339</v>
      </c>
      <c r="P558" t="s">
        <v>1212</v>
      </c>
      <c r="Q558" s="142">
        <v>12405</v>
      </c>
      <c r="S558" t="s">
        <v>3982</v>
      </c>
      <c r="U558" s="142">
        <v>1527.0554999999999</v>
      </c>
      <c r="V558" s="133">
        <v>1.1184601088106157E-4</v>
      </c>
      <c r="W558" s="133">
        <v>1.5579960520851291E-2</v>
      </c>
      <c r="X558" s="133">
        <v>4.1642764929289639E-3</v>
      </c>
    </row>
    <row r="559" spans="1:24">
      <c r="A559" t="s">
        <v>1213</v>
      </c>
      <c r="B559" t="s">
        <v>1251</v>
      </c>
      <c r="C559" t="s">
        <v>2393</v>
      </c>
      <c r="D559" t="s">
        <v>2394</v>
      </c>
      <c r="E559" t="s">
        <v>309</v>
      </c>
      <c r="F559" t="s">
        <v>2393</v>
      </c>
      <c r="G559" t="s">
        <v>3983</v>
      </c>
      <c r="H559" t="s">
        <v>312</v>
      </c>
      <c r="I559" t="s">
        <v>917</v>
      </c>
      <c r="J559" t="s">
        <v>204</v>
      </c>
      <c r="K559" t="s">
        <v>204</v>
      </c>
      <c r="L559" t="s">
        <v>325</v>
      </c>
      <c r="M559" t="s">
        <v>340</v>
      </c>
      <c r="N559" t="s">
        <v>456</v>
      </c>
      <c r="O559" t="s">
        <v>339</v>
      </c>
      <c r="P559" t="s">
        <v>1212</v>
      </c>
      <c r="Q559" s="142">
        <v>72896</v>
      </c>
      <c r="S559" t="s">
        <v>3984</v>
      </c>
      <c r="U559" s="142">
        <v>1422.201</v>
      </c>
      <c r="V559" s="133">
        <v>5.5467169465113806E-5</v>
      </c>
      <c r="W559" s="133">
        <v>1.4510169937842342E-2</v>
      </c>
      <c r="X559" s="133">
        <v>3.8783384270899158E-3</v>
      </c>
    </row>
    <row r="560" spans="1:24">
      <c r="A560" t="s">
        <v>1213</v>
      </c>
      <c r="B560" t="s">
        <v>1251</v>
      </c>
      <c r="C560" t="s">
        <v>4227</v>
      </c>
      <c r="D560" t="s">
        <v>4228</v>
      </c>
      <c r="E560" t="s">
        <v>309</v>
      </c>
      <c r="F560" t="s">
        <v>4229</v>
      </c>
      <c r="G560" t="s">
        <v>4230</v>
      </c>
      <c r="H560" t="s">
        <v>312</v>
      </c>
      <c r="I560" t="s">
        <v>917</v>
      </c>
      <c r="J560" t="s">
        <v>204</v>
      </c>
      <c r="K560" t="s">
        <v>204</v>
      </c>
      <c r="L560" t="s">
        <v>325</v>
      </c>
      <c r="M560" t="s">
        <v>340</v>
      </c>
      <c r="N560" t="s">
        <v>454</v>
      </c>
      <c r="O560" t="s">
        <v>339</v>
      </c>
      <c r="P560" t="s">
        <v>1212</v>
      </c>
      <c r="Q560" s="142">
        <v>144629</v>
      </c>
      <c r="S560" t="s">
        <v>4231</v>
      </c>
      <c r="T560" s="132">
        <v>27333.5</v>
      </c>
      <c r="U560" s="142">
        <v>1380.0485000000001</v>
      </c>
      <c r="V560" s="133">
        <v>1.2321280446472109E-4</v>
      </c>
      <c r="W560" s="133">
        <v>1.4358978364450069E-2</v>
      </c>
      <c r="X560" s="133">
        <v>3.8379273160242772E-3</v>
      </c>
    </row>
    <row r="561" spans="1:24">
      <c r="A561" t="s">
        <v>1213</v>
      </c>
      <c r="B561" t="s">
        <v>1251</v>
      </c>
      <c r="C561" t="s">
        <v>2110</v>
      </c>
      <c r="D561" t="s">
        <v>2111</v>
      </c>
      <c r="E561" t="s">
        <v>309</v>
      </c>
      <c r="F561" t="s">
        <v>4024</v>
      </c>
      <c r="G561" t="s">
        <v>4025</v>
      </c>
      <c r="H561" t="s">
        <v>312</v>
      </c>
      <c r="I561" t="s">
        <v>917</v>
      </c>
      <c r="J561" t="s">
        <v>204</v>
      </c>
      <c r="K561" t="s">
        <v>204</v>
      </c>
      <c r="L561" t="s">
        <v>325</v>
      </c>
      <c r="M561" t="s">
        <v>340</v>
      </c>
      <c r="N561" t="s">
        <v>464</v>
      </c>
      <c r="O561" t="s">
        <v>339</v>
      </c>
      <c r="P561" t="s">
        <v>1212</v>
      </c>
      <c r="Q561" s="142">
        <v>144757</v>
      </c>
      <c r="S561" t="s">
        <v>4026</v>
      </c>
      <c r="U561" s="142">
        <v>1313.0907</v>
      </c>
      <c r="V561" s="133">
        <v>1.9163277049871977E-4</v>
      </c>
      <c r="W561" s="133">
        <v>1.3396960358385881E-2</v>
      </c>
      <c r="X561" s="133">
        <v>3.5807951517247624E-3</v>
      </c>
    </row>
    <row r="562" spans="1:24">
      <c r="A562" t="s">
        <v>1213</v>
      </c>
      <c r="B562" t="s">
        <v>1251</v>
      </c>
      <c r="C562" t="s">
        <v>2474</v>
      </c>
      <c r="D562" t="s">
        <v>2475</v>
      </c>
      <c r="E562" t="s">
        <v>309</v>
      </c>
      <c r="F562" t="s">
        <v>2474</v>
      </c>
      <c r="G562" t="s">
        <v>4247</v>
      </c>
      <c r="H562" t="s">
        <v>312</v>
      </c>
      <c r="I562" t="s">
        <v>917</v>
      </c>
      <c r="J562" t="s">
        <v>204</v>
      </c>
      <c r="K562" t="s">
        <v>204</v>
      </c>
      <c r="L562" t="s">
        <v>325</v>
      </c>
      <c r="M562" t="s">
        <v>340</v>
      </c>
      <c r="N562" t="s">
        <v>478</v>
      </c>
      <c r="O562" t="s">
        <v>339</v>
      </c>
      <c r="P562" t="s">
        <v>1212</v>
      </c>
      <c r="Q562" s="142">
        <v>75227.55</v>
      </c>
      <c r="S562" t="s">
        <v>4248</v>
      </c>
      <c r="T562" s="132">
        <v>17235.400000000001</v>
      </c>
      <c r="U562" s="142">
        <v>1127.5940000000001</v>
      </c>
      <c r="V562" s="133">
        <v>3.7549925482209306E-4</v>
      </c>
      <c r="W562" s="133">
        <v>1.1680255078317443E-2</v>
      </c>
      <c r="X562" s="133">
        <v>3.1219470414546205E-3</v>
      </c>
    </row>
    <row r="563" spans="1:24">
      <c r="A563" t="s">
        <v>1213</v>
      </c>
      <c r="B563" t="s">
        <v>1251</v>
      </c>
      <c r="C563" t="s">
        <v>3734</v>
      </c>
      <c r="D563" t="s">
        <v>3735</v>
      </c>
      <c r="E563" s="166" t="s">
        <v>311</v>
      </c>
      <c r="F563" t="s">
        <v>3734</v>
      </c>
      <c r="G563" t="s">
        <v>4453</v>
      </c>
      <c r="H563" t="s">
        <v>312</v>
      </c>
      <c r="I563" t="s">
        <v>917</v>
      </c>
      <c r="J563" t="s">
        <v>204</v>
      </c>
      <c r="K563" t="s">
        <v>233</v>
      </c>
      <c r="L563" t="s">
        <v>325</v>
      </c>
      <c r="M563" t="s">
        <v>340</v>
      </c>
      <c r="N563" t="s">
        <v>454</v>
      </c>
      <c r="O563" t="s">
        <v>339</v>
      </c>
      <c r="P563" t="s">
        <v>1212</v>
      </c>
      <c r="Q563" s="142">
        <v>21092</v>
      </c>
      <c r="S563" t="s">
        <v>4454</v>
      </c>
      <c r="T563" s="132">
        <v>23393.1</v>
      </c>
      <c r="U563" s="142">
        <v>1079.6804999999999</v>
      </c>
      <c r="V563" s="133">
        <v>1.1495470764353265E-4</v>
      </c>
      <c r="W563" s="133">
        <v>1.1254236307188912E-2</v>
      </c>
      <c r="X563" s="133">
        <v>3.0080789766554366E-3</v>
      </c>
    </row>
    <row r="564" spans="1:24">
      <c r="A564" t="s">
        <v>1213</v>
      </c>
      <c r="B564" t="s">
        <v>1251</v>
      </c>
      <c r="C564" t="s">
        <v>1732</v>
      </c>
      <c r="D564" t="s">
        <v>1733</v>
      </c>
      <c r="E564" t="s">
        <v>309</v>
      </c>
      <c r="F564" t="s">
        <v>1732</v>
      </c>
      <c r="G564" t="s">
        <v>4451</v>
      </c>
      <c r="H564" t="s">
        <v>312</v>
      </c>
      <c r="I564" t="s">
        <v>917</v>
      </c>
      <c r="J564" t="s">
        <v>204</v>
      </c>
      <c r="K564" t="s">
        <v>204</v>
      </c>
      <c r="L564" t="s">
        <v>325</v>
      </c>
      <c r="M564" t="s">
        <v>340</v>
      </c>
      <c r="N564" t="s">
        <v>447</v>
      </c>
      <c r="O564" t="s">
        <v>339</v>
      </c>
      <c r="P564" t="s">
        <v>1212</v>
      </c>
      <c r="Q564" s="142">
        <v>66982</v>
      </c>
      <c r="S564" t="s">
        <v>4452</v>
      </c>
      <c r="U564" s="142">
        <v>1038.221</v>
      </c>
      <c r="V564" s="133">
        <v>2.4024943531232126E-4</v>
      </c>
      <c r="W564" s="133">
        <v>1.059256994386828E-2</v>
      </c>
      <c r="X564" s="133">
        <v>2.8312260456579354E-3</v>
      </c>
    </row>
    <row r="565" spans="1:24">
      <c r="A565" t="s">
        <v>1213</v>
      </c>
      <c r="B565" t="s">
        <v>1251</v>
      </c>
      <c r="C565" t="s">
        <v>4322</v>
      </c>
      <c r="D565" t="s">
        <v>4323</v>
      </c>
      <c r="E565" t="s">
        <v>309</v>
      </c>
      <c r="F565" t="s">
        <v>4322</v>
      </c>
      <c r="G565" t="s">
        <v>4324</v>
      </c>
      <c r="H565" t="s">
        <v>312</v>
      </c>
      <c r="I565" t="s">
        <v>917</v>
      </c>
      <c r="J565" t="s">
        <v>204</v>
      </c>
      <c r="K565" t="s">
        <v>204</v>
      </c>
      <c r="L565" t="s">
        <v>325</v>
      </c>
      <c r="M565" t="s">
        <v>340</v>
      </c>
      <c r="N565" t="s">
        <v>451</v>
      </c>
      <c r="O565" t="s">
        <v>339</v>
      </c>
      <c r="P565" t="s">
        <v>1212</v>
      </c>
      <c r="Q565" s="142">
        <v>198900</v>
      </c>
      <c r="S565" t="s">
        <v>4325</v>
      </c>
      <c r="U565" s="142">
        <v>1027.5174</v>
      </c>
      <c r="V565" s="133">
        <v>1.0633299710757676E-3</v>
      </c>
      <c r="W565" s="133">
        <v>1.0483365225748354E-2</v>
      </c>
      <c r="X565" s="133">
        <v>2.8020373554828145E-3</v>
      </c>
    </row>
    <row r="566" spans="1:24">
      <c r="A566" t="s">
        <v>1213</v>
      </c>
      <c r="B566" t="s">
        <v>1251</v>
      </c>
      <c r="C566" t="s">
        <v>2119</v>
      </c>
      <c r="D566" t="s">
        <v>2120</v>
      </c>
      <c r="E566" t="s">
        <v>309</v>
      </c>
      <c r="F566" t="s">
        <v>2119</v>
      </c>
      <c r="G566" t="s">
        <v>4008</v>
      </c>
      <c r="H566" t="s">
        <v>312</v>
      </c>
      <c r="I566" t="s">
        <v>917</v>
      </c>
      <c r="J566" t="s">
        <v>204</v>
      </c>
      <c r="K566" t="s">
        <v>204</v>
      </c>
      <c r="L566" t="s">
        <v>325</v>
      </c>
      <c r="M566" t="s">
        <v>340</v>
      </c>
      <c r="N566" t="s">
        <v>464</v>
      </c>
      <c r="O566" t="s">
        <v>339</v>
      </c>
      <c r="P566" t="s">
        <v>1212</v>
      </c>
      <c r="Q566" s="142">
        <v>2091</v>
      </c>
      <c r="S566" t="s">
        <v>4009</v>
      </c>
      <c r="U566" s="142">
        <v>857.93730000000005</v>
      </c>
      <c r="V566" s="133">
        <v>8.500354872538784E-5</v>
      </c>
      <c r="W566" s="133">
        <v>8.7532046237780818E-3</v>
      </c>
      <c r="X566" s="133">
        <v>2.3395928509454596E-3</v>
      </c>
    </row>
    <row r="567" spans="1:24">
      <c r="A567" t="s">
        <v>1213</v>
      </c>
      <c r="B567" t="s">
        <v>1251</v>
      </c>
      <c r="C567" t="s">
        <v>3254</v>
      </c>
      <c r="D567" t="s">
        <v>3255</v>
      </c>
      <c r="E567" t="s">
        <v>309</v>
      </c>
      <c r="F567" t="s">
        <v>4016</v>
      </c>
      <c r="G567" t="s">
        <v>4017</v>
      </c>
      <c r="H567" t="s">
        <v>312</v>
      </c>
      <c r="I567" t="s">
        <v>917</v>
      </c>
      <c r="J567" t="s">
        <v>204</v>
      </c>
      <c r="K567" t="s">
        <v>204</v>
      </c>
      <c r="L567" t="s">
        <v>325</v>
      </c>
      <c r="M567" t="s">
        <v>340</v>
      </c>
      <c r="N567" t="s">
        <v>476</v>
      </c>
      <c r="O567" t="s">
        <v>339</v>
      </c>
      <c r="P567" t="s">
        <v>1212</v>
      </c>
      <c r="Q567" s="142">
        <v>2830</v>
      </c>
      <c r="S567" t="s">
        <v>4018</v>
      </c>
      <c r="U567" s="142">
        <v>849.84900000000005</v>
      </c>
      <c r="V567" s="133">
        <v>1.7797301564332496E-4</v>
      </c>
      <c r="W567" s="133">
        <v>8.6706828066726773E-3</v>
      </c>
      <c r="X567" s="133">
        <v>2.3175360772671239E-3</v>
      </c>
    </row>
    <row r="568" spans="1:24">
      <c r="A568" t="s">
        <v>1213</v>
      </c>
      <c r="B568" t="s">
        <v>1251</v>
      </c>
      <c r="C568" t="s">
        <v>3428</v>
      </c>
      <c r="D568" t="s">
        <v>3429</v>
      </c>
      <c r="E568" t="s">
        <v>309</v>
      </c>
      <c r="F568" t="s">
        <v>3428</v>
      </c>
      <c r="G568" t="s">
        <v>4310</v>
      </c>
      <c r="H568" t="s">
        <v>312</v>
      </c>
      <c r="I568" t="s">
        <v>917</v>
      </c>
      <c r="J568" t="s">
        <v>204</v>
      </c>
      <c r="K568" t="s">
        <v>204</v>
      </c>
      <c r="L568" t="s">
        <v>325</v>
      </c>
      <c r="M568" t="s">
        <v>340</v>
      </c>
      <c r="N568" t="s">
        <v>464</v>
      </c>
      <c r="O568" t="s">
        <v>339</v>
      </c>
      <c r="P568" t="s">
        <v>1212</v>
      </c>
      <c r="Q568" s="142">
        <v>174437.3</v>
      </c>
      <c r="S568" t="s">
        <v>4311</v>
      </c>
      <c r="U568" s="142">
        <v>787.75880000000006</v>
      </c>
      <c r="V568" s="133">
        <v>1.3297365856553048E-3</v>
      </c>
      <c r="W568" s="133">
        <v>8.0372008306805742E-3</v>
      </c>
      <c r="X568" s="133">
        <v>2.1482163862584355E-3</v>
      </c>
    </row>
    <row r="569" spans="1:24">
      <c r="A569" t="s">
        <v>1213</v>
      </c>
      <c r="B569" t="s">
        <v>1251</v>
      </c>
      <c r="C569" t="s">
        <v>2195</v>
      </c>
      <c r="D569" t="s">
        <v>2196</v>
      </c>
      <c r="E569" t="s">
        <v>309</v>
      </c>
      <c r="F569" t="s">
        <v>2195</v>
      </c>
      <c r="G569" t="s">
        <v>4003</v>
      </c>
      <c r="H569" t="s">
        <v>312</v>
      </c>
      <c r="I569" t="s">
        <v>917</v>
      </c>
      <c r="J569" t="s">
        <v>204</v>
      </c>
      <c r="K569" t="s">
        <v>204</v>
      </c>
      <c r="L569" t="s">
        <v>325</v>
      </c>
      <c r="M569" t="s">
        <v>340</v>
      </c>
      <c r="N569" t="s">
        <v>464</v>
      </c>
      <c r="O569" t="s">
        <v>339</v>
      </c>
      <c r="P569" t="s">
        <v>1212</v>
      </c>
      <c r="Q569" s="142">
        <v>44935</v>
      </c>
      <c r="S569" t="s">
        <v>4004</v>
      </c>
      <c r="U569" s="142">
        <v>785.91319999999996</v>
      </c>
      <c r="V569" s="133">
        <v>9.5449532589575957E-5</v>
      </c>
      <c r="W569" s="133">
        <v>8.0183698954084375E-3</v>
      </c>
      <c r="X569" s="133">
        <v>2.143183175744925E-3</v>
      </c>
    </row>
    <row r="570" spans="1:24">
      <c r="A570" t="s">
        <v>1213</v>
      </c>
      <c r="B570" t="s">
        <v>1251</v>
      </c>
      <c r="C570" t="s">
        <v>3962</v>
      </c>
      <c r="D570" t="s">
        <v>3963</v>
      </c>
      <c r="E570" t="s">
        <v>309</v>
      </c>
      <c r="F570" t="s">
        <v>3962</v>
      </c>
      <c r="G570" t="s">
        <v>3964</v>
      </c>
      <c r="H570" t="s">
        <v>312</v>
      </c>
      <c r="I570" t="s">
        <v>917</v>
      </c>
      <c r="J570" t="s">
        <v>204</v>
      </c>
      <c r="K570" t="s">
        <v>204</v>
      </c>
      <c r="L570" t="s">
        <v>325</v>
      </c>
      <c r="M570" t="s">
        <v>340</v>
      </c>
      <c r="N570" t="s">
        <v>458</v>
      </c>
      <c r="O570" t="s">
        <v>339</v>
      </c>
      <c r="P570" t="s">
        <v>1212</v>
      </c>
      <c r="Q570" s="142">
        <v>1190</v>
      </c>
      <c r="S570" t="s">
        <v>3965</v>
      </c>
      <c r="U570" s="142">
        <v>770.16800000000001</v>
      </c>
      <c r="V570" s="133">
        <v>4.1014917228795064E-5</v>
      </c>
      <c r="W570" s="133">
        <v>7.8577281797701515E-3</v>
      </c>
      <c r="X570" s="133">
        <v>2.1002461914489119E-3</v>
      </c>
    </row>
    <row r="571" spans="1:24">
      <c r="A571" t="s">
        <v>1213</v>
      </c>
      <c r="B571" t="s">
        <v>1251</v>
      </c>
      <c r="C571" t="s">
        <v>1618</v>
      </c>
      <c r="D571" t="s">
        <v>1619</v>
      </c>
      <c r="E571" t="s">
        <v>309</v>
      </c>
      <c r="F571" t="s">
        <v>1618</v>
      </c>
      <c r="G571" t="s">
        <v>4298</v>
      </c>
      <c r="H571" t="s">
        <v>312</v>
      </c>
      <c r="I571" t="s">
        <v>917</v>
      </c>
      <c r="J571" t="s">
        <v>204</v>
      </c>
      <c r="K571" t="s">
        <v>204</v>
      </c>
      <c r="L571" t="s">
        <v>325</v>
      </c>
      <c r="M571" t="s">
        <v>340</v>
      </c>
      <c r="N571" t="s">
        <v>464</v>
      </c>
      <c r="O571" t="s">
        <v>339</v>
      </c>
      <c r="P571" t="s">
        <v>1212</v>
      </c>
      <c r="Q571" s="142">
        <v>7704</v>
      </c>
      <c r="S571" t="s">
        <v>4299</v>
      </c>
      <c r="U571" s="142">
        <v>756.07060000000001</v>
      </c>
      <c r="V571" s="133">
        <v>2.1047560930831114E-4</v>
      </c>
      <c r="W571" s="133">
        <v>7.7138974161567323E-3</v>
      </c>
      <c r="X571" s="133">
        <v>2.0618025081626944E-3</v>
      </c>
    </row>
    <row r="572" spans="1:24">
      <c r="A572" t="s">
        <v>1213</v>
      </c>
      <c r="B572" t="s">
        <v>1251</v>
      </c>
      <c r="C572" t="s">
        <v>2540</v>
      </c>
      <c r="D572" t="s">
        <v>2541</v>
      </c>
      <c r="E572" t="s">
        <v>309</v>
      </c>
      <c r="F572" t="s">
        <v>2540</v>
      </c>
      <c r="G572" t="s">
        <v>4076</v>
      </c>
      <c r="H572" t="s">
        <v>312</v>
      </c>
      <c r="I572" t="s">
        <v>917</v>
      </c>
      <c r="J572" t="s">
        <v>204</v>
      </c>
      <c r="K572" t="s">
        <v>204</v>
      </c>
      <c r="L572" t="s">
        <v>325</v>
      </c>
      <c r="M572" t="s">
        <v>340</v>
      </c>
      <c r="N572" t="s">
        <v>440</v>
      </c>
      <c r="O572" t="s">
        <v>339</v>
      </c>
      <c r="P572" t="s">
        <v>1212</v>
      </c>
      <c r="Q572" s="142">
        <v>28457</v>
      </c>
      <c r="S572" t="s">
        <v>4077</v>
      </c>
      <c r="U572" s="142">
        <v>744.43509999999992</v>
      </c>
      <c r="V572" s="133">
        <v>1.2678858360787263E-4</v>
      </c>
      <c r="W572" s="133">
        <v>7.5951854925608098E-3</v>
      </c>
      <c r="X572" s="133">
        <v>2.0300726926603205E-3</v>
      </c>
    </row>
    <row r="573" spans="1:24">
      <c r="A573" t="s">
        <v>1213</v>
      </c>
      <c r="B573" t="s">
        <v>1251</v>
      </c>
      <c r="C573" t="s">
        <v>1953</v>
      </c>
      <c r="D573" t="s">
        <v>1954</v>
      </c>
      <c r="E573" t="s">
        <v>309</v>
      </c>
      <c r="F573" t="s">
        <v>1953</v>
      </c>
      <c r="G573" t="s">
        <v>3996</v>
      </c>
      <c r="H573" t="s">
        <v>312</v>
      </c>
      <c r="I573" t="s">
        <v>917</v>
      </c>
      <c r="J573" t="s">
        <v>204</v>
      </c>
      <c r="K573" t="s">
        <v>204</v>
      </c>
      <c r="L573" t="s">
        <v>325</v>
      </c>
      <c r="M573" t="s">
        <v>340</v>
      </c>
      <c r="N573" t="s">
        <v>464</v>
      </c>
      <c r="O573" t="s">
        <v>339</v>
      </c>
      <c r="P573" t="s">
        <v>1212</v>
      </c>
      <c r="Q573" s="142">
        <v>2644</v>
      </c>
      <c r="S573" t="s">
        <v>3997</v>
      </c>
      <c r="U573" s="142">
        <v>703.5684</v>
      </c>
      <c r="V573" s="133">
        <v>2.180209306690142E-5</v>
      </c>
      <c r="W573" s="133">
        <v>7.1782380507574937E-3</v>
      </c>
      <c r="X573" s="133">
        <v>1.918629250402256E-3</v>
      </c>
    </row>
    <row r="574" spans="1:24">
      <c r="A574" t="s">
        <v>1213</v>
      </c>
      <c r="B574" t="s">
        <v>1251</v>
      </c>
      <c r="C574" t="s">
        <v>4260</v>
      </c>
      <c r="D574" t="s">
        <v>4261</v>
      </c>
      <c r="E574" t="s">
        <v>309</v>
      </c>
      <c r="F574" t="s">
        <v>4260</v>
      </c>
      <c r="G574" t="s">
        <v>4262</v>
      </c>
      <c r="H574" t="s">
        <v>312</v>
      </c>
      <c r="I574" t="s">
        <v>917</v>
      </c>
      <c r="J574" t="s">
        <v>204</v>
      </c>
      <c r="K574" t="s">
        <v>204</v>
      </c>
      <c r="L574" t="s">
        <v>325</v>
      </c>
      <c r="M574" t="s">
        <v>340</v>
      </c>
      <c r="N574" t="s">
        <v>473</v>
      </c>
      <c r="O574" t="s">
        <v>339</v>
      </c>
      <c r="P574" t="s">
        <v>1212</v>
      </c>
      <c r="Q574" s="142">
        <v>16711</v>
      </c>
      <c r="S574" t="s">
        <v>4263</v>
      </c>
      <c r="U574" s="142">
        <v>605.27240000000006</v>
      </c>
      <c r="V574" s="133">
        <v>1.5216422583811748E-4</v>
      </c>
      <c r="W574" s="133">
        <v>6.1753619354110714E-3</v>
      </c>
      <c r="X574" s="133">
        <v>1.6505763611238927E-3</v>
      </c>
    </row>
    <row r="575" spans="1:24">
      <c r="A575" t="s">
        <v>1213</v>
      </c>
      <c r="B575" t="s">
        <v>1251</v>
      </c>
      <c r="C575" t="s">
        <v>1683</v>
      </c>
      <c r="D575" t="s">
        <v>1684</v>
      </c>
      <c r="E575" t="s">
        <v>309</v>
      </c>
      <c r="F575" t="s">
        <v>4317</v>
      </c>
      <c r="G575" t="s">
        <v>4318</v>
      </c>
      <c r="H575" t="s">
        <v>312</v>
      </c>
      <c r="I575" t="s">
        <v>917</v>
      </c>
      <c r="J575" t="s">
        <v>204</v>
      </c>
      <c r="K575" t="s">
        <v>204</v>
      </c>
      <c r="L575" t="s">
        <v>325</v>
      </c>
      <c r="M575" t="s">
        <v>340</v>
      </c>
      <c r="N575" t="s">
        <v>454</v>
      </c>
      <c r="O575" t="s">
        <v>339</v>
      </c>
      <c r="P575" t="s">
        <v>1212</v>
      </c>
      <c r="Q575" s="142">
        <v>14418</v>
      </c>
      <c r="S575" t="s">
        <v>4319</v>
      </c>
      <c r="U575" s="142">
        <v>601.23059999999998</v>
      </c>
      <c r="V575" s="133">
        <v>1.4430996122177748E-4</v>
      </c>
      <c r="W575" s="133">
        <v>6.1341247989531054E-3</v>
      </c>
      <c r="X575" s="133">
        <v>1.6395543281888421E-3</v>
      </c>
    </row>
    <row r="576" spans="1:24">
      <c r="A576" t="s">
        <v>1213</v>
      </c>
      <c r="B576" t="s">
        <v>1251</v>
      </c>
      <c r="C576" t="s">
        <v>2535</v>
      </c>
      <c r="D576" t="s">
        <v>2536</v>
      </c>
      <c r="E576" t="s">
        <v>309</v>
      </c>
      <c r="F576" t="s">
        <v>2535</v>
      </c>
      <c r="G576" t="s">
        <v>4245</v>
      </c>
      <c r="H576" t="s">
        <v>312</v>
      </c>
      <c r="I576" t="s">
        <v>917</v>
      </c>
      <c r="J576" t="s">
        <v>204</v>
      </c>
      <c r="K576" t="s">
        <v>204</v>
      </c>
      <c r="L576" t="s">
        <v>325</v>
      </c>
      <c r="M576" t="s">
        <v>340</v>
      </c>
      <c r="N576" t="s">
        <v>451</v>
      </c>
      <c r="O576" t="s">
        <v>339</v>
      </c>
      <c r="P576" t="s">
        <v>1212</v>
      </c>
      <c r="Q576" s="142">
        <v>578</v>
      </c>
      <c r="S576" t="s">
        <v>4246</v>
      </c>
      <c r="U576" s="142">
        <v>578.69359999999995</v>
      </c>
      <c r="V576" s="133">
        <v>7.5041642918626555E-5</v>
      </c>
      <c r="W576" s="133">
        <v>5.90418844742009E-3</v>
      </c>
      <c r="X576" s="133">
        <v>1.5780959860911647E-3</v>
      </c>
    </row>
    <row r="577" spans="1:24">
      <c r="A577" t="s">
        <v>1213</v>
      </c>
      <c r="B577" t="s">
        <v>1251</v>
      </c>
      <c r="C577" t="s">
        <v>4326</v>
      </c>
      <c r="D577" t="s">
        <v>4327</v>
      </c>
      <c r="E577" t="s">
        <v>309</v>
      </c>
      <c r="F577" t="s">
        <v>4328</v>
      </c>
      <c r="G577" t="s">
        <v>4329</v>
      </c>
      <c r="H577" t="s">
        <v>312</v>
      </c>
      <c r="I577" t="s">
        <v>917</v>
      </c>
      <c r="J577" t="s">
        <v>204</v>
      </c>
      <c r="K577" t="s">
        <v>204</v>
      </c>
      <c r="L577" t="s">
        <v>325</v>
      </c>
      <c r="M577" t="s">
        <v>340</v>
      </c>
      <c r="N577" t="s">
        <v>451</v>
      </c>
      <c r="O577" t="s">
        <v>339</v>
      </c>
      <c r="P577" t="s">
        <v>1212</v>
      </c>
      <c r="Q577" s="142">
        <v>5883</v>
      </c>
      <c r="S577" t="s">
        <v>4330</v>
      </c>
      <c r="U577" s="142">
        <v>571.70990000000006</v>
      </c>
      <c r="V577" s="133">
        <v>1.1082465657401859E-4</v>
      </c>
      <c r="W577" s="133">
        <v>5.8329368477951591E-3</v>
      </c>
      <c r="X577" s="133">
        <v>1.5590515629037899E-3</v>
      </c>
    </row>
    <row r="578" spans="1:24">
      <c r="A578" t="s">
        <v>1213</v>
      </c>
      <c r="B578" t="s">
        <v>1251</v>
      </c>
      <c r="C578" t="s">
        <v>4065</v>
      </c>
      <c r="D578" t="s">
        <v>4066</v>
      </c>
      <c r="E578" t="s">
        <v>309</v>
      </c>
      <c r="F578" t="s">
        <v>4065</v>
      </c>
      <c r="G578" t="s">
        <v>4067</v>
      </c>
      <c r="H578" t="s">
        <v>312</v>
      </c>
      <c r="I578" t="s">
        <v>917</v>
      </c>
      <c r="J578" t="s">
        <v>204</v>
      </c>
      <c r="K578" t="s">
        <v>204</v>
      </c>
      <c r="L578" t="s">
        <v>325</v>
      </c>
      <c r="M578" t="s">
        <v>340</v>
      </c>
      <c r="N578" t="s">
        <v>475</v>
      </c>
      <c r="O578" t="s">
        <v>339</v>
      </c>
      <c r="P578" t="s">
        <v>1212</v>
      </c>
      <c r="Q578" s="142">
        <v>2469</v>
      </c>
      <c r="S578" t="s">
        <v>4068</v>
      </c>
      <c r="U578" s="142">
        <v>544.41449999999998</v>
      </c>
      <c r="V578" s="133">
        <v>1.792301639792668E-4</v>
      </c>
      <c r="W578" s="133">
        <v>5.5544519612934799E-3</v>
      </c>
      <c r="X578" s="133">
        <v>1.4846169669404125E-3</v>
      </c>
    </row>
    <row r="579" spans="1:24">
      <c r="A579" t="s">
        <v>1213</v>
      </c>
      <c r="B579" t="s">
        <v>1251</v>
      </c>
      <c r="C579" t="s">
        <v>2415</v>
      </c>
      <c r="D579" t="s">
        <v>2416</v>
      </c>
      <c r="E579" t="s">
        <v>309</v>
      </c>
      <c r="F579" t="s">
        <v>2415</v>
      </c>
      <c r="G579" t="s">
        <v>4243</v>
      </c>
      <c r="H579" t="s">
        <v>312</v>
      </c>
      <c r="I579" t="s">
        <v>917</v>
      </c>
      <c r="J579" t="s">
        <v>204</v>
      </c>
      <c r="K579" t="s">
        <v>204</v>
      </c>
      <c r="L579" t="s">
        <v>325</v>
      </c>
      <c r="M579" t="s">
        <v>340</v>
      </c>
      <c r="N579" t="s">
        <v>440</v>
      </c>
      <c r="O579" t="s">
        <v>339</v>
      </c>
      <c r="P579" t="s">
        <v>1212</v>
      </c>
      <c r="Q579" s="142">
        <v>1351</v>
      </c>
      <c r="S579" t="s">
        <v>4244</v>
      </c>
      <c r="U579" s="142">
        <v>530.13240000000008</v>
      </c>
      <c r="V579" s="133">
        <v>9.8135590844174552E-5</v>
      </c>
      <c r="W579" s="133">
        <v>5.4087371826525921E-3</v>
      </c>
      <c r="X579" s="133">
        <v>1.4456697163004321E-3</v>
      </c>
    </row>
    <row r="580" spans="1:24">
      <c r="A580" t="s">
        <v>1213</v>
      </c>
      <c r="B580" t="s">
        <v>1251</v>
      </c>
      <c r="C580" t="s">
        <v>2274</v>
      </c>
      <c r="D580" t="s">
        <v>2275</v>
      </c>
      <c r="E580" t="s">
        <v>309</v>
      </c>
      <c r="F580" t="s">
        <v>4235</v>
      </c>
      <c r="G580" t="s">
        <v>4236</v>
      </c>
      <c r="H580" t="s">
        <v>312</v>
      </c>
      <c r="I580" t="s">
        <v>917</v>
      </c>
      <c r="J580" t="s">
        <v>204</v>
      </c>
      <c r="K580" t="s">
        <v>204</v>
      </c>
      <c r="L580" t="s">
        <v>325</v>
      </c>
      <c r="M580" t="s">
        <v>340</v>
      </c>
      <c r="N580" t="s">
        <v>445</v>
      </c>
      <c r="O580" t="s">
        <v>339</v>
      </c>
      <c r="P580" t="s">
        <v>1212</v>
      </c>
      <c r="Q580" s="142">
        <v>7689</v>
      </c>
      <c r="S580" t="s">
        <v>4237</v>
      </c>
      <c r="U580" s="142">
        <v>505.09040000000005</v>
      </c>
      <c r="V580" s="133">
        <v>9.7282855310636154E-5</v>
      </c>
      <c r="W580" s="133">
        <v>5.1532433806502726E-3</v>
      </c>
      <c r="X580" s="133">
        <v>1.3773802727974538E-3</v>
      </c>
    </row>
    <row r="581" spans="1:24">
      <c r="A581" t="s">
        <v>1213</v>
      </c>
      <c r="B581" t="s">
        <v>1251</v>
      </c>
      <c r="C581" t="s">
        <v>4502</v>
      </c>
      <c r="D581" t="s">
        <v>4503</v>
      </c>
      <c r="E581" t="s">
        <v>309</v>
      </c>
      <c r="F581" t="s">
        <v>4502</v>
      </c>
      <c r="G581" t="s">
        <v>4504</v>
      </c>
      <c r="H581" t="s">
        <v>312</v>
      </c>
      <c r="I581" t="s">
        <v>917</v>
      </c>
      <c r="J581" t="s">
        <v>204</v>
      </c>
      <c r="K581" t="s">
        <v>204</v>
      </c>
      <c r="L581" t="s">
        <v>325</v>
      </c>
      <c r="M581" t="s">
        <v>340</v>
      </c>
      <c r="N581" t="s">
        <v>448</v>
      </c>
      <c r="O581" t="s">
        <v>339</v>
      </c>
      <c r="P581" t="s">
        <v>1212</v>
      </c>
      <c r="Q581" s="142">
        <v>2868</v>
      </c>
      <c r="S581" t="s">
        <v>4505</v>
      </c>
      <c r="U581" s="142">
        <v>480.39</v>
      </c>
      <c r="V581" s="133">
        <v>8.0896655368965469E-5</v>
      </c>
      <c r="W581" s="133">
        <v>4.9012345881415259E-3</v>
      </c>
      <c r="X581" s="133">
        <v>1.3100223170920407E-3</v>
      </c>
    </row>
    <row r="582" spans="1:24">
      <c r="A582" t="s">
        <v>1213</v>
      </c>
      <c r="B582" t="s">
        <v>1251</v>
      </c>
      <c r="C582" t="s">
        <v>4105</v>
      </c>
      <c r="D582" t="s">
        <v>4106</v>
      </c>
      <c r="E582" t="s">
        <v>309</v>
      </c>
      <c r="F582" t="s">
        <v>4107</v>
      </c>
      <c r="G582" t="s">
        <v>4108</v>
      </c>
      <c r="H582" t="s">
        <v>312</v>
      </c>
      <c r="I582" t="s">
        <v>917</v>
      </c>
      <c r="J582" t="s">
        <v>204</v>
      </c>
      <c r="K582" t="s">
        <v>204</v>
      </c>
      <c r="L582" t="s">
        <v>325</v>
      </c>
      <c r="M582" t="s">
        <v>340</v>
      </c>
      <c r="N582" t="s">
        <v>477</v>
      </c>
      <c r="O582" t="s">
        <v>339</v>
      </c>
      <c r="P582" t="s">
        <v>1212</v>
      </c>
      <c r="Q582" s="142">
        <v>1313</v>
      </c>
      <c r="S582" t="s">
        <v>4109</v>
      </c>
      <c r="U582" s="142">
        <v>435.78469999999999</v>
      </c>
      <c r="V582" s="133">
        <v>2.1257512174904154E-4</v>
      </c>
      <c r="W582" s="133">
        <v>4.4461438510853234E-3</v>
      </c>
      <c r="X582" s="133">
        <v>1.1883837766132931E-3</v>
      </c>
    </row>
    <row r="583" spans="1:24">
      <c r="A583" t="s">
        <v>1213</v>
      </c>
      <c r="B583" t="s">
        <v>1251</v>
      </c>
      <c r="C583" t="s">
        <v>2324</v>
      </c>
      <c r="D583" t="s">
        <v>2325</v>
      </c>
      <c r="E583" t="s">
        <v>309</v>
      </c>
      <c r="F583" t="s">
        <v>2324</v>
      </c>
      <c r="G583" t="s">
        <v>4238</v>
      </c>
      <c r="H583" t="s">
        <v>312</v>
      </c>
      <c r="I583" t="s">
        <v>917</v>
      </c>
      <c r="J583" t="s">
        <v>204</v>
      </c>
      <c r="K583" t="s">
        <v>204</v>
      </c>
      <c r="L583" t="s">
        <v>325</v>
      </c>
      <c r="M583" t="s">
        <v>340</v>
      </c>
      <c r="N583" t="s">
        <v>454</v>
      </c>
      <c r="O583" t="s">
        <v>339</v>
      </c>
      <c r="P583" t="s">
        <v>1212</v>
      </c>
      <c r="Q583" s="142">
        <v>872</v>
      </c>
      <c r="S583" t="s">
        <v>4239</v>
      </c>
      <c r="U583" s="142">
        <v>422.048</v>
      </c>
      <c r="V583" s="133">
        <v>4.7112014595647897E-5</v>
      </c>
      <c r="W583" s="133">
        <v>4.3059935790835668E-3</v>
      </c>
      <c r="X583" s="133">
        <v>1.1509238303962646E-3</v>
      </c>
    </row>
    <row r="584" spans="1:24">
      <c r="A584" t="s">
        <v>1213</v>
      </c>
      <c r="B584" t="s">
        <v>1251</v>
      </c>
      <c r="C584" t="s">
        <v>2740</v>
      </c>
      <c r="D584" t="s">
        <v>2741</v>
      </c>
      <c r="E584" t="s">
        <v>309</v>
      </c>
      <c r="F584" t="s">
        <v>2740</v>
      </c>
      <c r="G584" t="s">
        <v>4304</v>
      </c>
      <c r="H584" t="s">
        <v>312</v>
      </c>
      <c r="I584" t="s">
        <v>917</v>
      </c>
      <c r="J584" t="s">
        <v>204</v>
      </c>
      <c r="K584" t="s">
        <v>204</v>
      </c>
      <c r="L584" t="s">
        <v>325</v>
      </c>
      <c r="M584" t="s">
        <v>340</v>
      </c>
      <c r="N584" t="s">
        <v>440</v>
      </c>
      <c r="O584" t="s">
        <v>339</v>
      </c>
      <c r="P584" t="s">
        <v>1212</v>
      </c>
      <c r="Q584" s="142">
        <v>616512</v>
      </c>
      <c r="S584" t="s">
        <v>4305</v>
      </c>
      <c r="U584" s="142">
        <v>411.83</v>
      </c>
      <c r="V584" s="133">
        <v>4.8737836737211673E-4</v>
      </c>
      <c r="W584" s="133">
        <v>4.2017434144217781E-3</v>
      </c>
      <c r="X584" s="133">
        <v>1.123059413827041E-3</v>
      </c>
    </row>
    <row r="585" spans="1:24">
      <c r="A585" t="s">
        <v>1213</v>
      </c>
      <c r="B585" t="s">
        <v>1251</v>
      </c>
      <c r="C585" t="s">
        <v>4093</v>
      </c>
      <c r="D585" t="s">
        <v>4094</v>
      </c>
      <c r="E585" t="s">
        <v>309</v>
      </c>
      <c r="F585" t="s">
        <v>4093</v>
      </c>
      <c r="G585" t="s">
        <v>4095</v>
      </c>
      <c r="H585" t="s">
        <v>312</v>
      </c>
      <c r="I585" t="s">
        <v>917</v>
      </c>
      <c r="J585" t="s">
        <v>204</v>
      </c>
      <c r="K585" t="s">
        <v>204</v>
      </c>
      <c r="L585" t="s">
        <v>325</v>
      </c>
      <c r="M585" t="s">
        <v>340</v>
      </c>
      <c r="N585" t="s">
        <v>475</v>
      </c>
      <c r="O585" t="s">
        <v>339</v>
      </c>
      <c r="P585" t="s">
        <v>1212</v>
      </c>
      <c r="Q585" s="142">
        <v>1127</v>
      </c>
      <c r="S585" t="s">
        <v>4096</v>
      </c>
      <c r="U585" s="142">
        <v>384.75779999999997</v>
      </c>
      <c r="V585" s="133">
        <v>8.1613328216870436E-5</v>
      </c>
      <c r="W585" s="133">
        <v>3.9255359966219941E-3</v>
      </c>
      <c r="X585" s="133">
        <v>1.0492335491480587E-3</v>
      </c>
    </row>
    <row r="586" spans="1:24">
      <c r="A586" t="s">
        <v>1213</v>
      </c>
      <c r="B586" t="s">
        <v>1251</v>
      </c>
      <c r="C586" t="s">
        <v>2565</v>
      </c>
      <c r="D586" t="s">
        <v>2566</v>
      </c>
      <c r="E586" t="s">
        <v>309</v>
      </c>
      <c r="F586" t="s">
        <v>2565</v>
      </c>
      <c r="G586" t="s">
        <v>4286</v>
      </c>
      <c r="H586" t="s">
        <v>312</v>
      </c>
      <c r="I586" t="s">
        <v>917</v>
      </c>
      <c r="J586" t="s">
        <v>204</v>
      </c>
      <c r="K586" t="s">
        <v>204</v>
      </c>
      <c r="L586" t="s">
        <v>325</v>
      </c>
      <c r="M586" t="s">
        <v>340</v>
      </c>
      <c r="N586" t="s">
        <v>484</v>
      </c>
      <c r="O586" t="s">
        <v>339</v>
      </c>
      <c r="P586" t="s">
        <v>1212</v>
      </c>
      <c r="Q586" s="142">
        <v>23598</v>
      </c>
      <c r="S586" t="s">
        <v>4287</v>
      </c>
      <c r="U586" s="142">
        <v>376.86009999999999</v>
      </c>
      <c r="V586" s="133">
        <v>1.2347203423043699E-4</v>
      </c>
      <c r="W586" s="133">
        <v>3.8449583899770826E-3</v>
      </c>
      <c r="X586" s="133">
        <v>1.0276964321085898E-3</v>
      </c>
    </row>
    <row r="587" spans="1:24">
      <c r="A587" t="s">
        <v>1213</v>
      </c>
      <c r="B587" t="s">
        <v>1251</v>
      </c>
      <c r="C587" t="s">
        <v>1973</v>
      </c>
      <c r="D587" t="s">
        <v>1974</v>
      </c>
      <c r="E587" t="s">
        <v>309</v>
      </c>
      <c r="F587" t="s">
        <v>4269</v>
      </c>
      <c r="G587" t="s">
        <v>4270</v>
      </c>
      <c r="H587" t="s">
        <v>312</v>
      </c>
      <c r="I587" t="s">
        <v>917</v>
      </c>
      <c r="J587" t="s">
        <v>204</v>
      </c>
      <c r="K587" t="s">
        <v>204</v>
      </c>
      <c r="L587" t="s">
        <v>325</v>
      </c>
      <c r="M587" t="s">
        <v>340</v>
      </c>
      <c r="N587" t="s">
        <v>464</v>
      </c>
      <c r="O587" t="s">
        <v>339</v>
      </c>
      <c r="P587" t="s">
        <v>1212</v>
      </c>
      <c r="Q587" s="142">
        <v>5963</v>
      </c>
      <c r="S587" t="s">
        <v>4271</v>
      </c>
      <c r="U587" s="142">
        <v>362.37150000000003</v>
      </c>
      <c r="V587" s="133">
        <v>4.5342645352586821E-5</v>
      </c>
      <c r="W587" s="133">
        <v>3.6971372813111698E-3</v>
      </c>
      <c r="X587" s="133">
        <v>9.8818619283986262E-4</v>
      </c>
    </row>
    <row r="588" spans="1:24">
      <c r="A588" t="s">
        <v>1213</v>
      </c>
      <c r="B588" t="s">
        <v>1251</v>
      </c>
      <c r="C588" t="s">
        <v>4019</v>
      </c>
      <c r="D588" t="s">
        <v>4020</v>
      </c>
      <c r="E588" t="s">
        <v>309</v>
      </c>
      <c r="F588" t="s">
        <v>4021</v>
      </c>
      <c r="G588" t="s">
        <v>4022</v>
      </c>
      <c r="H588" t="s">
        <v>312</v>
      </c>
      <c r="I588" t="s">
        <v>917</v>
      </c>
      <c r="J588" t="s">
        <v>204</v>
      </c>
      <c r="K588" t="s">
        <v>204</v>
      </c>
      <c r="L588" t="s">
        <v>325</v>
      </c>
      <c r="M588" t="s">
        <v>340</v>
      </c>
      <c r="N588" t="s">
        <v>476</v>
      </c>
      <c r="O588" t="s">
        <v>339</v>
      </c>
      <c r="P588" t="s">
        <v>1212</v>
      </c>
      <c r="Q588" s="142">
        <v>6239</v>
      </c>
      <c r="S588" t="s">
        <v>4023</v>
      </c>
      <c r="T588" s="132">
        <v>2835.1</v>
      </c>
      <c r="U588" s="142">
        <v>353.77890000000002</v>
      </c>
      <c r="V588" s="133">
        <v>8.6873375823636609E-5</v>
      </c>
      <c r="W588" s="133">
        <v>3.638395721034676E-3</v>
      </c>
      <c r="X588" s="133">
        <v>9.724855048766298E-4</v>
      </c>
    </row>
    <row r="589" spans="1:24">
      <c r="A589" t="s">
        <v>1213</v>
      </c>
      <c r="B589" t="s">
        <v>1251</v>
      </c>
      <c r="C589" t="s">
        <v>2724</v>
      </c>
      <c r="D589" t="s">
        <v>2725</v>
      </c>
      <c r="E589" t="s">
        <v>309</v>
      </c>
      <c r="F589" t="s">
        <v>2724</v>
      </c>
      <c r="G589" t="s">
        <v>4292</v>
      </c>
      <c r="H589" t="s">
        <v>312</v>
      </c>
      <c r="I589" t="s">
        <v>917</v>
      </c>
      <c r="J589" t="s">
        <v>204</v>
      </c>
      <c r="K589" t="s">
        <v>204</v>
      </c>
      <c r="L589" t="s">
        <v>325</v>
      </c>
      <c r="M589" t="s">
        <v>340</v>
      </c>
      <c r="N589" t="s">
        <v>447</v>
      </c>
      <c r="O589" t="s">
        <v>339</v>
      </c>
      <c r="P589" t="s">
        <v>1212</v>
      </c>
      <c r="Q589" s="142">
        <v>37467</v>
      </c>
      <c r="S589" t="s">
        <v>4293</v>
      </c>
      <c r="U589" s="142">
        <v>342.3734</v>
      </c>
      <c r="V589" s="133">
        <v>6.7592929683939573E-5</v>
      </c>
      <c r="W589" s="133">
        <v>3.4931047182422716E-3</v>
      </c>
      <c r="X589" s="133">
        <v>9.3365152280377756E-4</v>
      </c>
    </row>
    <row r="590" spans="1:24">
      <c r="A590" t="s">
        <v>1213</v>
      </c>
      <c r="B590" t="s">
        <v>1251</v>
      </c>
      <c r="C590" t="s">
        <v>1699</v>
      </c>
      <c r="D590" t="s">
        <v>1700</v>
      </c>
      <c r="E590" t="s">
        <v>309</v>
      </c>
      <c r="F590" t="s">
        <v>4013</v>
      </c>
      <c r="G590" t="s">
        <v>4014</v>
      </c>
      <c r="H590" t="s">
        <v>312</v>
      </c>
      <c r="I590" t="s">
        <v>917</v>
      </c>
      <c r="J590" t="s">
        <v>204</v>
      </c>
      <c r="K590" t="s">
        <v>204</v>
      </c>
      <c r="L590" t="s">
        <v>325</v>
      </c>
      <c r="M590" t="s">
        <v>340</v>
      </c>
      <c r="N590" t="s">
        <v>447</v>
      </c>
      <c r="O590" t="s">
        <v>339</v>
      </c>
      <c r="P590" t="s">
        <v>1212</v>
      </c>
      <c r="Q590" s="142">
        <v>21403</v>
      </c>
      <c r="S590" t="s">
        <v>4015</v>
      </c>
      <c r="U590" s="142">
        <v>341.59190000000001</v>
      </c>
      <c r="V590" s="133">
        <v>3.4503345992728068E-4</v>
      </c>
      <c r="W590" s="133">
        <v>3.4851307006479935E-3</v>
      </c>
      <c r="X590" s="133">
        <v>9.3152019429510672E-4</v>
      </c>
    </row>
    <row r="591" spans="1:24">
      <c r="A591" t="s">
        <v>1213</v>
      </c>
      <c r="B591" t="s">
        <v>1251</v>
      </c>
      <c r="C591" t="s">
        <v>2382</v>
      </c>
      <c r="D591" t="s">
        <v>2383</v>
      </c>
      <c r="E591" t="s">
        <v>309</v>
      </c>
      <c r="F591" t="s">
        <v>2382</v>
      </c>
      <c r="G591" t="s">
        <v>4294</v>
      </c>
      <c r="H591" t="s">
        <v>312</v>
      </c>
      <c r="I591" t="s">
        <v>917</v>
      </c>
      <c r="J591" t="s">
        <v>204</v>
      </c>
      <c r="K591" t="s">
        <v>204</v>
      </c>
      <c r="L591" t="s">
        <v>325</v>
      </c>
      <c r="M591" t="s">
        <v>340</v>
      </c>
      <c r="N591" t="s">
        <v>465</v>
      </c>
      <c r="O591" t="s">
        <v>339</v>
      </c>
      <c r="P591" t="s">
        <v>1212</v>
      </c>
      <c r="Q591" s="142">
        <v>7197</v>
      </c>
      <c r="S591" t="s">
        <v>4295</v>
      </c>
      <c r="U591" s="142">
        <v>338.9787</v>
      </c>
      <c r="V591" s="133">
        <v>9.7358294880053479E-5</v>
      </c>
      <c r="W591" s="133">
        <v>3.458469429178896E-3</v>
      </c>
      <c r="X591" s="133">
        <v>9.2439405903296855E-4</v>
      </c>
    </row>
    <row r="592" spans="1:24">
      <c r="A592" t="s">
        <v>1213</v>
      </c>
      <c r="B592" t="s">
        <v>1251</v>
      </c>
      <c r="C592" t="s">
        <v>4506</v>
      </c>
      <c r="D592" t="s">
        <v>4507</v>
      </c>
      <c r="E592" t="s">
        <v>309</v>
      </c>
      <c r="F592" t="s">
        <v>4506</v>
      </c>
      <c r="G592" t="s">
        <v>4508</v>
      </c>
      <c r="H592" t="s">
        <v>312</v>
      </c>
      <c r="I592" t="s">
        <v>917</v>
      </c>
      <c r="J592" t="s">
        <v>204</v>
      </c>
      <c r="K592" t="s">
        <v>204</v>
      </c>
      <c r="L592" t="s">
        <v>325</v>
      </c>
      <c r="M592" t="s">
        <v>340</v>
      </c>
      <c r="N592" t="s">
        <v>469</v>
      </c>
      <c r="O592" t="s">
        <v>339</v>
      </c>
      <c r="P592" t="s">
        <v>1212</v>
      </c>
      <c r="Q592" s="142">
        <v>6405</v>
      </c>
      <c r="S592" t="s">
        <v>4509</v>
      </c>
      <c r="U592" s="142">
        <v>311.73140000000001</v>
      </c>
      <c r="V592" s="133">
        <v>9.9130832315314117E-5</v>
      </c>
      <c r="W592" s="133">
        <v>3.1804751864694348E-3</v>
      </c>
      <c r="X592" s="133">
        <v>8.5009060437817171E-4</v>
      </c>
    </row>
    <row r="593" spans="1:24">
      <c r="A593" t="s">
        <v>1213</v>
      </c>
      <c r="B593" t="s">
        <v>1251</v>
      </c>
      <c r="C593" t="s">
        <v>2335</v>
      </c>
      <c r="D593" t="s">
        <v>2336</v>
      </c>
      <c r="E593" t="s">
        <v>309</v>
      </c>
      <c r="F593" t="s">
        <v>2335</v>
      </c>
      <c r="G593" t="s">
        <v>4331</v>
      </c>
      <c r="H593" t="s">
        <v>312</v>
      </c>
      <c r="I593" t="s">
        <v>917</v>
      </c>
      <c r="J593" t="s">
        <v>204</v>
      </c>
      <c r="K593" t="s">
        <v>204</v>
      </c>
      <c r="L593" t="s">
        <v>325</v>
      </c>
      <c r="M593" t="s">
        <v>340</v>
      </c>
      <c r="N593" t="s">
        <v>464</v>
      </c>
      <c r="O593" t="s">
        <v>339</v>
      </c>
      <c r="P593" t="s">
        <v>1212</v>
      </c>
      <c r="Q593" s="142">
        <v>1808</v>
      </c>
      <c r="S593" t="s">
        <v>4332</v>
      </c>
      <c r="U593" s="142">
        <v>296.87359999999995</v>
      </c>
      <c r="V593" s="133">
        <v>1.0204532008760997E-4</v>
      </c>
      <c r="W593" s="133">
        <v>3.0288872720624746E-3</v>
      </c>
      <c r="X593" s="133">
        <v>8.0957355764161546E-4</v>
      </c>
    </row>
    <row r="594" spans="1:24">
      <c r="A594" t="s">
        <v>1213</v>
      </c>
      <c r="B594" t="s">
        <v>1251</v>
      </c>
      <c r="C594" t="s">
        <v>4134</v>
      </c>
      <c r="D594" t="s">
        <v>4135</v>
      </c>
      <c r="E594" t="s">
        <v>309</v>
      </c>
      <c r="F594" t="s">
        <v>4134</v>
      </c>
      <c r="G594" t="s">
        <v>4215</v>
      </c>
      <c r="H594" t="s">
        <v>312</v>
      </c>
      <c r="I594" t="s">
        <v>917</v>
      </c>
      <c r="J594" t="s">
        <v>204</v>
      </c>
      <c r="K594" t="s">
        <v>204</v>
      </c>
      <c r="L594" t="s">
        <v>325</v>
      </c>
      <c r="M594" t="s">
        <v>340</v>
      </c>
      <c r="N594" t="s">
        <v>458</v>
      </c>
      <c r="O594" t="s">
        <v>339</v>
      </c>
      <c r="P594" t="s">
        <v>1212</v>
      </c>
      <c r="Q594" s="142">
        <v>895</v>
      </c>
      <c r="S594" t="s">
        <v>4216</v>
      </c>
      <c r="U594" s="142">
        <v>275.66000000000003</v>
      </c>
      <c r="V594" s="133">
        <v>1.9307160287979995E-5</v>
      </c>
      <c r="W594" s="133">
        <v>2.8124530622350443E-3</v>
      </c>
      <c r="X594" s="133">
        <v>7.5172412400256446E-4</v>
      </c>
    </row>
    <row r="595" spans="1:24">
      <c r="A595" t="s">
        <v>1213</v>
      </c>
      <c r="B595" t="s">
        <v>1251</v>
      </c>
      <c r="C595" t="s">
        <v>2318</v>
      </c>
      <c r="D595" t="s">
        <v>2319</v>
      </c>
      <c r="E595" t="s">
        <v>309</v>
      </c>
      <c r="F595" t="s">
        <v>4224</v>
      </c>
      <c r="G595" t="s">
        <v>4225</v>
      </c>
      <c r="H595" t="s">
        <v>312</v>
      </c>
      <c r="I595" t="s">
        <v>917</v>
      </c>
      <c r="J595" t="s">
        <v>204</v>
      </c>
      <c r="K595" t="s">
        <v>204</v>
      </c>
      <c r="L595" t="s">
        <v>325</v>
      </c>
      <c r="M595" t="s">
        <v>340</v>
      </c>
      <c r="N595" t="s">
        <v>459</v>
      </c>
      <c r="O595" t="s">
        <v>339</v>
      </c>
      <c r="P595" t="s">
        <v>1212</v>
      </c>
      <c r="Q595" s="142">
        <v>3778</v>
      </c>
      <c r="S595" t="s">
        <v>4226</v>
      </c>
      <c r="U595" s="142">
        <v>261.0598</v>
      </c>
      <c r="V595" s="133">
        <v>3.2171941570712871E-5</v>
      </c>
      <c r="W595" s="133">
        <v>2.6634928315187848E-3</v>
      </c>
      <c r="X595" s="133">
        <v>7.1190941546573564E-4</v>
      </c>
    </row>
    <row r="596" spans="1:24">
      <c r="A596" t="s">
        <v>1213</v>
      </c>
      <c r="B596" t="s">
        <v>1251</v>
      </c>
      <c r="C596" t="s">
        <v>2234</v>
      </c>
      <c r="D596" t="s">
        <v>2235</v>
      </c>
      <c r="E596" t="s">
        <v>309</v>
      </c>
      <c r="F596" t="s">
        <v>2234</v>
      </c>
      <c r="G596" t="s">
        <v>3990</v>
      </c>
      <c r="H596" t="s">
        <v>312</v>
      </c>
      <c r="I596" t="s">
        <v>917</v>
      </c>
      <c r="J596" t="s">
        <v>204</v>
      </c>
      <c r="K596" t="s">
        <v>204</v>
      </c>
      <c r="L596" t="s">
        <v>325</v>
      </c>
      <c r="M596" t="s">
        <v>340</v>
      </c>
      <c r="N596" t="s">
        <v>441</v>
      </c>
      <c r="O596" t="s">
        <v>339</v>
      </c>
      <c r="P596" t="s">
        <v>1212</v>
      </c>
      <c r="Q596" s="142">
        <v>15555</v>
      </c>
      <c r="S596" t="s">
        <v>3991</v>
      </c>
      <c r="U596" s="142">
        <v>210.30360000000002</v>
      </c>
      <c r="V596" s="133">
        <v>2.8379334321635972E-5</v>
      </c>
      <c r="W596" s="133">
        <v>2.145646825143488E-3</v>
      </c>
      <c r="X596" s="133">
        <v>5.7349738621702718E-4</v>
      </c>
    </row>
    <row r="597" spans="1:24">
      <c r="A597" t="s">
        <v>1213</v>
      </c>
      <c r="B597" t="s">
        <v>1251</v>
      </c>
      <c r="C597" t="s">
        <v>3151</v>
      </c>
      <c r="D597" t="s">
        <v>3152</v>
      </c>
      <c r="E597" t="s">
        <v>309</v>
      </c>
      <c r="F597" t="s">
        <v>3151</v>
      </c>
      <c r="G597" t="s">
        <v>4284</v>
      </c>
      <c r="H597" t="s">
        <v>312</v>
      </c>
      <c r="I597" t="s">
        <v>917</v>
      </c>
      <c r="J597" t="s">
        <v>204</v>
      </c>
      <c r="K597" t="s">
        <v>204</v>
      </c>
      <c r="L597" t="s">
        <v>325</v>
      </c>
      <c r="M597" t="s">
        <v>340</v>
      </c>
      <c r="N597" t="s">
        <v>447</v>
      </c>
      <c r="O597" t="s">
        <v>339</v>
      </c>
      <c r="P597" t="s">
        <v>1212</v>
      </c>
      <c r="Q597" s="142">
        <v>817</v>
      </c>
      <c r="S597" t="s">
        <v>4285</v>
      </c>
      <c r="T597" s="132">
        <v>1938.5</v>
      </c>
      <c r="U597" s="142">
        <v>204.30939999999998</v>
      </c>
      <c r="V597" s="133">
        <v>6.4617999268559047E-5</v>
      </c>
      <c r="W597" s="133">
        <v>2.1042688925879422E-3</v>
      </c>
      <c r="X597" s="133">
        <v>5.6243772071681939E-4</v>
      </c>
    </row>
    <row r="598" spans="1:24">
      <c r="A598" t="s">
        <v>1213</v>
      </c>
      <c r="B598" t="s">
        <v>1251</v>
      </c>
      <c r="C598" t="s">
        <v>3264</v>
      </c>
      <c r="D598" t="s">
        <v>3265</v>
      </c>
      <c r="E598" t="s">
        <v>309</v>
      </c>
      <c r="F598" t="s">
        <v>3264</v>
      </c>
      <c r="G598" t="s">
        <v>4049</v>
      </c>
      <c r="H598" t="s">
        <v>312</v>
      </c>
      <c r="I598" t="s">
        <v>917</v>
      </c>
      <c r="J598" t="s">
        <v>204</v>
      </c>
      <c r="K598" t="s">
        <v>204</v>
      </c>
      <c r="L598" t="s">
        <v>325</v>
      </c>
      <c r="M598" t="s">
        <v>340</v>
      </c>
      <c r="N598" t="s">
        <v>477</v>
      </c>
      <c r="O598" t="s">
        <v>339</v>
      </c>
      <c r="P598" t="s">
        <v>1212</v>
      </c>
      <c r="Q598" s="142">
        <v>11843</v>
      </c>
      <c r="S598" t="s">
        <v>4050</v>
      </c>
      <c r="U598" s="142">
        <v>193.63310000000001</v>
      </c>
      <c r="V598" s="133">
        <v>7.008791734135337E-4</v>
      </c>
      <c r="W598" s="133">
        <v>1.9755636088747424E-3</v>
      </c>
      <c r="X598" s="133">
        <v>5.2803683845750119E-4</v>
      </c>
    </row>
    <row r="599" spans="1:24">
      <c r="A599" t="s">
        <v>1213</v>
      </c>
      <c r="B599" t="s">
        <v>1251</v>
      </c>
      <c r="C599" t="s">
        <v>4510</v>
      </c>
      <c r="D599" t="s">
        <v>4511</v>
      </c>
      <c r="E599" t="s">
        <v>309</v>
      </c>
      <c r="F599" t="s">
        <v>4512</v>
      </c>
      <c r="G599" t="s">
        <v>4513</v>
      </c>
      <c r="H599" t="s">
        <v>312</v>
      </c>
      <c r="I599" t="s">
        <v>917</v>
      </c>
      <c r="J599" t="s">
        <v>204</v>
      </c>
      <c r="K599" t="s">
        <v>204</v>
      </c>
      <c r="L599" t="s">
        <v>325</v>
      </c>
      <c r="M599" t="s">
        <v>340</v>
      </c>
      <c r="N599" t="s">
        <v>480</v>
      </c>
      <c r="O599" t="s">
        <v>339</v>
      </c>
      <c r="P599" t="s">
        <v>1212</v>
      </c>
      <c r="Q599" s="142">
        <v>3524</v>
      </c>
      <c r="S599" t="s">
        <v>4514</v>
      </c>
      <c r="U599" s="142">
        <v>151.77870000000001</v>
      </c>
      <c r="V599" s="133">
        <v>7.1782047379206689E-5</v>
      </c>
      <c r="W599" s="133">
        <v>1.5485395536094931E-3</v>
      </c>
      <c r="X599" s="133">
        <v>4.1390007714309495E-4</v>
      </c>
    </row>
    <row r="600" spans="1:24">
      <c r="A600" t="s">
        <v>1213</v>
      </c>
      <c r="B600" t="s">
        <v>1251</v>
      </c>
      <c r="C600" t="s">
        <v>3113</v>
      </c>
      <c r="D600" t="s">
        <v>3114</v>
      </c>
      <c r="E600" t="s">
        <v>309</v>
      </c>
      <c r="F600" t="s">
        <v>3113</v>
      </c>
      <c r="G600" t="s">
        <v>4449</v>
      </c>
      <c r="H600" t="s">
        <v>312</v>
      </c>
      <c r="I600" t="s">
        <v>917</v>
      </c>
      <c r="J600" t="s">
        <v>204</v>
      </c>
      <c r="K600" t="s">
        <v>204</v>
      </c>
      <c r="L600" t="s">
        <v>325</v>
      </c>
      <c r="M600" t="s">
        <v>340</v>
      </c>
      <c r="N600" t="s">
        <v>447</v>
      </c>
      <c r="O600" t="s">
        <v>339</v>
      </c>
      <c r="P600" t="s">
        <v>1212</v>
      </c>
      <c r="Q600" s="142">
        <v>448</v>
      </c>
      <c r="S600" t="s">
        <v>4450</v>
      </c>
      <c r="U600" s="142">
        <v>128.12799999999999</v>
      </c>
      <c r="V600" s="133">
        <v>2.315004645769926E-5</v>
      </c>
      <c r="W600" s="133">
        <v>1.3072407529494733E-3</v>
      </c>
      <c r="X600" s="133">
        <v>3.4940473249728135E-4</v>
      </c>
    </row>
    <row r="601" spans="1:24">
      <c r="A601" t="s">
        <v>1213</v>
      </c>
      <c r="B601" t="s">
        <v>1251</v>
      </c>
      <c r="C601" t="s">
        <v>1672</v>
      </c>
      <c r="D601" t="s">
        <v>1673</v>
      </c>
      <c r="E601" t="s">
        <v>309</v>
      </c>
      <c r="F601" t="s">
        <v>4005</v>
      </c>
      <c r="G601" t="s">
        <v>4006</v>
      </c>
      <c r="H601" t="s">
        <v>312</v>
      </c>
      <c r="I601" t="s">
        <v>917</v>
      </c>
      <c r="J601" t="s">
        <v>204</v>
      </c>
      <c r="K601" t="s">
        <v>204</v>
      </c>
      <c r="L601" t="s">
        <v>325</v>
      </c>
      <c r="M601" t="s">
        <v>340</v>
      </c>
      <c r="N601" t="s">
        <v>440</v>
      </c>
      <c r="O601" t="s">
        <v>339</v>
      </c>
      <c r="P601" t="s">
        <v>1212</v>
      </c>
      <c r="Q601" s="142">
        <v>1351</v>
      </c>
      <c r="S601" t="s">
        <v>4007</v>
      </c>
      <c r="U601" s="142">
        <v>120.185</v>
      </c>
      <c r="V601" s="133">
        <v>1.0813352176793425E-4</v>
      </c>
      <c r="W601" s="133">
        <v>1.2262009678103327E-3</v>
      </c>
      <c r="X601" s="133">
        <v>3.2774408247218765E-4</v>
      </c>
    </row>
    <row r="602" spans="1:24">
      <c r="A602" t="s">
        <v>1213</v>
      </c>
      <c r="B602" t="s">
        <v>1251</v>
      </c>
      <c r="C602" t="s">
        <v>4515</v>
      </c>
      <c r="D602" t="s">
        <v>4516</v>
      </c>
      <c r="E602" t="s">
        <v>309</v>
      </c>
      <c r="F602" t="s">
        <v>4517</v>
      </c>
      <c r="G602" t="s">
        <v>4518</v>
      </c>
      <c r="H602" t="s">
        <v>312</v>
      </c>
      <c r="I602" t="s">
        <v>917</v>
      </c>
      <c r="J602" t="s">
        <v>204</v>
      </c>
      <c r="K602" t="s">
        <v>204</v>
      </c>
      <c r="L602" t="s">
        <v>325</v>
      </c>
      <c r="M602" t="s">
        <v>340</v>
      </c>
      <c r="N602" t="s">
        <v>450</v>
      </c>
      <c r="O602" t="s">
        <v>339</v>
      </c>
      <c r="P602" t="s">
        <v>1212</v>
      </c>
      <c r="Q602" s="142">
        <v>33798</v>
      </c>
      <c r="S602" t="s">
        <v>4519</v>
      </c>
      <c r="U602" s="142">
        <v>59.822499999999998</v>
      </c>
      <c r="V602" s="133">
        <v>2.7322972032474868E-3</v>
      </c>
      <c r="W602" s="133">
        <v>6.1034557359585526E-4</v>
      </c>
      <c r="X602" s="133">
        <v>1.6313569737785117E-4</v>
      </c>
    </row>
    <row r="603" spans="1:24">
      <c r="A603" t="s">
        <v>1213</v>
      </c>
      <c r="B603" t="s">
        <v>1251</v>
      </c>
      <c r="C603" t="s">
        <v>4459</v>
      </c>
      <c r="D603" t="s">
        <v>4460</v>
      </c>
      <c r="E603" t="s">
        <v>309</v>
      </c>
      <c r="F603" t="s">
        <v>4461</v>
      </c>
      <c r="G603" t="s">
        <v>4462</v>
      </c>
      <c r="H603" t="s">
        <v>312</v>
      </c>
      <c r="I603" t="s">
        <v>917</v>
      </c>
      <c r="J603" t="s">
        <v>204</v>
      </c>
      <c r="K603" t="s">
        <v>204</v>
      </c>
      <c r="L603" t="s">
        <v>325</v>
      </c>
      <c r="M603" t="s">
        <v>340</v>
      </c>
      <c r="N603" t="s">
        <v>450</v>
      </c>
      <c r="O603" t="s">
        <v>339</v>
      </c>
      <c r="P603" t="s">
        <v>1212</v>
      </c>
      <c r="Q603" s="142">
        <v>25000</v>
      </c>
      <c r="S603" t="s">
        <v>4463</v>
      </c>
      <c r="U603" s="142">
        <v>20.024999999999999</v>
      </c>
      <c r="V603" s="133">
        <v>6.1957868649318466E-3</v>
      </c>
      <c r="W603" s="133">
        <v>2.0430738072718844E-4</v>
      </c>
      <c r="X603" s="133">
        <v>5.4608124440076011E-5</v>
      </c>
    </row>
    <row r="604" spans="1:24">
      <c r="A604" t="s">
        <v>1213</v>
      </c>
      <c r="B604" t="s">
        <v>1251</v>
      </c>
      <c r="C604" t="s">
        <v>4129</v>
      </c>
      <c r="D604" t="s">
        <v>4130</v>
      </c>
      <c r="E604" t="s">
        <v>80</v>
      </c>
      <c r="F604" t="s">
        <v>4131</v>
      </c>
      <c r="G604" t="s">
        <v>4132</v>
      </c>
      <c r="H604" t="s">
        <v>321</v>
      </c>
      <c r="I604" t="s">
        <v>917</v>
      </c>
      <c r="J604" t="s">
        <v>205</v>
      </c>
      <c r="K604" t="s">
        <v>224</v>
      </c>
      <c r="L604" t="s">
        <v>325</v>
      </c>
      <c r="M604" t="s">
        <v>344</v>
      </c>
      <c r="N604" t="s">
        <v>545</v>
      </c>
      <c r="O604" t="s">
        <v>339</v>
      </c>
      <c r="P604" t="s">
        <v>1215</v>
      </c>
      <c r="Q604" s="142">
        <v>4475</v>
      </c>
      <c r="R604" t="s">
        <v>1216</v>
      </c>
      <c r="S604" t="s">
        <v>4133</v>
      </c>
      <c r="U604" s="142">
        <v>2508.0990000000002</v>
      </c>
      <c r="V604" s="133">
        <v>7.8910245106683121E-7</v>
      </c>
      <c r="W604" s="133">
        <v>2.5589170845535664E-2</v>
      </c>
      <c r="X604" s="133">
        <v>6.8395797590753366E-3</v>
      </c>
    </row>
    <row r="605" spans="1:24">
      <c r="A605" t="s">
        <v>1213</v>
      </c>
      <c r="B605" t="s">
        <v>1251</v>
      </c>
      <c r="C605" t="s">
        <v>4152</v>
      </c>
      <c r="D605" t="s">
        <v>4153</v>
      </c>
      <c r="E605" t="s">
        <v>80</v>
      </c>
      <c r="F605" t="s">
        <v>4154</v>
      </c>
      <c r="G605" t="s">
        <v>4155</v>
      </c>
      <c r="H605" t="s">
        <v>321</v>
      </c>
      <c r="I605" t="s">
        <v>917</v>
      </c>
      <c r="J605" t="s">
        <v>205</v>
      </c>
      <c r="K605" t="s">
        <v>224</v>
      </c>
      <c r="L605" t="s">
        <v>325</v>
      </c>
      <c r="M605" t="s">
        <v>344</v>
      </c>
      <c r="N605" t="s">
        <v>544</v>
      </c>
      <c r="O605" t="s">
        <v>339</v>
      </c>
      <c r="P605" t="s">
        <v>1215</v>
      </c>
      <c r="Q605" s="142">
        <v>1493</v>
      </c>
      <c r="R605" t="s">
        <v>1216</v>
      </c>
      <c r="S605" t="s">
        <v>4156</v>
      </c>
      <c r="U605" s="142">
        <v>2312.1648</v>
      </c>
      <c r="V605" s="133">
        <v>2.009303295239949E-7</v>
      </c>
      <c r="W605" s="133">
        <v>2.3590128918695687E-2</v>
      </c>
      <c r="X605" s="133">
        <v>6.3052675383750319E-3</v>
      </c>
    </row>
    <row r="606" spans="1:24">
      <c r="A606" t="s">
        <v>1213</v>
      </c>
      <c r="B606" t="s">
        <v>1251</v>
      </c>
      <c r="C606" t="s">
        <v>4179</v>
      </c>
      <c r="D606" t="s">
        <v>4180</v>
      </c>
      <c r="E606" t="s">
        <v>80</v>
      </c>
      <c r="F606" t="s">
        <v>4181</v>
      </c>
      <c r="G606" t="s">
        <v>4182</v>
      </c>
      <c r="H606" t="s">
        <v>321</v>
      </c>
      <c r="I606" t="s">
        <v>917</v>
      </c>
      <c r="J606" t="s">
        <v>205</v>
      </c>
      <c r="K606" t="s">
        <v>224</v>
      </c>
      <c r="L606" t="s">
        <v>325</v>
      </c>
      <c r="M606" t="s">
        <v>344</v>
      </c>
      <c r="N606" t="s">
        <v>546</v>
      </c>
      <c r="O606" t="s">
        <v>339</v>
      </c>
      <c r="P606" t="s">
        <v>1215</v>
      </c>
      <c r="Q606" s="142">
        <v>3424</v>
      </c>
      <c r="R606" t="s">
        <v>1216</v>
      </c>
      <c r="S606" t="s">
        <v>4183</v>
      </c>
      <c r="U606" s="142">
        <v>2161.29</v>
      </c>
      <c r="V606" s="133">
        <v>2.2173464489203096E-7</v>
      </c>
      <c r="W606" s="133">
        <v>2.2050811645784617E-2</v>
      </c>
      <c r="X606" s="133">
        <v>5.8938324306824202E-3</v>
      </c>
    </row>
    <row r="607" spans="1:24">
      <c r="A607" t="s">
        <v>1213</v>
      </c>
      <c r="B607" t="s">
        <v>1251</v>
      </c>
      <c r="C607" t="s">
        <v>4464</v>
      </c>
      <c r="D607" t="s">
        <v>4465</v>
      </c>
      <c r="E607" t="s">
        <v>80</v>
      </c>
      <c r="F607" t="s">
        <v>4464</v>
      </c>
      <c r="G607" t="s">
        <v>4466</v>
      </c>
      <c r="H607" t="s">
        <v>321</v>
      </c>
      <c r="I607" t="s">
        <v>917</v>
      </c>
      <c r="J607" t="s">
        <v>205</v>
      </c>
      <c r="K607" t="s">
        <v>224</v>
      </c>
      <c r="L607" t="s">
        <v>325</v>
      </c>
      <c r="M607" t="s">
        <v>344</v>
      </c>
      <c r="N607" t="s">
        <v>516</v>
      </c>
      <c r="O607" t="s">
        <v>339</v>
      </c>
      <c r="P607" t="s">
        <v>1215</v>
      </c>
      <c r="Q607" s="142">
        <v>3872</v>
      </c>
      <c r="R607" t="s">
        <v>1216</v>
      </c>
      <c r="S607" t="s">
        <v>4467</v>
      </c>
      <c r="U607" s="142">
        <v>1981.2862</v>
      </c>
      <c r="V607" s="133">
        <v>1.5086685300047772E-5</v>
      </c>
      <c r="W607" s="133">
        <v>2.0214301580770318E-2</v>
      </c>
      <c r="X607" s="133">
        <v>5.4029624003937553E-3</v>
      </c>
    </row>
    <row r="608" spans="1:24">
      <c r="A608" t="s">
        <v>1213</v>
      </c>
      <c r="B608" t="s">
        <v>1251</v>
      </c>
      <c r="C608" t="s">
        <v>4468</v>
      </c>
      <c r="D608" t="s">
        <v>4469</v>
      </c>
      <c r="E608" s="166" t="s">
        <v>311</v>
      </c>
      <c r="F608" t="s">
        <v>4470</v>
      </c>
      <c r="G608" t="s">
        <v>4471</v>
      </c>
      <c r="H608" t="s">
        <v>321</v>
      </c>
      <c r="I608" t="s">
        <v>917</v>
      </c>
      <c r="J608" t="s">
        <v>205</v>
      </c>
      <c r="K608" t="s">
        <v>224</v>
      </c>
      <c r="L608" t="s">
        <v>325</v>
      </c>
      <c r="M608" t="s">
        <v>344</v>
      </c>
      <c r="N608" t="s">
        <v>516</v>
      </c>
      <c r="O608" t="s">
        <v>339</v>
      </c>
      <c r="P608" t="s">
        <v>1215</v>
      </c>
      <c r="Q608" s="142">
        <v>30187</v>
      </c>
      <c r="R608" t="s">
        <v>1216</v>
      </c>
      <c r="S608" t="s">
        <v>4472</v>
      </c>
      <c r="U608" s="142">
        <v>1815.6738</v>
      </c>
      <c r="V608" s="133">
        <v>2.6966028464972322E-5</v>
      </c>
      <c r="W608" s="133">
        <v>1.8524622036745122E-2</v>
      </c>
      <c r="X608" s="133">
        <v>4.9513378409893772E-3</v>
      </c>
    </row>
    <row r="609" spans="1:24">
      <c r="A609" t="s">
        <v>1213</v>
      </c>
      <c r="B609" t="s">
        <v>1251</v>
      </c>
      <c r="C609" t="s">
        <v>3678</v>
      </c>
      <c r="D609" t="s">
        <v>3679</v>
      </c>
      <c r="E609" t="s">
        <v>80</v>
      </c>
      <c r="F609" t="s">
        <v>3678</v>
      </c>
      <c r="G609" t="s">
        <v>4167</v>
      </c>
      <c r="H609" t="s">
        <v>321</v>
      </c>
      <c r="I609" t="s">
        <v>917</v>
      </c>
      <c r="J609" t="s">
        <v>205</v>
      </c>
      <c r="K609" t="s">
        <v>224</v>
      </c>
      <c r="L609" t="s">
        <v>325</v>
      </c>
      <c r="M609" t="s">
        <v>340</v>
      </c>
      <c r="N609" t="s">
        <v>545</v>
      </c>
      <c r="O609" t="s">
        <v>339</v>
      </c>
      <c r="P609" t="s">
        <v>1215</v>
      </c>
      <c r="Q609" s="142">
        <v>645</v>
      </c>
      <c r="R609" t="s">
        <v>1216</v>
      </c>
      <c r="S609" t="s">
        <v>4168</v>
      </c>
      <c r="U609" s="142">
        <v>1152.8859</v>
      </c>
      <c r="V609" s="133">
        <v>2.9317530076162077E-7</v>
      </c>
      <c r="W609" s="133">
        <v>1.176245172887601E-2</v>
      </c>
      <c r="X609" s="133">
        <v>3.1439169032691249E-3</v>
      </c>
    </row>
    <row r="610" spans="1:24">
      <c r="A610" t="s">
        <v>1213</v>
      </c>
      <c r="B610" t="s">
        <v>1251</v>
      </c>
      <c r="C610" t="s">
        <v>3701</v>
      </c>
      <c r="D610" t="s">
        <v>3702</v>
      </c>
      <c r="E610" t="s">
        <v>80</v>
      </c>
      <c r="F610" t="s">
        <v>4126</v>
      </c>
      <c r="G610" t="s">
        <v>4127</v>
      </c>
      <c r="H610" t="s">
        <v>321</v>
      </c>
      <c r="I610" t="s">
        <v>917</v>
      </c>
      <c r="J610" t="s">
        <v>205</v>
      </c>
      <c r="K610" t="s">
        <v>301</v>
      </c>
      <c r="L610" t="s">
        <v>325</v>
      </c>
      <c r="M610" t="s">
        <v>344</v>
      </c>
      <c r="N610" t="s">
        <v>548</v>
      </c>
      <c r="O610" t="s">
        <v>339</v>
      </c>
      <c r="P610" t="s">
        <v>1215</v>
      </c>
      <c r="Q610" s="142">
        <v>2062</v>
      </c>
      <c r="R610" t="s">
        <v>1216</v>
      </c>
      <c r="S610" t="s">
        <v>4128</v>
      </c>
      <c r="T610" s="132">
        <v>715.5</v>
      </c>
      <c r="U610" s="142">
        <v>1035.2833000000001</v>
      </c>
      <c r="V610" s="133">
        <v>3.9753181725425035E-7</v>
      </c>
      <c r="W610" s="133">
        <v>1.0569897680970266E-2</v>
      </c>
      <c r="X610" s="133">
        <v>2.8251661091580099E-3</v>
      </c>
    </row>
    <row r="611" spans="1:24">
      <c r="A611" t="s">
        <v>1213</v>
      </c>
      <c r="B611" t="s">
        <v>1251</v>
      </c>
      <c r="C611" t="s">
        <v>3574</v>
      </c>
      <c r="D611" t="s">
        <v>3575</v>
      </c>
      <c r="E611" t="s">
        <v>80</v>
      </c>
      <c r="F611" t="s">
        <v>4389</v>
      </c>
      <c r="G611" t="s">
        <v>4390</v>
      </c>
      <c r="H611" t="s">
        <v>321</v>
      </c>
      <c r="I611" t="s">
        <v>917</v>
      </c>
      <c r="J611" t="s">
        <v>205</v>
      </c>
      <c r="K611" t="s">
        <v>224</v>
      </c>
      <c r="L611" t="s">
        <v>325</v>
      </c>
      <c r="M611" t="s">
        <v>344</v>
      </c>
      <c r="N611" t="s">
        <v>544</v>
      </c>
      <c r="O611" t="s">
        <v>339</v>
      </c>
      <c r="P611" t="s">
        <v>1215</v>
      </c>
      <c r="Q611" s="142">
        <v>1142</v>
      </c>
      <c r="R611" t="s">
        <v>1216</v>
      </c>
      <c r="S611" t="s">
        <v>4391</v>
      </c>
      <c r="U611" s="142">
        <v>758.26380000000006</v>
      </c>
      <c r="V611" s="133">
        <v>1.0994108794191177E-7</v>
      </c>
      <c r="W611" s="133">
        <v>7.7362738620258345E-3</v>
      </c>
      <c r="X611" s="133">
        <v>2.0677833774597181E-3</v>
      </c>
    </row>
    <row r="612" spans="1:24">
      <c r="A612" t="s">
        <v>1213</v>
      </c>
      <c r="B612" t="s">
        <v>1251</v>
      </c>
      <c r="C612" t="s">
        <v>4520</v>
      </c>
      <c r="D612" t="s">
        <v>4521</v>
      </c>
      <c r="E612" t="s">
        <v>309</v>
      </c>
      <c r="F612" t="s">
        <v>4520</v>
      </c>
      <c r="G612" t="s">
        <v>4522</v>
      </c>
      <c r="H612" t="s">
        <v>321</v>
      </c>
      <c r="I612" t="s">
        <v>917</v>
      </c>
      <c r="J612" t="s">
        <v>205</v>
      </c>
      <c r="K612" t="s">
        <v>204</v>
      </c>
      <c r="L612" t="s">
        <v>325</v>
      </c>
      <c r="M612" t="s">
        <v>346</v>
      </c>
      <c r="N612" t="s">
        <v>544</v>
      </c>
      <c r="O612" t="s">
        <v>339</v>
      </c>
      <c r="P612" t="s">
        <v>1215</v>
      </c>
      <c r="Q612" s="142">
        <v>5325</v>
      </c>
      <c r="R612" t="s">
        <v>1216</v>
      </c>
      <c r="S612" t="s">
        <v>4523</v>
      </c>
      <c r="U612" s="142">
        <v>712.50819999999999</v>
      </c>
      <c r="V612" s="133">
        <v>3.2419391223253157E-5</v>
      </c>
      <c r="W612" s="133">
        <v>7.2694470253433794E-3</v>
      </c>
      <c r="X612" s="133">
        <v>1.9430079635770316E-3</v>
      </c>
    </row>
    <row r="613" spans="1:24">
      <c r="A613" t="s">
        <v>1213</v>
      </c>
      <c r="B613" t="s">
        <v>1251</v>
      </c>
      <c r="C613" t="s">
        <v>4478</v>
      </c>
      <c r="D613" t="s">
        <v>4479</v>
      </c>
      <c r="E613" s="166" t="s">
        <v>311</v>
      </c>
      <c r="F613" t="s">
        <v>4480</v>
      </c>
      <c r="G613" t="s">
        <v>4481</v>
      </c>
      <c r="H613" t="s">
        <v>321</v>
      </c>
      <c r="I613" t="s">
        <v>917</v>
      </c>
      <c r="J613" t="s">
        <v>205</v>
      </c>
      <c r="K613" t="s">
        <v>204</v>
      </c>
      <c r="L613" t="s">
        <v>325</v>
      </c>
      <c r="M613" t="s">
        <v>346</v>
      </c>
      <c r="N613" t="s">
        <v>544</v>
      </c>
      <c r="O613" t="s">
        <v>339</v>
      </c>
      <c r="P613" t="s">
        <v>1215</v>
      </c>
      <c r="Q613" s="142">
        <v>1161</v>
      </c>
      <c r="R613" t="s">
        <v>1216</v>
      </c>
      <c r="S613" t="s">
        <v>4482</v>
      </c>
      <c r="U613" s="142">
        <v>587.54019999999991</v>
      </c>
      <c r="V613" s="133">
        <v>2.0864109842188258E-5</v>
      </c>
      <c r="W613" s="133">
        <v>5.9944465477049565E-3</v>
      </c>
      <c r="X613" s="133">
        <v>1.6022205456373629E-3</v>
      </c>
    </row>
    <row r="614" spans="1:24">
      <c r="A614" t="s">
        <v>1213</v>
      </c>
      <c r="B614" t="s">
        <v>1251</v>
      </c>
      <c r="C614" t="s">
        <v>4483</v>
      </c>
      <c r="D614" t="s">
        <v>4484</v>
      </c>
      <c r="E614" t="s">
        <v>309</v>
      </c>
      <c r="F614" t="s">
        <v>4485</v>
      </c>
      <c r="G614" t="s">
        <v>4486</v>
      </c>
      <c r="H614" t="s">
        <v>321</v>
      </c>
      <c r="I614" t="s">
        <v>917</v>
      </c>
      <c r="J614" t="s">
        <v>205</v>
      </c>
      <c r="K614" t="s">
        <v>204</v>
      </c>
      <c r="L614" t="s">
        <v>325</v>
      </c>
      <c r="M614" t="s">
        <v>346</v>
      </c>
      <c r="N614" t="s">
        <v>546</v>
      </c>
      <c r="O614" t="s">
        <v>339</v>
      </c>
      <c r="P614" t="s">
        <v>1215</v>
      </c>
      <c r="Q614" s="142">
        <v>19358</v>
      </c>
      <c r="R614" t="s">
        <v>1216</v>
      </c>
      <c r="S614" t="s">
        <v>4487</v>
      </c>
      <c r="U614" s="142">
        <v>148.92670000000001</v>
      </c>
      <c r="V614" s="133">
        <v>2.4976801173411616E-4</v>
      </c>
      <c r="W614" s="133">
        <v>1.519441977279775E-3</v>
      </c>
      <c r="X614" s="133">
        <v>4.061227562090088E-4</v>
      </c>
    </row>
    <row r="615" spans="1:24">
      <c r="A615" t="s">
        <v>1213</v>
      </c>
      <c r="B615" t="s">
        <v>1251</v>
      </c>
      <c r="C615" t="s">
        <v>4488</v>
      </c>
      <c r="D615" t="s">
        <v>4489</v>
      </c>
      <c r="E615" s="166" t="s">
        <v>311</v>
      </c>
      <c r="F615" t="s">
        <v>4490</v>
      </c>
      <c r="G615" t="s">
        <v>4491</v>
      </c>
      <c r="H615" t="s">
        <v>321</v>
      </c>
      <c r="I615" t="s">
        <v>917</v>
      </c>
      <c r="J615" t="s">
        <v>205</v>
      </c>
      <c r="K615" t="s">
        <v>224</v>
      </c>
      <c r="L615" t="s">
        <v>325</v>
      </c>
      <c r="M615" t="s">
        <v>346</v>
      </c>
      <c r="N615" t="s">
        <v>486</v>
      </c>
      <c r="O615" t="s">
        <v>339</v>
      </c>
      <c r="P615" t="s">
        <v>1215</v>
      </c>
      <c r="Q615" s="142">
        <v>3517</v>
      </c>
      <c r="R615" t="s">
        <v>1216</v>
      </c>
      <c r="S615" t="s">
        <v>4492</v>
      </c>
      <c r="U615" s="142">
        <v>73.792600000000007</v>
      </c>
      <c r="V615" s="133">
        <v>3.0271943272667853E-5</v>
      </c>
      <c r="W615" s="133">
        <v>7.5287794110393187E-4</v>
      </c>
      <c r="X615" s="133">
        <v>2.0123233996568259E-4</v>
      </c>
    </row>
    <row r="616" spans="1:24">
      <c r="A616" t="s">
        <v>1213</v>
      </c>
      <c r="B616" t="s">
        <v>1251</v>
      </c>
      <c r="C616" t="s">
        <v>4473</v>
      </c>
      <c r="D616" t="s">
        <v>4474</v>
      </c>
      <c r="E616" t="s">
        <v>309</v>
      </c>
      <c r="F616" t="s">
        <v>4475</v>
      </c>
      <c r="G616" t="s">
        <v>4476</v>
      </c>
      <c r="H616" t="s">
        <v>321</v>
      </c>
      <c r="I616" t="s">
        <v>917</v>
      </c>
      <c r="J616" t="s">
        <v>205</v>
      </c>
      <c r="K616" t="s">
        <v>204</v>
      </c>
      <c r="L616" t="s">
        <v>325</v>
      </c>
      <c r="M616" t="s">
        <v>346</v>
      </c>
      <c r="N616" t="s">
        <v>544</v>
      </c>
      <c r="O616" t="s">
        <v>339</v>
      </c>
      <c r="P616" t="s">
        <v>1215</v>
      </c>
      <c r="Q616" s="142">
        <v>3350.8</v>
      </c>
      <c r="R616" t="s">
        <v>1216</v>
      </c>
      <c r="S616" t="s">
        <v>4477</v>
      </c>
      <c r="U616" s="142">
        <v>72.032300000000006</v>
      </c>
      <c r="V616" s="133">
        <v>3.1003253361569472E-4</v>
      </c>
      <c r="W616" s="133">
        <v>7.3491769228649622E-4</v>
      </c>
      <c r="X616" s="133">
        <v>1.964318501404673E-4</v>
      </c>
    </row>
    <row r="617" spans="1:24">
      <c r="A617" t="s">
        <v>1213</v>
      </c>
      <c r="B617" t="s">
        <v>1251</v>
      </c>
      <c r="C617" t="s">
        <v>4497</v>
      </c>
      <c r="D617" t="s">
        <v>4498</v>
      </c>
      <c r="E617" t="s">
        <v>80</v>
      </c>
      <c r="F617" t="s">
        <v>4499</v>
      </c>
      <c r="G617" t="s">
        <v>4500</v>
      </c>
      <c r="H617" t="s">
        <v>321</v>
      </c>
      <c r="I617" t="s">
        <v>917</v>
      </c>
      <c r="J617" t="s">
        <v>205</v>
      </c>
      <c r="K617" t="s">
        <v>272</v>
      </c>
      <c r="L617" t="s">
        <v>325</v>
      </c>
      <c r="M617" t="s">
        <v>314</v>
      </c>
      <c r="N617" t="s">
        <v>568</v>
      </c>
      <c r="O617" t="s">
        <v>339</v>
      </c>
      <c r="P617" t="s">
        <v>1217</v>
      </c>
      <c r="Q617" s="142">
        <v>6425</v>
      </c>
      <c r="R617" t="s">
        <v>1218</v>
      </c>
      <c r="S617" t="s">
        <v>4501</v>
      </c>
      <c r="U617" s="142">
        <v>27.099700000000002</v>
      </c>
      <c r="V617" s="133">
        <v>1.2461000220923352E-4</v>
      </c>
      <c r="W617" s="133">
        <v>2.7648742399832306E-4</v>
      </c>
      <c r="X617" s="133">
        <v>7.390070589753901E-5</v>
      </c>
    </row>
    <row r="618" spans="1:24">
      <c r="A618" t="s">
        <v>1213</v>
      </c>
      <c r="B618" t="s">
        <v>1251</v>
      </c>
      <c r="C618" t="s">
        <v>4524</v>
      </c>
      <c r="D618" t="s">
        <v>4525</v>
      </c>
      <c r="E618" t="s">
        <v>80</v>
      </c>
      <c r="F618" t="s">
        <v>4526</v>
      </c>
      <c r="G618" t="s">
        <v>4527</v>
      </c>
      <c r="H618" t="s">
        <v>321</v>
      </c>
      <c r="I618" t="s">
        <v>917</v>
      </c>
      <c r="J618" t="s">
        <v>205</v>
      </c>
      <c r="K618" t="s">
        <v>224</v>
      </c>
      <c r="L618" t="s">
        <v>325</v>
      </c>
      <c r="M618" t="s">
        <v>344</v>
      </c>
      <c r="N618" t="s">
        <v>526</v>
      </c>
      <c r="O618" t="s">
        <v>339</v>
      </c>
      <c r="P618" t="s">
        <v>1215</v>
      </c>
      <c r="Q618" s="142">
        <v>0</v>
      </c>
      <c r="R618" t="s">
        <v>1216</v>
      </c>
      <c r="T618" s="132">
        <v>2815.5</v>
      </c>
      <c r="U618" s="142">
        <v>10.363799999999999</v>
      </c>
      <c r="W618" s="133">
        <v>1.3446266117175389E-4</v>
      </c>
      <c r="X618" s="133">
        <v>3.5939737995151964E-5</v>
      </c>
    </row>
    <row r="619" spans="1:24">
      <c r="A619" t="s">
        <v>1213</v>
      </c>
      <c r="B619" t="s">
        <v>1252</v>
      </c>
      <c r="C619" t="s">
        <v>1846</v>
      </c>
      <c r="D619" t="s">
        <v>1847</v>
      </c>
      <c r="E619" t="s">
        <v>309</v>
      </c>
      <c r="F619" t="s">
        <v>3936</v>
      </c>
      <c r="G619" t="s">
        <v>3937</v>
      </c>
      <c r="H619" t="s">
        <v>321</v>
      </c>
      <c r="I619" t="s">
        <v>917</v>
      </c>
      <c r="J619" t="s">
        <v>204</v>
      </c>
      <c r="K619" t="s">
        <v>204</v>
      </c>
      <c r="L619" t="s">
        <v>325</v>
      </c>
      <c r="M619" t="s">
        <v>340</v>
      </c>
      <c r="N619" t="s">
        <v>464</v>
      </c>
      <c r="O619" t="s">
        <v>339</v>
      </c>
      <c r="P619" t="s">
        <v>1212</v>
      </c>
      <c r="Q619" s="142">
        <v>273833</v>
      </c>
      <c r="S619" t="s">
        <v>3938</v>
      </c>
      <c r="U619" s="142">
        <v>4288.2248</v>
      </c>
      <c r="V619" s="133">
        <v>1.4083365068087925E-3</v>
      </c>
      <c r="W619" s="133">
        <v>7.9512547303013763E-3</v>
      </c>
      <c r="X619" s="133">
        <v>9.6910477671597185E-4</v>
      </c>
    </row>
    <row r="620" spans="1:24">
      <c r="A620" t="s">
        <v>1213</v>
      </c>
      <c r="B620" t="s">
        <v>1252</v>
      </c>
      <c r="C620" t="s">
        <v>2312</v>
      </c>
      <c r="D620" t="s">
        <v>2313</v>
      </c>
      <c r="E620" t="s">
        <v>309</v>
      </c>
      <c r="F620" t="s">
        <v>2312</v>
      </c>
      <c r="G620" t="s">
        <v>4222</v>
      </c>
      <c r="H620" t="s">
        <v>321</v>
      </c>
      <c r="I620" t="s">
        <v>917</v>
      </c>
      <c r="J620" t="s">
        <v>204</v>
      </c>
      <c r="K620" t="s">
        <v>204</v>
      </c>
      <c r="L620" t="s">
        <v>325</v>
      </c>
      <c r="M620" t="s">
        <v>340</v>
      </c>
      <c r="N620" t="s">
        <v>464</v>
      </c>
      <c r="O620" t="s">
        <v>339</v>
      </c>
      <c r="P620" t="s">
        <v>1212</v>
      </c>
      <c r="Q620" s="142">
        <v>131445</v>
      </c>
      <c r="S620" t="s">
        <v>4223</v>
      </c>
      <c r="T620" s="132">
        <v>23660.1</v>
      </c>
      <c r="U620" s="142">
        <v>3510.8960000000002</v>
      </c>
      <c r="V620" s="133">
        <v>7.3103052941882196E-4</v>
      </c>
      <c r="W620" s="133">
        <v>6.5537971897261056E-3</v>
      </c>
      <c r="X620" s="133">
        <v>7.9878162348227875E-4</v>
      </c>
    </row>
    <row r="621" spans="1:24">
      <c r="A621" t="s">
        <v>1213</v>
      </c>
      <c r="B621" t="s">
        <v>1252</v>
      </c>
      <c r="C621" t="s">
        <v>2499</v>
      </c>
      <c r="D621" t="s">
        <v>2500</v>
      </c>
      <c r="E621" t="s">
        <v>309</v>
      </c>
      <c r="F621" t="s">
        <v>2499</v>
      </c>
      <c r="G621" t="s">
        <v>4213</v>
      </c>
      <c r="H621" t="s">
        <v>321</v>
      </c>
      <c r="I621" t="s">
        <v>917</v>
      </c>
      <c r="J621" t="s">
        <v>204</v>
      </c>
      <c r="K621" t="s">
        <v>204</v>
      </c>
      <c r="L621" t="s">
        <v>325</v>
      </c>
      <c r="M621" t="s">
        <v>340</v>
      </c>
      <c r="N621" t="s">
        <v>454</v>
      </c>
      <c r="O621" t="s">
        <v>339</v>
      </c>
      <c r="P621" t="s">
        <v>1212</v>
      </c>
      <c r="Q621" s="142">
        <v>1415653.8</v>
      </c>
      <c r="S621" t="s">
        <v>4214</v>
      </c>
      <c r="U621" s="142">
        <v>2534.0202999999997</v>
      </c>
      <c r="V621" s="133">
        <v>5.4648804599028149E-4</v>
      </c>
      <c r="W621" s="133">
        <v>4.6985971926959535E-3</v>
      </c>
      <c r="X621" s="133">
        <v>5.7266848286890634E-4</v>
      </c>
    </row>
    <row r="622" spans="1:24">
      <c r="A622" t="s">
        <v>1213</v>
      </c>
      <c r="B622" t="s">
        <v>1252</v>
      </c>
      <c r="C622" t="s">
        <v>1858</v>
      </c>
      <c r="D622" t="s">
        <v>1859</v>
      </c>
      <c r="E622" t="s">
        <v>309</v>
      </c>
      <c r="F622" t="s">
        <v>1858</v>
      </c>
      <c r="G622" t="s">
        <v>3946</v>
      </c>
      <c r="H622" t="s">
        <v>312</v>
      </c>
      <c r="I622" t="s">
        <v>917</v>
      </c>
      <c r="J622" t="s">
        <v>204</v>
      </c>
      <c r="K622" t="s">
        <v>204</v>
      </c>
      <c r="L622" t="s">
        <v>325</v>
      </c>
      <c r="M622" t="s">
        <v>340</v>
      </c>
      <c r="N622" t="s">
        <v>448</v>
      </c>
      <c r="O622" t="s">
        <v>339</v>
      </c>
      <c r="P622" t="s">
        <v>1212</v>
      </c>
      <c r="Q622" s="142">
        <v>1759219</v>
      </c>
      <c r="S622" t="s">
        <v>3947</v>
      </c>
      <c r="T622" s="132">
        <v>421698.2</v>
      </c>
      <c r="U622" s="142">
        <v>54957.487200000003</v>
      </c>
      <c r="V622" s="133">
        <v>1.0888753627529874E-3</v>
      </c>
      <c r="W622" s="133">
        <v>0.10268445145169991</v>
      </c>
      <c r="X622" s="133">
        <v>1.2515256493679194E-2</v>
      </c>
    </row>
    <row r="623" spans="1:24">
      <c r="A623" t="s">
        <v>1213</v>
      </c>
      <c r="B623" t="s">
        <v>1252</v>
      </c>
      <c r="C623" t="s">
        <v>1874</v>
      </c>
      <c r="D623" t="s">
        <v>1875</v>
      </c>
      <c r="E623" t="s">
        <v>309</v>
      </c>
      <c r="F623" t="s">
        <v>1874</v>
      </c>
      <c r="G623" t="s">
        <v>3951</v>
      </c>
      <c r="H623" t="s">
        <v>312</v>
      </c>
      <c r="I623" t="s">
        <v>917</v>
      </c>
      <c r="J623" t="s">
        <v>204</v>
      </c>
      <c r="K623" t="s">
        <v>204</v>
      </c>
      <c r="L623" t="s">
        <v>325</v>
      </c>
      <c r="M623" t="s">
        <v>340</v>
      </c>
      <c r="N623" t="s">
        <v>448</v>
      </c>
      <c r="O623" t="s">
        <v>339</v>
      </c>
      <c r="P623" t="s">
        <v>1212</v>
      </c>
      <c r="Q623" s="142">
        <v>1183794</v>
      </c>
      <c r="S623" t="s">
        <v>3952</v>
      </c>
      <c r="T623" s="132">
        <v>311598.90000000002</v>
      </c>
      <c r="U623" s="142">
        <v>41744.388899999998</v>
      </c>
      <c r="V623" s="133">
        <v>8.8516095442581569E-4</v>
      </c>
      <c r="W623" s="133">
        <v>7.798049036438838E-2</v>
      </c>
      <c r="X623" s="133">
        <v>9.504319540259305E-3</v>
      </c>
    </row>
    <row r="624" spans="1:24">
      <c r="A624" t="s">
        <v>1213</v>
      </c>
      <c r="B624" t="s">
        <v>1252</v>
      </c>
      <c r="C624" t="s">
        <v>3567</v>
      </c>
      <c r="D624" t="s">
        <v>3568</v>
      </c>
      <c r="E624" t="s">
        <v>309</v>
      </c>
      <c r="F624" t="s">
        <v>3567</v>
      </c>
      <c r="G624" t="s">
        <v>3953</v>
      </c>
      <c r="H624" t="s">
        <v>312</v>
      </c>
      <c r="I624" t="s">
        <v>917</v>
      </c>
      <c r="J624" t="s">
        <v>204</v>
      </c>
      <c r="K624" t="s">
        <v>204</v>
      </c>
      <c r="L624" t="s">
        <v>325</v>
      </c>
      <c r="M624" t="s">
        <v>340</v>
      </c>
      <c r="N624" t="s">
        <v>448</v>
      </c>
      <c r="O624" t="s">
        <v>339</v>
      </c>
      <c r="P624" t="s">
        <v>1212</v>
      </c>
      <c r="Q624" s="142">
        <v>1264119</v>
      </c>
      <c r="S624" t="s">
        <v>3954</v>
      </c>
      <c r="T624" s="132">
        <v>187827.7</v>
      </c>
      <c r="U624" s="142">
        <v>24787.583500000001</v>
      </c>
      <c r="V624" s="133">
        <v>1.0219138718889609E-3</v>
      </c>
      <c r="W624" s="133">
        <v>4.6309572523206666E-2</v>
      </c>
      <c r="X624" s="133">
        <v>5.6442447716944502E-3</v>
      </c>
    </row>
    <row r="625" spans="1:24">
      <c r="A625" t="s">
        <v>1213</v>
      </c>
      <c r="B625" t="s">
        <v>1252</v>
      </c>
      <c r="C625" t="s">
        <v>1756</v>
      </c>
      <c r="D625" t="s">
        <v>1757</v>
      </c>
      <c r="E625" t="s">
        <v>309</v>
      </c>
      <c r="F625" t="s">
        <v>1756</v>
      </c>
      <c r="G625" t="s">
        <v>3970</v>
      </c>
      <c r="H625" t="s">
        <v>312</v>
      </c>
      <c r="I625" t="s">
        <v>917</v>
      </c>
      <c r="J625" t="s">
        <v>204</v>
      </c>
      <c r="K625" t="s">
        <v>204</v>
      </c>
      <c r="L625" t="s">
        <v>325</v>
      </c>
      <c r="M625" t="s">
        <v>340</v>
      </c>
      <c r="N625" t="s">
        <v>441</v>
      </c>
      <c r="O625" t="s">
        <v>339</v>
      </c>
      <c r="P625" t="s">
        <v>1212</v>
      </c>
      <c r="Q625" s="142">
        <v>273644.59999999998</v>
      </c>
      <c r="S625" t="s">
        <v>3971</v>
      </c>
      <c r="U625" s="142">
        <v>17236.873399999997</v>
      </c>
      <c r="V625" s="133">
        <v>2.3191934183610856E-3</v>
      </c>
      <c r="W625" s="133">
        <v>3.1960724500919989E-2</v>
      </c>
      <c r="X625" s="133">
        <v>3.8953966174808717E-3</v>
      </c>
    </row>
    <row r="626" spans="1:24">
      <c r="A626" t="s">
        <v>1213</v>
      </c>
      <c r="B626" t="s">
        <v>1252</v>
      </c>
      <c r="C626" t="s">
        <v>2253</v>
      </c>
      <c r="D626" t="s">
        <v>2254</v>
      </c>
      <c r="E626" t="s">
        <v>309</v>
      </c>
      <c r="F626" t="s">
        <v>2253</v>
      </c>
      <c r="G626" t="s">
        <v>3966</v>
      </c>
      <c r="H626" t="s">
        <v>312</v>
      </c>
      <c r="I626" t="s">
        <v>917</v>
      </c>
      <c r="J626" t="s">
        <v>204</v>
      </c>
      <c r="K626" t="s">
        <v>204</v>
      </c>
      <c r="L626" t="s">
        <v>325</v>
      </c>
      <c r="M626" t="s">
        <v>340</v>
      </c>
      <c r="N626" t="s">
        <v>467</v>
      </c>
      <c r="O626" t="s">
        <v>339</v>
      </c>
      <c r="P626" t="s">
        <v>1212</v>
      </c>
      <c r="Q626" s="142">
        <v>310844</v>
      </c>
      <c r="S626" t="s">
        <v>3967</v>
      </c>
      <c r="U626" s="142">
        <v>16079.9601</v>
      </c>
      <c r="V626" s="133">
        <v>2.5337903461508578E-4</v>
      </c>
      <c r="W626" s="133">
        <v>2.9815568335764219E-2</v>
      </c>
      <c r="X626" s="133">
        <v>3.6339434057592319E-3</v>
      </c>
    </row>
    <row r="627" spans="1:24">
      <c r="A627" t="s">
        <v>1213</v>
      </c>
      <c r="B627" t="s">
        <v>1252</v>
      </c>
      <c r="C627" t="s">
        <v>2010</v>
      </c>
      <c r="D627" t="s">
        <v>2011</v>
      </c>
      <c r="E627" t="s">
        <v>309</v>
      </c>
      <c r="F627" t="s">
        <v>3948</v>
      </c>
      <c r="G627" t="s">
        <v>3949</v>
      </c>
      <c r="H627" t="s">
        <v>312</v>
      </c>
      <c r="I627" t="s">
        <v>917</v>
      </c>
      <c r="J627" t="s">
        <v>204</v>
      </c>
      <c r="K627" t="s">
        <v>204</v>
      </c>
      <c r="L627" t="s">
        <v>325</v>
      </c>
      <c r="M627" t="s">
        <v>340</v>
      </c>
      <c r="N627" t="s">
        <v>448</v>
      </c>
      <c r="O627" t="s">
        <v>339</v>
      </c>
      <c r="P627" t="s">
        <v>1212</v>
      </c>
      <c r="Q627" s="142">
        <v>108979</v>
      </c>
      <c r="S627" t="s">
        <v>3950</v>
      </c>
      <c r="U627" s="142">
        <v>15257.06</v>
      </c>
      <c r="V627" s="133">
        <v>4.2210920306205425E-4</v>
      </c>
      <c r="W627" s="133">
        <v>2.8289741494262787E-2</v>
      </c>
      <c r="X627" s="133">
        <v>3.4479745076801188E-3</v>
      </c>
    </row>
    <row r="628" spans="1:24">
      <c r="A628" t="s">
        <v>1213</v>
      </c>
      <c r="B628" t="s">
        <v>1252</v>
      </c>
      <c r="C628" t="s">
        <v>4322</v>
      </c>
      <c r="D628" t="s">
        <v>4323</v>
      </c>
      <c r="E628" t="s">
        <v>309</v>
      </c>
      <c r="F628" t="s">
        <v>4322</v>
      </c>
      <c r="G628" t="s">
        <v>4324</v>
      </c>
      <c r="H628" t="s">
        <v>312</v>
      </c>
      <c r="I628" t="s">
        <v>917</v>
      </c>
      <c r="J628" t="s">
        <v>204</v>
      </c>
      <c r="K628" t="s">
        <v>204</v>
      </c>
      <c r="L628" t="s">
        <v>325</v>
      </c>
      <c r="M628" t="s">
        <v>340</v>
      </c>
      <c r="N628" t="s">
        <v>451</v>
      </c>
      <c r="O628" t="s">
        <v>339</v>
      </c>
      <c r="P628" t="s">
        <v>1212</v>
      </c>
      <c r="Q628" s="142">
        <v>2823682</v>
      </c>
      <c r="S628" t="s">
        <v>4325</v>
      </c>
      <c r="U628" s="142">
        <v>14587.1412</v>
      </c>
      <c r="V628" s="133">
        <v>1.5095554044178811E-2</v>
      </c>
      <c r="W628" s="133">
        <v>2.7047573649693134E-2</v>
      </c>
      <c r="X628" s="133">
        <v>3.296578176850984E-3</v>
      </c>
    </row>
    <row r="629" spans="1:24">
      <c r="A629" t="s">
        <v>1213</v>
      </c>
      <c r="B629" t="s">
        <v>1252</v>
      </c>
      <c r="C629" t="s">
        <v>2388</v>
      </c>
      <c r="D629" t="s">
        <v>2389</v>
      </c>
      <c r="E629" t="s">
        <v>309</v>
      </c>
      <c r="F629" t="s">
        <v>2388</v>
      </c>
      <c r="G629" t="s">
        <v>3968</v>
      </c>
      <c r="H629" t="s">
        <v>312</v>
      </c>
      <c r="I629" t="s">
        <v>917</v>
      </c>
      <c r="J629" t="s">
        <v>204</v>
      </c>
      <c r="K629" t="s">
        <v>204</v>
      </c>
      <c r="L629" t="s">
        <v>325</v>
      </c>
      <c r="M629" t="s">
        <v>340</v>
      </c>
      <c r="N629" t="s">
        <v>446</v>
      </c>
      <c r="O629" t="s">
        <v>339</v>
      </c>
      <c r="P629" t="s">
        <v>1212</v>
      </c>
      <c r="Q629" s="142">
        <v>18806</v>
      </c>
      <c r="S629" t="s">
        <v>3969</v>
      </c>
      <c r="U629" s="142">
        <v>14574.65</v>
      </c>
      <c r="V629" s="133">
        <v>4.2285527594926862E-4</v>
      </c>
      <c r="W629" s="133">
        <v>2.7024412361841478E-2</v>
      </c>
      <c r="X629" s="133">
        <v>3.293755262046557E-3</v>
      </c>
    </row>
    <row r="630" spans="1:24">
      <c r="A630" t="s">
        <v>1213</v>
      </c>
      <c r="B630" t="s">
        <v>1252</v>
      </c>
      <c r="C630" t="s">
        <v>4114</v>
      </c>
      <c r="D630" t="s">
        <v>4115</v>
      </c>
      <c r="E630" t="s">
        <v>309</v>
      </c>
      <c r="F630" t="s">
        <v>4114</v>
      </c>
      <c r="G630" t="s">
        <v>4116</v>
      </c>
      <c r="H630" t="s">
        <v>312</v>
      </c>
      <c r="I630" t="s">
        <v>917</v>
      </c>
      <c r="J630" t="s">
        <v>204</v>
      </c>
      <c r="K630" t="s">
        <v>204</v>
      </c>
      <c r="L630" t="s">
        <v>325</v>
      </c>
      <c r="M630" t="s">
        <v>340</v>
      </c>
      <c r="N630" t="s">
        <v>480</v>
      </c>
      <c r="O630" t="s">
        <v>339</v>
      </c>
      <c r="P630" t="s">
        <v>1212</v>
      </c>
      <c r="Q630" s="142">
        <v>14781</v>
      </c>
      <c r="S630" t="s">
        <v>4117</v>
      </c>
      <c r="U630" s="142">
        <v>14064.121499999999</v>
      </c>
      <c r="V630" s="133">
        <v>1.9767347639600692E-4</v>
      </c>
      <c r="W630" s="133">
        <v>2.6077787042779105E-2</v>
      </c>
      <c r="X630" s="133">
        <v>3.1783798716735648E-3</v>
      </c>
    </row>
    <row r="631" spans="1:24">
      <c r="A631" t="s">
        <v>1213</v>
      </c>
      <c r="B631" t="s">
        <v>1252</v>
      </c>
      <c r="C631" t="s">
        <v>3955</v>
      </c>
      <c r="D631" t="s">
        <v>3956</v>
      </c>
      <c r="E631" t="s">
        <v>309</v>
      </c>
      <c r="F631" t="s">
        <v>3957</v>
      </c>
      <c r="G631" t="s">
        <v>3958</v>
      </c>
      <c r="H631" t="s">
        <v>312</v>
      </c>
      <c r="I631" t="s">
        <v>917</v>
      </c>
      <c r="J631" t="s">
        <v>204</v>
      </c>
      <c r="K631" t="s">
        <v>204</v>
      </c>
      <c r="L631" t="s">
        <v>325</v>
      </c>
      <c r="M631" t="s">
        <v>340</v>
      </c>
      <c r="N631" t="s">
        <v>448</v>
      </c>
      <c r="O631" t="s">
        <v>339</v>
      </c>
      <c r="P631" t="s">
        <v>1212</v>
      </c>
      <c r="Q631" s="142">
        <v>90692</v>
      </c>
      <c r="S631" t="s">
        <v>3959</v>
      </c>
      <c r="U631" s="142">
        <v>14002.844800000001</v>
      </c>
      <c r="V631" s="133">
        <v>9.0393664748862851E-4</v>
      </c>
      <c r="W631" s="133">
        <v>2.5964167380627845E-2</v>
      </c>
      <c r="X631" s="133">
        <v>3.1645318236541713E-3</v>
      </c>
    </row>
    <row r="632" spans="1:24">
      <c r="A632" t="s">
        <v>1213</v>
      </c>
      <c r="B632" t="s">
        <v>1252</v>
      </c>
      <c r="C632" t="s">
        <v>2330</v>
      </c>
      <c r="D632" t="s">
        <v>2331</v>
      </c>
      <c r="E632" t="s">
        <v>309</v>
      </c>
      <c r="F632" t="s">
        <v>3974</v>
      </c>
      <c r="G632" t="s">
        <v>3975</v>
      </c>
      <c r="H632" t="s">
        <v>312</v>
      </c>
      <c r="I632" t="s">
        <v>917</v>
      </c>
      <c r="J632" t="s">
        <v>204</v>
      </c>
      <c r="K632" t="s">
        <v>204</v>
      </c>
      <c r="L632" t="s">
        <v>325</v>
      </c>
      <c r="M632" t="s">
        <v>340</v>
      </c>
      <c r="N632" t="s">
        <v>445</v>
      </c>
      <c r="O632" t="s">
        <v>339</v>
      </c>
      <c r="P632" t="s">
        <v>1212</v>
      </c>
      <c r="Q632" s="142">
        <v>310097</v>
      </c>
      <c r="S632" t="s">
        <v>3976</v>
      </c>
      <c r="U632" s="142">
        <v>11814.695699999998</v>
      </c>
      <c r="V632" s="133">
        <v>1.1933336282895723E-3</v>
      </c>
      <c r="W632" s="133">
        <v>2.1906886856732432E-2</v>
      </c>
      <c r="X632" s="133">
        <v>2.6700274882315413E-3</v>
      </c>
    </row>
    <row r="633" spans="1:24">
      <c r="A633" t="s">
        <v>1213</v>
      </c>
      <c r="B633" t="s">
        <v>1252</v>
      </c>
      <c r="C633" t="s">
        <v>2393</v>
      </c>
      <c r="D633" t="s">
        <v>2394</v>
      </c>
      <c r="E633" t="s">
        <v>309</v>
      </c>
      <c r="F633" t="s">
        <v>2393</v>
      </c>
      <c r="G633" t="s">
        <v>3983</v>
      </c>
      <c r="H633" t="s">
        <v>312</v>
      </c>
      <c r="I633" t="s">
        <v>917</v>
      </c>
      <c r="J633" t="s">
        <v>204</v>
      </c>
      <c r="K633" t="s">
        <v>204</v>
      </c>
      <c r="L633" t="s">
        <v>325</v>
      </c>
      <c r="M633" t="s">
        <v>340</v>
      </c>
      <c r="N633" t="s">
        <v>456</v>
      </c>
      <c r="O633" t="s">
        <v>339</v>
      </c>
      <c r="P633" t="s">
        <v>1212</v>
      </c>
      <c r="Q633" s="142">
        <v>579953</v>
      </c>
      <c r="S633" t="s">
        <v>3984</v>
      </c>
      <c r="U633" s="142">
        <v>11314.883</v>
      </c>
      <c r="V633" s="133">
        <v>4.4129103562336956E-4</v>
      </c>
      <c r="W633" s="133">
        <v>2.0980130900482848E-2</v>
      </c>
      <c r="X633" s="133">
        <v>2.5570737904171826E-3</v>
      </c>
    </row>
    <row r="634" spans="1:24">
      <c r="A634" t="s">
        <v>1213</v>
      </c>
      <c r="B634" t="s">
        <v>1252</v>
      </c>
      <c r="C634" t="s">
        <v>4227</v>
      </c>
      <c r="D634" t="s">
        <v>4228</v>
      </c>
      <c r="E634" t="s">
        <v>309</v>
      </c>
      <c r="F634" t="s">
        <v>4229</v>
      </c>
      <c r="G634" t="s">
        <v>4230</v>
      </c>
      <c r="H634" t="s">
        <v>312</v>
      </c>
      <c r="I634" t="s">
        <v>917</v>
      </c>
      <c r="J634" t="s">
        <v>204</v>
      </c>
      <c r="K634" t="s">
        <v>204</v>
      </c>
      <c r="L634" t="s">
        <v>325</v>
      </c>
      <c r="M634" t="s">
        <v>340</v>
      </c>
      <c r="N634" t="s">
        <v>454</v>
      </c>
      <c r="O634" t="s">
        <v>339</v>
      </c>
      <c r="P634" t="s">
        <v>1212</v>
      </c>
      <c r="Q634" s="142">
        <v>1145689</v>
      </c>
      <c r="S634" t="s">
        <v>4231</v>
      </c>
      <c r="T634" s="132">
        <v>216524.5</v>
      </c>
      <c r="U634" s="142">
        <v>10932.153699999999</v>
      </c>
      <c r="V634" s="133">
        <v>9.7603907054865779E-4</v>
      </c>
      <c r="W634" s="133">
        <v>2.067195280059551E-2</v>
      </c>
      <c r="X634" s="133">
        <v>2.5195128168588937E-3</v>
      </c>
    </row>
    <row r="635" spans="1:24">
      <c r="A635" t="s">
        <v>1213</v>
      </c>
      <c r="B635" t="s">
        <v>1252</v>
      </c>
      <c r="C635" t="s">
        <v>3962</v>
      </c>
      <c r="D635" t="s">
        <v>3963</v>
      </c>
      <c r="E635" t="s">
        <v>309</v>
      </c>
      <c r="F635" t="s">
        <v>3962</v>
      </c>
      <c r="G635" t="s">
        <v>3964</v>
      </c>
      <c r="H635" t="s">
        <v>312</v>
      </c>
      <c r="I635" t="s">
        <v>917</v>
      </c>
      <c r="J635" t="s">
        <v>204</v>
      </c>
      <c r="K635" t="s">
        <v>204</v>
      </c>
      <c r="L635" t="s">
        <v>325</v>
      </c>
      <c r="M635" t="s">
        <v>340</v>
      </c>
      <c r="N635" t="s">
        <v>458</v>
      </c>
      <c r="O635" t="s">
        <v>339</v>
      </c>
      <c r="P635" t="s">
        <v>1212</v>
      </c>
      <c r="Q635" s="142">
        <v>16862</v>
      </c>
      <c r="S635" t="s">
        <v>3965</v>
      </c>
      <c r="U635" s="142">
        <v>10913.0864</v>
      </c>
      <c r="V635" s="133">
        <v>5.8117103723692633E-4</v>
      </c>
      <c r="W635" s="133">
        <v>2.0235116933442938E-2</v>
      </c>
      <c r="X635" s="133">
        <v>2.4662709399655373E-3</v>
      </c>
    </row>
    <row r="636" spans="1:24">
      <c r="A636" t="s">
        <v>1213</v>
      </c>
      <c r="B636" t="s">
        <v>1252</v>
      </c>
      <c r="C636" t="s">
        <v>2557</v>
      </c>
      <c r="D636" t="s">
        <v>2558</v>
      </c>
      <c r="E636" t="s">
        <v>309</v>
      </c>
      <c r="F636" t="s">
        <v>2557</v>
      </c>
      <c r="G636" t="s">
        <v>3998</v>
      </c>
      <c r="H636" t="s">
        <v>312</v>
      </c>
      <c r="I636" t="s">
        <v>917</v>
      </c>
      <c r="J636" t="s">
        <v>204</v>
      </c>
      <c r="K636" t="s">
        <v>204</v>
      </c>
      <c r="L636" t="s">
        <v>325</v>
      </c>
      <c r="M636" t="s">
        <v>340</v>
      </c>
      <c r="N636" t="s">
        <v>475</v>
      </c>
      <c r="O636" t="s">
        <v>339</v>
      </c>
      <c r="P636" t="s">
        <v>1212</v>
      </c>
      <c r="Q636" s="142">
        <v>410934</v>
      </c>
      <c r="S636" t="s">
        <v>3999</v>
      </c>
      <c r="U636" s="142">
        <v>10622.643900000001</v>
      </c>
      <c r="V636" s="133">
        <v>1.4967332156906334E-3</v>
      </c>
      <c r="W636" s="133">
        <v>1.9696576530249438E-2</v>
      </c>
      <c r="X636" s="133">
        <v>2.400633239389746E-3</v>
      </c>
    </row>
    <row r="637" spans="1:24">
      <c r="A637" t="s">
        <v>1213</v>
      </c>
      <c r="B637" t="s">
        <v>1252</v>
      </c>
      <c r="C637" t="s">
        <v>4493</v>
      </c>
      <c r="D637" t="s">
        <v>4494</v>
      </c>
      <c r="E637" t="s">
        <v>309</v>
      </c>
      <c r="F637" t="s">
        <v>4495</v>
      </c>
      <c r="G637" t="s">
        <v>4496</v>
      </c>
      <c r="H637" t="s">
        <v>312</v>
      </c>
      <c r="I637" t="s">
        <v>917</v>
      </c>
      <c r="J637" t="s">
        <v>204</v>
      </c>
      <c r="K637" t="s">
        <v>204</v>
      </c>
      <c r="L637" t="s">
        <v>325</v>
      </c>
      <c r="M637" t="s">
        <v>340</v>
      </c>
      <c r="N637" t="s">
        <v>475</v>
      </c>
      <c r="O637" t="s">
        <v>339</v>
      </c>
      <c r="P637" t="s">
        <v>1212</v>
      </c>
      <c r="Q637" s="142">
        <v>8370894</v>
      </c>
      <c r="S637" t="s">
        <v>4448</v>
      </c>
      <c r="U637" s="142">
        <v>8370.8940000000002</v>
      </c>
      <c r="V637" s="133">
        <v>4.7874706434856661E-2</v>
      </c>
      <c r="W637" s="133">
        <v>1.5521366982621514E-2</v>
      </c>
      <c r="X637" s="133">
        <v>1.8917556277875593E-3</v>
      </c>
    </row>
    <row r="638" spans="1:24">
      <c r="A638" t="s">
        <v>1213</v>
      </c>
      <c r="B638" t="s">
        <v>1252</v>
      </c>
      <c r="C638" t="s">
        <v>2163</v>
      </c>
      <c r="D638" t="s">
        <v>2164</v>
      </c>
      <c r="E638" t="s">
        <v>309</v>
      </c>
      <c r="F638" t="s">
        <v>2163</v>
      </c>
      <c r="G638" t="s">
        <v>3960</v>
      </c>
      <c r="H638" t="s">
        <v>312</v>
      </c>
      <c r="I638" t="s">
        <v>917</v>
      </c>
      <c r="J638" t="s">
        <v>204</v>
      </c>
      <c r="K638" t="s">
        <v>204</v>
      </c>
      <c r="L638" t="s">
        <v>325</v>
      </c>
      <c r="M638" t="s">
        <v>340</v>
      </c>
      <c r="N638" t="s">
        <v>484</v>
      </c>
      <c r="O638" t="s">
        <v>339</v>
      </c>
      <c r="P638" t="s">
        <v>1212</v>
      </c>
      <c r="Q638" s="142">
        <v>1734441</v>
      </c>
      <c r="S638" t="s">
        <v>3961</v>
      </c>
      <c r="U638" s="142">
        <v>8203.9058999999997</v>
      </c>
      <c r="V638" s="133">
        <v>6.268663080909409E-4</v>
      </c>
      <c r="W638" s="133">
        <v>1.5211736599511933E-2</v>
      </c>
      <c r="X638" s="133">
        <v>1.8540176488816165E-3</v>
      </c>
    </row>
    <row r="639" spans="1:24">
      <c r="A639" t="s">
        <v>1213</v>
      </c>
      <c r="B639" t="s">
        <v>1252</v>
      </c>
      <c r="C639" t="s">
        <v>1732</v>
      </c>
      <c r="D639" t="s">
        <v>1733</v>
      </c>
      <c r="E639" t="s">
        <v>309</v>
      </c>
      <c r="F639" t="s">
        <v>1732</v>
      </c>
      <c r="G639" t="s">
        <v>4451</v>
      </c>
      <c r="H639" t="s">
        <v>312</v>
      </c>
      <c r="I639" t="s">
        <v>917</v>
      </c>
      <c r="J639" t="s">
        <v>204</v>
      </c>
      <c r="K639" t="s">
        <v>204</v>
      </c>
      <c r="L639" t="s">
        <v>325</v>
      </c>
      <c r="M639" t="s">
        <v>340</v>
      </c>
      <c r="N639" t="s">
        <v>447</v>
      </c>
      <c r="O639" t="s">
        <v>339</v>
      </c>
      <c r="P639" t="s">
        <v>1212</v>
      </c>
      <c r="Q639" s="142">
        <v>456207</v>
      </c>
      <c r="S639" t="s">
        <v>4452</v>
      </c>
      <c r="U639" s="142">
        <v>7071.2084999999997</v>
      </c>
      <c r="V639" s="133">
        <v>1.6363123545956846E-3</v>
      </c>
      <c r="W639" s="133">
        <v>1.3111481538188465E-2</v>
      </c>
      <c r="X639" s="133">
        <v>1.5980370167313343E-3</v>
      </c>
    </row>
    <row r="640" spans="1:24">
      <c r="A640" t="s">
        <v>1213</v>
      </c>
      <c r="B640" t="s">
        <v>1252</v>
      </c>
      <c r="C640" t="s">
        <v>3979</v>
      </c>
      <c r="D640" t="s">
        <v>3980</v>
      </c>
      <c r="E640" t="s">
        <v>309</v>
      </c>
      <c r="F640" t="s">
        <v>3979</v>
      </c>
      <c r="G640" t="s">
        <v>3981</v>
      </c>
      <c r="H640" t="s">
        <v>312</v>
      </c>
      <c r="I640" t="s">
        <v>917</v>
      </c>
      <c r="J640" t="s">
        <v>204</v>
      </c>
      <c r="K640" t="s">
        <v>204</v>
      </c>
      <c r="L640" t="s">
        <v>325</v>
      </c>
      <c r="M640" t="s">
        <v>340</v>
      </c>
      <c r="N640" t="s">
        <v>458</v>
      </c>
      <c r="O640" t="s">
        <v>339</v>
      </c>
      <c r="P640" t="s">
        <v>1212</v>
      </c>
      <c r="Q640" s="142">
        <v>54985</v>
      </c>
      <c r="S640" t="s">
        <v>3982</v>
      </c>
      <c r="U640" s="142">
        <v>6768.6535000000003</v>
      </c>
      <c r="V640" s="133">
        <v>4.9575597809715195E-4</v>
      </c>
      <c r="W640" s="133">
        <v>1.2550482057436823E-2</v>
      </c>
      <c r="X640" s="133">
        <v>1.5296619872583455E-3</v>
      </c>
    </row>
    <row r="641" spans="1:24">
      <c r="A641" t="s">
        <v>1213</v>
      </c>
      <c r="B641" t="s">
        <v>1252</v>
      </c>
      <c r="C641" t="s">
        <v>3734</v>
      </c>
      <c r="D641" t="s">
        <v>3735</v>
      </c>
      <c r="E641" s="166" t="s">
        <v>311</v>
      </c>
      <c r="F641" t="s">
        <v>3734</v>
      </c>
      <c r="G641" t="s">
        <v>4453</v>
      </c>
      <c r="H641" t="s">
        <v>312</v>
      </c>
      <c r="I641" t="s">
        <v>917</v>
      </c>
      <c r="J641" t="s">
        <v>204</v>
      </c>
      <c r="K641" t="s">
        <v>233</v>
      </c>
      <c r="L641" t="s">
        <v>325</v>
      </c>
      <c r="M641" t="s">
        <v>340</v>
      </c>
      <c r="N641" t="s">
        <v>454</v>
      </c>
      <c r="O641" t="s">
        <v>339</v>
      </c>
      <c r="P641" t="s">
        <v>1212</v>
      </c>
      <c r="Q641" s="142">
        <v>131584</v>
      </c>
      <c r="S641" t="s">
        <v>4454</v>
      </c>
      <c r="T641" s="132">
        <v>145939.79999999999</v>
      </c>
      <c r="U641" s="142">
        <v>6735.6665000000003</v>
      </c>
      <c r="V641" s="133">
        <v>7.1715343497850373E-4</v>
      </c>
      <c r="W641" s="133">
        <v>1.2759919959931983E-2</v>
      </c>
      <c r="X641" s="133">
        <v>1.5551884329097405E-3</v>
      </c>
    </row>
    <row r="642" spans="1:24">
      <c r="A642" t="s">
        <v>1213</v>
      </c>
      <c r="B642" t="s">
        <v>1252</v>
      </c>
      <c r="C642" t="s">
        <v>3428</v>
      </c>
      <c r="D642" t="s">
        <v>3429</v>
      </c>
      <c r="E642" t="s">
        <v>309</v>
      </c>
      <c r="F642" t="s">
        <v>3428</v>
      </c>
      <c r="G642" t="s">
        <v>4310</v>
      </c>
      <c r="H642" t="s">
        <v>312</v>
      </c>
      <c r="I642" t="s">
        <v>917</v>
      </c>
      <c r="J642" t="s">
        <v>204</v>
      </c>
      <c r="K642" t="s">
        <v>204</v>
      </c>
      <c r="L642" t="s">
        <v>325</v>
      </c>
      <c r="M642" t="s">
        <v>340</v>
      </c>
      <c r="N642" t="s">
        <v>464</v>
      </c>
      <c r="O642" t="s">
        <v>339</v>
      </c>
      <c r="P642" t="s">
        <v>1212</v>
      </c>
      <c r="Q642" s="142">
        <v>1490258</v>
      </c>
      <c r="S642" t="s">
        <v>4311</v>
      </c>
      <c r="U642" s="142">
        <v>6730.0050999999994</v>
      </c>
      <c r="V642" s="133">
        <v>1.1360245685214706E-2</v>
      </c>
      <c r="W642" s="133">
        <v>1.2478819990626172E-2</v>
      </c>
      <c r="X642" s="133">
        <v>1.5209277618296365E-3</v>
      </c>
    </row>
    <row r="643" spans="1:24">
      <c r="A643" t="s">
        <v>1213</v>
      </c>
      <c r="B643" t="s">
        <v>1252</v>
      </c>
      <c r="C643" t="s">
        <v>2195</v>
      </c>
      <c r="D643" t="s">
        <v>2196</v>
      </c>
      <c r="E643" t="s">
        <v>309</v>
      </c>
      <c r="F643" t="s">
        <v>2195</v>
      </c>
      <c r="G643" t="s">
        <v>4003</v>
      </c>
      <c r="H643" t="s">
        <v>312</v>
      </c>
      <c r="I643" t="s">
        <v>917</v>
      </c>
      <c r="J643" t="s">
        <v>204</v>
      </c>
      <c r="K643" t="s">
        <v>204</v>
      </c>
      <c r="L643" t="s">
        <v>325</v>
      </c>
      <c r="M643" t="s">
        <v>340</v>
      </c>
      <c r="N643" t="s">
        <v>464</v>
      </c>
      <c r="O643" t="s">
        <v>339</v>
      </c>
      <c r="P643" t="s">
        <v>1212</v>
      </c>
      <c r="Q643" s="142">
        <v>365988</v>
      </c>
      <c r="S643" t="s">
        <v>4004</v>
      </c>
      <c r="U643" s="142">
        <v>6401.1300999999994</v>
      </c>
      <c r="V643" s="133">
        <v>7.774203523621615E-4</v>
      </c>
      <c r="W643" s="133">
        <v>1.1869017777077584E-2</v>
      </c>
      <c r="X643" s="133">
        <v>1.4466046193764316E-3</v>
      </c>
    </row>
    <row r="644" spans="1:24">
      <c r="A644" t="s">
        <v>1213</v>
      </c>
      <c r="B644" t="s">
        <v>1252</v>
      </c>
      <c r="C644" t="s">
        <v>3151</v>
      </c>
      <c r="D644" t="s">
        <v>3152</v>
      </c>
      <c r="E644" t="s">
        <v>309</v>
      </c>
      <c r="F644" t="s">
        <v>3151</v>
      </c>
      <c r="G644" t="s">
        <v>4284</v>
      </c>
      <c r="H644" t="s">
        <v>312</v>
      </c>
      <c r="I644" t="s">
        <v>917</v>
      </c>
      <c r="J644" t="s">
        <v>204</v>
      </c>
      <c r="K644" t="s">
        <v>204</v>
      </c>
      <c r="L644" t="s">
        <v>325</v>
      </c>
      <c r="M644" t="s">
        <v>340</v>
      </c>
      <c r="N644" t="s">
        <v>447</v>
      </c>
      <c r="O644" t="s">
        <v>339</v>
      </c>
      <c r="P644" t="s">
        <v>1212</v>
      </c>
      <c r="Q644" s="142">
        <v>24430</v>
      </c>
      <c r="S644" t="s">
        <v>4285</v>
      </c>
      <c r="T644" s="132">
        <v>57966.400000000001</v>
      </c>
      <c r="U644" s="142">
        <v>6109.2773999999999</v>
      </c>
      <c r="V644" s="133">
        <v>1.9322126341871451E-3</v>
      </c>
      <c r="W644" s="133">
        <v>1.1435344142482578E-2</v>
      </c>
      <c r="X644" s="133">
        <v>1.3937481577138246E-3</v>
      </c>
    </row>
    <row r="645" spans="1:24">
      <c r="A645" t="s">
        <v>1213</v>
      </c>
      <c r="B645" t="s">
        <v>1252</v>
      </c>
      <c r="C645" t="s">
        <v>2119</v>
      </c>
      <c r="D645" t="s">
        <v>2120</v>
      </c>
      <c r="E645" t="s">
        <v>309</v>
      </c>
      <c r="F645" t="s">
        <v>2119</v>
      </c>
      <c r="G645" t="s">
        <v>4008</v>
      </c>
      <c r="H645" t="s">
        <v>312</v>
      </c>
      <c r="I645" t="s">
        <v>917</v>
      </c>
      <c r="J645" t="s">
        <v>204</v>
      </c>
      <c r="K645" t="s">
        <v>204</v>
      </c>
      <c r="L645" t="s">
        <v>325</v>
      </c>
      <c r="M645" t="s">
        <v>340</v>
      </c>
      <c r="N645" t="s">
        <v>464</v>
      </c>
      <c r="O645" t="s">
        <v>339</v>
      </c>
      <c r="P645" t="s">
        <v>1212</v>
      </c>
      <c r="Q645" s="142">
        <v>14362</v>
      </c>
      <c r="S645" t="s">
        <v>4009</v>
      </c>
      <c r="U645" s="142">
        <v>5892.7285999999995</v>
      </c>
      <c r="V645" s="133">
        <v>5.8384551257485424E-4</v>
      </c>
      <c r="W645" s="133">
        <v>1.0926336318389589E-2</v>
      </c>
      <c r="X645" s="133">
        <v>1.3317099096075886E-3</v>
      </c>
    </row>
    <row r="646" spans="1:24">
      <c r="A646" t="s">
        <v>1213</v>
      </c>
      <c r="B646" t="s">
        <v>1252</v>
      </c>
      <c r="C646" t="s">
        <v>3254</v>
      </c>
      <c r="D646" t="s">
        <v>3255</v>
      </c>
      <c r="E646" t="s">
        <v>309</v>
      </c>
      <c r="F646" t="s">
        <v>4016</v>
      </c>
      <c r="G646" t="s">
        <v>4017</v>
      </c>
      <c r="H646" t="s">
        <v>312</v>
      </c>
      <c r="I646" t="s">
        <v>917</v>
      </c>
      <c r="J646" t="s">
        <v>204</v>
      </c>
      <c r="K646" t="s">
        <v>204</v>
      </c>
      <c r="L646" t="s">
        <v>325</v>
      </c>
      <c r="M646" t="s">
        <v>340</v>
      </c>
      <c r="N646" t="s">
        <v>476</v>
      </c>
      <c r="O646" t="s">
        <v>339</v>
      </c>
      <c r="P646" t="s">
        <v>1212</v>
      </c>
      <c r="Q646" s="142">
        <v>18192</v>
      </c>
      <c r="S646" t="s">
        <v>4018</v>
      </c>
      <c r="U646" s="142">
        <v>5463.0575999999992</v>
      </c>
      <c r="V646" s="133">
        <v>1.1440583394287519E-3</v>
      </c>
      <c r="W646" s="133">
        <v>1.0129637510258705E-2</v>
      </c>
      <c r="X646" s="133">
        <v>1.2346076726963209E-3</v>
      </c>
    </row>
    <row r="647" spans="1:24">
      <c r="A647" t="s">
        <v>1213</v>
      </c>
      <c r="B647" t="s">
        <v>1252</v>
      </c>
      <c r="C647" t="s">
        <v>2274</v>
      </c>
      <c r="D647" t="s">
        <v>2275</v>
      </c>
      <c r="E647" t="s">
        <v>309</v>
      </c>
      <c r="F647" t="s">
        <v>4235</v>
      </c>
      <c r="G647" t="s">
        <v>4236</v>
      </c>
      <c r="H647" t="s">
        <v>312</v>
      </c>
      <c r="I647" t="s">
        <v>917</v>
      </c>
      <c r="J647" t="s">
        <v>204</v>
      </c>
      <c r="K647" t="s">
        <v>204</v>
      </c>
      <c r="L647" t="s">
        <v>325</v>
      </c>
      <c r="M647" t="s">
        <v>340</v>
      </c>
      <c r="N647" t="s">
        <v>445</v>
      </c>
      <c r="O647" t="s">
        <v>339</v>
      </c>
      <c r="P647" t="s">
        <v>1212</v>
      </c>
      <c r="Q647" s="142">
        <v>76067</v>
      </c>
      <c r="S647" t="s">
        <v>4237</v>
      </c>
      <c r="U647" s="142">
        <v>4996.8411999999998</v>
      </c>
      <c r="V647" s="133">
        <v>9.6241578292549873E-4</v>
      </c>
      <c r="W647" s="133">
        <v>9.265176035525461E-3</v>
      </c>
      <c r="X647" s="133">
        <v>1.12924647212274E-3</v>
      </c>
    </row>
    <row r="648" spans="1:24">
      <c r="A648" t="s">
        <v>1213</v>
      </c>
      <c r="B648" t="s">
        <v>1252</v>
      </c>
      <c r="C648" t="s">
        <v>2125</v>
      </c>
      <c r="D648" t="s">
        <v>2126</v>
      </c>
      <c r="E648" t="s">
        <v>309</v>
      </c>
      <c r="F648" t="s">
        <v>2125</v>
      </c>
      <c r="G648" t="s">
        <v>3972</v>
      </c>
      <c r="H648" t="s">
        <v>312</v>
      </c>
      <c r="I648" t="s">
        <v>917</v>
      </c>
      <c r="J648" t="s">
        <v>204</v>
      </c>
      <c r="K648" t="s">
        <v>204</v>
      </c>
      <c r="L648" t="s">
        <v>325</v>
      </c>
      <c r="M648" t="s">
        <v>340</v>
      </c>
      <c r="N648" t="s">
        <v>464</v>
      </c>
      <c r="O648" t="s">
        <v>339</v>
      </c>
      <c r="P648" t="s">
        <v>1212</v>
      </c>
      <c r="Q648" s="142">
        <v>18276</v>
      </c>
      <c r="S648" t="s">
        <v>3973</v>
      </c>
      <c r="T648" s="132">
        <v>46150.3</v>
      </c>
      <c r="U648" s="142">
        <v>4962.3942999999999</v>
      </c>
      <c r="V648" s="133">
        <v>3.845861507067623E-4</v>
      </c>
      <c r="W648" s="133">
        <v>9.2868766498699698E-3</v>
      </c>
      <c r="X648" s="133">
        <v>1.1318913589654152E-3</v>
      </c>
    </row>
    <row r="649" spans="1:24">
      <c r="A649" t="s">
        <v>1213</v>
      </c>
      <c r="B649" t="s">
        <v>1252</v>
      </c>
      <c r="C649" t="s">
        <v>2540</v>
      </c>
      <c r="D649" t="s">
        <v>2541</v>
      </c>
      <c r="E649" t="s">
        <v>309</v>
      </c>
      <c r="F649" t="s">
        <v>2540</v>
      </c>
      <c r="G649" t="s">
        <v>4076</v>
      </c>
      <c r="H649" t="s">
        <v>312</v>
      </c>
      <c r="I649" t="s">
        <v>917</v>
      </c>
      <c r="J649" t="s">
        <v>204</v>
      </c>
      <c r="K649" t="s">
        <v>204</v>
      </c>
      <c r="L649" t="s">
        <v>325</v>
      </c>
      <c r="M649" t="s">
        <v>340</v>
      </c>
      <c r="N649" t="s">
        <v>440</v>
      </c>
      <c r="O649" t="s">
        <v>339</v>
      </c>
      <c r="P649" t="s">
        <v>1212</v>
      </c>
      <c r="Q649" s="142">
        <v>188666</v>
      </c>
      <c r="S649" t="s">
        <v>4077</v>
      </c>
      <c r="U649" s="142">
        <v>4935.5025999999998</v>
      </c>
      <c r="V649" s="133">
        <v>8.4059088853227315E-4</v>
      </c>
      <c r="W649" s="133">
        <v>9.1514414681906093E-3</v>
      </c>
      <c r="X649" s="133">
        <v>1.1153844193750281E-3</v>
      </c>
    </row>
    <row r="650" spans="1:24">
      <c r="A650" t="s">
        <v>1213</v>
      </c>
      <c r="B650" t="s">
        <v>1252</v>
      </c>
      <c r="C650" t="s">
        <v>1699</v>
      </c>
      <c r="D650" t="s">
        <v>1700</v>
      </c>
      <c r="E650" t="s">
        <v>309</v>
      </c>
      <c r="F650" t="s">
        <v>4013</v>
      </c>
      <c r="G650" t="s">
        <v>4014</v>
      </c>
      <c r="H650" t="s">
        <v>312</v>
      </c>
      <c r="I650" t="s">
        <v>917</v>
      </c>
      <c r="J650" t="s">
        <v>204</v>
      </c>
      <c r="K650" t="s">
        <v>204</v>
      </c>
      <c r="L650" t="s">
        <v>325</v>
      </c>
      <c r="M650" t="s">
        <v>340</v>
      </c>
      <c r="N650" t="s">
        <v>447</v>
      </c>
      <c r="O650" t="s">
        <v>339</v>
      </c>
      <c r="P650" t="s">
        <v>1212</v>
      </c>
      <c r="Q650" s="142">
        <v>301530</v>
      </c>
      <c r="S650" t="s">
        <v>4015</v>
      </c>
      <c r="U650" s="142">
        <v>4812.4187999999995</v>
      </c>
      <c r="V650" s="133">
        <v>4.8609045073995678E-3</v>
      </c>
      <c r="W650" s="133">
        <v>8.9232187468706505E-3</v>
      </c>
      <c r="X650" s="133">
        <v>1.0875684661842157E-3</v>
      </c>
    </row>
    <row r="651" spans="1:24">
      <c r="A651" t="s">
        <v>1213</v>
      </c>
      <c r="B651" t="s">
        <v>1252</v>
      </c>
      <c r="C651" t="s">
        <v>1953</v>
      </c>
      <c r="D651" t="s">
        <v>1954</v>
      </c>
      <c r="E651" t="s">
        <v>309</v>
      </c>
      <c r="F651" t="s">
        <v>1953</v>
      </c>
      <c r="G651" t="s">
        <v>3996</v>
      </c>
      <c r="H651" t="s">
        <v>312</v>
      </c>
      <c r="I651" t="s">
        <v>917</v>
      </c>
      <c r="J651" t="s">
        <v>204</v>
      </c>
      <c r="K651" t="s">
        <v>204</v>
      </c>
      <c r="L651" t="s">
        <v>325</v>
      </c>
      <c r="M651" t="s">
        <v>340</v>
      </c>
      <c r="N651" t="s">
        <v>464</v>
      </c>
      <c r="O651" t="s">
        <v>339</v>
      </c>
      <c r="P651" t="s">
        <v>1212</v>
      </c>
      <c r="Q651" s="142">
        <v>16174</v>
      </c>
      <c r="S651" t="s">
        <v>3997</v>
      </c>
      <c r="U651" s="142">
        <v>4303.9014000000006</v>
      </c>
      <c r="V651" s="133">
        <v>1.333687796006292E-4</v>
      </c>
      <c r="W651" s="133">
        <v>7.9803224227207401E-3</v>
      </c>
      <c r="X651" s="133">
        <v>9.7264756845478583E-4</v>
      </c>
    </row>
    <row r="652" spans="1:24">
      <c r="A652" t="s">
        <v>1213</v>
      </c>
      <c r="B652" t="s">
        <v>1252</v>
      </c>
      <c r="C652" t="s">
        <v>3113</v>
      </c>
      <c r="D652" t="s">
        <v>3114</v>
      </c>
      <c r="E652" t="s">
        <v>309</v>
      </c>
      <c r="F652" t="s">
        <v>3113</v>
      </c>
      <c r="G652" t="s">
        <v>4449</v>
      </c>
      <c r="H652" t="s">
        <v>312</v>
      </c>
      <c r="I652" t="s">
        <v>917</v>
      </c>
      <c r="J652" t="s">
        <v>204</v>
      </c>
      <c r="K652" t="s">
        <v>204</v>
      </c>
      <c r="L652" t="s">
        <v>325</v>
      </c>
      <c r="M652" t="s">
        <v>340</v>
      </c>
      <c r="N652" t="s">
        <v>447</v>
      </c>
      <c r="O652" t="s">
        <v>339</v>
      </c>
      <c r="P652" t="s">
        <v>1212</v>
      </c>
      <c r="Q652" s="142">
        <v>13262</v>
      </c>
      <c r="S652" t="s">
        <v>4450</v>
      </c>
      <c r="U652" s="142">
        <v>3792.9319999999998</v>
      </c>
      <c r="V652" s="133">
        <v>6.8530338420090976E-4</v>
      </c>
      <c r="W652" s="133">
        <v>7.0328795839642196E-3</v>
      </c>
      <c r="X652" s="133">
        <v>8.5717253817997499E-4</v>
      </c>
    </row>
    <row r="653" spans="1:24">
      <c r="A653" t="s">
        <v>1213</v>
      </c>
      <c r="B653" t="s">
        <v>1252</v>
      </c>
      <c r="C653" t="s">
        <v>4093</v>
      </c>
      <c r="D653" t="s">
        <v>4094</v>
      </c>
      <c r="E653" t="s">
        <v>309</v>
      </c>
      <c r="F653" t="s">
        <v>4093</v>
      </c>
      <c r="G653" t="s">
        <v>4095</v>
      </c>
      <c r="H653" t="s">
        <v>312</v>
      </c>
      <c r="I653" t="s">
        <v>917</v>
      </c>
      <c r="J653" t="s">
        <v>204</v>
      </c>
      <c r="K653" t="s">
        <v>204</v>
      </c>
      <c r="L653" t="s">
        <v>325</v>
      </c>
      <c r="M653" t="s">
        <v>340</v>
      </c>
      <c r="N653" t="s">
        <v>475</v>
      </c>
      <c r="O653" t="s">
        <v>339</v>
      </c>
      <c r="P653" t="s">
        <v>1212</v>
      </c>
      <c r="Q653" s="142">
        <v>10632</v>
      </c>
      <c r="S653" t="s">
        <v>4096</v>
      </c>
      <c r="U653" s="142">
        <v>3629.7647999999999</v>
      </c>
      <c r="V653" s="133">
        <v>7.6993159325800041E-4</v>
      </c>
      <c r="W653" s="133">
        <v>6.7303338832628611E-3</v>
      </c>
      <c r="X653" s="133">
        <v>8.2029804557854692E-4</v>
      </c>
    </row>
    <row r="654" spans="1:24">
      <c r="A654" t="s">
        <v>1213</v>
      </c>
      <c r="B654" t="s">
        <v>1252</v>
      </c>
      <c r="C654" t="s">
        <v>4122</v>
      </c>
      <c r="D654" t="s">
        <v>4123</v>
      </c>
      <c r="E654" t="s">
        <v>309</v>
      </c>
      <c r="F654" t="s">
        <v>4122</v>
      </c>
      <c r="G654" t="s">
        <v>4124</v>
      </c>
      <c r="H654" t="s">
        <v>312</v>
      </c>
      <c r="I654" t="s">
        <v>917</v>
      </c>
      <c r="J654" t="s">
        <v>204</v>
      </c>
      <c r="K654" t="s">
        <v>204</v>
      </c>
      <c r="L654" t="s">
        <v>325</v>
      </c>
      <c r="M654" t="s">
        <v>340</v>
      </c>
      <c r="N654" t="s">
        <v>441</v>
      </c>
      <c r="O654" t="s">
        <v>339</v>
      </c>
      <c r="P654" t="s">
        <v>1212</v>
      </c>
      <c r="Q654" s="142">
        <v>14392</v>
      </c>
      <c r="S654" t="s">
        <v>4125</v>
      </c>
      <c r="U654" s="142">
        <v>3462.7152000000001</v>
      </c>
      <c r="V654" s="133">
        <v>2.5538294710181967E-4</v>
      </c>
      <c r="W654" s="133">
        <v>6.4205894108205945E-3</v>
      </c>
      <c r="X654" s="133">
        <v>7.8254616138079454E-4</v>
      </c>
    </row>
    <row r="655" spans="1:24">
      <c r="A655" t="s">
        <v>1213</v>
      </c>
      <c r="B655" t="s">
        <v>1252</v>
      </c>
      <c r="C655" t="s">
        <v>2535</v>
      </c>
      <c r="D655" t="s">
        <v>2536</v>
      </c>
      <c r="E655" t="s">
        <v>309</v>
      </c>
      <c r="F655" t="s">
        <v>2535</v>
      </c>
      <c r="G655" t="s">
        <v>4245</v>
      </c>
      <c r="H655" t="s">
        <v>312</v>
      </c>
      <c r="I655" t="s">
        <v>917</v>
      </c>
      <c r="J655" t="s">
        <v>204</v>
      </c>
      <c r="K655" t="s">
        <v>204</v>
      </c>
      <c r="L655" t="s">
        <v>325</v>
      </c>
      <c r="M655" t="s">
        <v>340</v>
      </c>
      <c r="N655" t="s">
        <v>451</v>
      </c>
      <c r="O655" t="s">
        <v>339</v>
      </c>
      <c r="P655" t="s">
        <v>1212</v>
      </c>
      <c r="Q655" s="142">
        <v>3126</v>
      </c>
      <c r="S655" t="s">
        <v>4246</v>
      </c>
      <c r="U655" s="142">
        <v>3129.7512000000002</v>
      </c>
      <c r="V655" s="133">
        <v>4.0584805495437129E-4</v>
      </c>
      <c r="W655" s="133">
        <v>5.8032053612792206E-3</v>
      </c>
      <c r="X655" s="133">
        <v>7.0729893917840408E-4</v>
      </c>
    </row>
    <row r="656" spans="1:24">
      <c r="A656" t="s">
        <v>1213</v>
      </c>
      <c r="B656" t="s">
        <v>1252</v>
      </c>
      <c r="C656" t="s">
        <v>4455</v>
      </c>
      <c r="D656" t="s">
        <v>4456</v>
      </c>
      <c r="E656" t="s">
        <v>309</v>
      </c>
      <c r="F656" t="s">
        <v>4455</v>
      </c>
      <c r="G656" t="s">
        <v>4457</v>
      </c>
      <c r="H656" t="s">
        <v>312</v>
      </c>
      <c r="I656" t="s">
        <v>917</v>
      </c>
      <c r="J656" t="s">
        <v>204</v>
      </c>
      <c r="K656" t="s">
        <v>204</v>
      </c>
      <c r="L656" t="s">
        <v>325</v>
      </c>
      <c r="M656" t="s">
        <v>340</v>
      </c>
      <c r="N656" t="s">
        <v>480</v>
      </c>
      <c r="O656" t="s">
        <v>339</v>
      </c>
      <c r="P656" t="s">
        <v>1212</v>
      </c>
      <c r="Q656" s="142">
        <v>36793</v>
      </c>
      <c r="S656" t="s">
        <v>4458</v>
      </c>
      <c r="U656" s="142">
        <v>3049.7718</v>
      </c>
      <c r="V656" s="133">
        <v>7.6482097092414375E-4</v>
      </c>
      <c r="W656" s="133">
        <v>5.6549069735453792E-3</v>
      </c>
      <c r="X656" s="133">
        <v>6.892242225699102E-4</v>
      </c>
    </row>
    <row r="657" spans="1:24">
      <c r="A657" t="s">
        <v>1213</v>
      </c>
      <c r="B657" t="s">
        <v>1252</v>
      </c>
      <c r="C657" t="s">
        <v>2234</v>
      </c>
      <c r="D657" t="s">
        <v>2235</v>
      </c>
      <c r="E657" t="s">
        <v>309</v>
      </c>
      <c r="F657" t="s">
        <v>2234</v>
      </c>
      <c r="G657" t="s">
        <v>3990</v>
      </c>
      <c r="H657" t="s">
        <v>312</v>
      </c>
      <c r="I657" t="s">
        <v>917</v>
      </c>
      <c r="J657" t="s">
        <v>204</v>
      </c>
      <c r="K657" t="s">
        <v>204</v>
      </c>
      <c r="L657" t="s">
        <v>325</v>
      </c>
      <c r="M657" t="s">
        <v>340</v>
      </c>
      <c r="N657" t="s">
        <v>441</v>
      </c>
      <c r="O657" t="s">
        <v>339</v>
      </c>
      <c r="P657" t="s">
        <v>1212</v>
      </c>
      <c r="Q657" s="142">
        <v>222965</v>
      </c>
      <c r="S657" t="s">
        <v>3991</v>
      </c>
      <c r="U657" s="142">
        <v>3014.4867999999997</v>
      </c>
      <c r="V657" s="133">
        <v>4.0678870311948342E-4</v>
      </c>
      <c r="W657" s="133">
        <v>5.5894813489536935E-3</v>
      </c>
      <c r="X657" s="133">
        <v>6.8125009930735129E-4</v>
      </c>
    </row>
    <row r="658" spans="1:24">
      <c r="A658" t="s">
        <v>1213</v>
      </c>
      <c r="B658" t="s">
        <v>1252</v>
      </c>
      <c r="C658" t="s">
        <v>2110</v>
      </c>
      <c r="D658" t="s">
        <v>2111</v>
      </c>
      <c r="E658" t="s">
        <v>309</v>
      </c>
      <c r="F658" t="s">
        <v>4024</v>
      </c>
      <c r="G658" t="s">
        <v>4025</v>
      </c>
      <c r="H658" t="s">
        <v>312</v>
      </c>
      <c r="I658" t="s">
        <v>917</v>
      </c>
      <c r="J658" t="s">
        <v>204</v>
      </c>
      <c r="K658" t="s">
        <v>204</v>
      </c>
      <c r="L658" t="s">
        <v>325</v>
      </c>
      <c r="M658" t="s">
        <v>340</v>
      </c>
      <c r="N658" t="s">
        <v>464</v>
      </c>
      <c r="O658" t="s">
        <v>339</v>
      </c>
      <c r="P658" t="s">
        <v>1212</v>
      </c>
      <c r="Q658" s="142">
        <v>326573</v>
      </c>
      <c r="S658" t="s">
        <v>4026</v>
      </c>
      <c r="U658" s="142">
        <v>2962.3437000000004</v>
      </c>
      <c r="V658" s="133">
        <v>4.323251294243347E-4</v>
      </c>
      <c r="W658" s="133">
        <v>5.4927972367698856E-3</v>
      </c>
      <c r="X658" s="133">
        <v>6.6946616857843091E-4</v>
      </c>
    </row>
    <row r="659" spans="1:24">
      <c r="A659" t="s">
        <v>1213</v>
      </c>
      <c r="B659" t="s">
        <v>1252</v>
      </c>
      <c r="C659" t="s">
        <v>4347</v>
      </c>
      <c r="D659" t="s">
        <v>4348</v>
      </c>
      <c r="E659" t="s">
        <v>309</v>
      </c>
      <c r="F659" t="s">
        <v>4347</v>
      </c>
      <c r="G659" t="s">
        <v>4349</v>
      </c>
      <c r="H659" t="s">
        <v>312</v>
      </c>
      <c r="I659" t="s">
        <v>917</v>
      </c>
      <c r="J659" t="s">
        <v>204</v>
      </c>
      <c r="K659" t="s">
        <v>204</v>
      </c>
      <c r="L659" t="s">
        <v>325</v>
      </c>
      <c r="M659" t="s">
        <v>340</v>
      </c>
      <c r="N659" t="s">
        <v>451</v>
      </c>
      <c r="O659" t="s">
        <v>339</v>
      </c>
      <c r="P659" t="s">
        <v>1212</v>
      </c>
      <c r="Q659" s="142">
        <v>21669</v>
      </c>
      <c r="S659" t="s">
        <v>4350</v>
      </c>
      <c r="U659" s="142">
        <v>2938.3163999999997</v>
      </c>
      <c r="V659" s="133">
        <v>6.2604239279764363E-4</v>
      </c>
      <c r="W659" s="133">
        <v>5.4482456898218169E-3</v>
      </c>
      <c r="X659" s="133">
        <v>6.6403619325731294E-4</v>
      </c>
    </row>
    <row r="660" spans="1:24">
      <c r="A660" t="s">
        <v>1213</v>
      </c>
      <c r="B660" t="s">
        <v>1252</v>
      </c>
      <c r="C660" t="s">
        <v>4019</v>
      </c>
      <c r="D660" t="s">
        <v>4020</v>
      </c>
      <c r="E660" t="s">
        <v>309</v>
      </c>
      <c r="F660" t="s">
        <v>4021</v>
      </c>
      <c r="G660" t="s">
        <v>4022</v>
      </c>
      <c r="H660" t="s">
        <v>312</v>
      </c>
      <c r="I660" t="s">
        <v>917</v>
      </c>
      <c r="J660" t="s">
        <v>204</v>
      </c>
      <c r="K660" t="s">
        <v>204</v>
      </c>
      <c r="L660" t="s">
        <v>325</v>
      </c>
      <c r="M660" t="s">
        <v>340</v>
      </c>
      <c r="N660" t="s">
        <v>476</v>
      </c>
      <c r="O660" t="s">
        <v>339</v>
      </c>
      <c r="P660" t="s">
        <v>1212</v>
      </c>
      <c r="Q660" s="142">
        <v>41238</v>
      </c>
      <c r="S660" t="s">
        <v>4023</v>
      </c>
      <c r="T660" s="132">
        <v>18739.400000000001</v>
      </c>
      <c r="U660" s="142">
        <v>2338.3768999999998</v>
      </c>
      <c r="V660" s="133">
        <v>5.7420808979245493E-4</v>
      </c>
      <c r="W660" s="133">
        <v>4.3705805487638848E-3</v>
      </c>
      <c r="X660" s="133">
        <v>5.3268957296610906E-4</v>
      </c>
    </row>
    <row r="661" spans="1:24">
      <c r="A661" t="s">
        <v>1213</v>
      </c>
      <c r="B661" t="s">
        <v>1252</v>
      </c>
      <c r="C661" t="s">
        <v>1973</v>
      </c>
      <c r="D661" t="s">
        <v>1974</v>
      </c>
      <c r="E661" t="s">
        <v>309</v>
      </c>
      <c r="F661" t="s">
        <v>4269</v>
      </c>
      <c r="G661" t="s">
        <v>4270</v>
      </c>
      <c r="H661" t="s">
        <v>312</v>
      </c>
      <c r="I661" t="s">
        <v>917</v>
      </c>
      <c r="J661" t="s">
        <v>204</v>
      </c>
      <c r="K661" t="s">
        <v>204</v>
      </c>
      <c r="L661" t="s">
        <v>325</v>
      </c>
      <c r="M661" t="s">
        <v>340</v>
      </c>
      <c r="N661" t="s">
        <v>464</v>
      </c>
      <c r="O661" t="s">
        <v>339</v>
      </c>
      <c r="P661" t="s">
        <v>1212</v>
      </c>
      <c r="Q661" s="142">
        <v>37212</v>
      </c>
      <c r="S661" t="s">
        <v>4271</v>
      </c>
      <c r="U661" s="142">
        <v>2261.3732</v>
      </c>
      <c r="V661" s="133">
        <v>2.8296000651693122E-4</v>
      </c>
      <c r="W661" s="133">
        <v>4.1930532082618457E-3</v>
      </c>
      <c r="X661" s="133">
        <v>5.1105241008883725E-4</v>
      </c>
    </row>
    <row r="662" spans="1:24">
      <c r="A662" t="s">
        <v>1213</v>
      </c>
      <c r="B662" t="s">
        <v>1252</v>
      </c>
      <c r="C662" t="s">
        <v>2724</v>
      </c>
      <c r="D662" t="s">
        <v>2725</v>
      </c>
      <c r="E662" t="s">
        <v>309</v>
      </c>
      <c r="F662" t="s">
        <v>2724</v>
      </c>
      <c r="G662" t="s">
        <v>4292</v>
      </c>
      <c r="H662" t="s">
        <v>312</v>
      </c>
      <c r="I662" t="s">
        <v>917</v>
      </c>
      <c r="J662" t="s">
        <v>204</v>
      </c>
      <c r="K662" t="s">
        <v>204</v>
      </c>
      <c r="L662" t="s">
        <v>325</v>
      </c>
      <c r="M662" t="s">
        <v>340</v>
      </c>
      <c r="N662" t="s">
        <v>447</v>
      </c>
      <c r="O662" t="s">
        <v>339</v>
      </c>
      <c r="P662" t="s">
        <v>1212</v>
      </c>
      <c r="Q662" s="142">
        <v>239266</v>
      </c>
      <c r="S662" t="s">
        <v>4293</v>
      </c>
      <c r="U662" s="142">
        <v>2186.4127000000003</v>
      </c>
      <c r="V662" s="133">
        <v>4.316515844278295E-4</v>
      </c>
      <c r="W662" s="133">
        <v>4.054060894372249E-3</v>
      </c>
      <c r="X662" s="133">
        <v>4.9411192460748377E-4</v>
      </c>
    </row>
    <row r="663" spans="1:24">
      <c r="A663" t="s">
        <v>1213</v>
      </c>
      <c r="B663" t="s">
        <v>1252</v>
      </c>
      <c r="C663" t="s">
        <v>2474</v>
      </c>
      <c r="D663" t="s">
        <v>2475</v>
      </c>
      <c r="E663" t="s">
        <v>309</v>
      </c>
      <c r="F663" t="s">
        <v>2474</v>
      </c>
      <c r="G663" t="s">
        <v>4247</v>
      </c>
      <c r="H663" t="s">
        <v>312</v>
      </c>
      <c r="I663" t="s">
        <v>917</v>
      </c>
      <c r="J663" t="s">
        <v>204</v>
      </c>
      <c r="K663" t="s">
        <v>204</v>
      </c>
      <c r="L663" t="s">
        <v>325</v>
      </c>
      <c r="M663" t="s">
        <v>340</v>
      </c>
      <c r="N663" t="s">
        <v>478</v>
      </c>
      <c r="O663" t="s">
        <v>339</v>
      </c>
      <c r="P663" t="s">
        <v>1212</v>
      </c>
      <c r="Q663" s="142">
        <v>126323.72</v>
      </c>
      <c r="S663" t="s">
        <v>4248</v>
      </c>
      <c r="T663" s="132">
        <v>28942.1</v>
      </c>
      <c r="U663" s="142">
        <v>1893.4802</v>
      </c>
      <c r="V663" s="133">
        <v>6.3054642516411524E-4</v>
      </c>
      <c r="W663" s="133">
        <v>3.564568074183531E-3</v>
      </c>
      <c r="X663" s="133">
        <v>4.3445217953539002E-4</v>
      </c>
    </row>
    <row r="664" spans="1:24">
      <c r="A664" t="s">
        <v>1213</v>
      </c>
      <c r="B664" t="s">
        <v>1252</v>
      </c>
      <c r="C664" t="s">
        <v>2324</v>
      </c>
      <c r="D664" t="s">
        <v>2325</v>
      </c>
      <c r="E664" t="s">
        <v>309</v>
      </c>
      <c r="F664" t="s">
        <v>2324</v>
      </c>
      <c r="G664" t="s">
        <v>4238</v>
      </c>
      <c r="H664" t="s">
        <v>312</v>
      </c>
      <c r="I664" t="s">
        <v>917</v>
      </c>
      <c r="J664" t="s">
        <v>204</v>
      </c>
      <c r="K664" t="s">
        <v>204</v>
      </c>
      <c r="L664" t="s">
        <v>325</v>
      </c>
      <c r="M664" t="s">
        <v>340</v>
      </c>
      <c r="N664" t="s">
        <v>454</v>
      </c>
      <c r="O664" t="s">
        <v>339</v>
      </c>
      <c r="P664" t="s">
        <v>1212</v>
      </c>
      <c r="Q664" s="142">
        <v>3891</v>
      </c>
      <c r="S664" t="s">
        <v>4239</v>
      </c>
      <c r="U664" s="142">
        <v>1883.2439999999999</v>
      </c>
      <c r="V664" s="133">
        <v>2.1022115687117658E-4</v>
      </c>
      <c r="W664" s="133">
        <v>3.4919234721906729E-3</v>
      </c>
      <c r="X664" s="133">
        <v>4.2559820199576708E-4</v>
      </c>
    </row>
    <row r="665" spans="1:24">
      <c r="A665" t="s">
        <v>1213</v>
      </c>
      <c r="B665" t="s">
        <v>1252</v>
      </c>
      <c r="C665" t="s">
        <v>4134</v>
      </c>
      <c r="D665" t="s">
        <v>4135</v>
      </c>
      <c r="E665" t="s">
        <v>309</v>
      </c>
      <c r="F665" t="s">
        <v>4134</v>
      </c>
      <c r="G665" t="s">
        <v>4215</v>
      </c>
      <c r="H665" t="s">
        <v>312</v>
      </c>
      <c r="I665" t="s">
        <v>917</v>
      </c>
      <c r="J665" t="s">
        <v>204</v>
      </c>
      <c r="K665" t="s">
        <v>204</v>
      </c>
      <c r="L665" t="s">
        <v>325</v>
      </c>
      <c r="M665" t="s">
        <v>340</v>
      </c>
      <c r="N665" t="s">
        <v>458</v>
      </c>
      <c r="O665" t="s">
        <v>339</v>
      </c>
      <c r="P665" t="s">
        <v>1212</v>
      </c>
      <c r="Q665" s="142">
        <v>5575</v>
      </c>
      <c r="S665" t="s">
        <v>4216</v>
      </c>
      <c r="U665" s="142">
        <v>1717.1</v>
      </c>
      <c r="V665" s="133">
        <v>1.2026527218490332E-4</v>
      </c>
      <c r="W665" s="133">
        <v>3.1838581692540131E-3</v>
      </c>
      <c r="X665" s="133">
        <v>3.880509762128177E-4</v>
      </c>
    </row>
    <row r="666" spans="1:24">
      <c r="A666" t="s">
        <v>1213</v>
      </c>
      <c r="B666" t="s">
        <v>1252</v>
      </c>
      <c r="C666" t="s">
        <v>2318</v>
      </c>
      <c r="D666" t="s">
        <v>2319</v>
      </c>
      <c r="E666" t="s">
        <v>309</v>
      </c>
      <c r="F666" t="s">
        <v>4224</v>
      </c>
      <c r="G666" t="s">
        <v>4225</v>
      </c>
      <c r="H666" t="s">
        <v>312</v>
      </c>
      <c r="I666" t="s">
        <v>917</v>
      </c>
      <c r="J666" t="s">
        <v>204</v>
      </c>
      <c r="K666" t="s">
        <v>204</v>
      </c>
      <c r="L666" t="s">
        <v>325</v>
      </c>
      <c r="M666" t="s">
        <v>340</v>
      </c>
      <c r="N666" t="s">
        <v>459</v>
      </c>
      <c r="O666" t="s">
        <v>339</v>
      </c>
      <c r="P666" t="s">
        <v>1212</v>
      </c>
      <c r="Q666" s="142">
        <v>22986</v>
      </c>
      <c r="S666" t="s">
        <v>4226</v>
      </c>
      <c r="U666" s="142">
        <v>1588.3326000000002</v>
      </c>
      <c r="V666" s="133">
        <v>1.9573961062583538E-4</v>
      </c>
      <c r="W666" s="133">
        <v>2.9450968050797662E-3</v>
      </c>
      <c r="X666" s="133">
        <v>3.5895056547705019E-4</v>
      </c>
    </row>
    <row r="667" spans="1:24">
      <c r="A667" t="s">
        <v>1213</v>
      </c>
      <c r="B667" t="s">
        <v>1252</v>
      </c>
      <c r="C667" t="s">
        <v>2565</v>
      </c>
      <c r="D667" t="s">
        <v>2566</v>
      </c>
      <c r="E667" t="s">
        <v>309</v>
      </c>
      <c r="F667" t="s">
        <v>2565</v>
      </c>
      <c r="G667" t="s">
        <v>4286</v>
      </c>
      <c r="H667" t="s">
        <v>312</v>
      </c>
      <c r="I667" t="s">
        <v>917</v>
      </c>
      <c r="J667" t="s">
        <v>204</v>
      </c>
      <c r="K667" t="s">
        <v>204</v>
      </c>
      <c r="L667" t="s">
        <v>325</v>
      </c>
      <c r="M667" t="s">
        <v>340</v>
      </c>
      <c r="N667" t="s">
        <v>484</v>
      </c>
      <c r="O667" t="s">
        <v>339</v>
      </c>
      <c r="P667" t="s">
        <v>1212</v>
      </c>
      <c r="Q667" s="142">
        <v>23519</v>
      </c>
      <c r="S667" t="s">
        <v>4287</v>
      </c>
      <c r="U667" s="142">
        <v>375.59840000000003</v>
      </c>
      <c r="V667" s="133">
        <v>1.230586817978493E-4</v>
      </c>
      <c r="W667" s="133">
        <v>6.9643709144166419E-4</v>
      </c>
      <c r="X667" s="133">
        <v>8.4882265112982164E-5</v>
      </c>
    </row>
    <row r="668" spans="1:24">
      <c r="A668" t="s">
        <v>1213</v>
      </c>
      <c r="B668" t="s">
        <v>1252</v>
      </c>
      <c r="C668" t="s">
        <v>4459</v>
      </c>
      <c r="D668" t="s">
        <v>4460</v>
      </c>
      <c r="E668" t="s">
        <v>309</v>
      </c>
      <c r="F668" t="s">
        <v>4461</v>
      </c>
      <c r="G668" t="s">
        <v>4462</v>
      </c>
      <c r="H668" t="s">
        <v>312</v>
      </c>
      <c r="I668" t="s">
        <v>917</v>
      </c>
      <c r="J668" t="s">
        <v>204</v>
      </c>
      <c r="K668" t="s">
        <v>204</v>
      </c>
      <c r="L668" t="s">
        <v>325</v>
      </c>
      <c r="M668" t="s">
        <v>340</v>
      </c>
      <c r="N668" t="s">
        <v>450</v>
      </c>
      <c r="O668" t="s">
        <v>339</v>
      </c>
      <c r="P668" t="s">
        <v>1212</v>
      </c>
      <c r="Q668" s="142">
        <v>297600</v>
      </c>
      <c r="S668" t="s">
        <v>4463</v>
      </c>
      <c r="U668" s="142">
        <v>238.3776</v>
      </c>
      <c r="V668" s="133">
        <v>7.3754646840148694E-2</v>
      </c>
      <c r="W668" s="133">
        <v>4.4200132148807024E-4</v>
      </c>
      <c r="X668" s="133">
        <v>5.38714462682829E-5</v>
      </c>
    </row>
    <row r="669" spans="1:24">
      <c r="A669" t="s">
        <v>1213</v>
      </c>
      <c r="B669" t="s">
        <v>1252</v>
      </c>
      <c r="C669" t="s">
        <v>4152</v>
      </c>
      <c r="D669" t="s">
        <v>4153</v>
      </c>
      <c r="E669" t="s">
        <v>80</v>
      </c>
      <c r="F669" t="s">
        <v>4154</v>
      </c>
      <c r="G669" t="s">
        <v>4155</v>
      </c>
      <c r="H669" t="s">
        <v>321</v>
      </c>
      <c r="I669" t="s">
        <v>917</v>
      </c>
      <c r="J669" t="s">
        <v>205</v>
      </c>
      <c r="K669" t="s">
        <v>224</v>
      </c>
      <c r="L669" t="s">
        <v>325</v>
      </c>
      <c r="M669" t="s">
        <v>344</v>
      </c>
      <c r="N669" t="s">
        <v>544</v>
      </c>
      <c r="O669" t="s">
        <v>339</v>
      </c>
      <c r="P669" t="s">
        <v>1215</v>
      </c>
      <c r="Q669" s="142">
        <v>16475</v>
      </c>
      <c r="R669" t="s">
        <v>1216</v>
      </c>
      <c r="S669" t="s">
        <v>4156</v>
      </c>
      <c r="U669" s="142">
        <v>25514.343499999999</v>
      </c>
      <c r="V669" s="133">
        <v>2.2172318679891602E-6</v>
      </c>
      <c r="W669" s="133">
        <v>4.7308864396757848E-2</v>
      </c>
      <c r="X669" s="133">
        <v>5.7660392004782951E-3</v>
      </c>
    </row>
    <row r="670" spans="1:24">
      <c r="A670" t="s">
        <v>1213</v>
      </c>
      <c r="B670" t="s">
        <v>1252</v>
      </c>
      <c r="C670" t="s">
        <v>4129</v>
      </c>
      <c r="D670" t="s">
        <v>4130</v>
      </c>
      <c r="E670" t="s">
        <v>80</v>
      </c>
      <c r="F670" t="s">
        <v>4131</v>
      </c>
      <c r="G670" t="s">
        <v>4132</v>
      </c>
      <c r="H670" t="s">
        <v>321</v>
      </c>
      <c r="I670" t="s">
        <v>917</v>
      </c>
      <c r="J670" t="s">
        <v>205</v>
      </c>
      <c r="K670" t="s">
        <v>224</v>
      </c>
      <c r="L670" t="s">
        <v>325</v>
      </c>
      <c r="M670" t="s">
        <v>344</v>
      </c>
      <c r="N670" t="s">
        <v>545</v>
      </c>
      <c r="O670" t="s">
        <v>339</v>
      </c>
      <c r="P670" t="s">
        <v>1215</v>
      </c>
      <c r="Q670" s="142">
        <v>33992</v>
      </c>
      <c r="R670" t="s">
        <v>1216</v>
      </c>
      <c r="S670" t="s">
        <v>4133</v>
      </c>
      <c r="U670" s="142">
        <v>19051.4643</v>
      </c>
      <c r="V670" s="133">
        <v>5.9940045847293244E-6</v>
      </c>
      <c r="W670" s="133">
        <v>3.5325351003477744E-2</v>
      </c>
      <c r="X670" s="133">
        <v>4.3054797711582138E-3</v>
      </c>
    </row>
    <row r="671" spans="1:24">
      <c r="A671" t="s">
        <v>1213</v>
      </c>
      <c r="B671" t="s">
        <v>1252</v>
      </c>
      <c r="C671" t="s">
        <v>4179</v>
      </c>
      <c r="D671" t="s">
        <v>4180</v>
      </c>
      <c r="E671" t="s">
        <v>80</v>
      </c>
      <c r="F671" t="s">
        <v>4181</v>
      </c>
      <c r="G671" t="s">
        <v>4182</v>
      </c>
      <c r="H671" t="s">
        <v>321</v>
      </c>
      <c r="I671" t="s">
        <v>917</v>
      </c>
      <c r="J671" t="s">
        <v>205</v>
      </c>
      <c r="K671" t="s">
        <v>224</v>
      </c>
      <c r="L671" t="s">
        <v>325</v>
      </c>
      <c r="M671" t="s">
        <v>344</v>
      </c>
      <c r="N671" t="s">
        <v>546</v>
      </c>
      <c r="O671" t="s">
        <v>339</v>
      </c>
      <c r="P671" t="s">
        <v>1215</v>
      </c>
      <c r="Q671" s="142">
        <v>22782</v>
      </c>
      <c r="R671" t="s">
        <v>1216</v>
      </c>
      <c r="S671" t="s">
        <v>4183</v>
      </c>
      <c r="U671" s="142">
        <v>14380.405699999999</v>
      </c>
      <c r="V671" s="133">
        <v>1.4753383995123393E-6</v>
      </c>
      <c r="W671" s="133">
        <v>2.6664243375087899E-2</v>
      </c>
      <c r="X671" s="133">
        <v>3.2498576009443812E-3</v>
      </c>
    </row>
    <row r="672" spans="1:24">
      <c r="A672" t="s">
        <v>1213</v>
      </c>
      <c r="B672" t="s">
        <v>1252</v>
      </c>
      <c r="C672" t="s">
        <v>4464</v>
      </c>
      <c r="D672" t="s">
        <v>4465</v>
      </c>
      <c r="E672" t="s">
        <v>80</v>
      </c>
      <c r="F672" t="s">
        <v>4464</v>
      </c>
      <c r="G672" t="s">
        <v>4466</v>
      </c>
      <c r="H672" t="s">
        <v>321</v>
      </c>
      <c r="I672" t="s">
        <v>917</v>
      </c>
      <c r="J672" t="s">
        <v>205</v>
      </c>
      <c r="K672" t="s">
        <v>224</v>
      </c>
      <c r="L672" t="s">
        <v>325</v>
      </c>
      <c r="M672" t="s">
        <v>344</v>
      </c>
      <c r="N672" t="s">
        <v>516</v>
      </c>
      <c r="O672" t="s">
        <v>339</v>
      </c>
      <c r="P672" t="s">
        <v>1215</v>
      </c>
      <c r="Q672" s="142">
        <v>24168</v>
      </c>
      <c r="R672" t="s">
        <v>1216</v>
      </c>
      <c r="S672" t="s">
        <v>4467</v>
      </c>
      <c r="U672" s="142">
        <v>12366.6643</v>
      </c>
      <c r="V672" s="133">
        <v>9.416709977571141E-5</v>
      </c>
      <c r="W672" s="133">
        <v>2.2930350750014886E-2</v>
      </c>
      <c r="X672" s="133">
        <v>2.7947680205649529E-3</v>
      </c>
    </row>
    <row r="673" spans="1:24">
      <c r="A673" t="s">
        <v>1213</v>
      </c>
      <c r="B673" t="s">
        <v>1252</v>
      </c>
      <c r="C673" t="s">
        <v>4468</v>
      </c>
      <c r="D673" t="s">
        <v>4469</v>
      </c>
      <c r="E673" s="166" t="s">
        <v>311</v>
      </c>
      <c r="F673" t="s">
        <v>4470</v>
      </c>
      <c r="G673" t="s">
        <v>4471</v>
      </c>
      <c r="H673" t="s">
        <v>321</v>
      </c>
      <c r="I673" t="s">
        <v>917</v>
      </c>
      <c r="J673" t="s">
        <v>205</v>
      </c>
      <c r="K673" t="s">
        <v>224</v>
      </c>
      <c r="L673" t="s">
        <v>325</v>
      </c>
      <c r="M673" t="s">
        <v>344</v>
      </c>
      <c r="N673" t="s">
        <v>516</v>
      </c>
      <c r="O673" t="s">
        <v>339</v>
      </c>
      <c r="P673" t="s">
        <v>1215</v>
      </c>
      <c r="Q673" s="142">
        <v>188435</v>
      </c>
      <c r="R673" t="s">
        <v>1216</v>
      </c>
      <c r="S673" t="s">
        <v>4472</v>
      </c>
      <c r="U673" s="142">
        <v>11333.901699999999</v>
      </c>
      <c r="V673" s="133">
        <v>1.6832886917537548E-4</v>
      </c>
      <c r="W673" s="133">
        <v>2.1015395443916229E-2</v>
      </c>
      <c r="X673" s="133">
        <v>2.5613718589169582E-3</v>
      </c>
    </row>
    <row r="674" spans="1:24">
      <c r="A674" t="s">
        <v>1213</v>
      </c>
      <c r="B674" t="s">
        <v>1252</v>
      </c>
      <c r="C674" t="s">
        <v>3701</v>
      </c>
      <c r="D674" t="s">
        <v>3702</v>
      </c>
      <c r="E674" t="s">
        <v>80</v>
      </c>
      <c r="F674" t="s">
        <v>4126</v>
      </c>
      <c r="G674" t="s">
        <v>4127</v>
      </c>
      <c r="H674" t="s">
        <v>321</v>
      </c>
      <c r="I674" t="s">
        <v>917</v>
      </c>
      <c r="J674" t="s">
        <v>205</v>
      </c>
      <c r="K674" t="s">
        <v>301</v>
      </c>
      <c r="L674" t="s">
        <v>325</v>
      </c>
      <c r="M674" t="s">
        <v>344</v>
      </c>
      <c r="N674" t="s">
        <v>548</v>
      </c>
      <c r="O674" t="s">
        <v>339</v>
      </c>
      <c r="P674" t="s">
        <v>1215</v>
      </c>
      <c r="Q674" s="142">
        <v>21748</v>
      </c>
      <c r="R674" t="s">
        <v>1216</v>
      </c>
      <c r="S674" t="s">
        <v>4128</v>
      </c>
      <c r="T674" s="132">
        <v>7546</v>
      </c>
      <c r="U674" s="142">
        <v>10919.176300000001</v>
      </c>
      <c r="V674" s="133">
        <v>4.1927846564720838E-6</v>
      </c>
      <c r="W674" s="133">
        <v>2.0260400625731645E-2</v>
      </c>
      <c r="X674" s="133">
        <v>2.4693525349843244E-3</v>
      </c>
    </row>
    <row r="675" spans="1:24">
      <c r="A675" t="s">
        <v>1213</v>
      </c>
      <c r="B675" t="s">
        <v>1252</v>
      </c>
      <c r="C675" t="s">
        <v>3678</v>
      </c>
      <c r="D675" t="s">
        <v>3679</v>
      </c>
      <c r="E675" t="s">
        <v>80</v>
      </c>
      <c r="F675" t="s">
        <v>3678</v>
      </c>
      <c r="G675" t="s">
        <v>4167</v>
      </c>
      <c r="H675" t="s">
        <v>321</v>
      </c>
      <c r="I675" t="s">
        <v>917</v>
      </c>
      <c r="J675" t="s">
        <v>205</v>
      </c>
      <c r="K675" t="s">
        <v>224</v>
      </c>
      <c r="L675" t="s">
        <v>325</v>
      </c>
      <c r="M675" t="s">
        <v>340</v>
      </c>
      <c r="N675" t="s">
        <v>545</v>
      </c>
      <c r="O675" t="s">
        <v>339</v>
      </c>
      <c r="P675" t="s">
        <v>1215</v>
      </c>
      <c r="Q675" s="142">
        <v>4552</v>
      </c>
      <c r="R675" t="s">
        <v>1216</v>
      </c>
      <c r="S675" t="s">
        <v>4168</v>
      </c>
      <c r="U675" s="142">
        <v>8136.3357000000005</v>
      </c>
      <c r="V675" s="133">
        <v>2.0690449132820118E-6</v>
      </c>
      <c r="W675" s="133">
        <v>1.5086447523219243E-2</v>
      </c>
      <c r="X675" s="133">
        <v>1.8387473240808194E-3</v>
      </c>
    </row>
    <row r="676" spans="1:24">
      <c r="A676" t="s">
        <v>1213</v>
      </c>
      <c r="B676" t="s">
        <v>1252</v>
      </c>
      <c r="C676" t="s">
        <v>3574</v>
      </c>
      <c r="D676" t="s">
        <v>3575</v>
      </c>
      <c r="E676" t="s">
        <v>80</v>
      </c>
      <c r="F676" t="s">
        <v>4389</v>
      </c>
      <c r="G676" t="s">
        <v>4390</v>
      </c>
      <c r="H676" t="s">
        <v>321</v>
      </c>
      <c r="I676" t="s">
        <v>917</v>
      </c>
      <c r="J676" t="s">
        <v>205</v>
      </c>
      <c r="K676" t="s">
        <v>224</v>
      </c>
      <c r="L676" t="s">
        <v>325</v>
      </c>
      <c r="M676" t="s">
        <v>344</v>
      </c>
      <c r="N676" t="s">
        <v>544</v>
      </c>
      <c r="O676" t="s">
        <v>339</v>
      </c>
      <c r="P676" t="s">
        <v>1215</v>
      </c>
      <c r="Q676" s="142">
        <v>7510</v>
      </c>
      <c r="R676" t="s">
        <v>1216</v>
      </c>
      <c r="S676" t="s">
        <v>4391</v>
      </c>
      <c r="U676" s="142">
        <v>4986.4805999999999</v>
      </c>
      <c r="V676" s="133">
        <v>7.2299261860223938E-7</v>
      </c>
      <c r="W676" s="133">
        <v>9.2459653569893947E-3</v>
      </c>
      <c r="X676" s="133">
        <v>1.1269050604883837E-3</v>
      </c>
    </row>
    <row r="677" spans="1:24">
      <c r="A677" t="s">
        <v>1213</v>
      </c>
      <c r="B677" t="s">
        <v>1252</v>
      </c>
      <c r="C677" t="s">
        <v>4473</v>
      </c>
      <c r="D677" t="s">
        <v>4474</v>
      </c>
      <c r="E677" t="s">
        <v>309</v>
      </c>
      <c r="F677" t="s">
        <v>4475</v>
      </c>
      <c r="G677" t="s">
        <v>4476</v>
      </c>
      <c r="H677" t="s">
        <v>321</v>
      </c>
      <c r="I677" t="s">
        <v>917</v>
      </c>
      <c r="J677" t="s">
        <v>205</v>
      </c>
      <c r="K677" t="s">
        <v>204</v>
      </c>
      <c r="L677" t="s">
        <v>325</v>
      </c>
      <c r="M677" t="s">
        <v>346</v>
      </c>
      <c r="N677" t="s">
        <v>544</v>
      </c>
      <c r="O677" t="s">
        <v>339</v>
      </c>
      <c r="P677" t="s">
        <v>1215</v>
      </c>
      <c r="Q677" s="142">
        <v>135410.76</v>
      </c>
      <c r="R677" t="s">
        <v>1216</v>
      </c>
      <c r="S677" t="s">
        <v>4477</v>
      </c>
      <c r="U677" s="142">
        <v>2910.9304999999999</v>
      </c>
      <c r="V677" s="133">
        <v>1.2528871016362294E-2</v>
      </c>
      <c r="W677" s="133">
        <v>5.3974666178132416E-3</v>
      </c>
      <c r="X677" s="133">
        <v>6.5784720259987875E-4</v>
      </c>
    </row>
    <row r="678" spans="1:24">
      <c r="A678" t="s">
        <v>1213</v>
      </c>
      <c r="B678" t="s">
        <v>1252</v>
      </c>
      <c r="C678" t="s">
        <v>4478</v>
      </c>
      <c r="D678" t="s">
        <v>4479</v>
      </c>
      <c r="E678" s="166" t="s">
        <v>311</v>
      </c>
      <c r="F678" t="s">
        <v>4480</v>
      </c>
      <c r="G678" t="s">
        <v>4481</v>
      </c>
      <c r="H678" t="s">
        <v>321</v>
      </c>
      <c r="I678" t="s">
        <v>917</v>
      </c>
      <c r="J678" t="s">
        <v>205</v>
      </c>
      <c r="K678" t="s">
        <v>204</v>
      </c>
      <c r="L678" t="s">
        <v>325</v>
      </c>
      <c r="M678" t="s">
        <v>346</v>
      </c>
      <c r="N678" t="s">
        <v>544</v>
      </c>
      <c r="O678" t="s">
        <v>339</v>
      </c>
      <c r="P678" t="s">
        <v>1215</v>
      </c>
      <c r="Q678" s="142">
        <v>4387</v>
      </c>
      <c r="R678" t="s">
        <v>1216</v>
      </c>
      <c r="S678" t="s">
        <v>4482</v>
      </c>
      <c r="U678" s="142">
        <v>2220.1022000000003</v>
      </c>
      <c r="V678" s="133">
        <v>7.8837941324444354E-5</v>
      </c>
      <c r="W678" s="133">
        <v>4.1165282501717734E-3</v>
      </c>
      <c r="X678" s="133">
        <v>5.0172549189308883E-4</v>
      </c>
    </row>
    <row r="679" spans="1:24">
      <c r="A679" t="s">
        <v>1213</v>
      </c>
      <c r="B679" t="s">
        <v>1252</v>
      </c>
      <c r="C679" t="s">
        <v>4483</v>
      </c>
      <c r="D679" t="s">
        <v>4484</v>
      </c>
      <c r="E679" t="s">
        <v>309</v>
      </c>
      <c r="F679" t="s">
        <v>4485</v>
      </c>
      <c r="G679" t="s">
        <v>4486</v>
      </c>
      <c r="H679" t="s">
        <v>321</v>
      </c>
      <c r="I679" t="s">
        <v>917</v>
      </c>
      <c r="J679" t="s">
        <v>205</v>
      </c>
      <c r="K679" t="s">
        <v>204</v>
      </c>
      <c r="L679" t="s">
        <v>325</v>
      </c>
      <c r="M679" t="s">
        <v>346</v>
      </c>
      <c r="N679" t="s">
        <v>546</v>
      </c>
      <c r="O679" t="s">
        <v>339</v>
      </c>
      <c r="P679" t="s">
        <v>1215</v>
      </c>
      <c r="Q679" s="142">
        <v>152414</v>
      </c>
      <c r="R679" t="s">
        <v>1216</v>
      </c>
      <c r="S679" t="s">
        <v>4487</v>
      </c>
      <c r="U679" s="142">
        <v>1172.5651</v>
      </c>
      <c r="V679" s="133">
        <v>1.9665327895672892E-3</v>
      </c>
      <c r="W679" s="133">
        <v>2.1741779623643915E-3</v>
      </c>
      <c r="X679" s="133">
        <v>2.6499040971840032E-4</v>
      </c>
    </row>
    <row r="680" spans="1:24">
      <c r="A680" t="s">
        <v>1213</v>
      </c>
      <c r="B680" t="s">
        <v>1252</v>
      </c>
      <c r="C680" t="s">
        <v>4488</v>
      </c>
      <c r="D680" t="s">
        <v>4489</v>
      </c>
      <c r="E680" s="166" t="s">
        <v>311</v>
      </c>
      <c r="F680" t="s">
        <v>4490</v>
      </c>
      <c r="G680" t="s">
        <v>4491</v>
      </c>
      <c r="H680" t="s">
        <v>321</v>
      </c>
      <c r="I680" t="s">
        <v>917</v>
      </c>
      <c r="J680" t="s">
        <v>205</v>
      </c>
      <c r="K680" t="s">
        <v>224</v>
      </c>
      <c r="L680" t="s">
        <v>325</v>
      </c>
      <c r="M680" t="s">
        <v>346</v>
      </c>
      <c r="N680" t="s">
        <v>486</v>
      </c>
      <c r="O680" t="s">
        <v>339</v>
      </c>
      <c r="P680" t="s">
        <v>1215</v>
      </c>
      <c r="Q680" s="142">
        <v>24147</v>
      </c>
      <c r="R680" t="s">
        <v>1216</v>
      </c>
      <c r="S680" t="s">
        <v>4492</v>
      </c>
      <c r="U680" s="142">
        <v>506.64509999999996</v>
      </c>
      <c r="V680" s="133">
        <v>2.0784094802533712E-4</v>
      </c>
      <c r="W680" s="133">
        <v>9.3942471147149978E-4</v>
      </c>
      <c r="X680" s="133">
        <v>1.1449777502192377E-4</v>
      </c>
    </row>
    <row r="681" spans="1:24">
      <c r="A681" t="s">
        <v>1213</v>
      </c>
      <c r="B681" t="s">
        <v>1252</v>
      </c>
      <c r="C681" t="s">
        <v>4497</v>
      </c>
      <c r="D681" t="s">
        <v>4498</v>
      </c>
      <c r="E681" t="s">
        <v>80</v>
      </c>
      <c r="F681" t="s">
        <v>4499</v>
      </c>
      <c r="G681" t="s">
        <v>4500</v>
      </c>
      <c r="H681" t="s">
        <v>321</v>
      </c>
      <c r="I681" t="s">
        <v>917</v>
      </c>
      <c r="J681" t="s">
        <v>205</v>
      </c>
      <c r="K681" t="s">
        <v>272</v>
      </c>
      <c r="L681" t="s">
        <v>325</v>
      </c>
      <c r="M681" t="s">
        <v>314</v>
      </c>
      <c r="N681" t="s">
        <v>568</v>
      </c>
      <c r="O681" t="s">
        <v>339</v>
      </c>
      <c r="P681" t="s">
        <v>1217</v>
      </c>
      <c r="Q681" s="142">
        <v>88206</v>
      </c>
      <c r="R681" t="s">
        <v>1218</v>
      </c>
      <c r="S681" t="s">
        <v>4501</v>
      </c>
      <c r="U681" s="142">
        <v>372.03929999999997</v>
      </c>
      <c r="V681" s="133">
        <v>1.7107159307187007E-3</v>
      </c>
      <c r="W681" s="133">
        <v>6.8983777408414498E-4</v>
      </c>
      <c r="X681" s="133">
        <v>8.4077935457957503E-5</v>
      </c>
    </row>
    <row r="682" spans="1:24">
      <c r="A682" t="s">
        <v>1213</v>
      </c>
      <c r="B682" t="s">
        <v>1252</v>
      </c>
      <c r="C682" t="s">
        <v>4528</v>
      </c>
      <c r="D682" t="s">
        <v>4529</v>
      </c>
      <c r="E682" t="s">
        <v>80</v>
      </c>
      <c r="F682" t="s">
        <v>4528</v>
      </c>
      <c r="G682" t="s">
        <v>4530</v>
      </c>
      <c r="H682" t="s">
        <v>321</v>
      </c>
      <c r="I682" t="s">
        <v>917</v>
      </c>
      <c r="J682" t="s">
        <v>205</v>
      </c>
      <c r="K682" t="s">
        <v>238</v>
      </c>
      <c r="L682" t="s">
        <v>325</v>
      </c>
      <c r="M682" t="s">
        <v>368</v>
      </c>
      <c r="N682" t="s">
        <v>568</v>
      </c>
      <c r="O682" t="s">
        <v>339</v>
      </c>
      <c r="P682" t="s">
        <v>1217</v>
      </c>
      <c r="Q682" s="142">
        <v>720</v>
      </c>
      <c r="R682" t="s">
        <v>1218</v>
      </c>
      <c r="S682" t="s">
        <v>4531</v>
      </c>
      <c r="U682" s="142">
        <v>0.49280000000000002</v>
      </c>
      <c r="V682" s="133">
        <v>5.1059383275409655E-6</v>
      </c>
      <c r="W682" s="133">
        <v>9.1370062472304879E-7</v>
      </c>
      <c r="X682" s="133">
        <v>1.1136250440236019E-7</v>
      </c>
    </row>
    <row r="683" spans="1:24">
      <c r="A683" t="s">
        <v>1213</v>
      </c>
      <c r="B683" t="s">
        <v>1258</v>
      </c>
      <c r="C683" t="s">
        <v>2312</v>
      </c>
      <c r="D683" t="s">
        <v>2313</v>
      </c>
      <c r="E683" t="s">
        <v>309</v>
      </c>
      <c r="F683" t="s">
        <v>2312</v>
      </c>
      <c r="G683" t="s">
        <v>4222</v>
      </c>
      <c r="H683" t="s">
        <v>321</v>
      </c>
      <c r="I683" t="s">
        <v>917</v>
      </c>
      <c r="J683" t="s">
        <v>204</v>
      </c>
      <c r="K683" t="s">
        <v>204</v>
      </c>
      <c r="L683" t="s">
        <v>325</v>
      </c>
      <c r="M683" t="s">
        <v>340</v>
      </c>
      <c r="N683" t="s">
        <v>464</v>
      </c>
      <c r="O683" t="s">
        <v>339</v>
      </c>
      <c r="P683" t="s">
        <v>1212</v>
      </c>
      <c r="Q683" s="142">
        <v>91559</v>
      </c>
      <c r="S683" t="s">
        <v>4223</v>
      </c>
      <c r="T683" s="132">
        <v>16480.599999999999</v>
      </c>
      <c r="U683" s="142">
        <v>2445.5409</v>
      </c>
      <c r="V683" s="133">
        <v>5.092047947282735E-4</v>
      </c>
      <c r="W683" s="133">
        <v>1.6486606551616E-2</v>
      </c>
      <c r="X683" s="133">
        <v>3.8217245373587129E-3</v>
      </c>
    </row>
    <row r="684" spans="1:24">
      <c r="A684" t="s">
        <v>1213</v>
      </c>
      <c r="B684" t="s">
        <v>1258</v>
      </c>
      <c r="C684" t="s">
        <v>2499</v>
      </c>
      <c r="D684" t="s">
        <v>2500</v>
      </c>
      <c r="E684" t="s">
        <v>309</v>
      </c>
      <c r="F684" t="s">
        <v>2499</v>
      </c>
      <c r="G684" t="s">
        <v>4213</v>
      </c>
      <c r="H684" t="s">
        <v>321</v>
      </c>
      <c r="I684" t="s">
        <v>917</v>
      </c>
      <c r="J684" t="s">
        <v>204</v>
      </c>
      <c r="K684" t="s">
        <v>204</v>
      </c>
      <c r="L684" t="s">
        <v>325</v>
      </c>
      <c r="M684" t="s">
        <v>340</v>
      </c>
      <c r="N684" t="s">
        <v>454</v>
      </c>
      <c r="O684" t="s">
        <v>339</v>
      </c>
      <c r="P684" t="s">
        <v>1212</v>
      </c>
      <c r="Q684" s="142">
        <v>804500.16</v>
      </c>
      <c r="S684" t="s">
        <v>4214</v>
      </c>
      <c r="U684" s="142">
        <v>1440.0553</v>
      </c>
      <c r="V684" s="133">
        <v>3.1056302073096461E-4</v>
      </c>
      <c r="W684" s="133">
        <v>9.6431427682577373E-3</v>
      </c>
      <c r="X684" s="133">
        <v>2.2353560278959581E-3</v>
      </c>
    </row>
    <row r="685" spans="1:24">
      <c r="A685" t="s">
        <v>1213</v>
      </c>
      <c r="B685" t="s">
        <v>1258</v>
      </c>
      <c r="C685" t="s">
        <v>1858</v>
      </c>
      <c r="D685" t="s">
        <v>1859</v>
      </c>
      <c r="E685" t="s">
        <v>309</v>
      </c>
      <c r="F685" t="s">
        <v>1858</v>
      </c>
      <c r="G685" t="s">
        <v>3946</v>
      </c>
      <c r="H685" t="s">
        <v>312</v>
      </c>
      <c r="I685" t="s">
        <v>917</v>
      </c>
      <c r="J685" t="s">
        <v>204</v>
      </c>
      <c r="K685" t="s">
        <v>204</v>
      </c>
      <c r="L685" t="s">
        <v>325</v>
      </c>
      <c r="M685" t="s">
        <v>340</v>
      </c>
      <c r="N685" t="s">
        <v>448</v>
      </c>
      <c r="O685" t="s">
        <v>339</v>
      </c>
      <c r="P685" t="s">
        <v>1212</v>
      </c>
      <c r="Q685" s="142">
        <v>315000.52</v>
      </c>
      <c r="S685" t="s">
        <v>3947</v>
      </c>
      <c r="T685" s="132">
        <v>76409.600000000006</v>
      </c>
      <c r="U685" s="142">
        <v>9841.4256999999998</v>
      </c>
      <c r="V685" s="133">
        <v>1.9497078276347609E-4</v>
      </c>
      <c r="W685" s="133">
        <v>6.6413492644762484E-2</v>
      </c>
      <c r="X685" s="133">
        <v>1.5395167808338498E-2</v>
      </c>
    </row>
    <row r="686" spans="1:24">
      <c r="A686" t="s">
        <v>1213</v>
      </c>
      <c r="B686" t="s">
        <v>1258</v>
      </c>
      <c r="C686" t="s">
        <v>1874</v>
      </c>
      <c r="D686" t="s">
        <v>1875</v>
      </c>
      <c r="E686" t="s">
        <v>309</v>
      </c>
      <c r="F686" t="s">
        <v>1874</v>
      </c>
      <c r="G686" t="s">
        <v>3951</v>
      </c>
      <c r="H686" t="s">
        <v>312</v>
      </c>
      <c r="I686" t="s">
        <v>917</v>
      </c>
      <c r="J686" t="s">
        <v>204</v>
      </c>
      <c r="K686" t="s">
        <v>204</v>
      </c>
      <c r="L686" t="s">
        <v>325</v>
      </c>
      <c r="M686" t="s">
        <v>340</v>
      </c>
      <c r="N686" t="s">
        <v>448</v>
      </c>
      <c r="O686" t="s">
        <v>339</v>
      </c>
      <c r="P686" t="s">
        <v>1212</v>
      </c>
      <c r="Q686" s="142">
        <v>246575.37</v>
      </c>
      <c r="S686" t="s">
        <v>3952</v>
      </c>
      <c r="T686" s="132">
        <v>64903.7</v>
      </c>
      <c r="U686" s="142">
        <v>8695.0416000000005</v>
      </c>
      <c r="V686" s="133">
        <v>1.8437235688565631E-4</v>
      </c>
      <c r="W686" s="133">
        <v>5.8659833589096461E-2</v>
      </c>
      <c r="X686" s="133">
        <v>1.3597808905244646E-2</v>
      </c>
    </row>
    <row r="687" spans="1:24">
      <c r="A687" t="s">
        <v>1213</v>
      </c>
      <c r="B687" t="s">
        <v>1258</v>
      </c>
      <c r="C687" t="s">
        <v>4114</v>
      </c>
      <c r="D687" t="s">
        <v>4115</v>
      </c>
      <c r="E687" t="s">
        <v>309</v>
      </c>
      <c r="F687" t="s">
        <v>4114</v>
      </c>
      <c r="G687" t="s">
        <v>4116</v>
      </c>
      <c r="H687" t="s">
        <v>312</v>
      </c>
      <c r="I687" t="s">
        <v>917</v>
      </c>
      <c r="J687" t="s">
        <v>204</v>
      </c>
      <c r="K687" t="s">
        <v>204</v>
      </c>
      <c r="L687" t="s">
        <v>325</v>
      </c>
      <c r="M687" t="s">
        <v>340</v>
      </c>
      <c r="N687" t="s">
        <v>480</v>
      </c>
      <c r="O687" t="s">
        <v>339</v>
      </c>
      <c r="P687" t="s">
        <v>1212</v>
      </c>
      <c r="Q687" s="142">
        <v>7480</v>
      </c>
      <c r="S687" t="s">
        <v>4117</v>
      </c>
      <c r="U687" s="142">
        <v>7117.22</v>
      </c>
      <c r="V687" s="133">
        <v>1.0003366507287272E-4</v>
      </c>
      <c r="W687" s="133">
        <v>4.7659537256151928E-2</v>
      </c>
      <c r="X687" s="133">
        <v>1.1047854050544091E-2</v>
      </c>
    </row>
    <row r="688" spans="1:24">
      <c r="A688" t="s">
        <v>1213</v>
      </c>
      <c r="B688" t="s">
        <v>1258</v>
      </c>
      <c r="C688" t="s">
        <v>1756</v>
      </c>
      <c r="D688" t="s">
        <v>1757</v>
      </c>
      <c r="E688" t="s">
        <v>309</v>
      </c>
      <c r="F688" t="s">
        <v>1756</v>
      </c>
      <c r="G688" t="s">
        <v>3970</v>
      </c>
      <c r="H688" t="s">
        <v>312</v>
      </c>
      <c r="I688" t="s">
        <v>917</v>
      </c>
      <c r="J688" t="s">
        <v>204</v>
      </c>
      <c r="K688" t="s">
        <v>204</v>
      </c>
      <c r="L688" t="s">
        <v>325</v>
      </c>
      <c r="M688" t="s">
        <v>340</v>
      </c>
      <c r="N688" t="s">
        <v>441</v>
      </c>
      <c r="O688" t="s">
        <v>339</v>
      </c>
      <c r="P688" t="s">
        <v>1212</v>
      </c>
      <c r="Q688" s="142">
        <v>108000</v>
      </c>
      <c r="S688" t="s">
        <v>3971</v>
      </c>
      <c r="U688" s="142">
        <v>6802.92</v>
      </c>
      <c r="V688" s="133">
        <v>9.1532187802352853E-4</v>
      </c>
      <c r="W688" s="133">
        <v>4.5554868219701103E-2</v>
      </c>
      <c r="X688" s="133">
        <v>1.0559975282136482E-2</v>
      </c>
    </row>
    <row r="689" spans="1:24">
      <c r="A689" t="s">
        <v>1213</v>
      </c>
      <c r="B689" t="s">
        <v>1258</v>
      </c>
      <c r="C689" t="s">
        <v>3254</v>
      </c>
      <c r="D689" t="s">
        <v>3255</v>
      </c>
      <c r="E689" t="s">
        <v>309</v>
      </c>
      <c r="F689" t="s">
        <v>4016</v>
      </c>
      <c r="G689" t="s">
        <v>4017</v>
      </c>
      <c r="H689" t="s">
        <v>312</v>
      </c>
      <c r="I689" t="s">
        <v>917</v>
      </c>
      <c r="J689" t="s">
        <v>204</v>
      </c>
      <c r="K689" t="s">
        <v>204</v>
      </c>
      <c r="L689" t="s">
        <v>325</v>
      </c>
      <c r="M689" t="s">
        <v>340</v>
      </c>
      <c r="N689" t="s">
        <v>476</v>
      </c>
      <c r="O689" t="s">
        <v>339</v>
      </c>
      <c r="P689" t="s">
        <v>1212</v>
      </c>
      <c r="Q689" s="142">
        <v>19880.55</v>
      </c>
      <c r="S689" t="s">
        <v>4018</v>
      </c>
      <c r="U689" s="142">
        <v>5970.1292000000003</v>
      </c>
      <c r="V689" s="133">
        <v>1.2502478572960793E-3</v>
      </c>
      <c r="W689" s="133">
        <v>3.9978192800469381E-2</v>
      </c>
      <c r="X689" s="133">
        <v>9.2672582381627469E-3</v>
      </c>
    </row>
    <row r="690" spans="1:24">
      <c r="A690" t="s">
        <v>1213</v>
      </c>
      <c r="B690" t="s">
        <v>1258</v>
      </c>
      <c r="C690" t="s">
        <v>1953</v>
      </c>
      <c r="D690" t="s">
        <v>1954</v>
      </c>
      <c r="E690" t="s">
        <v>309</v>
      </c>
      <c r="F690" t="s">
        <v>1953</v>
      </c>
      <c r="G690" t="s">
        <v>3996</v>
      </c>
      <c r="H690" t="s">
        <v>312</v>
      </c>
      <c r="I690" t="s">
        <v>917</v>
      </c>
      <c r="J690" t="s">
        <v>204</v>
      </c>
      <c r="K690" t="s">
        <v>204</v>
      </c>
      <c r="L690" t="s">
        <v>325</v>
      </c>
      <c r="M690" t="s">
        <v>340</v>
      </c>
      <c r="N690" t="s">
        <v>464</v>
      </c>
      <c r="O690" t="s">
        <v>339</v>
      </c>
      <c r="P690" t="s">
        <v>1212</v>
      </c>
      <c r="Q690" s="142">
        <v>19830</v>
      </c>
      <c r="S690" t="s">
        <v>3997</v>
      </c>
      <c r="U690" s="142">
        <v>5276.7629999999999</v>
      </c>
      <c r="V690" s="133">
        <v>1.6351569800176065E-4</v>
      </c>
      <c r="W690" s="133">
        <v>3.5335156534487343E-2</v>
      </c>
      <c r="X690" s="133">
        <v>8.1909660630570917E-3</v>
      </c>
    </row>
    <row r="691" spans="1:24">
      <c r="A691" t="s">
        <v>1213</v>
      </c>
      <c r="B691" t="s">
        <v>1258</v>
      </c>
      <c r="C691" t="s">
        <v>2535</v>
      </c>
      <c r="D691" t="s">
        <v>2536</v>
      </c>
      <c r="E691" t="s">
        <v>309</v>
      </c>
      <c r="F691" t="s">
        <v>2535</v>
      </c>
      <c r="G691" t="s">
        <v>4245</v>
      </c>
      <c r="H691" t="s">
        <v>312</v>
      </c>
      <c r="I691" t="s">
        <v>917</v>
      </c>
      <c r="J691" t="s">
        <v>204</v>
      </c>
      <c r="K691" t="s">
        <v>204</v>
      </c>
      <c r="L691" t="s">
        <v>325</v>
      </c>
      <c r="M691" t="s">
        <v>340</v>
      </c>
      <c r="N691" t="s">
        <v>451</v>
      </c>
      <c r="O691" t="s">
        <v>339</v>
      </c>
      <c r="P691" t="s">
        <v>1212</v>
      </c>
      <c r="Q691" s="142">
        <v>4504.67</v>
      </c>
      <c r="S691" t="s">
        <v>4246</v>
      </c>
      <c r="U691" s="142">
        <v>4510.0755999999992</v>
      </c>
      <c r="V691" s="133">
        <v>5.8484054949178117E-4</v>
      </c>
      <c r="W691" s="133">
        <v>3.0201134189599296E-2</v>
      </c>
      <c r="X691" s="133">
        <v>7.0008594689937205E-3</v>
      </c>
    </row>
    <row r="692" spans="1:24">
      <c r="A692" t="s">
        <v>1213</v>
      </c>
      <c r="B692" t="s">
        <v>1258</v>
      </c>
      <c r="C692" t="s">
        <v>3567</v>
      </c>
      <c r="D692" t="s">
        <v>3568</v>
      </c>
      <c r="E692" t="s">
        <v>309</v>
      </c>
      <c r="F692" t="s">
        <v>3567</v>
      </c>
      <c r="G692" t="s">
        <v>3953</v>
      </c>
      <c r="H692" t="s">
        <v>312</v>
      </c>
      <c r="I692" t="s">
        <v>917</v>
      </c>
      <c r="J692" t="s">
        <v>204</v>
      </c>
      <c r="K692" t="s">
        <v>204</v>
      </c>
      <c r="L692" t="s">
        <v>325</v>
      </c>
      <c r="M692" t="s">
        <v>340</v>
      </c>
      <c r="N692" t="s">
        <v>448</v>
      </c>
      <c r="O692" t="s">
        <v>339</v>
      </c>
      <c r="P692" t="s">
        <v>1212</v>
      </c>
      <c r="Q692" s="142">
        <v>224802</v>
      </c>
      <c r="S692" t="s">
        <v>3954</v>
      </c>
      <c r="T692" s="132">
        <v>33402</v>
      </c>
      <c r="U692" s="142">
        <v>4408.0489000000007</v>
      </c>
      <c r="V692" s="133">
        <v>1.8172994965535855E-4</v>
      </c>
      <c r="W692" s="133">
        <v>2.9741597390602972E-2</v>
      </c>
      <c r="X692" s="133">
        <v>6.8943352394595725E-3</v>
      </c>
    </row>
    <row r="693" spans="1:24">
      <c r="A693" t="s">
        <v>1213</v>
      </c>
      <c r="B693" t="s">
        <v>1258</v>
      </c>
      <c r="C693" t="s">
        <v>4502</v>
      </c>
      <c r="D693" t="s">
        <v>4503</v>
      </c>
      <c r="E693" t="s">
        <v>309</v>
      </c>
      <c r="F693" t="s">
        <v>4502</v>
      </c>
      <c r="G693" t="s">
        <v>4504</v>
      </c>
      <c r="H693" t="s">
        <v>312</v>
      </c>
      <c r="I693" t="s">
        <v>917</v>
      </c>
      <c r="J693" t="s">
        <v>204</v>
      </c>
      <c r="K693" t="s">
        <v>204</v>
      </c>
      <c r="L693" t="s">
        <v>325</v>
      </c>
      <c r="M693" t="s">
        <v>340</v>
      </c>
      <c r="N693" t="s">
        <v>448</v>
      </c>
      <c r="O693" t="s">
        <v>339</v>
      </c>
      <c r="P693" t="s">
        <v>1212</v>
      </c>
      <c r="Q693" s="142">
        <v>22804</v>
      </c>
      <c r="S693" t="s">
        <v>4505</v>
      </c>
      <c r="U693" s="142">
        <v>3819.67</v>
      </c>
      <c r="V693" s="133">
        <v>6.432243127733224E-4</v>
      </c>
      <c r="W693" s="133">
        <v>2.5577922934966999E-2</v>
      </c>
      <c r="X693" s="133">
        <v>5.9291628868071737E-3</v>
      </c>
    </row>
    <row r="694" spans="1:24">
      <c r="A694" t="s">
        <v>1213</v>
      </c>
      <c r="B694" t="s">
        <v>1258</v>
      </c>
      <c r="C694" t="s">
        <v>4122</v>
      </c>
      <c r="D694" t="s">
        <v>4123</v>
      </c>
      <c r="E694" t="s">
        <v>309</v>
      </c>
      <c r="F694" t="s">
        <v>4122</v>
      </c>
      <c r="G694" t="s">
        <v>4124</v>
      </c>
      <c r="H694" t="s">
        <v>312</v>
      </c>
      <c r="I694" t="s">
        <v>917</v>
      </c>
      <c r="J694" t="s">
        <v>204</v>
      </c>
      <c r="K694" t="s">
        <v>204</v>
      </c>
      <c r="L694" t="s">
        <v>325</v>
      </c>
      <c r="M694" t="s">
        <v>340</v>
      </c>
      <c r="N694" t="s">
        <v>441</v>
      </c>
      <c r="O694" t="s">
        <v>339</v>
      </c>
      <c r="P694" t="s">
        <v>1212</v>
      </c>
      <c r="Q694" s="142">
        <v>14757</v>
      </c>
      <c r="S694" t="s">
        <v>4125</v>
      </c>
      <c r="U694" s="142">
        <v>3550.5342000000001</v>
      </c>
      <c r="V694" s="133">
        <v>2.6185979366186445E-4</v>
      </c>
      <c r="W694" s="133">
        <v>2.3775690084631582E-2</v>
      </c>
      <c r="X694" s="133">
        <v>5.5113911953073424E-3</v>
      </c>
    </row>
    <row r="695" spans="1:24">
      <c r="A695" t="s">
        <v>1213</v>
      </c>
      <c r="B695" t="s">
        <v>1258</v>
      </c>
      <c r="C695" t="s">
        <v>2163</v>
      </c>
      <c r="D695" t="s">
        <v>2164</v>
      </c>
      <c r="E695" t="s">
        <v>309</v>
      </c>
      <c r="F695" t="s">
        <v>2163</v>
      </c>
      <c r="G695" t="s">
        <v>3960</v>
      </c>
      <c r="H695" t="s">
        <v>312</v>
      </c>
      <c r="I695" t="s">
        <v>917</v>
      </c>
      <c r="J695" t="s">
        <v>204</v>
      </c>
      <c r="K695" t="s">
        <v>204</v>
      </c>
      <c r="L695" t="s">
        <v>325</v>
      </c>
      <c r="M695" t="s">
        <v>340</v>
      </c>
      <c r="N695" t="s">
        <v>484</v>
      </c>
      <c r="O695" t="s">
        <v>339</v>
      </c>
      <c r="P695" t="s">
        <v>1212</v>
      </c>
      <c r="Q695" s="142">
        <v>738557</v>
      </c>
      <c r="S695" t="s">
        <v>3961</v>
      </c>
      <c r="U695" s="142">
        <v>3493.3746000000001</v>
      </c>
      <c r="V695" s="133">
        <v>2.6693124753434739E-4</v>
      </c>
      <c r="W695" s="133">
        <v>2.3392928330863764E-2</v>
      </c>
      <c r="X695" s="133">
        <v>5.4226640226319248E-3</v>
      </c>
    </row>
    <row r="696" spans="1:24">
      <c r="A696" t="s">
        <v>1213</v>
      </c>
      <c r="B696" t="s">
        <v>1258</v>
      </c>
      <c r="C696" t="s">
        <v>2318</v>
      </c>
      <c r="D696" t="s">
        <v>2319</v>
      </c>
      <c r="E696" t="s">
        <v>309</v>
      </c>
      <c r="F696" t="s">
        <v>4224</v>
      </c>
      <c r="G696" t="s">
        <v>4225</v>
      </c>
      <c r="H696" t="s">
        <v>312</v>
      </c>
      <c r="I696" t="s">
        <v>917</v>
      </c>
      <c r="J696" t="s">
        <v>204</v>
      </c>
      <c r="K696" t="s">
        <v>204</v>
      </c>
      <c r="L696" t="s">
        <v>325</v>
      </c>
      <c r="M696" t="s">
        <v>340</v>
      </c>
      <c r="N696" t="s">
        <v>459</v>
      </c>
      <c r="O696" t="s">
        <v>339</v>
      </c>
      <c r="P696" t="s">
        <v>1212</v>
      </c>
      <c r="Q696" s="142">
        <v>49229.69</v>
      </c>
      <c r="S696" t="s">
        <v>4226</v>
      </c>
      <c r="U696" s="142">
        <v>3401.7716</v>
      </c>
      <c r="V696" s="133">
        <v>4.192204103293562E-4</v>
      </c>
      <c r="W696" s="133">
        <v>2.2779520558064703E-2</v>
      </c>
      <c r="X696" s="133">
        <v>5.2804712961073167E-3</v>
      </c>
    </row>
    <row r="697" spans="1:24">
      <c r="A697" t="s">
        <v>1213</v>
      </c>
      <c r="B697" t="s">
        <v>1258</v>
      </c>
      <c r="C697" t="s">
        <v>2557</v>
      </c>
      <c r="D697" t="s">
        <v>2558</v>
      </c>
      <c r="E697" t="s">
        <v>309</v>
      </c>
      <c r="F697" t="s">
        <v>2557</v>
      </c>
      <c r="G697" t="s">
        <v>3998</v>
      </c>
      <c r="H697" t="s">
        <v>312</v>
      </c>
      <c r="I697" t="s">
        <v>917</v>
      </c>
      <c r="J697" t="s">
        <v>204</v>
      </c>
      <c r="K697" t="s">
        <v>204</v>
      </c>
      <c r="L697" t="s">
        <v>325</v>
      </c>
      <c r="M697" t="s">
        <v>340</v>
      </c>
      <c r="N697" t="s">
        <v>475</v>
      </c>
      <c r="O697" t="s">
        <v>339</v>
      </c>
      <c r="P697" t="s">
        <v>1212</v>
      </c>
      <c r="Q697" s="142">
        <v>131293</v>
      </c>
      <c r="S697" t="s">
        <v>3999</v>
      </c>
      <c r="U697" s="142">
        <v>3393.9241000000002</v>
      </c>
      <c r="V697" s="133">
        <v>4.7820475815500864E-4</v>
      </c>
      <c r="W697" s="133">
        <v>2.2726970601656973E-2</v>
      </c>
      <c r="X697" s="133">
        <v>5.268289804591049E-3</v>
      </c>
    </row>
    <row r="698" spans="1:24">
      <c r="A698" t="s">
        <v>1213</v>
      </c>
      <c r="B698" t="s">
        <v>1258</v>
      </c>
      <c r="C698" t="s">
        <v>1618</v>
      </c>
      <c r="D698" t="s">
        <v>1619</v>
      </c>
      <c r="E698" t="s">
        <v>309</v>
      </c>
      <c r="F698" t="s">
        <v>1618</v>
      </c>
      <c r="G698" t="s">
        <v>4298</v>
      </c>
      <c r="H698" t="s">
        <v>312</v>
      </c>
      <c r="I698" t="s">
        <v>917</v>
      </c>
      <c r="J698" t="s">
        <v>204</v>
      </c>
      <c r="K698" t="s">
        <v>204</v>
      </c>
      <c r="L698" t="s">
        <v>325</v>
      </c>
      <c r="M698" t="s">
        <v>340</v>
      </c>
      <c r="N698" t="s">
        <v>464</v>
      </c>
      <c r="O698" t="s">
        <v>339</v>
      </c>
      <c r="P698" t="s">
        <v>1212</v>
      </c>
      <c r="Q698" s="142">
        <v>34000</v>
      </c>
      <c r="S698" t="s">
        <v>4299</v>
      </c>
      <c r="U698" s="142">
        <v>3336.76</v>
      </c>
      <c r="V698" s="133">
        <v>9.2889027991726106E-4</v>
      </c>
      <c r="W698" s="133">
        <v>2.2344178982079733E-2</v>
      </c>
      <c r="X698" s="133">
        <v>5.1795557087870687E-3</v>
      </c>
    </row>
    <row r="699" spans="1:24">
      <c r="A699" t="s">
        <v>1213</v>
      </c>
      <c r="B699" t="s">
        <v>1258</v>
      </c>
      <c r="C699" t="s">
        <v>2010</v>
      </c>
      <c r="D699" t="s">
        <v>2011</v>
      </c>
      <c r="E699" t="s">
        <v>309</v>
      </c>
      <c r="F699" t="s">
        <v>3948</v>
      </c>
      <c r="G699" t="s">
        <v>3949</v>
      </c>
      <c r="H699" t="s">
        <v>312</v>
      </c>
      <c r="I699" t="s">
        <v>917</v>
      </c>
      <c r="J699" t="s">
        <v>204</v>
      </c>
      <c r="K699" t="s">
        <v>204</v>
      </c>
      <c r="L699" t="s">
        <v>325</v>
      </c>
      <c r="M699" t="s">
        <v>340</v>
      </c>
      <c r="N699" t="s">
        <v>448</v>
      </c>
      <c r="O699" t="s">
        <v>339</v>
      </c>
      <c r="P699" t="s">
        <v>1212</v>
      </c>
      <c r="Q699" s="142">
        <v>19272.79</v>
      </c>
      <c r="S699" t="s">
        <v>3950</v>
      </c>
      <c r="U699" s="142">
        <v>2698.1905999999999</v>
      </c>
      <c r="V699" s="133">
        <v>7.4649446477599625E-5</v>
      </c>
      <c r="W699" s="133">
        <v>1.8068082119830343E-2</v>
      </c>
      <c r="X699" s="133">
        <v>4.1883229616830721E-3</v>
      </c>
    </row>
    <row r="700" spans="1:24">
      <c r="A700" t="s">
        <v>1213</v>
      </c>
      <c r="B700" t="s">
        <v>1258</v>
      </c>
      <c r="C700" t="s">
        <v>3962</v>
      </c>
      <c r="D700" t="s">
        <v>3963</v>
      </c>
      <c r="E700" t="s">
        <v>309</v>
      </c>
      <c r="F700" t="s">
        <v>3962</v>
      </c>
      <c r="G700" t="s">
        <v>3964</v>
      </c>
      <c r="H700" t="s">
        <v>312</v>
      </c>
      <c r="I700" t="s">
        <v>917</v>
      </c>
      <c r="J700" t="s">
        <v>204</v>
      </c>
      <c r="K700" t="s">
        <v>204</v>
      </c>
      <c r="L700" t="s">
        <v>325</v>
      </c>
      <c r="M700" t="s">
        <v>340</v>
      </c>
      <c r="N700" t="s">
        <v>458</v>
      </c>
      <c r="O700" t="s">
        <v>339</v>
      </c>
      <c r="P700" t="s">
        <v>1212</v>
      </c>
      <c r="Q700" s="142">
        <v>4109.42</v>
      </c>
      <c r="S700" t="s">
        <v>3965</v>
      </c>
      <c r="U700" s="142">
        <v>2659.6166000000003</v>
      </c>
      <c r="V700" s="133">
        <v>1.41636572401979E-4</v>
      </c>
      <c r="W700" s="133">
        <v>1.7809776510858032E-2</v>
      </c>
      <c r="X700" s="133">
        <v>4.1284456982294774E-3</v>
      </c>
    </row>
    <row r="701" spans="1:24">
      <c r="A701" t="s">
        <v>1213</v>
      </c>
      <c r="B701" t="s">
        <v>1258</v>
      </c>
      <c r="C701" t="s">
        <v>2300</v>
      </c>
      <c r="D701" t="s">
        <v>2301</v>
      </c>
      <c r="E701" t="s">
        <v>309</v>
      </c>
      <c r="F701" t="s">
        <v>4232</v>
      </c>
      <c r="G701" t="s">
        <v>4233</v>
      </c>
      <c r="H701" t="s">
        <v>312</v>
      </c>
      <c r="I701" t="s">
        <v>917</v>
      </c>
      <c r="J701" t="s">
        <v>204</v>
      </c>
      <c r="K701" t="s">
        <v>204</v>
      </c>
      <c r="L701" t="s">
        <v>325</v>
      </c>
      <c r="M701" t="s">
        <v>340</v>
      </c>
      <c r="N701" t="s">
        <v>445</v>
      </c>
      <c r="O701" t="s">
        <v>339</v>
      </c>
      <c r="P701" t="s">
        <v>1212</v>
      </c>
      <c r="Q701" s="142">
        <v>74110</v>
      </c>
      <c r="S701" t="s">
        <v>4234</v>
      </c>
      <c r="U701" s="142">
        <v>2601.261</v>
      </c>
      <c r="V701" s="133">
        <v>3.3257433596233996E-4</v>
      </c>
      <c r="W701" s="133">
        <v>1.7419005671101218E-2</v>
      </c>
      <c r="X701" s="133">
        <v>4.0378619566870735E-3</v>
      </c>
    </row>
    <row r="702" spans="1:24">
      <c r="A702" t="s">
        <v>1213</v>
      </c>
      <c r="B702" t="s">
        <v>1258</v>
      </c>
      <c r="C702" t="s">
        <v>2125</v>
      </c>
      <c r="D702" t="s">
        <v>2126</v>
      </c>
      <c r="E702" t="s">
        <v>309</v>
      </c>
      <c r="F702" t="s">
        <v>2125</v>
      </c>
      <c r="G702" t="s">
        <v>3972</v>
      </c>
      <c r="H702" t="s">
        <v>312</v>
      </c>
      <c r="I702" t="s">
        <v>917</v>
      </c>
      <c r="J702" t="s">
        <v>204</v>
      </c>
      <c r="K702" t="s">
        <v>204</v>
      </c>
      <c r="L702" t="s">
        <v>325</v>
      </c>
      <c r="M702" t="s">
        <v>340</v>
      </c>
      <c r="N702" t="s">
        <v>464</v>
      </c>
      <c r="O702" t="s">
        <v>339</v>
      </c>
      <c r="P702" t="s">
        <v>1212</v>
      </c>
      <c r="Q702" s="142">
        <v>9055.7800000000007</v>
      </c>
      <c r="S702" t="s">
        <v>3973</v>
      </c>
      <c r="T702" s="132">
        <v>22867.599999999999</v>
      </c>
      <c r="U702" s="142">
        <v>2458.8723999999997</v>
      </c>
      <c r="V702" s="133">
        <v>1.9056290062635607E-4</v>
      </c>
      <c r="W702" s="133">
        <v>1.6618648317365418E-2</v>
      </c>
      <c r="X702" s="133">
        <v>3.8523328529354115E-3</v>
      </c>
    </row>
    <row r="703" spans="1:24">
      <c r="A703" t="s">
        <v>1213</v>
      </c>
      <c r="B703" t="s">
        <v>1258</v>
      </c>
      <c r="C703" t="s">
        <v>2119</v>
      </c>
      <c r="D703" t="s">
        <v>2120</v>
      </c>
      <c r="E703" t="s">
        <v>309</v>
      </c>
      <c r="F703" t="s">
        <v>2119</v>
      </c>
      <c r="G703" t="s">
        <v>4008</v>
      </c>
      <c r="H703" t="s">
        <v>312</v>
      </c>
      <c r="I703" t="s">
        <v>917</v>
      </c>
      <c r="J703" t="s">
        <v>204</v>
      </c>
      <c r="K703" t="s">
        <v>204</v>
      </c>
      <c r="L703" t="s">
        <v>325</v>
      </c>
      <c r="M703" t="s">
        <v>340</v>
      </c>
      <c r="N703" t="s">
        <v>464</v>
      </c>
      <c r="O703" t="s">
        <v>339</v>
      </c>
      <c r="P703" t="s">
        <v>1212</v>
      </c>
      <c r="Q703" s="142">
        <v>5920.1</v>
      </c>
      <c r="S703" t="s">
        <v>4009</v>
      </c>
      <c r="U703" s="142">
        <v>2429.0169999999998</v>
      </c>
      <c r="V703" s="133">
        <v>2.4066451879921978E-4</v>
      </c>
      <c r="W703" s="133">
        <v>1.6265596347606579E-2</v>
      </c>
      <c r="X703" s="133">
        <v>3.7704926409083996E-3</v>
      </c>
    </row>
    <row r="704" spans="1:24">
      <c r="A704" t="s">
        <v>1213</v>
      </c>
      <c r="B704" t="s">
        <v>1258</v>
      </c>
      <c r="C704" t="s">
        <v>2474</v>
      </c>
      <c r="D704" t="s">
        <v>2475</v>
      </c>
      <c r="E704" t="s">
        <v>309</v>
      </c>
      <c r="F704" t="s">
        <v>2474</v>
      </c>
      <c r="G704" t="s">
        <v>4247</v>
      </c>
      <c r="H704" t="s">
        <v>312</v>
      </c>
      <c r="I704" t="s">
        <v>917</v>
      </c>
      <c r="J704" t="s">
        <v>204</v>
      </c>
      <c r="K704" t="s">
        <v>204</v>
      </c>
      <c r="L704" t="s">
        <v>325</v>
      </c>
      <c r="M704" t="s">
        <v>340</v>
      </c>
      <c r="N704" t="s">
        <v>478</v>
      </c>
      <c r="O704" t="s">
        <v>339</v>
      </c>
      <c r="P704" t="s">
        <v>1212</v>
      </c>
      <c r="Q704" s="142">
        <v>161923</v>
      </c>
      <c r="S704" t="s">
        <v>4248</v>
      </c>
      <c r="T704" s="132">
        <v>37098.199999999997</v>
      </c>
      <c r="U704" s="142">
        <v>2427.0817000000002</v>
      </c>
      <c r="V704" s="133">
        <v>8.0824067563755263E-4</v>
      </c>
      <c r="W704" s="133">
        <v>1.6501060331067883E-2</v>
      </c>
      <c r="X704" s="133">
        <v>3.8250750366513298E-3</v>
      </c>
    </row>
    <row r="705" spans="1:24">
      <c r="A705" t="s">
        <v>1213</v>
      </c>
      <c r="B705" t="s">
        <v>1258</v>
      </c>
      <c r="C705" t="s">
        <v>3979</v>
      </c>
      <c r="D705" t="s">
        <v>3980</v>
      </c>
      <c r="E705" t="s">
        <v>309</v>
      </c>
      <c r="F705" t="s">
        <v>3979</v>
      </c>
      <c r="G705" t="s">
        <v>3981</v>
      </c>
      <c r="H705" t="s">
        <v>312</v>
      </c>
      <c r="I705" t="s">
        <v>917</v>
      </c>
      <c r="J705" t="s">
        <v>204</v>
      </c>
      <c r="K705" t="s">
        <v>204</v>
      </c>
      <c r="L705" t="s">
        <v>325</v>
      </c>
      <c r="M705" t="s">
        <v>340</v>
      </c>
      <c r="N705" t="s">
        <v>458</v>
      </c>
      <c r="O705" t="s">
        <v>339</v>
      </c>
      <c r="P705" t="s">
        <v>1212</v>
      </c>
      <c r="Q705" s="142">
        <v>18550</v>
      </c>
      <c r="S705" t="s">
        <v>3982</v>
      </c>
      <c r="U705" s="142">
        <v>2283.5050000000001</v>
      </c>
      <c r="V705" s="133">
        <v>1.6725058459038226E-4</v>
      </c>
      <c r="W705" s="133">
        <v>1.5291193980530207E-2</v>
      </c>
      <c r="X705" s="133">
        <v>3.5446185397792515E-3</v>
      </c>
    </row>
    <row r="706" spans="1:24">
      <c r="A706" t="s">
        <v>1213</v>
      </c>
      <c r="B706" t="s">
        <v>1258</v>
      </c>
      <c r="C706" t="s">
        <v>2253</v>
      </c>
      <c r="D706" t="s">
        <v>2254</v>
      </c>
      <c r="E706" t="s">
        <v>309</v>
      </c>
      <c r="F706" t="s">
        <v>2253</v>
      </c>
      <c r="G706" t="s">
        <v>3966</v>
      </c>
      <c r="H706" t="s">
        <v>312</v>
      </c>
      <c r="I706" t="s">
        <v>917</v>
      </c>
      <c r="J706" t="s">
        <v>204</v>
      </c>
      <c r="K706" t="s">
        <v>204</v>
      </c>
      <c r="L706" t="s">
        <v>325</v>
      </c>
      <c r="M706" t="s">
        <v>340</v>
      </c>
      <c r="N706" t="s">
        <v>467</v>
      </c>
      <c r="O706" t="s">
        <v>339</v>
      </c>
      <c r="P706" t="s">
        <v>1212</v>
      </c>
      <c r="Q706" s="142">
        <v>43706</v>
      </c>
      <c r="S706" t="s">
        <v>3967</v>
      </c>
      <c r="U706" s="142">
        <v>2260.9114</v>
      </c>
      <c r="V706" s="133">
        <v>3.5626179327530656E-5</v>
      </c>
      <c r="W706" s="133">
        <v>1.5139898745292105E-2</v>
      </c>
      <c r="X706" s="133">
        <v>3.5095471191636946E-3</v>
      </c>
    </row>
    <row r="707" spans="1:24">
      <c r="A707" t="s">
        <v>1213</v>
      </c>
      <c r="B707" t="s">
        <v>1258</v>
      </c>
      <c r="C707" t="s">
        <v>4326</v>
      </c>
      <c r="D707" t="s">
        <v>4327</v>
      </c>
      <c r="E707" t="s">
        <v>309</v>
      </c>
      <c r="F707" t="s">
        <v>4328</v>
      </c>
      <c r="G707" t="s">
        <v>4329</v>
      </c>
      <c r="H707" t="s">
        <v>312</v>
      </c>
      <c r="I707" t="s">
        <v>917</v>
      </c>
      <c r="J707" t="s">
        <v>204</v>
      </c>
      <c r="K707" t="s">
        <v>204</v>
      </c>
      <c r="L707" t="s">
        <v>325</v>
      </c>
      <c r="M707" t="s">
        <v>340</v>
      </c>
      <c r="N707" t="s">
        <v>451</v>
      </c>
      <c r="O707" t="s">
        <v>339</v>
      </c>
      <c r="P707" t="s">
        <v>1212</v>
      </c>
      <c r="Q707" s="142">
        <v>22613.08</v>
      </c>
      <c r="S707" t="s">
        <v>4330</v>
      </c>
      <c r="U707" s="142">
        <v>2197.5391</v>
      </c>
      <c r="V707" s="133">
        <v>4.2598790159456204E-4</v>
      </c>
      <c r="W707" s="133">
        <v>1.4715534618094973E-2</v>
      </c>
      <c r="X707" s="133">
        <v>3.4111761904582288E-3</v>
      </c>
    </row>
    <row r="708" spans="1:24">
      <c r="A708" t="s">
        <v>1213</v>
      </c>
      <c r="B708" t="s">
        <v>1258</v>
      </c>
      <c r="C708" t="s">
        <v>2388</v>
      </c>
      <c r="D708" t="s">
        <v>2389</v>
      </c>
      <c r="E708" t="s">
        <v>309</v>
      </c>
      <c r="F708" t="s">
        <v>2388</v>
      </c>
      <c r="G708" t="s">
        <v>3968</v>
      </c>
      <c r="H708" t="s">
        <v>312</v>
      </c>
      <c r="I708" t="s">
        <v>917</v>
      </c>
      <c r="J708" t="s">
        <v>204</v>
      </c>
      <c r="K708" t="s">
        <v>204</v>
      </c>
      <c r="L708" t="s">
        <v>325</v>
      </c>
      <c r="M708" t="s">
        <v>340</v>
      </c>
      <c r="N708" t="s">
        <v>446</v>
      </c>
      <c r="O708" t="s">
        <v>339</v>
      </c>
      <c r="P708" t="s">
        <v>1212</v>
      </c>
      <c r="Q708" s="142">
        <v>2720</v>
      </c>
      <c r="S708" t="s">
        <v>3969</v>
      </c>
      <c r="U708" s="142">
        <v>2108</v>
      </c>
      <c r="V708" s="133">
        <v>6.1159542198341524E-5</v>
      </c>
      <c r="W708" s="133">
        <v>1.4115947594140445E-2</v>
      </c>
      <c r="X708" s="133">
        <v>3.27218722177296E-3</v>
      </c>
    </row>
    <row r="709" spans="1:24">
      <c r="A709" t="s">
        <v>1213</v>
      </c>
      <c r="B709" t="s">
        <v>1258</v>
      </c>
      <c r="C709" t="s">
        <v>2540</v>
      </c>
      <c r="D709" t="s">
        <v>2541</v>
      </c>
      <c r="E709" t="s">
        <v>309</v>
      </c>
      <c r="F709" t="s">
        <v>2540</v>
      </c>
      <c r="G709" t="s">
        <v>4076</v>
      </c>
      <c r="H709" t="s">
        <v>312</v>
      </c>
      <c r="I709" t="s">
        <v>917</v>
      </c>
      <c r="J709" t="s">
        <v>204</v>
      </c>
      <c r="K709" t="s">
        <v>204</v>
      </c>
      <c r="L709" t="s">
        <v>325</v>
      </c>
      <c r="M709" t="s">
        <v>340</v>
      </c>
      <c r="N709" t="s">
        <v>440</v>
      </c>
      <c r="O709" t="s">
        <v>339</v>
      </c>
      <c r="P709" t="s">
        <v>1212</v>
      </c>
      <c r="Q709" s="142">
        <v>77085.990000000005</v>
      </c>
      <c r="S709" t="s">
        <v>4077</v>
      </c>
      <c r="U709" s="142">
        <v>2016.5695000000001</v>
      </c>
      <c r="V709" s="133">
        <v>3.4345234874057819E-4</v>
      </c>
      <c r="W709" s="133">
        <v>1.3503695142009718E-2</v>
      </c>
      <c r="X709" s="133">
        <v>3.1302623076288364E-3</v>
      </c>
    </row>
    <row r="710" spans="1:24">
      <c r="A710" t="s">
        <v>1213</v>
      </c>
      <c r="B710" t="s">
        <v>1258</v>
      </c>
      <c r="C710" t="s">
        <v>2330</v>
      </c>
      <c r="D710" t="s">
        <v>2331</v>
      </c>
      <c r="E710" t="s">
        <v>309</v>
      </c>
      <c r="F710" t="s">
        <v>3974</v>
      </c>
      <c r="G710" t="s">
        <v>3975</v>
      </c>
      <c r="H710" t="s">
        <v>312</v>
      </c>
      <c r="I710" t="s">
        <v>917</v>
      </c>
      <c r="J710" t="s">
        <v>204</v>
      </c>
      <c r="K710" t="s">
        <v>204</v>
      </c>
      <c r="L710" t="s">
        <v>325</v>
      </c>
      <c r="M710" t="s">
        <v>340</v>
      </c>
      <c r="N710" t="s">
        <v>445</v>
      </c>
      <c r="O710" t="s">
        <v>339</v>
      </c>
      <c r="P710" t="s">
        <v>1212</v>
      </c>
      <c r="Q710" s="142">
        <v>52587.19</v>
      </c>
      <c r="S710" t="s">
        <v>3976</v>
      </c>
      <c r="U710" s="142">
        <v>2003.5718999999999</v>
      </c>
      <c r="V710" s="133">
        <v>2.0236913689669075E-4</v>
      </c>
      <c r="W710" s="133">
        <v>1.3416658677426165E-2</v>
      </c>
      <c r="X710" s="133">
        <v>3.110086573386467E-3</v>
      </c>
    </row>
    <row r="711" spans="1:24">
      <c r="A711" t="s">
        <v>1213</v>
      </c>
      <c r="B711" t="s">
        <v>1258</v>
      </c>
      <c r="C711" t="s">
        <v>1794</v>
      </c>
      <c r="D711" t="s">
        <v>1795</v>
      </c>
      <c r="E711" t="s">
        <v>309</v>
      </c>
      <c r="F711" t="s">
        <v>4532</v>
      </c>
      <c r="G711" t="s">
        <v>4533</v>
      </c>
      <c r="H711" t="s">
        <v>312</v>
      </c>
      <c r="I711" t="s">
        <v>917</v>
      </c>
      <c r="J711" t="s">
        <v>204</v>
      </c>
      <c r="K711" t="s">
        <v>204</v>
      </c>
      <c r="L711" t="s">
        <v>325</v>
      </c>
      <c r="M711" t="s">
        <v>340</v>
      </c>
      <c r="N711" t="s">
        <v>441</v>
      </c>
      <c r="O711" t="s">
        <v>339</v>
      </c>
      <c r="P711" t="s">
        <v>1212</v>
      </c>
      <c r="Q711" s="142">
        <v>32664</v>
      </c>
      <c r="S711" t="s">
        <v>4534</v>
      </c>
      <c r="U711" s="142">
        <v>1972.9056</v>
      </c>
      <c r="V711" s="133">
        <v>2.4914132660739212E-3</v>
      </c>
      <c r="W711" s="133">
        <v>1.3211305530259114E-2</v>
      </c>
      <c r="X711" s="133">
        <v>3.0624841053530903E-3</v>
      </c>
    </row>
    <row r="712" spans="1:24">
      <c r="A712" t="s">
        <v>1213</v>
      </c>
      <c r="B712" t="s">
        <v>1258</v>
      </c>
      <c r="C712" t="s">
        <v>3331</v>
      </c>
      <c r="D712" t="s">
        <v>3332</v>
      </c>
      <c r="E712" t="s">
        <v>309</v>
      </c>
      <c r="F712" t="s">
        <v>3331</v>
      </c>
      <c r="G712" t="s">
        <v>4535</v>
      </c>
      <c r="H712" t="s">
        <v>312</v>
      </c>
      <c r="I712" t="s">
        <v>917</v>
      </c>
      <c r="J712" t="s">
        <v>204</v>
      </c>
      <c r="K712" t="s">
        <v>204</v>
      </c>
      <c r="L712" t="s">
        <v>325</v>
      </c>
      <c r="M712" t="s">
        <v>340</v>
      </c>
      <c r="N712" t="s">
        <v>458</v>
      </c>
      <c r="O712" t="s">
        <v>339</v>
      </c>
      <c r="P712" t="s">
        <v>1212</v>
      </c>
      <c r="Q712" s="142">
        <v>10682</v>
      </c>
      <c r="S712" t="s">
        <v>4536</v>
      </c>
      <c r="U712" s="142">
        <v>1730.4839999999999</v>
      </c>
      <c r="V712" s="133">
        <v>8.2467566707282826E-4</v>
      </c>
      <c r="W712" s="133">
        <v>1.1587960842741241E-2</v>
      </c>
      <c r="X712" s="133">
        <v>2.6861800912156351E-3</v>
      </c>
    </row>
    <row r="713" spans="1:24">
      <c r="A713" t="s">
        <v>1213</v>
      </c>
      <c r="B713" t="s">
        <v>1258</v>
      </c>
      <c r="C713" t="s">
        <v>2274</v>
      </c>
      <c r="D713" t="s">
        <v>2275</v>
      </c>
      <c r="E713" t="s">
        <v>309</v>
      </c>
      <c r="F713" t="s">
        <v>4235</v>
      </c>
      <c r="G713" t="s">
        <v>4236</v>
      </c>
      <c r="H713" t="s">
        <v>312</v>
      </c>
      <c r="I713" t="s">
        <v>917</v>
      </c>
      <c r="J713" t="s">
        <v>204</v>
      </c>
      <c r="K713" t="s">
        <v>204</v>
      </c>
      <c r="L713" t="s">
        <v>325</v>
      </c>
      <c r="M713" t="s">
        <v>340</v>
      </c>
      <c r="N713" t="s">
        <v>445</v>
      </c>
      <c r="O713" t="s">
        <v>339</v>
      </c>
      <c r="P713" t="s">
        <v>1212</v>
      </c>
      <c r="Q713" s="142">
        <v>25245.54</v>
      </c>
      <c r="S713" t="s">
        <v>4237</v>
      </c>
      <c r="U713" s="142">
        <v>1658.3795</v>
      </c>
      <c r="V713" s="133">
        <v>3.1941191508113892E-4</v>
      </c>
      <c r="W713" s="133">
        <v>1.1105122595928487E-2</v>
      </c>
      <c r="X713" s="133">
        <v>2.5742544035586628E-3</v>
      </c>
    </row>
    <row r="714" spans="1:24">
      <c r="A714" t="s">
        <v>1213</v>
      </c>
      <c r="B714" t="s">
        <v>1258</v>
      </c>
      <c r="C714" t="s">
        <v>4537</v>
      </c>
      <c r="D714" t="s">
        <v>4538</v>
      </c>
      <c r="E714" t="s">
        <v>309</v>
      </c>
      <c r="F714" t="s">
        <v>4537</v>
      </c>
      <c r="G714" t="s">
        <v>4539</v>
      </c>
      <c r="H714" t="s">
        <v>312</v>
      </c>
      <c r="I714" t="s">
        <v>917</v>
      </c>
      <c r="J714" t="s">
        <v>204</v>
      </c>
      <c r="K714" t="s">
        <v>204</v>
      </c>
      <c r="L714" t="s">
        <v>325</v>
      </c>
      <c r="M714" t="s">
        <v>340</v>
      </c>
      <c r="N714" t="s">
        <v>439</v>
      </c>
      <c r="O714" t="s">
        <v>339</v>
      </c>
      <c r="P714" t="s">
        <v>1212</v>
      </c>
      <c r="Q714" s="142">
        <v>32080</v>
      </c>
      <c r="S714" t="s">
        <v>4540</v>
      </c>
      <c r="U714" s="142">
        <v>1636.08</v>
      </c>
      <c r="V714" s="133">
        <v>1.2971716805101733E-3</v>
      </c>
      <c r="W714" s="133">
        <v>1.0955796745645778E-2</v>
      </c>
      <c r="X714" s="133">
        <v>2.539639501801852E-3</v>
      </c>
    </row>
    <row r="715" spans="1:24">
      <c r="A715" t="s">
        <v>1213</v>
      </c>
      <c r="B715" t="s">
        <v>1258</v>
      </c>
      <c r="C715" t="s">
        <v>4019</v>
      </c>
      <c r="D715" t="s">
        <v>4020</v>
      </c>
      <c r="E715" t="s">
        <v>309</v>
      </c>
      <c r="F715" t="s">
        <v>4021</v>
      </c>
      <c r="G715" t="s">
        <v>4022</v>
      </c>
      <c r="H715" t="s">
        <v>312</v>
      </c>
      <c r="I715" t="s">
        <v>917</v>
      </c>
      <c r="J715" t="s">
        <v>204</v>
      </c>
      <c r="K715" t="s">
        <v>204</v>
      </c>
      <c r="L715" t="s">
        <v>325</v>
      </c>
      <c r="M715" t="s">
        <v>340</v>
      </c>
      <c r="N715" t="s">
        <v>476</v>
      </c>
      <c r="O715" t="s">
        <v>339</v>
      </c>
      <c r="P715" t="s">
        <v>1212</v>
      </c>
      <c r="Q715" s="142">
        <v>24500</v>
      </c>
      <c r="S715" t="s">
        <v>4023</v>
      </c>
      <c r="T715" s="132">
        <v>11133.3</v>
      </c>
      <c r="U715" s="142">
        <v>1389.2583</v>
      </c>
      <c r="V715" s="133">
        <v>3.4114404675093715E-4</v>
      </c>
      <c r="W715" s="133">
        <v>9.3775399215159094E-3</v>
      </c>
      <c r="X715" s="133">
        <v>2.1737872075685226E-3</v>
      </c>
    </row>
    <row r="716" spans="1:24">
      <c r="A716" t="s">
        <v>1213</v>
      </c>
      <c r="B716" t="s">
        <v>1258</v>
      </c>
      <c r="C716" t="s">
        <v>4541</v>
      </c>
      <c r="D716" t="s">
        <v>4542</v>
      </c>
      <c r="E716" t="s">
        <v>309</v>
      </c>
      <c r="F716" t="s">
        <v>4541</v>
      </c>
      <c r="G716" t="s">
        <v>4543</v>
      </c>
      <c r="H716" t="s">
        <v>312</v>
      </c>
      <c r="I716" t="s">
        <v>917</v>
      </c>
      <c r="J716" t="s">
        <v>204</v>
      </c>
      <c r="K716" t="s">
        <v>204</v>
      </c>
      <c r="L716" t="s">
        <v>325</v>
      </c>
      <c r="M716" t="s">
        <v>340</v>
      </c>
      <c r="N716" t="s">
        <v>451</v>
      </c>
      <c r="O716" t="s">
        <v>339</v>
      </c>
      <c r="P716" t="s">
        <v>1212</v>
      </c>
      <c r="Q716" s="142">
        <v>9620</v>
      </c>
      <c r="S716" t="s">
        <v>4544</v>
      </c>
      <c r="U716" s="142">
        <v>1374.6980000000001</v>
      </c>
      <c r="V716" s="133">
        <v>9.0956700922926862E-4</v>
      </c>
      <c r="W716" s="133">
        <v>9.2054862076706278E-3</v>
      </c>
      <c r="X716" s="133">
        <v>2.1339038090117859E-3</v>
      </c>
    </row>
    <row r="717" spans="1:24">
      <c r="A717" t="s">
        <v>1213</v>
      </c>
      <c r="B717" t="s">
        <v>1258</v>
      </c>
      <c r="C717" t="s">
        <v>1967</v>
      </c>
      <c r="D717" t="s">
        <v>1968</v>
      </c>
      <c r="E717" t="s">
        <v>309</v>
      </c>
      <c r="F717" t="s">
        <v>1967</v>
      </c>
      <c r="G717" t="s">
        <v>4545</v>
      </c>
      <c r="H717" t="s">
        <v>312</v>
      </c>
      <c r="I717" t="s">
        <v>917</v>
      </c>
      <c r="J717" t="s">
        <v>204</v>
      </c>
      <c r="K717" t="s">
        <v>204</v>
      </c>
      <c r="L717" t="s">
        <v>325</v>
      </c>
      <c r="M717" t="s">
        <v>340</v>
      </c>
      <c r="N717" t="s">
        <v>451</v>
      </c>
      <c r="O717" t="s">
        <v>339</v>
      </c>
      <c r="P717" t="s">
        <v>1212</v>
      </c>
      <c r="Q717" s="142">
        <v>358111</v>
      </c>
      <c r="S717" t="s">
        <v>4546</v>
      </c>
      <c r="U717" s="142">
        <v>1325.7268999999999</v>
      </c>
      <c r="V717" s="133">
        <v>1.4389762036971592E-3</v>
      </c>
      <c r="W717" s="133">
        <v>8.8775577585830726E-3</v>
      </c>
      <c r="X717" s="133">
        <v>2.0578874258675509E-3</v>
      </c>
    </row>
    <row r="718" spans="1:24">
      <c r="A718" t="s">
        <v>1213</v>
      </c>
      <c r="B718" t="s">
        <v>1258</v>
      </c>
      <c r="C718" t="s">
        <v>4347</v>
      </c>
      <c r="D718" t="s">
        <v>4348</v>
      </c>
      <c r="E718" t="s">
        <v>309</v>
      </c>
      <c r="F718" t="s">
        <v>4347</v>
      </c>
      <c r="G718" t="s">
        <v>4349</v>
      </c>
      <c r="H718" t="s">
        <v>312</v>
      </c>
      <c r="I718" t="s">
        <v>917</v>
      </c>
      <c r="J718" t="s">
        <v>204</v>
      </c>
      <c r="K718" t="s">
        <v>204</v>
      </c>
      <c r="L718" t="s">
        <v>325</v>
      </c>
      <c r="M718" t="s">
        <v>340</v>
      </c>
      <c r="N718" t="s">
        <v>451</v>
      </c>
      <c r="O718" t="s">
        <v>339</v>
      </c>
      <c r="P718" t="s">
        <v>1212</v>
      </c>
      <c r="Q718" s="142">
        <v>9610.32</v>
      </c>
      <c r="S718" t="s">
        <v>4350</v>
      </c>
      <c r="U718" s="142">
        <v>1303.1594</v>
      </c>
      <c r="V718" s="133">
        <v>2.7765322480737692E-4</v>
      </c>
      <c r="W718" s="133">
        <v>8.7264372316337418E-3</v>
      </c>
      <c r="X718" s="133">
        <v>2.022856504001812E-3</v>
      </c>
    </row>
    <row r="719" spans="1:24">
      <c r="A719" t="s">
        <v>1213</v>
      </c>
      <c r="B719" t="s">
        <v>1258</v>
      </c>
      <c r="C719" t="s">
        <v>4306</v>
      </c>
      <c r="D719" t="s">
        <v>4307</v>
      </c>
      <c r="E719" t="s">
        <v>309</v>
      </c>
      <c r="F719" t="s">
        <v>4306</v>
      </c>
      <c r="G719" t="s">
        <v>4308</v>
      </c>
      <c r="H719" t="s">
        <v>312</v>
      </c>
      <c r="I719" t="s">
        <v>917</v>
      </c>
      <c r="J719" t="s">
        <v>204</v>
      </c>
      <c r="K719" t="s">
        <v>204</v>
      </c>
      <c r="L719" t="s">
        <v>325</v>
      </c>
      <c r="M719" t="s">
        <v>340</v>
      </c>
      <c r="N719" t="s">
        <v>459</v>
      </c>
      <c r="O719" t="s">
        <v>339</v>
      </c>
      <c r="P719" t="s">
        <v>1212</v>
      </c>
      <c r="Q719" s="142">
        <v>80000</v>
      </c>
      <c r="S719" t="s">
        <v>4309</v>
      </c>
      <c r="U719" s="142">
        <v>1228</v>
      </c>
      <c r="V719" s="133">
        <v>7.9932236647060092E-4</v>
      </c>
      <c r="W719" s="133">
        <v>8.2231421468711898E-3</v>
      </c>
      <c r="X719" s="133">
        <v>1.9061887610707755E-3</v>
      </c>
    </row>
    <row r="720" spans="1:24">
      <c r="A720" t="s">
        <v>1213</v>
      </c>
      <c r="B720" t="s">
        <v>1258</v>
      </c>
      <c r="C720" t="s">
        <v>4288</v>
      </c>
      <c r="D720" t="s">
        <v>4289</v>
      </c>
      <c r="E720" t="s">
        <v>309</v>
      </c>
      <c r="F720" t="s">
        <v>4288</v>
      </c>
      <c r="G720" t="s">
        <v>4290</v>
      </c>
      <c r="H720" t="s">
        <v>312</v>
      </c>
      <c r="I720" t="s">
        <v>917</v>
      </c>
      <c r="J720" t="s">
        <v>204</v>
      </c>
      <c r="K720" t="s">
        <v>204</v>
      </c>
      <c r="L720" t="s">
        <v>325</v>
      </c>
      <c r="M720" t="s">
        <v>340</v>
      </c>
      <c r="N720" t="s">
        <v>445</v>
      </c>
      <c r="O720" t="s">
        <v>339</v>
      </c>
      <c r="P720" t="s">
        <v>1212</v>
      </c>
      <c r="Q720" s="142">
        <v>233800.4</v>
      </c>
      <c r="S720" t="s">
        <v>4291</v>
      </c>
      <c r="U720" s="142">
        <v>1187.9398000000001</v>
      </c>
      <c r="V720" s="133">
        <v>2.2184132589289553E-4</v>
      </c>
      <c r="W720" s="133">
        <v>7.9548844493123258E-3</v>
      </c>
      <c r="X720" s="133">
        <v>1.8440045255286488E-3</v>
      </c>
    </row>
    <row r="721" spans="1:24">
      <c r="A721" t="s">
        <v>1213</v>
      </c>
      <c r="B721" t="s">
        <v>1258</v>
      </c>
      <c r="C721" t="s">
        <v>3113</v>
      </c>
      <c r="D721" t="s">
        <v>3114</v>
      </c>
      <c r="E721" t="s">
        <v>309</v>
      </c>
      <c r="F721" t="s">
        <v>3113</v>
      </c>
      <c r="G721" t="s">
        <v>4449</v>
      </c>
      <c r="H721" t="s">
        <v>312</v>
      </c>
      <c r="I721" t="s">
        <v>917</v>
      </c>
      <c r="J721" t="s">
        <v>204</v>
      </c>
      <c r="K721" t="s">
        <v>204</v>
      </c>
      <c r="L721" t="s">
        <v>325</v>
      </c>
      <c r="M721" t="s">
        <v>340</v>
      </c>
      <c r="N721" t="s">
        <v>447</v>
      </c>
      <c r="O721" t="s">
        <v>339</v>
      </c>
      <c r="P721" t="s">
        <v>1212</v>
      </c>
      <c r="Q721" s="142">
        <v>3618</v>
      </c>
      <c r="S721" t="s">
        <v>4450</v>
      </c>
      <c r="U721" s="142">
        <v>1034.748</v>
      </c>
      <c r="V721" s="133">
        <v>1.8695729483025875E-4</v>
      </c>
      <c r="W721" s="133">
        <v>6.9290552851715547E-3</v>
      </c>
      <c r="X721" s="133">
        <v>1.6062092900166634E-3</v>
      </c>
    </row>
    <row r="722" spans="1:24">
      <c r="A722" t="s">
        <v>1213</v>
      </c>
      <c r="B722" t="s">
        <v>1258</v>
      </c>
      <c r="C722" t="s">
        <v>2195</v>
      </c>
      <c r="D722" t="s">
        <v>2196</v>
      </c>
      <c r="E722" t="s">
        <v>309</v>
      </c>
      <c r="F722" t="s">
        <v>2195</v>
      </c>
      <c r="G722" t="s">
        <v>4003</v>
      </c>
      <c r="H722" t="s">
        <v>312</v>
      </c>
      <c r="I722" t="s">
        <v>917</v>
      </c>
      <c r="J722" t="s">
        <v>204</v>
      </c>
      <c r="K722" t="s">
        <v>204</v>
      </c>
      <c r="L722" t="s">
        <v>325</v>
      </c>
      <c r="M722" t="s">
        <v>340</v>
      </c>
      <c r="N722" t="s">
        <v>464</v>
      </c>
      <c r="O722" t="s">
        <v>339</v>
      </c>
      <c r="P722" t="s">
        <v>1212</v>
      </c>
      <c r="Q722" s="142">
        <v>56973.04</v>
      </c>
      <c r="S722" t="s">
        <v>4004</v>
      </c>
      <c r="U722" s="142">
        <v>996.45849999999996</v>
      </c>
      <c r="V722" s="133">
        <v>1.2102036359646633E-4</v>
      </c>
      <c r="W722" s="133">
        <v>6.6726544291323487E-3</v>
      </c>
      <c r="X722" s="133">
        <v>1.5467735632127891E-3</v>
      </c>
    </row>
    <row r="723" spans="1:24">
      <c r="A723" t="s">
        <v>1213</v>
      </c>
      <c r="B723" t="s">
        <v>1258</v>
      </c>
      <c r="C723" t="s">
        <v>4134</v>
      </c>
      <c r="D723" t="s">
        <v>4135</v>
      </c>
      <c r="E723" t="s">
        <v>309</v>
      </c>
      <c r="F723" t="s">
        <v>4134</v>
      </c>
      <c r="G723" t="s">
        <v>4215</v>
      </c>
      <c r="H723" t="s">
        <v>312</v>
      </c>
      <c r="I723" t="s">
        <v>917</v>
      </c>
      <c r="J723" t="s">
        <v>204</v>
      </c>
      <c r="K723" t="s">
        <v>204</v>
      </c>
      <c r="L723" t="s">
        <v>325</v>
      </c>
      <c r="M723" t="s">
        <v>340</v>
      </c>
      <c r="N723" t="s">
        <v>458</v>
      </c>
      <c r="O723" t="s">
        <v>339</v>
      </c>
      <c r="P723" t="s">
        <v>1212</v>
      </c>
      <c r="Q723" s="142">
        <v>3021</v>
      </c>
      <c r="S723" t="s">
        <v>4216</v>
      </c>
      <c r="U723" s="142">
        <v>930.46799999999996</v>
      </c>
      <c r="V723" s="133">
        <v>6.5169755564231907E-5</v>
      </c>
      <c r="W723" s="133">
        <v>6.2307578396701485E-3</v>
      </c>
      <c r="X723" s="133">
        <v>1.4443384724234546E-3</v>
      </c>
    </row>
    <row r="724" spans="1:24">
      <c r="A724" t="s">
        <v>1213</v>
      </c>
      <c r="B724" t="s">
        <v>1258</v>
      </c>
      <c r="C724" t="s">
        <v>3074</v>
      </c>
      <c r="D724" t="s">
        <v>3075</v>
      </c>
      <c r="E724" t="s">
        <v>309</v>
      </c>
      <c r="F724" t="s">
        <v>3074</v>
      </c>
      <c r="G724" t="s">
        <v>4547</v>
      </c>
      <c r="H724" t="s">
        <v>312</v>
      </c>
      <c r="I724" t="s">
        <v>917</v>
      </c>
      <c r="J724" t="s">
        <v>204</v>
      </c>
      <c r="K724" t="s">
        <v>204</v>
      </c>
      <c r="L724" t="s">
        <v>325</v>
      </c>
      <c r="M724" t="s">
        <v>340</v>
      </c>
      <c r="N724" t="s">
        <v>447</v>
      </c>
      <c r="O724" t="s">
        <v>339</v>
      </c>
      <c r="P724" t="s">
        <v>1212</v>
      </c>
      <c r="Q724" s="142">
        <v>44636</v>
      </c>
      <c r="S724" t="s">
        <v>4548</v>
      </c>
      <c r="U724" s="142">
        <v>847.63760000000002</v>
      </c>
      <c r="V724" s="133">
        <v>2.1156317401220838E-4</v>
      </c>
      <c r="W724" s="133">
        <v>5.676095116252792E-3</v>
      </c>
      <c r="X724" s="133">
        <v>1.3157633084923093E-3</v>
      </c>
    </row>
    <row r="725" spans="1:24">
      <c r="A725" t="s">
        <v>1213</v>
      </c>
      <c r="B725" t="s">
        <v>1258</v>
      </c>
      <c r="C725" t="s">
        <v>2382</v>
      </c>
      <c r="D725" t="s">
        <v>2383</v>
      </c>
      <c r="E725" t="s">
        <v>309</v>
      </c>
      <c r="F725" t="s">
        <v>2382</v>
      </c>
      <c r="G725" t="s">
        <v>4294</v>
      </c>
      <c r="H725" t="s">
        <v>312</v>
      </c>
      <c r="I725" t="s">
        <v>917</v>
      </c>
      <c r="J725" t="s">
        <v>204</v>
      </c>
      <c r="K725" t="s">
        <v>204</v>
      </c>
      <c r="L725" t="s">
        <v>325</v>
      </c>
      <c r="M725" t="s">
        <v>340</v>
      </c>
      <c r="N725" t="s">
        <v>465</v>
      </c>
      <c r="O725" t="s">
        <v>339</v>
      </c>
      <c r="P725" t="s">
        <v>1212</v>
      </c>
      <c r="Q725" s="142">
        <v>16000.8</v>
      </c>
      <c r="S725" t="s">
        <v>4295</v>
      </c>
      <c r="U725" s="142">
        <v>753.6377</v>
      </c>
      <c r="V725" s="133">
        <v>2.1645277264370708E-4</v>
      </c>
      <c r="W725" s="133">
        <v>5.0466366204220056E-3</v>
      </c>
      <c r="X725" s="133">
        <v>1.1698498986445062E-3</v>
      </c>
    </row>
    <row r="726" spans="1:24">
      <c r="A726" t="s">
        <v>1213</v>
      </c>
      <c r="B726" t="s">
        <v>1258</v>
      </c>
      <c r="C726" t="s">
        <v>4105</v>
      </c>
      <c r="D726" t="s">
        <v>4106</v>
      </c>
      <c r="E726" t="s">
        <v>309</v>
      </c>
      <c r="F726" t="s">
        <v>4107</v>
      </c>
      <c r="G726" t="s">
        <v>4108</v>
      </c>
      <c r="H726" t="s">
        <v>312</v>
      </c>
      <c r="I726" t="s">
        <v>917</v>
      </c>
      <c r="J726" t="s">
        <v>204</v>
      </c>
      <c r="K726" t="s">
        <v>204</v>
      </c>
      <c r="L726" t="s">
        <v>325</v>
      </c>
      <c r="M726" t="s">
        <v>340</v>
      </c>
      <c r="N726" t="s">
        <v>477</v>
      </c>
      <c r="O726" t="s">
        <v>339</v>
      </c>
      <c r="P726" t="s">
        <v>1212</v>
      </c>
      <c r="Q726" s="142">
        <v>2268</v>
      </c>
      <c r="S726" t="s">
        <v>4109</v>
      </c>
      <c r="U726" s="142">
        <v>752.74919999999997</v>
      </c>
      <c r="V726" s="133">
        <v>3.6718992850481814E-4</v>
      </c>
      <c r="W726" s="133">
        <v>5.0406870297586073E-3</v>
      </c>
      <c r="X726" s="133">
        <v>1.1684707369259098E-3</v>
      </c>
    </row>
    <row r="727" spans="1:24">
      <c r="A727" t="s">
        <v>1213</v>
      </c>
      <c r="B727" t="s">
        <v>1258</v>
      </c>
      <c r="C727" t="s">
        <v>4549</v>
      </c>
      <c r="D727" t="s">
        <v>4550</v>
      </c>
      <c r="E727" t="s">
        <v>309</v>
      </c>
      <c r="F727" t="s">
        <v>4551</v>
      </c>
      <c r="G727">
        <v>10827260</v>
      </c>
      <c r="H727" t="s">
        <v>312</v>
      </c>
      <c r="I727" t="s">
        <v>917</v>
      </c>
      <c r="J727" t="s">
        <v>204</v>
      </c>
      <c r="K727" t="s">
        <v>204</v>
      </c>
      <c r="L727" t="s">
        <v>325</v>
      </c>
      <c r="M727" t="s">
        <v>340</v>
      </c>
      <c r="N727" t="s">
        <v>455</v>
      </c>
      <c r="O727" t="s">
        <v>339</v>
      </c>
      <c r="P727" t="s">
        <v>1212</v>
      </c>
      <c r="Q727" s="142">
        <v>16400</v>
      </c>
      <c r="S727" s="148">
        <f>U727*1000/Q727*100</f>
        <v>4438.1091463414632</v>
      </c>
      <c r="U727" s="142">
        <f>750.792-22.9421</f>
        <v>727.84990000000005</v>
      </c>
      <c r="V727" s="133">
        <v>1.5802085432047805E-3</v>
      </c>
      <c r="W727" s="133">
        <v>5.0275808947342947E-3</v>
      </c>
      <c r="X727" s="133">
        <v>1.16543263216763E-3</v>
      </c>
    </row>
    <row r="728" spans="1:24">
      <c r="A728" t="s">
        <v>1213</v>
      </c>
      <c r="B728" t="s">
        <v>1258</v>
      </c>
      <c r="C728" t="s">
        <v>2991</v>
      </c>
      <c r="D728" t="s">
        <v>2992</v>
      </c>
      <c r="E728" t="s">
        <v>309</v>
      </c>
      <c r="F728" t="s">
        <v>4552</v>
      </c>
      <c r="G728" t="s">
        <v>4553</v>
      </c>
      <c r="H728" t="s">
        <v>312</v>
      </c>
      <c r="I728" t="s">
        <v>917</v>
      </c>
      <c r="J728" t="s">
        <v>204</v>
      </c>
      <c r="K728" t="s">
        <v>204</v>
      </c>
      <c r="L728" t="s">
        <v>325</v>
      </c>
      <c r="M728" t="s">
        <v>340</v>
      </c>
      <c r="N728" t="s">
        <v>440</v>
      </c>
      <c r="O728" t="s">
        <v>339</v>
      </c>
      <c r="P728" t="s">
        <v>1212</v>
      </c>
      <c r="Q728" s="142">
        <v>513000</v>
      </c>
      <c r="S728" t="s">
        <v>4554</v>
      </c>
      <c r="T728" s="132">
        <v>85394</v>
      </c>
      <c r="U728" s="142">
        <v>711.25400000000002</v>
      </c>
      <c r="V728" s="133">
        <v>1.5948936055771494E-4</v>
      </c>
      <c r="W728" s="133">
        <v>5.3346493616408417E-3</v>
      </c>
      <c r="X728" s="133">
        <v>1.2366135080471993E-3</v>
      </c>
    </row>
    <row r="729" spans="1:24">
      <c r="A729" t="s">
        <v>1213</v>
      </c>
      <c r="B729" t="s">
        <v>1258</v>
      </c>
      <c r="C729" t="s">
        <v>2110</v>
      </c>
      <c r="D729" t="s">
        <v>2111</v>
      </c>
      <c r="E729" t="s">
        <v>309</v>
      </c>
      <c r="F729" t="s">
        <v>4024</v>
      </c>
      <c r="G729" t="s">
        <v>4025</v>
      </c>
      <c r="H729" t="s">
        <v>312</v>
      </c>
      <c r="I729" t="s">
        <v>917</v>
      </c>
      <c r="J729" t="s">
        <v>204</v>
      </c>
      <c r="K729" t="s">
        <v>204</v>
      </c>
      <c r="L729" t="s">
        <v>325</v>
      </c>
      <c r="M729" t="s">
        <v>340</v>
      </c>
      <c r="N729" t="s">
        <v>464</v>
      </c>
      <c r="O729" t="s">
        <v>339</v>
      </c>
      <c r="P729" t="s">
        <v>1212</v>
      </c>
      <c r="Q729" s="142">
        <v>72175.75</v>
      </c>
      <c r="S729" t="s">
        <v>4026</v>
      </c>
      <c r="U729" s="142">
        <v>654.70619999999997</v>
      </c>
      <c r="V729" s="133">
        <v>9.5547979961749509E-5</v>
      </c>
      <c r="W729" s="133">
        <v>4.3841550320371696E-3</v>
      </c>
      <c r="X729" s="133">
        <v>1.0162814772745829E-3</v>
      </c>
    </row>
    <row r="730" spans="1:24">
      <c r="A730" t="s">
        <v>1213</v>
      </c>
      <c r="B730" t="s">
        <v>1258</v>
      </c>
      <c r="C730" t="s">
        <v>4555</v>
      </c>
      <c r="D730" t="s">
        <v>4556</v>
      </c>
      <c r="E730" t="s">
        <v>309</v>
      </c>
      <c r="F730" t="s">
        <v>4555</v>
      </c>
      <c r="G730" t="s">
        <v>4557</v>
      </c>
      <c r="H730" t="s">
        <v>312</v>
      </c>
      <c r="I730" t="s">
        <v>917</v>
      </c>
      <c r="J730" t="s">
        <v>204</v>
      </c>
      <c r="K730" t="s">
        <v>204</v>
      </c>
      <c r="L730" t="s">
        <v>325</v>
      </c>
      <c r="M730" t="s">
        <v>340</v>
      </c>
      <c r="N730" t="s">
        <v>459</v>
      </c>
      <c r="O730" t="s">
        <v>339</v>
      </c>
      <c r="P730" t="s">
        <v>1212</v>
      </c>
      <c r="Q730" s="142">
        <v>3922</v>
      </c>
      <c r="S730" t="s">
        <v>4558</v>
      </c>
      <c r="U730" s="142">
        <v>618.10719999999992</v>
      </c>
      <c r="V730" s="133">
        <v>1.1678621720151994E-3</v>
      </c>
      <c r="W730" s="133">
        <v>4.139074403586759E-3</v>
      </c>
      <c r="X730" s="133">
        <v>9.5946986789651953E-4</v>
      </c>
    </row>
    <row r="731" spans="1:24">
      <c r="A731" t="s">
        <v>1213</v>
      </c>
      <c r="B731" t="s">
        <v>1258</v>
      </c>
      <c r="C731" t="s">
        <v>4078</v>
      </c>
      <c r="D731" t="s">
        <v>4079</v>
      </c>
      <c r="E731" t="s">
        <v>309</v>
      </c>
      <c r="F731" t="s">
        <v>4078</v>
      </c>
      <c r="G731" t="s">
        <v>4080</v>
      </c>
      <c r="H731" t="s">
        <v>312</v>
      </c>
      <c r="I731" t="s">
        <v>917</v>
      </c>
      <c r="J731" t="s">
        <v>204</v>
      </c>
      <c r="K731" t="s">
        <v>204</v>
      </c>
      <c r="L731" t="s">
        <v>325</v>
      </c>
      <c r="M731" t="s">
        <v>340</v>
      </c>
      <c r="N731" t="s">
        <v>475</v>
      </c>
      <c r="O731" t="s">
        <v>339</v>
      </c>
      <c r="P731" t="s">
        <v>1212</v>
      </c>
      <c r="Q731" s="142">
        <v>6500</v>
      </c>
      <c r="S731" t="s">
        <v>4081</v>
      </c>
      <c r="U731" s="142">
        <v>601.05499999999995</v>
      </c>
      <c r="V731" s="133">
        <v>1.3417852870229423E-4</v>
      </c>
      <c r="W731" s="133">
        <v>4.0248865660322984E-3</v>
      </c>
      <c r="X731" s="133">
        <v>9.3300023272426295E-4</v>
      </c>
    </row>
    <row r="732" spans="1:24">
      <c r="A732" t="s">
        <v>1213</v>
      </c>
      <c r="B732" t="s">
        <v>1258</v>
      </c>
      <c r="C732" t="s">
        <v>4060</v>
      </c>
      <c r="D732" t="s">
        <v>4061</v>
      </c>
      <c r="E732" t="s">
        <v>309</v>
      </c>
      <c r="F732" t="s">
        <v>4062</v>
      </c>
      <c r="G732" t="s">
        <v>4063</v>
      </c>
      <c r="H732" t="s">
        <v>312</v>
      </c>
      <c r="I732" t="s">
        <v>917</v>
      </c>
      <c r="J732" t="s">
        <v>204</v>
      </c>
      <c r="K732" t="s">
        <v>204</v>
      </c>
      <c r="L732" t="s">
        <v>325</v>
      </c>
      <c r="M732" t="s">
        <v>340</v>
      </c>
      <c r="N732" t="s">
        <v>462</v>
      </c>
      <c r="O732" t="s">
        <v>339</v>
      </c>
      <c r="P732" t="s">
        <v>1212</v>
      </c>
      <c r="Q732" s="142">
        <v>17389</v>
      </c>
      <c r="S732" t="s">
        <v>4064</v>
      </c>
      <c r="U732" s="142">
        <v>592.79100000000005</v>
      </c>
      <c r="V732" s="133">
        <v>6.3377656994099301E-4</v>
      </c>
      <c r="W732" s="133">
        <v>3.9695478327502771E-3</v>
      </c>
      <c r="X732" s="133">
        <v>9.2017228088419679E-4</v>
      </c>
    </row>
    <row r="733" spans="1:24">
      <c r="A733" t="s">
        <v>1213</v>
      </c>
      <c r="B733" t="s">
        <v>1258</v>
      </c>
      <c r="C733" t="s">
        <v>4510</v>
      </c>
      <c r="D733" t="s">
        <v>4511</v>
      </c>
      <c r="E733" t="s">
        <v>309</v>
      </c>
      <c r="F733" t="s">
        <v>4512</v>
      </c>
      <c r="G733" t="s">
        <v>4513</v>
      </c>
      <c r="H733" t="s">
        <v>312</v>
      </c>
      <c r="I733" t="s">
        <v>917</v>
      </c>
      <c r="J733" t="s">
        <v>204</v>
      </c>
      <c r="K733" t="s">
        <v>204</v>
      </c>
      <c r="L733" t="s">
        <v>325</v>
      </c>
      <c r="M733" t="s">
        <v>340</v>
      </c>
      <c r="N733" t="s">
        <v>480</v>
      </c>
      <c r="O733" t="s">
        <v>339</v>
      </c>
      <c r="P733" t="s">
        <v>1212</v>
      </c>
      <c r="Q733" s="142">
        <v>12250.11</v>
      </c>
      <c r="S733" t="s">
        <v>4514</v>
      </c>
      <c r="U733" s="142">
        <v>527.61219999999992</v>
      </c>
      <c r="V733" s="133">
        <v>2.4952837015337507E-4</v>
      </c>
      <c r="W733" s="133">
        <v>3.5330866685960019E-3</v>
      </c>
      <c r="X733" s="133">
        <v>8.1899716425663067E-4</v>
      </c>
    </row>
    <row r="734" spans="1:24">
      <c r="A734" t="s">
        <v>1213</v>
      </c>
      <c r="B734" t="s">
        <v>1258</v>
      </c>
      <c r="C734" t="s">
        <v>4559</v>
      </c>
      <c r="D734" t="s">
        <v>4560</v>
      </c>
      <c r="E734" t="s">
        <v>309</v>
      </c>
      <c r="F734" t="s">
        <v>4559</v>
      </c>
      <c r="G734" t="s">
        <v>4561</v>
      </c>
      <c r="H734" t="s">
        <v>312</v>
      </c>
      <c r="I734" t="s">
        <v>917</v>
      </c>
      <c r="J734" t="s">
        <v>204</v>
      </c>
      <c r="K734" t="s">
        <v>204</v>
      </c>
      <c r="L734" t="s">
        <v>325</v>
      </c>
      <c r="M734" t="s">
        <v>340</v>
      </c>
      <c r="N734" t="s">
        <v>475</v>
      </c>
      <c r="O734" t="s">
        <v>339</v>
      </c>
      <c r="P734" t="s">
        <v>1212</v>
      </c>
      <c r="Q734" s="142">
        <v>10690</v>
      </c>
      <c r="S734" t="s">
        <v>4562</v>
      </c>
      <c r="U734" s="142">
        <v>511.94409999999999</v>
      </c>
      <c r="V734" s="133">
        <v>7.3721972030338975E-4</v>
      </c>
      <c r="W734" s="133">
        <v>3.4281670240651784E-3</v>
      </c>
      <c r="X734" s="133">
        <v>7.9467596882450587E-4</v>
      </c>
    </row>
    <row r="735" spans="1:24">
      <c r="A735" t="s">
        <v>1213</v>
      </c>
      <c r="B735" t="s">
        <v>1258</v>
      </c>
      <c r="C735" t="s">
        <v>2104</v>
      </c>
      <c r="D735" t="s">
        <v>2105</v>
      </c>
      <c r="E735" t="s">
        <v>309</v>
      </c>
      <c r="F735" t="s">
        <v>2104</v>
      </c>
      <c r="G735" t="s">
        <v>4563</v>
      </c>
      <c r="H735" t="s">
        <v>312</v>
      </c>
      <c r="I735" t="s">
        <v>917</v>
      </c>
      <c r="J735" t="s">
        <v>204</v>
      </c>
      <c r="K735" t="s">
        <v>204</v>
      </c>
      <c r="L735" t="s">
        <v>325</v>
      </c>
      <c r="M735" t="s">
        <v>340</v>
      </c>
      <c r="N735" t="s">
        <v>464</v>
      </c>
      <c r="O735" t="s">
        <v>339</v>
      </c>
      <c r="P735" t="s">
        <v>1212</v>
      </c>
      <c r="Q735" s="142">
        <v>290000</v>
      </c>
      <c r="S735" t="s">
        <v>4564</v>
      </c>
      <c r="U735" s="142">
        <v>511.27</v>
      </c>
      <c r="V735" s="133">
        <v>4.2015249443478318E-4</v>
      </c>
      <c r="W735" s="133">
        <v>3.4236530011651735E-3</v>
      </c>
      <c r="X735" s="133">
        <v>7.9362958295818836E-4</v>
      </c>
    </row>
    <row r="736" spans="1:24">
      <c r="A736" t="s">
        <v>1213</v>
      </c>
      <c r="B736" t="s">
        <v>1258</v>
      </c>
      <c r="C736" t="s">
        <v>3287</v>
      </c>
      <c r="D736" t="s">
        <v>3288</v>
      </c>
      <c r="E736" t="s">
        <v>309</v>
      </c>
      <c r="F736" t="s">
        <v>4069</v>
      </c>
      <c r="G736" t="s">
        <v>4070</v>
      </c>
      <c r="H736" t="s">
        <v>312</v>
      </c>
      <c r="I736" t="s">
        <v>917</v>
      </c>
      <c r="J736" t="s">
        <v>204</v>
      </c>
      <c r="K736" t="s">
        <v>204</v>
      </c>
      <c r="L736" t="s">
        <v>325</v>
      </c>
      <c r="M736" t="s">
        <v>340</v>
      </c>
      <c r="N736" t="s">
        <v>465</v>
      </c>
      <c r="O736" t="s">
        <v>339</v>
      </c>
      <c r="P736" t="s">
        <v>1212</v>
      </c>
      <c r="Q736" s="142">
        <v>12380</v>
      </c>
      <c r="S736" t="s">
        <v>4071</v>
      </c>
      <c r="T736" s="132">
        <v>4304</v>
      </c>
      <c r="U736" s="142">
        <v>484.64800000000002</v>
      </c>
      <c r="V736" s="133">
        <v>2.0302958516611405E-4</v>
      </c>
      <c r="W736" s="133">
        <v>3.2742028836690472E-3</v>
      </c>
      <c r="X736" s="133">
        <v>7.5898587508792909E-4</v>
      </c>
    </row>
    <row r="737" spans="1:24">
      <c r="A737" t="s">
        <v>1213</v>
      </c>
      <c r="B737" t="s">
        <v>1258</v>
      </c>
      <c r="C737" t="s">
        <v>4565</v>
      </c>
      <c r="D737" t="s">
        <v>4566</v>
      </c>
      <c r="E737" t="s">
        <v>309</v>
      </c>
      <c r="F737" t="s">
        <v>4567</v>
      </c>
      <c r="G737" t="s">
        <v>4568</v>
      </c>
      <c r="H737" t="s">
        <v>312</v>
      </c>
      <c r="I737" t="s">
        <v>917</v>
      </c>
      <c r="J737" t="s">
        <v>204</v>
      </c>
      <c r="K737" t="s">
        <v>204</v>
      </c>
      <c r="L737" t="s">
        <v>325</v>
      </c>
      <c r="M737" t="s">
        <v>340</v>
      </c>
      <c r="N737" t="s">
        <v>462</v>
      </c>
      <c r="O737" t="s">
        <v>339</v>
      </c>
      <c r="P737" t="s">
        <v>1212</v>
      </c>
      <c r="Q737" s="142">
        <v>9700</v>
      </c>
      <c r="S737" t="s">
        <v>4569</v>
      </c>
      <c r="U737" s="142">
        <v>483.93299999999999</v>
      </c>
      <c r="V737" s="133">
        <v>4.6463773895971634E-4</v>
      </c>
      <c r="W737" s="133">
        <v>3.2405943392197194E-3</v>
      </c>
      <c r="X737" s="133">
        <v>7.5119515123067064E-4</v>
      </c>
    </row>
    <row r="738" spans="1:24">
      <c r="A738" t="s">
        <v>1213</v>
      </c>
      <c r="B738" t="s">
        <v>1258</v>
      </c>
      <c r="C738" t="s">
        <v>2415</v>
      </c>
      <c r="D738" t="s">
        <v>2416</v>
      </c>
      <c r="E738" t="s">
        <v>309</v>
      </c>
      <c r="F738" t="s">
        <v>2415</v>
      </c>
      <c r="G738" t="s">
        <v>4243</v>
      </c>
      <c r="H738" t="s">
        <v>312</v>
      </c>
      <c r="I738" t="s">
        <v>917</v>
      </c>
      <c r="J738" t="s">
        <v>204</v>
      </c>
      <c r="K738" t="s">
        <v>204</v>
      </c>
      <c r="L738" t="s">
        <v>325</v>
      </c>
      <c r="M738" t="s">
        <v>340</v>
      </c>
      <c r="N738" t="s">
        <v>440</v>
      </c>
      <c r="O738" t="s">
        <v>339</v>
      </c>
      <c r="P738" t="s">
        <v>1212</v>
      </c>
      <c r="Q738" s="142">
        <v>1233</v>
      </c>
      <c r="S738" t="s">
        <v>4244</v>
      </c>
      <c r="U738" s="142">
        <v>483.82920000000001</v>
      </c>
      <c r="V738" s="133">
        <v>8.9564162480286629E-5</v>
      </c>
      <c r="W738" s="133">
        <v>3.2398992560317345E-3</v>
      </c>
      <c r="X738" s="133">
        <v>7.5103402550314694E-4</v>
      </c>
    </row>
    <row r="739" spans="1:24">
      <c r="A739" t="s">
        <v>1213</v>
      </c>
      <c r="B739" t="s">
        <v>1258</v>
      </c>
      <c r="C739" t="s">
        <v>4570</v>
      </c>
      <c r="D739" t="s">
        <v>4571</v>
      </c>
      <c r="E739" t="s">
        <v>309</v>
      </c>
      <c r="F739" t="s">
        <v>4570</v>
      </c>
      <c r="G739" t="s">
        <v>4572</v>
      </c>
      <c r="H739" t="s">
        <v>312</v>
      </c>
      <c r="I739" t="s">
        <v>917</v>
      </c>
      <c r="J739" t="s">
        <v>204</v>
      </c>
      <c r="K739" t="s">
        <v>204</v>
      </c>
      <c r="L739" t="s">
        <v>325</v>
      </c>
      <c r="M739" t="s">
        <v>340</v>
      </c>
      <c r="N739" t="s">
        <v>477</v>
      </c>
      <c r="O739" t="s">
        <v>339</v>
      </c>
      <c r="P739" t="s">
        <v>1212</v>
      </c>
      <c r="Q739" s="142">
        <v>315500</v>
      </c>
      <c r="S739" t="s">
        <v>4573</v>
      </c>
      <c r="U739" s="142">
        <v>477.35149999999999</v>
      </c>
      <c r="V739" s="133">
        <v>6.1775812478912276E-4</v>
      </c>
      <c r="W739" s="133">
        <v>3.1965221812069889E-3</v>
      </c>
      <c r="X739" s="133">
        <v>7.4097887978849856E-4</v>
      </c>
    </row>
    <row r="740" spans="1:24">
      <c r="A740" t="s">
        <v>1213</v>
      </c>
      <c r="B740" t="s">
        <v>1258</v>
      </c>
      <c r="C740" t="s">
        <v>4574</v>
      </c>
      <c r="D740" t="s">
        <v>4575</v>
      </c>
      <c r="E740" t="s">
        <v>309</v>
      </c>
      <c r="F740" t="s">
        <v>4574</v>
      </c>
      <c r="G740" t="s">
        <v>4576</v>
      </c>
      <c r="H740" t="s">
        <v>312</v>
      </c>
      <c r="I740" t="s">
        <v>917</v>
      </c>
      <c r="J740" t="s">
        <v>204</v>
      </c>
      <c r="K740" t="s">
        <v>204</v>
      </c>
      <c r="L740" t="s">
        <v>325</v>
      </c>
      <c r="M740" t="s">
        <v>340</v>
      </c>
      <c r="N740" t="s">
        <v>471</v>
      </c>
      <c r="O740" t="s">
        <v>339</v>
      </c>
      <c r="P740" t="s">
        <v>1212</v>
      </c>
      <c r="Q740" s="142">
        <v>84800</v>
      </c>
      <c r="S740" t="s">
        <v>4577</v>
      </c>
      <c r="U740" s="142">
        <v>477.33920000000001</v>
      </c>
      <c r="V740" s="133">
        <v>9.7507383568393776E-4</v>
      </c>
      <c r="W740" s="133">
        <v>3.1964398158581238E-3</v>
      </c>
      <c r="X740" s="133">
        <v>7.4095978685546828E-4</v>
      </c>
    </row>
    <row r="741" spans="1:24">
      <c r="A741" t="s">
        <v>1213</v>
      </c>
      <c r="B741" t="s">
        <v>1258</v>
      </c>
      <c r="C741" t="s">
        <v>3992</v>
      </c>
      <c r="D741" t="s">
        <v>3993</v>
      </c>
      <c r="E741" t="s">
        <v>309</v>
      </c>
      <c r="F741" t="s">
        <v>3992</v>
      </c>
      <c r="G741" t="s">
        <v>3994</v>
      </c>
      <c r="H741" t="s">
        <v>312</v>
      </c>
      <c r="I741" t="s">
        <v>917</v>
      </c>
      <c r="J741" t="s">
        <v>204</v>
      </c>
      <c r="K741" t="s">
        <v>204</v>
      </c>
      <c r="L741" t="s">
        <v>325</v>
      </c>
      <c r="M741" t="s">
        <v>340</v>
      </c>
      <c r="N741" t="s">
        <v>463</v>
      </c>
      <c r="O741" t="s">
        <v>339</v>
      </c>
      <c r="P741" t="s">
        <v>1212</v>
      </c>
      <c r="Q741" s="142">
        <v>3200.84</v>
      </c>
      <c r="S741" t="s">
        <v>3995</v>
      </c>
      <c r="U741" s="142">
        <v>473.4042</v>
      </c>
      <c r="V741" s="133">
        <v>3.5869974982775726E-4</v>
      </c>
      <c r="W741" s="133">
        <v>3.1700898416603869E-3</v>
      </c>
      <c r="X741" s="133">
        <v>7.3485165643851543E-4</v>
      </c>
    </row>
    <row r="742" spans="1:24">
      <c r="A742" t="s">
        <v>1213</v>
      </c>
      <c r="B742" t="s">
        <v>1258</v>
      </c>
      <c r="C742" t="s">
        <v>4277</v>
      </c>
      <c r="D742" t="s">
        <v>4278</v>
      </c>
      <c r="E742" t="s">
        <v>309</v>
      </c>
      <c r="F742" t="s">
        <v>4277</v>
      </c>
      <c r="G742" t="s">
        <v>4279</v>
      </c>
      <c r="H742" t="s">
        <v>312</v>
      </c>
      <c r="I742" t="s">
        <v>917</v>
      </c>
      <c r="J742" t="s">
        <v>204</v>
      </c>
      <c r="K742" t="s">
        <v>204</v>
      </c>
      <c r="L742" t="s">
        <v>325</v>
      </c>
      <c r="M742" t="s">
        <v>340</v>
      </c>
      <c r="N742" t="s">
        <v>462</v>
      </c>
      <c r="O742" t="s">
        <v>339</v>
      </c>
      <c r="P742" t="s">
        <v>1212</v>
      </c>
      <c r="Q742" s="142">
        <v>20990</v>
      </c>
      <c r="S742" t="s">
        <v>4280</v>
      </c>
      <c r="U742" s="142">
        <v>470.8057</v>
      </c>
      <c r="V742" s="133">
        <v>2.1644539756497793E-4</v>
      </c>
      <c r="W742" s="133">
        <v>3.1526890835970626E-3</v>
      </c>
      <c r="X742" s="133">
        <v>7.3081802442024365E-4</v>
      </c>
    </row>
    <row r="743" spans="1:24">
      <c r="A743" t="s">
        <v>1213</v>
      </c>
      <c r="B743" t="s">
        <v>1258</v>
      </c>
      <c r="C743" t="s">
        <v>1672</v>
      </c>
      <c r="D743" t="s">
        <v>1673</v>
      </c>
      <c r="E743" t="s">
        <v>309</v>
      </c>
      <c r="F743" t="s">
        <v>4005</v>
      </c>
      <c r="G743" t="s">
        <v>4006</v>
      </c>
      <c r="H743" t="s">
        <v>312</v>
      </c>
      <c r="I743" t="s">
        <v>917</v>
      </c>
      <c r="J743" t="s">
        <v>204</v>
      </c>
      <c r="K743" t="s">
        <v>204</v>
      </c>
      <c r="L743" t="s">
        <v>325</v>
      </c>
      <c r="M743" t="s">
        <v>340</v>
      </c>
      <c r="N743" t="s">
        <v>440</v>
      </c>
      <c r="O743" t="s">
        <v>339</v>
      </c>
      <c r="P743" t="s">
        <v>1212</v>
      </c>
      <c r="Q743" s="142">
        <v>5000</v>
      </c>
      <c r="S743" t="s">
        <v>4007</v>
      </c>
      <c r="U743" s="142">
        <v>444.8</v>
      </c>
      <c r="V743" s="133">
        <v>4.0019808204268785E-4</v>
      </c>
      <c r="W743" s="133">
        <v>2.9785452988015512E-3</v>
      </c>
      <c r="X743" s="133">
        <v>6.9045013104583131E-4</v>
      </c>
    </row>
    <row r="744" spans="1:24">
      <c r="A744" t="s">
        <v>1213</v>
      </c>
      <c r="B744" t="s">
        <v>1258</v>
      </c>
      <c r="C744" t="s">
        <v>2580</v>
      </c>
      <c r="D744" t="s">
        <v>2581</v>
      </c>
      <c r="E744" t="s">
        <v>309</v>
      </c>
      <c r="F744" t="s">
        <v>2580</v>
      </c>
      <c r="G744" t="s">
        <v>4578</v>
      </c>
      <c r="H744" t="s">
        <v>312</v>
      </c>
      <c r="I744" t="s">
        <v>917</v>
      </c>
      <c r="J744" t="s">
        <v>204</v>
      </c>
      <c r="K744" t="s">
        <v>204</v>
      </c>
      <c r="L744" t="s">
        <v>325</v>
      </c>
      <c r="M744" t="s">
        <v>340</v>
      </c>
      <c r="N744" t="s">
        <v>465</v>
      </c>
      <c r="O744" t="s">
        <v>339</v>
      </c>
      <c r="P744" t="s">
        <v>1212</v>
      </c>
      <c r="Q744" s="142">
        <v>36640.550000000003</v>
      </c>
      <c r="S744" t="s">
        <v>4579</v>
      </c>
      <c r="U744" s="142">
        <v>430.5265</v>
      </c>
      <c r="V744" s="133">
        <v>1.9676235624883697E-4</v>
      </c>
      <c r="W744" s="133">
        <v>2.8829644129699582E-3</v>
      </c>
      <c r="X744" s="133">
        <v>6.6829373303017804E-4</v>
      </c>
    </row>
    <row r="745" spans="1:24">
      <c r="A745" t="s">
        <v>1213</v>
      </c>
      <c r="B745" t="s">
        <v>1258</v>
      </c>
      <c r="C745" t="s">
        <v>4038</v>
      </c>
      <c r="D745" t="s">
        <v>4039</v>
      </c>
      <c r="E745" t="s">
        <v>309</v>
      </c>
      <c r="F745" t="s">
        <v>4038</v>
      </c>
      <c r="G745" t="s">
        <v>4040</v>
      </c>
      <c r="H745" t="s">
        <v>312</v>
      </c>
      <c r="I745" t="s">
        <v>917</v>
      </c>
      <c r="J745" t="s">
        <v>204</v>
      </c>
      <c r="K745" t="s">
        <v>204</v>
      </c>
      <c r="L745" t="s">
        <v>325</v>
      </c>
      <c r="M745" t="s">
        <v>340</v>
      </c>
      <c r="N745" t="s">
        <v>461</v>
      </c>
      <c r="O745" t="s">
        <v>339</v>
      </c>
      <c r="P745" t="s">
        <v>1212</v>
      </c>
      <c r="Q745" s="142">
        <v>4635</v>
      </c>
      <c r="S745" t="s">
        <v>4041</v>
      </c>
      <c r="U745" s="142">
        <v>410.10480000000001</v>
      </c>
      <c r="V745" s="133">
        <v>7.8041668997954562E-5</v>
      </c>
      <c r="W745" s="133">
        <v>2.746213408399169E-3</v>
      </c>
      <c r="X745" s="133">
        <v>6.3659377900747406E-4</v>
      </c>
    </row>
    <row r="746" spans="1:24">
      <c r="A746" t="s">
        <v>1213</v>
      </c>
      <c r="B746" t="s">
        <v>1258</v>
      </c>
      <c r="C746" t="s">
        <v>2335</v>
      </c>
      <c r="D746" t="s">
        <v>2336</v>
      </c>
      <c r="E746" t="s">
        <v>309</v>
      </c>
      <c r="F746" t="s">
        <v>2335</v>
      </c>
      <c r="G746" t="s">
        <v>4331</v>
      </c>
      <c r="H746" t="s">
        <v>312</v>
      </c>
      <c r="I746" t="s">
        <v>917</v>
      </c>
      <c r="J746" t="s">
        <v>204</v>
      </c>
      <c r="K746" t="s">
        <v>204</v>
      </c>
      <c r="L746" t="s">
        <v>325</v>
      </c>
      <c r="M746" t="s">
        <v>340</v>
      </c>
      <c r="N746" t="s">
        <v>464</v>
      </c>
      <c r="O746" t="s">
        <v>339</v>
      </c>
      <c r="P746" t="s">
        <v>1212</v>
      </c>
      <c r="Q746" s="142">
        <v>2430.3000000000002</v>
      </c>
      <c r="S746" t="s">
        <v>4332</v>
      </c>
      <c r="U746" s="142">
        <v>399.05529999999999</v>
      </c>
      <c r="V746" s="133">
        <v>1.3716855166422484E-4</v>
      </c>
      <c r="W746" s="133">
        <v>2.6722216021471015E-3</v>
      </c>
      <c r="X746" s="133">
        <v>6.1944189874444311E-4</v>
      </c>
    </row>
    <row r="747" spans="1:24">
      <c r="A747" t="s">
        <v>1213</v>
      </c>
      <c r="B747" t="s">
        <v>1258</v>
      </c>
      <c r="C747" t="s">
        <v>4580</v>
      </c>
      <c r="D747" t="s">
        <v>4581</v>
      </c>
      <c r="E747" t="s">
        <v>309</v>
      </c>
      <c r="F747" t="s">
        <v>4582</v>
      </c>
      <c r="G747" t="s">
        <v>4583</v>
      </c>
      <c r="H747" t="s">
        <v>312</v>
      </c>
      <c r="I747" t="s">
        <v>917</v>
      </c>
      <c r="J747" t="s">
        <v>204</v>
      </c>
      <c r="K747" t="s">
        <v>204</v>
      </c>
      <c r="L747" t="s">
        <v>325</v>
      </c>
      <c r="M747" t="s">
        <v>340</v>
      </c>
      <c r="N747" t="s">
        <v>477</v>
      </c>
      <c r="O747" t="s">
        <v>339</v>
      </c>
      <c r="P747" t="s">
        <v>1212</v>
      </c>
      <c r="Q747" s="142">
        <v>101730.78</v>
      </c>
      <c r="S747" t="s">
        <v>4584</v>
      </c>
      <c r="U747" s="142">
        <v>387.59429999999998</v>
      </c>
      <c r="V747" s="133">
        <v>1.8441739189327085E-3</v>
      </c>
      <c r="W747" s="133">
        <v>2.5954745865834098E-3</v>
      </c>
      <c r="X747" s="133">
        <v>6.0165133938157279E-4</v>
      </c>
    </row>
    <row r="748" spans="1:24">
      <c r="A748" t="s">
        <v>1213</v>
      </c>
      <c r="B748" t="s">
        <v>1258</v>
      </c>
      <c r="C748" t="s">
        <v>4585</v>
      </c>
      <c r="D748" t="s">
        <v>4586</v>
      </c>
      <c r="E748" t="s">
        <v>309</v>
      </c>
      <c r="F748" t="s">
        <v>4587</v>
      </c>
      <c r="G748" t="s">
        <v>4588</v>
      </c>
      <c r="H748" t="s">
        <v>312</v>
      </c>
      <c r="I748" t="s">
        <v>917</v>
      </c>
      <c r="J748" t="s">
        <v>204</v>
      </c>
      <c r="K748" t="s">
        <v>204</v>
      </c>
      <c r="L748" t="s">
        <v>325</v>
      </c>
      <c r="M748" t="s">
        <v>340</v>
      </c>
      <c r="N748" t="s">
        <v>460</v>
      </c>
      <c r="O748" t="s">
        <v>339</v>
      </c>
      <c r="P748" t="s">
        <v>1212</v>
      </c>
      <c r="Q748" s="142">
        <v>20350</v>
      </c>
      <c r="S748" t="s">
        <v>4589</v>
      </c>
      <c r="U748" s="142">
        <v>384.61500000000001</v>
      </c>
      <c r="V748" s="133">
        <v>5.8623425183229171E-4</v>
      </c>
      <c r="W748" s="133">
        <v>2.5755242807971191E-3</v>
      </c>
      <c r="X748" s="133">
        <v>5.9702670223064848E-4</v>
      </c>
    </row>
    <row r="749" spans="1:24">
      <c r="A749" t="s">
        <v>1213</v>
      </c>
      <c r="B749" t="s">
        <v>1258</v>
      </c>
      <c r="C749" t="s">
        <v>3349</v>
      </c>
      <c r="D749" t="s">
        <v>3350</v>
      </c>
      <c r="E749" t="s">
        <v>309</v>
      </c>
      <c r="F749" t="s">
        <v>3349</v>
      </c>
      <c r="G749" t="s">
        <v>4320</v>
      </c>
      <c r="H749" t="s">
        <v>312</v>
      </c>
      <c r="I749" t="s">
        <v>917</v>
      </c>
      <c r="J749" t="s">
        <v>204</v>
      </c>
      <c r="K749" t="s">
        <v>204</v>
      </c>
      <c r="L749" t="s">
        <v>325</v>
      </c>
      <c r="M749" t="s">
        <v>340</v>
      </c>
      <c r="N749" t="s">
        <v>447</v>
      </c>
      <c r="O749" t="s">
        <v>339</v>
      </c>
      <c r="P749" t="s">
        <v>1212</v>
      </c>
      <c r="Q749" s="142">
        <v>3740</v>
      </c>
      <c r="S749" t="s">
        <v>4321</v>
      </c>
      <c r="U749" s="142">
        <v>352.86900000000003</v>
      </c>
      <c r="V749" s="133">
        <v>1.6526643866379169E-4</v>
      </c>
      <c r="W749" s="133">
        <v>2.3629413242868807E-3</v>
      </c>
      <c r="X749" s="133">
        <v>5.4774830776081718E-4</v>
      </c>
    </row>
    <row r="750" spans="1:24">
      <c r="A750" t="s">
        <v>1213</v>
      </c>
      <c r="B750" t="s">
        <v>1258</v>
      </c>
      <c r="C750" t="s">
        <v>3782</v>
      </c>
      <c r="D750" t="s">
        <v>3783</v>
      </c>
      <c r="E750" t="s">
        <v>309</v>
      </c>
      <c r="F750" t="s">
        <v>3782</v>
      </c>
      <c r="G750" t="s">
        <v>4590</v>
      </c>
      <c r="H750" t="s">
        <v>312</v>
      </c>
      <c r="I750" t="s">
        <v>917</v>
      </c>
      <c r="J750" t="s">
        <v>204</v>
      </c>
      <c r="K750" t="s">
        <v>204</v>
      </c>
      <c r="L750" t="s">
        <v>325</v>
      </c>
      <c r="M750" t="s">
        <v>340</v>
      </c>
      <c r="N750" t="s">
        <v>441</v>
      </c>
      <c r="O750" t="s">
        <v>339</v>
      </c>
      <c r="P750" t="s">
        <v>1212</v>
      </c>
      <c r="Q750" s="142">
        <v>22000</v>
      </c>
      <c r="S750" t="s">
        <v>4591</v>
      </c>
      <c r="U750" s="142">
        <v>352.22</v>
      </c>
      <c r="V750" s="133">
        <v>4.8225039075981945E-4</v>
      </c>
      <c r="W750" s="133">
        <v>2.3585953802695197E-3</v>
      </c>
      <c r="X750" s="133">
        <v>5.4674088389604933E-4</v>
      </c>
    </row>
    <row r="751" spans="1:24">
      <c r="A751" t="s">
        <v>1213</v>
      </c>
      <c r="B751" t="s">
        <v>1258</v>
      </c>
      <c r="C751" t="s">
        <v>2565</v>
      </c>
      <c r="D751" t="s">
        <v>2566</v>
      </c>
      <c r="E751" t="s">
        <v>309</v>
      </c>
      <c r="F751" t="s">
        <v>2565</v>
      </c>
      <c r="G751" t="s">
        <v>4286</v>
      </c>
      <c r="H751" t="s">
        <v>312</v>
      </c>
      <c r="I751" t="s">
        <v>917</v>
      </c>
      <c r="J751" t="s">
        <v>204</v>
      </c>
      <c r="K751" t="s">
        <v>204</v>
      </c>
      <c r="L751" t="s">
        <v>325</v>
      </c>
      <c r="M751" t="s">
        <v>340</v>
      </c>
      <c r="N751" t="s">
        <v>484</v>
      </c>
      <c r="O751" t="s">
        <v>339</v>
      </c>
      <c r="P751" t="s">
        <v>1212</v>
      </c>
      <c r="Q751" s="142">
        <v>21900</v>
      </c>
      <c r="S751" t="s">
        <v>4287</v>
      </c>
      <c r="U751" s="142">
        <v>349.74299999999999</v>
      </c>
      <c r="V751" s="133">
        <v>1.1458757308443811E-4</v>
      </c>
      <c r="W751" s="133">
        <v>2.3420084722094222E-3</v>
      </c>
      <c r="X751" s="133">
        <v>5.428959086833683E-4</v>
      </c>
    </row>
    <row r="752" spans="1:24">
      <c r="A752" t="s">
        <v>1213</v>
      </c>
      <c r="B752" t="s">
        <v>1258</v>
      </c>
      <c r="C752" t="s">
        <v>3734</v>
      </c>
      <c r="D752" t="s">
        <v>3735</v>
      </c>
      <c r="E752" s="166" t="s">
        <v>311</v>
      </c>
      <c r="F752" t="s">
        <v>3734</v>
      </c>
      <c r="G752" t="s">
        <v>4453</v>
      </c>
      <c r="H752" t="s">
        <v>312</v>
      </c>
      <c r="I752" t="s">
        <v>917</v>
      </c>
      <c r="J752" t="s">
        <v>204</v>
      </c>
      <c r="K752" t="s">
        <v>233</v>
      </c>
      <c r="L752" t="s">
        <v>325</v>
      </c>
      <c r="M752" t="s">
        <v>340</v>
      </c>
      <c r="N752" t="s">
        <v>454</v>
      </c>
      <c r="O752" t="s">
        <v>339</v>
      </c>
      <c r="P752" t="s">
        <v>1212</v>
      </c>
      <c r="Q752" s="142">
        <v>6708</v>
      </c>
      <c r="S752" t="s">
        <v>4454</v>
      </c>
      <c r="T752" s="132">
        <v>7439.8</v>
      </c>
      <c r="U752" s="142">
        <v>343.37650000000002</v>
      </c>
      <c r="V752" s="133">
        <v>3.6559651947317326E-5</v>
      </c>
      <c r="W752" s="133">
        <v>2.3491958198715393E-3</v>
      </c>
      <c r="X752" s="133">
        <v>5.445619921695511E-4</v>
      </c>
    </row>
    <row r="753" spans="1:24">
      <c r="A753" t="s">
        <v>1213</v>
      </c>
      <c r="B753" t="s">
        <v>1258</v>
      </c>
      <c r="C753" t="s">
        <v>3029</v>
      </c>
      <c r="D753" t="s">
        <v>3030</v>
      </c>
      <c r="E753" t="s">
        <v>309</v>
      </c>
      <c r="F753" t="s">
        <v>4592</v>
      </c>
      <c r="G753" t="s">
        <v>4593</v>
      </c>
      <c r="H753" t="s">
        <v>312</v>
      </c>
      <c r="I753" t="s">
        <v>917</v>
      </c>
      <c r="J753" t="s">
        <v>204</v>
      </c>
      <c r="K753" t="s">
        <v>204</v>
      </c>
      <c r="L753" t="s">
        <v>325</v>
      </c>
      <c r="M753" t="s">
        <v>340</v>
      </c>
      <c r="N753" t="s">
        <v>440</v>
      </c>
      <c r="O753" t="s">
        <v>339</v>
      </c>
      <c r="P753" t="s">
        <v>1212</v>
      </c>
      <c r="Q753" s="142">
        <v>16820</v>
      </c>
      <c r="S753" t="s">
        <v>4594</v>
      </c>
      <c r="U753" s="142">
        <v>334.04520000000002</v>
      </c>
      <c r="V753" s="133">
        <v>9.4009125927515722E-4</v>
      </c>
      <c r="W753" s="133">
        <v>2.2368901979478955E-3</v>
      </c>
      <c r="X753" s="133">
        <v>5.1852866932381055E-4</v>
      </c>
    </row>
    <row r="754" spans="1:24">
      <c r="A754" t="s">
        <v>1213</v>
      </c>
      <c r="B754" t="s">
        <v>1258</v>
      </c>
      <c r="C754" t="s">
        <v>3205</v>
      </c>
      <c r="D754" t="s">
        <v>3206</v>
      </c>
      <c r="E754" t="s">
        <v>309</v>
      </c>
      <c r="F754" t="s">
        <v>3205</v>
      </c>
      <c r="G754" t="s">
        <v>4595</v>
      </c>
      <c r="H754" t="s">
        <v>312</v>
      </c>
      <c r="I754" t="s">
        <v>917</v>
      </c>
      <c r="J754" t="s">
        <v>204</v>
      </c>
      <c r="K754" t="s">
        <v>204</v>
      </c>
      <c r="L754" t="s">
        <v>325</v>
      </c>
      <c r="M754" t="s">
        <v>340</v>
      </c>
      <c r="N754" t="s">
        <v>466</v>
      </c>
      <c r="O754" t="s">
        <v>339</v>
      </c>
      <c r="P754" t="s">
        <v>1212</v>
      </c>
      <c r="Q754" s="142">
        <v>236000</v>
      </c>
      <c r="S754" t="s">
        <v>4596</v>
      </c>
      <c r="U754" s="142">
        <v>326.38799999999998</v>
      </c>
      <c r="V754" s="133">
        <v>7.7575030322797394E-4</v>
      </c>
      <c r="W754" s="133">
        <v>2.1856147549128612E-3</v>
      </c>
      <c r="X754" s="133">
        <v>5.0664261999052785E-4</v>
      </c>
    </row>
    <row r="755" spans="1:24">
      <c r="A755" t="s">
        <v>1213</v>
      </c>
      <c r="B755" t="s">
        <v>1258</v>
      </c>
      <c r="C755" t="s">
        <v>4272</v>
      </c>
      <c r="D755" t="s">
        <v>4273</v>
      </c>
      <c r="E755" t="s">
        <v>309</v>
      </c>
      <c r="F755" t="s">
        <v>4274</v>
      </c>
      <c r="G755" t="s">
        <v>4275</v>
      </c>
      <c r="H755" t="s">
        <v>312</v>
      </c>
      <c r="I755" t="s">
        <v>917</v>
      </c>
      <c r="J755" t="s">
        <v>204</v>
      </c>
      <c r="K755" t="s">
        <v>204</v>
      </c>
      <c r="L755" t="s">
        <v>325</v>
      </c>
      <c r="M755" t="s">
        <v>340</v>
      </c>
      <c r="N755" t="s">
        <v>478</v>
      </c>
      <c r="O755" t="s">
        <v>339</v>
      </c>
      <c r="P755" t="s">
        <v>1212</v>
      </c>
      <c r="Q755" s="142">
        <v>59820</v>
      </c>
      <c r="S755" t="s">
        <v>4276</v>
      </c>
      <c r="U755" s="142">
        <v>311.06400000000002</v>
      </c>
      <c r="V755" s="133">
        <v>3.0270816018615487E-4</v>
      </c>
      <c r="W755" s="133">
        <v>2.0829995836924588E-3</v>
      </c>
      <c r="X755" s="133">
        <v>4.8285561952257302E-4</v>
      </c>
    </row>
    <row r="756" spans="1:24">
      <c r="A756" t="s">
        <v>1213</v>
      </c>
      <c r="B756" t="s">
        <v>1258</v>
      </c>
      <c r="C756" t="s">
        <v>4597</v>
      </c>
      <c r="D756" t="s">
        <v>4598</v>
      </c>
      <c r="E756" t="s">
        <v>309</v>
      </c>
      <c r="F756" t="s">
        <v>4597</v>
      </c>
      <c r="G756" t="s">
        <v>4599</v>
      </c>
      <c r="H756" t="s">
        <v>312</v>
      </c>
      <c r="I756" t="s">
        <v>917</v>
      </c>
      <c r="J756" t="s">
        <v>204</v>
      </c>
      <c r="K756" t="s">
        <v>204</v>
      </c>
      <c r="L756" t="s">
        <v>325</v>
      </c>
      <c r="M756" t="s">
        <v>340</v>
      </c>
      <c r="N756" t="s">
        <v>456</v>
      </c>
      <c r="O756" t="s">
        <v>339</v>
      </c>
      <c r="P756" t="s">
        <v>1212</v>
      </c>
      <c r="Q756" s="142">
        <v>105500</v>
      </c>
      <c r="S756" t="s">
        <v>4600</v>
      </c>
      <c r="U756" s="142">
        <v>300.67500000000001</v>
      </c>
      <c r="V756" s="133">
        <v>1.2354057305448247E-3</v>
      </c>
      <c r="W756" s="133">
        <v>2.0134309975655498E-3</v>
      </c>
      <c r="X756" s="133">
        <v>4.6672907633139692E-4</v>
      </c>
    </row>
    <row r="757" spans="1:24">
      <c r="A757" t="s">
        <v>1213</v>
      </c>
      <c r="B757" t="s">
        <v>1258</v>
      </c>
      <c r="C757" t="s">
        <v>4601</v>
      </c>
      <c r="D757" t="s">
        <v>4602</v>
      </c>
      <c r="E757" t="s">
        <v>309</v>
      </c>
      <c r="F757" t="s">
        <v>4603</v>
      </c>
      <c r="G757" t="s">
        <v>4604</v>
      </c>
      <c r="H757" t="s">
        <v>312</v>
      </c>
      <c r="I757" t="s">
        <v>917</v>
      </c>
      <c r="J757" t="s">
        <v>204</v>
      </c>
      <c r="K757" t="s">
        <v>204</v>
      </c>
      <c r="L757" t="s">
        <v>325</v>
      </c>
      <c r="M757" t="s">
        <v>340</v>
      </c>
      <c r="N757" t="s">
        <v>462</v>
      </c>
      <c r="O757" t="s">
        <v>339</v>
      </c>
      <c r="P757" t="s">
        <v>1212</v>
      </c>
      <c r="Q757" s="142">
        <v>746.47</v>
      </c>
      <c r="S757" t="s">
        <v>4605</v>
      </c>
      <c r="U757" s="142">
        <v>298.81190000000004</v>
      </c>
      <c r="V757" s="133">
        <v>6.0737998372660702E-4</v>
      </c>
      <c r="W757" s="133">
        <v>2.0009552654930676E-3</v>
      </c>
      <c r="X757" s="133">
        <v>4.6383710391526353E-4</v>
      </c>
    </row>
    <row r="758" spans="1:24">
      <c r="A758" t="s">
        <v>1213</v>
      </c>
      <c r="B758" t="s">
        <v>1258</v>
      </c>
      <c r="C758" t="s">
        <v>4606</v>
      </c>
      <c r="D758" t="s">
        <v>4607</v>
      </c>
      <c r="E758" t="s">
        <v>309</v>
      </c>
      <c r="F758" t="s">
        <v>4608</v>
      </c>
      <c r="G758" t="s">
        <v>4609</v>
      </c>
      <c r="H758" t="s">
        <v>312</v>
      </c>
      <c r="I758" t="s">
        <v>917</v>
      </c>
      <c r="J758" t="s">
        <v>204</v>
      </c>
      <c r="K758" t="s">
        <v>204</v>
      </c>
      <c r="L758" t="s">
        <v>325</v>
      </c>
      <c r="M758" t="s">
        <v>340</v>
      </c>
      <c r="N758" t="s">
        <v>476</v>
      </c>
      <c r="O758" t="s">
        <v>339</v>
      </c>
      <c r="P758" t="s">
        <v>1212</v>
      </c>
      <c r="Q758" s="142">
        <v>960</v>
      </c>
      <c r="S758" t="s">
        <v>4610</v>
      </c>
      <c r="U758" s="142">
        <v>290.39999999999998</v>
      </c>
      <c r="V758" s="133">
        <v>2.0681311333013922E-4</v>
      </c>
      <c r="W758" s="133">
        <v>1.9446257975988545E-3</v>
      </c>
      <c r="X758" s="133">
        <v>4.5077949203172082E-4</v>
      </c>
    </row>
    <row r="759" spans="1:24">
      <c r="A759" t="s">
        <v>1213</v>
      </c>
      <c r="B759" t="s">
        <v>1258</v>
      </c>
      <c r="C759" t="s">
        <v>4611</v>
      </c>
      <c r="D759" t="s">
        <v>4612</v>
      </c>
      <c r="E759" t="s">
        <v>309</v>
      </c>
      <c r="F759" t="s">
        <v>4613</v>
      </c>
      <c r="G759" t="s">
        <v>4614</v>
      </c>
      <c r="H759" t="s">
        <v>312</v>
      </c>
      <c r="I759" t="s">
        <v>917</v>
      </c>
      <c r="J759" t="s">
        <v>204</v>
      </c>
      <c r="K759" t="s">
        <v>204</v>
      </c>
      <c r="L759" t="s">
        <v>325</v>
      </c>
      <c r="M759" t="s">
        <v>340</v>
      </c>
      <c r="N759" t="s">
        <v>439</v>
      </c>
      <c r="O759" t="s">
        <v>339</v>
      </c>
      <c r="P759" t="s">
        <v>1212</v>
      </c>
      <c r="Q759" s="142">
        <v>69640</v>
      </c>
      <c r="S759" t="s">
        <v>4615</v>
      </c>
      <c r="U759" s="142">
        <v>268.81040000000002</v>
      </c>
      <c r="V759" s="133">
        <v>9.6893896675153551E-4</v>
      </c>
      <c r="W759" s="133">
        <v>1.800053851593895E-3</v>
      </c>
      <c r="X759" s="133">
        <v>4.1726658252356645E-4</v>
      </c>
    </row>
    <row r="760" spans="1:24">
      <c r="A760" t="s">
        <v>1213</v>
      </c>
      <c r="B760" t="s">
        <v>1258</v>
      </c>
      <c r="C760" t="s">
        <v>3264</v>
      </c>
      <c r="D760" t="s">
        <v>3265</v>
      </c>
      <c r="E760" t="s">
        <v>309</v>
      </c>
      <c r="F760" t="s">
        <v>3264</v>
      </c>
      <c r="G760" t="s">
        <v>4049</v>
      </c>
      <c r="H760" t="s">
        <v>312</v>
      </c>
      <c r="I760" t="s">
        <v>917</v>
      </c>
      <c r="J760" t="s">
        <v>204</v>
      </c>
      <c r="K760" t="s">
        <v>204</v>
      </c>
      <c r="L760" t="s">
        <v>325</v>
      </c>
      <c r="M760" t="s">
        <v>340</v>
      </c>
      <c r="N760" t="s">
        <v>477</v>
      </c>
      <c r="O760" t="s">
        <v>339</v>
      </c>
      <c r="P760" t="s">
        <v>1212</v>
      </c>
      <c r="Q760" s="142">
        <v>16200</v>
      </c>
      <c r="S760" t="s">
        <v>4050</v>
      </c>
      <c r="U760" s="142">
        <v>264.87</v>
      </c>
      <c r="V760" s="133">
        <v>9.5873027183139797E-4</v>
      </c>
      <c r="W760" s="133">
        <v>1.7736674759297817E-3</v>
      </c>
      <c r="X760" s="133">
        <v>4.1115001396157679E-4</v>
      </c>
    </row>
    <row r="761" spans="1:24">
      <c r="A761" t="s">
        <v>1213</v>
      </c>
      <c r="B761" t="s">
        <v>1258</v>
      </c>
      <c r="C761" t="s">
        <v>4616</v>
      </c>
      <c r="D761" t="s">
        <v>4617</v>
      </c>
      <c r="E761" t="s">
        <v>309</v>
      </c>
      <c r="F761" t="s">
        <v>4618</v>
      </c>
      <c r="G761" t="s">
        <v>4619</v>
      </c>
      <c r="H761" t="s">
        <v>312</v>
      </c>
      <c r="I761" t="s">
        <v>917</v>
      </c>
      <c r="J761" t="s">
        <v>204</v>
      </c>
      <c r="K761" t="s">
        <v>204</v>
      </c>
      <c r="L761" t="s">
        <v>325</v>
      </c>
      <c r="M761" t="s">
        <v>340</v>
      </c>
      <c r="N761" t="s">
        <v>463</v>
      </c>
      <c r="O761" t="s">
        <v>339</v>
      </c>
      <c r="P761" t="s">
        <v>1212</v>
      </c>
      <c r="Q761" s="142">
        <v>1358</v>
      </c>
      <c r="S761" t="s">
        <v>4620</v>
      </c>
      <c r="U761" s="142">
        <v>258.83479999999997</v>
      </c>
      <c r="V761" s="133">
        <v>4.8758804770176556E-4</v>
      </c>
      <c r="W761" s="133">
        <v>1.733253544753237E-3</v>
      </c>
      <c r="X761" s="133">
        <v>4.0178174815472473E-4</v>
      </c>
    </row>
    <row r="762" spans="1:24">
      <c r="A762" t="s">
        <v>1213</v>
      </c>
      <c r="B762" t="s">
        <v>1258</v>
      </c>
      <c r="C762" t="s">
        <v>3478</v>
      </c>
      <c r="D762" t="s">
        <v>3479</v>
      </c>
      <c r="E762" t="s">
        <v>309</v>
      </c>
      <c r="F762" t="s">
        <v>3478</v>
      </c>
      <c r="G762" t="s">
        <v>4621</v>
      </c>
      <c r="H762" t="s">
        <v>312</v>
      </c>
      <c r="I762" t="s">
        <v>917</v>
      </c>
      <c r="J762" t="s">
        <v>204</v>
      </c>
      <c r="K762" t="s">
        <v>204</v>
      </c>
      <c r="L762" t="s">
        <v>325</v>
      </c>
      <c r="M762" t="s">
        <v>340</v>
      </c>
      <c r="N762" t="s">
        <v>441</v>
      </c>
      <c r="O762" t="s">
        <v>339</v>
      </c>
      <c r="P762" t="s">
        <v>1212</v>
      </c>
      <c r="Q762" s="142">
        <v>24000</v>
      </c>
      <c r="S762" t="s">
        <v>4622</v>
      </c>
      <c r="U762" s="142">
        <v>253.2</v>
      </c>
      <c r="V762" s="133">
        <v>1.3504171075520631E-4</v>
      </c>
      <c r="W762" s="133">
        <v>1.6955208400551997E-3</v>
      </c>
      <c r="X762" s="133">
        <v>3.9303501164749213E-4</v>
      </c>
    </row>
    <row r="763" spans="1:24">
      <c r="A763" t="s">
        <v>1213</v>
      </c>
      <c r="B763" t="s">
        <v>1258</v>
      </c>
      <c r="C763" t="s">
        <v>4623</v>
      </c>
      <c r="D763" t="s">
        <v>4624</v>
      </c>
      <c r="E763" t="s">
        <v>309</v>
      </c>
      <c r="F763" t="s">
        <v>4623</v>
      </c>
      <c r="G763" t="s">
        <v>4625</v>
      </c>
      <c r="H763" t="s">
        <v>312</v>
      </c>
      <c r="I763" t="s">
        <v>917</v>
      </c>
      <c r="J763" t="s">
        <v>204</v>
      </c>
      <c r="K763" t="s">
        <v>204</v>
      </c>
      <c r="L763" t="s">
        <v>325</v>
      </c>
      <c r="M763" t="s">
        <v>340</v>
      </c>
      <c r="N763" t="s">
        <v>456</v>
      </c>
      <c r="O763" t="s">
        <v>339</v>
      </c>
      <c r="P763" t="s">
        <v>1212</v>
      </c>
      <c r="Q763" s="142">
        <v>22367</v>
      </c>
      <c r="S763" t="s">
        <v>4626</v>
      </c>
      <c r="U763" s="142">
        <v>238.20860000000002</v>
      </c>
      <c r="V763" s="133">
        <v>1.4734745269805525E-3</v>
      </c>
      <c r="W763" s="133">
        <v>1.5951325466205806E-3</v>
      </c>
      <c r="X763" s="133">
        <v>3.6976421889329468E-4</v>
      </c>
    </row>
    <row r="764" spans="1:24">
      <c r="A764" t="s">
        <v>1213</v>
      </c>
      <c r="B764" t="s">
        <v>1258</v>
      </c>
      <c r="C764" t="s">
        <v>1923</v>
      </c>
      <c r="D764" t="s">
        <v>1924</v>
      </c>
      <c r="E764" t="s">
        <v>309</v>
      </c>
      <c r="F764" t="s">
        <v>4000</v>
      </c>
      <c r="G764" t="s">
        <v>4001</v>
      </c>
      <c r="H764" t="s">
        <v>312</v>
      </c>
      <c r="I764" t="s">
        <v>917</v>
      </c>
      <c r="J764" t="s">
        <v>204</v>
      </c>
      <c r="K764" t="s">
        <v>204</v>
      </c>
      <c r="L764" t="s">
        <v>325</v>
      </c>
      <c r="M764" t="s">
        <v>340</v>
      </c>
      <c r="N764" t="s">
        <v>464</v>
      </c>
      <c r="O764" t="s">
        <v>339</v>
      </c>
      <c r="P764" t="s">
        <v>1212</v>
      </c>
      <c r="Q764" s="142">
        <v>1040</v>
      </c>
      <c r="S764" t="s">
        <v>4002</v>
      </c>
      <c r="U764" s="142">
        <v>234.416</v>
      </c>
      <c r="V764" s="133">
        <v>1.4085781324746062E-4</v>
      </c>
      <c r="W764" s="133">
        <v>1.5697362292353067E-3</v>
      </c>
      <c r="X764" s="133">
        <v>3.6387715359541278E-4</v>
      </c>
    </row>
    <row r="765" spans="1:24">
      <c r="A765" t="s">
        <v>1213</v>
      </c>
      <c r="B765" t="s">
        <v>1258</v>
      </c>
      <c r="C765" t="s">
        <v>4627</v>
      </c>
      <c r="D765" t="s">
        <v>4628</v>
      </c>
      <c r="E765" t="s">
        <v>309</v>
      </c>
      <c r="F765" t="s">
        <v>4627</v>
      </c>
      <c r="G765" t="s">
        <v>4629</v>
      </c>
      <c r="H765" t="s">
        <v>312</v>
      </c>
      <c r="I765" t="s">
        <v>917</v>
      </c>
      <c r="J765" t="s">
        <v>204</v>
      </c>
      <c r="K765" t="s">
        <v>204</v>
      </c>
      <c r="L765" t="s">
        <v>325</v>
      </c>
      <c r="M765" t="s">
        <v>340</v>
      </c>
      <c r="N765" t="s">
        <v>456</v>
      </c>
      <c r="O765" t="s">
        <v>339</v>
      </c>
      <c r="P765" t="s">
        <v>1212</v>
      </c>
      <c r="Q765" s="142">
        <v>4500</v>
      </c>
      <c r="S765" t="s">
        <v>4630</v>
      </c>
      <c r="U765" s="142">
        <v>228.10499999999999</v>
      </c>
      <c r="V765" s="133">
        <v>1.749238022199541E-4</v>
      </c>
      <c r="W765" s="133">
        <v>1.5274754392606291E-3</v>
      </c>
      <c r="X765" s="133">
        <v>3.540807714528088E-4</v>
      </c>
    </row>
    <row r="766" spans="1:24">
      <c r="A766" t="s">
        <v>1213</v>
      </c>
      <c r="B766" t="s">
        <v>1258</v>
      </c>
      <c r="C766" t="s">
        <v>4088</v>
      </c>
      <c r="D766" t="s">
        <v>4089</v>
      </c>
      <c r="E766" t="s">
        <v>309</v>
      </c>
      <c r="F766" t="s">
        <v>4090</v>
      </c>
      <c r="G766">
        <v>11323560</v>
      </c>
      <c r="H766" t="s">
        <v>312</v>
      </c>
      <c r="I766" t="s">
        <v>917</v>
      </c>
      <c r="J766" t="s">
        <v>204</v>
      </c>
      <c r="K766" t="s">
        <v>204</v>
      </c>
      <c r="L766" t="s">
        <v>325</v>
      </c>
      <c r="M766" t="s">
        <v>340</v>
      </c>
      <c r="N766" t="s">
        <v>463</v>
      </c>
      <c r="O766" t="s">
        <v>339</v>
      </c>
      <c r="P766" t="s">
        <v>1212</v>
      </c>
      <c r="Q766" s="142">
        <v>19000</v>
      </c>
      <c r="S766" s="148">
        <f>U766*1000/Q766*100</f>
        <v>1179.2952631578946</v>
      </c>
      <c r="U766" s="142">
        <f>224.2-0.1339</f>
        <v>224.06609999999998</v>
      </c>
      <c r="V766" s="133">
        <v>1.3036716381589932E-4</v>
      </c>
      <c r="W766" s="133">
        <v>1.5013261150883719E-3</v>
      </c>
      <c r="X766" s="133">
        <v>3.4801915328344288E-4</v>
      </c>
    </row>
    <row r="767" spans="1:24">
      <c r="A767" t="s">
        <v>1213</v>
      </c>
      <c r="B767" t="s">
        <v>1258</v>
      </c>
      <c r="C767" t="s">
        <v>4631</v>
      </c>
      <c r="D767" t="s">
        <v>4632</v>
      </c>
      <c r="E767" t="s">
        <v>309</v>
      </c>
      <c r="F767" t="s">
        <v>4631</v>
      </c>
      <c r="G767" t="s">
        <v>4633</v>
      </c>
      <c r="H767" t="s">
        <v>312</v>
      </c>
      <c r="I767" t="s">
        <v>917</v>
      </c>
      <c r="J767" t="s">
        <v>204</v>
      </c>
      <c r="K767" t="s">
        <v>204</v>
      </c>
      <c r="L767" t="s">
        <v>325</v>
      </c>
      <c r="M767" t="s">
        <v>340</v>
      </c>
      <c r="N767" t="s">
        <v>464</v>
      </c>
      <c r="O767" t="s">
        <v>339</v>
      </c>
      <c r="P767" t="s">
        <v>1212</v>
      </c>
      <c r="Q767" s="142">
        <v>690</v>
      </c>
      <c r="S767" t="s">
        <v>4634</v>
      </c>
      <c r="U767" s="142">
        <v>216.798</v>
      </c>
      <c r="V767" s="133">
        <v>1.0778956103404245E-4</v>
      </c>
      <c r="W767" s="133">
        <v>1.4517595856330457E-3</v>
      </c>
      <c r="X767" s="133">
        <v>3.3652924350376383E-4</v>
      </c>
    </row>
    <row r="768" spans="1:24">
      <c r="A768" t="s">
        <v>1213</v>
      </c>
      <c r="B768" t="s">
        <v>1258</v>
      </c>
      <c r="C768" t="s">
        <v>4635</v>
      </c>
      <c r="D768" t="s">
        <v>4636</v>
      </c>
      <c r="E768" t="s">
        <v>309</v>
      </c>
      <c r="F768" t="s">
        <v>4635</v>
      </c>
      <c r="G768" t="s">
        <v>4637</v>
      </c>
      <c r="H768" t="s">
        <v>312</v>
      </c>
      <c r="I768" t="s">
        <v>917</v>
      </c>
      <c r="J768" t="s">
        <v>204</v>
      </c>
      <c r="K768" t="s">
        <v>204</v>
      </c>
      <c r="L768" t="s">
        <v>325</v>
      </c>
      <c r="M768" t="s">
        <v>340</v>
      </c>
      <c r="N768" t="s">
        <v>480</v>
      </c>
      <c r="O768" t="s">
        <v>339</v>
      </c>
      <c r="P768" t="s">
        <v>1212</v>
      </c>
      <c r="Q768" s="142">
        <v>2190</v>
      </c>
      <c r="S768" t="s">
        <v>3989</v>
      </c>
      <c r="U768" s="142">
        <v>214.62</v>
      </c>
      <c r="V768" s="133">
        <v>6.1001643646113364E-5</v>
      </c>
      <c r="W768" s="133">
        <v>1.4371748921510543E-3</v>
      </c>
      <c r="X768" s="133">
        <v>3.331483973135259E-4</v>
      </c>
    </row>
    <row r="769" spans="1:24">
      <c r="A769" t="s">
        <v>1213</v>
      </c>
      <c r="B769" t="s">
        <v>1258</v>
      </c>
      <c r="C769" t="s">
        <v>2025</v>
      </c>
      <c r="D769" t="s">
        <v>2026</v>
      </c>
      <c r="E769" t="s">
        <v>309</v>
      </c>
      <c r="F769" t="s">
        <v>2025</v>
      </c>
      <c r="G769" t="s">
        <v>4082</v>
      </c>
      <c r="H769" t="s">
        <v>312</v>
      </c>
      <c r="I769" t="s">
        <v>917</v>
      </c>
      <c r="J769" t="s">
        <v>204</v>
      </c>
      <c r="K769" t="s">
        <v>204</v>
      </c>
      <c r="L769" t="s">
        <v>325</v>
      </c>
      <c r="M769" t="s">
        <v>340</v>
      </c>
      <c r="N769" t="s">
        <v>461</v>
      </c>
      <c r="O769" t="s">
        <v>339</v>
      </c>
      <c r="P769" t="s">
        <v>1212</v>
      </c>
      <c r="Q769" s="142">
        <v>2580</v>
      </c>
      <c r="S769" t="s">
        <v>4083</v>
      </c>
      <c r="U769" s="142">
        <v>214.4496</v>
      </c>
      <c r="V769" s="133">
        <v>1.4907609225105941E-4</v>
      </c>
      <c r="W769" s="133">
        <v>1.4360338307326285E-3</v>
      </c>
      <c r="X769" s="133">
        <v>3.3288389033886266E-4</v>
      </c>
    </row>
    <row r="770" spans="1:24">
      <c r="A770" t="s">
        <v>1213</v>
      </c>
      <c r="B770" t="s">
        <v>1258</v>
      </c>
      <c r="C770" t="s">
        <v>4638</v>
      </c>
      <c r="D770" t="s">
        <v>4639</v>
      </c>
      <c r="E770" t="s">
        <v>309</v>
      </c>
      <c r="F770" t="s">
        <v>4638</v>
      </c>
      <c r="G770" t="s">
        <v>4640</v>
      </c>
      <c r="H770" t="s">
        <v>312</v>
      </c>
      <c r="I770" t="s">
        <v>917</v>
      </c>
      <c r="J770" t="s">
        <v>204</v>
      </c>
      <c r="K770" t="s">
        <v>204</v>
      </c>
      <c r="L770" t="s">
        <v>325</v>
      </c>
      <c r="M770" t="s">
        <v>340</v>
      </c>
      <c r="N770" t="s">
        <v>451</v>
      </c>
      <c r="O770" t="s">
        <v>339</v>
      </c>
      <c r="P770" t="s">
        <v>1212</v>
      </c>
      <c r="Q770" s="142">
        <v>6990</v>
      </c>
      <c r="S770" t="s">
        <v>4641</v>
      </c>
      <c r="T770" s="132">
        <v>20970</v>
      </c>
      <c r="U770" s="142">
        <v>206.904</v>
      </c>
      <c r="V770" s="133">
        <v>4.2274882170105781E-4</v>
      </c>
      <c r="W770" s="133">
        <v>1.525928577830721E-3</v>
      </c>
      <c r="X770" s="133">
        <v>3.537221968568745E-4</v>
      </c>
    </row>
    <row r="771" spans="1:24">
      <c r="A771" t="s">
        <v>1213</v>
      </c>
      <c r="B771" t="s">
        <v>1258</v>
      </c>
      <c r="C771" t="s">
        <v>4642</v>
      </c>
      <c r="D771" t="s">
        <v>4643</v>
      </c>
      <c r="E771" t="s">
        <v>309</v>
      </c>
      <c r="F771" t="s">
        <v>4642</v>
      </c>
      <c r="G771" t="s">
        <v>4644</v>
      </c>
      <c r="H771" t="s">
        <v>312</v>
      </c>
      <c r="I771" t="s">
        <v>917</v>
      </c>
      <c r="J771" t="s">
        <v>204</v>
      </c>
      <c r="K771" t="s">
        <v>204</v>
      </c>
      <c r="L771" t="s">
        <v>325</v>
      </c>
      <c r="M771" t="s">
        <v>340</v>
      </c>
      <c r="N771" t="s">
        <v>466</v>
      </c>
      <c r="O771" t="s">
        <v>339</v>
      </c>
      <c r="P771" t="s">
        <v>1212</v>
      </c>
      <c r="Q771" s="142">
        <v>38800</v>
      </c>
      <c r="S771" t="s">
        <v>4645</v>
      </c>
      <c r="U771" s="142">
        <v>201.566</v>
      </c>
      <c r="V771" s="133">
        <v>5.8427578925569833E-4</v>
      </c>
      <c r="W771" s="133">
        <v>1.3497604804366761E-3</v>
      </c>
      <c r="X771" s="133">
        <v>3.1288505196579148E-4</v>
      </c>
    </row>
    <row r="772" spans="1:24">
      <c r="A772" t="s">
        <v>1213</v>
      </c>
      <c r="B772" t="s">
        <v>1258</v>
      </c>
      <c r="C772" t="s">
        <v>4646</v>
      </c>
      <c r="D772" t="s">
        <v>4647</v>
      </c>
      <c r="E772" t="s">
        <v>309</v>
      </c>
      <c r="F772" t="s">
        <v>4646</v>
      </c>
      <c r="G772" t="s">
        <v>4648</v>
      </c>
      <c r="H772" t="s">
        <v>312</v>
      </c>
      <c r="I772" t="s">
        <v>917</v>
      </c>
      <c r="J772" t="s">
        <v>204</v>
      </c>
      <c r="K772" t="s">
        <v>204</v>
      </c>
      <c r="L772" t="s">
        <v>325</v>
      </c>
      <c r="M772" t="s">
        <v>340</v>
      </c>
      <c r="N772" t="s">
        <v>456</v>
      </c>
      <c r="O772" t="s">
        <v>339</v>
      </c>
      <c r="P772" t="s">
        <v>1212</v>
      </c>
      <c r="Q772" s="142">
        <v>18900</v>
      </c>
      <c r="S772" t="s">
        <v>4649</v>
      </c>
      <c r="U772" s="142">
        <v>198.261</v>
      </c>
      <c r="V772" s="133">
        <v>1.101127233853615E-3</v>
      </c>
      <c r="W772" s="133">
        <v>1.3276289781602841E-3</v>
      </c>
      <c r="X772" s="133">
        <v>3.0775479638326791E-4</v>
      </c>
    </row>
    <row r="773" spans="1:24">
      <c r="A773" t="s">
        <v>1213</v>
      </c>
      <c r="B773" t="s">
        <v>1258</v>
      </c>
      <c r="C773" t="s">
        <v>4650</v>
      </c>
      <c r="D773" t="s">
        <v>4651</v>
      </c>
      <c r="E773" t="s">
        <v>309</v>
      </c>
      <c r="F773" t="s">
        <v>4650</v>
      </c>
      <c r="G773" t="s">
        <v>4652</v>
      </c>
      <c r="H773" t="s">
        <v>312</v>
      </c>
      <c r="I773" t="s">
        <v>917</v>
      </c>
      <c r="J773" t="s">
        <v>204</v>
      </c>
      <c r="K773" t="s">
        <v>204</v>
      </c>
      <c r="L773" t="s">
        <v>325</v>
      </c>
      <c r="M773" t="s">
        <v>340</v>
      </c>
      <c r="N773" t="s">
        <v>456</v>
      </c>
      <c r="O773" t="s">
        <v>339</v>
      </c>
      <c r="P773" t="s">
        <v>1212</v>
      </c>
      <c r="Q773" s="142">
        <v>10710</v>
      </c>
      <c r="S773" t="s">
        <v>4653</v>
      </c>
      <c r="U773" s="142">
        <v>198.13499999999999</v>
      </c>
      <c r="V773" s="133">
        <v>4.4874154393487675E-4</v>
      </c>
      <c r="W773" s="133">
        <v>1.3267852355621523E-3</v>
      </c>
      <c r="X773" s="133">
        <v>3.0755921024003101E-4</v>
      </c>
    </row>
    <row r="774" spans="1:24">
      <c r="A774" t="s">
        <v>1213</v>
      </c>
      <c r="B774" t="s">
        <v>1258</v>
      </c>
      <c r="C774" t="s">
        <v>1940</v>
      </c>
      <c r="D774" t="s">
        <v>1941</v>
      </c>
      <c r="E774" t="s">
        <v>309</v>
      </c>
      <c r="F774" t="s">
        <v>1940</v>
      </c>
      <c r="G774" t="s">
        <v>4654</v>
      </c>
      <c r="H774" t="s">
        <v>312</v>
      </c>
      <c r="I774" t="s">
        <v>917</v>
      </c>
      <c r="J774" t="s">
        <v>204</v>
      </c>
      <c r="K774" t="s">
        <v>204</v>
      </c>
      <c r="L774" t="s">
        <v>325</v>
      </c>
      <c r="M774" t="s">
        <v>340</v>
      </c>
      <c r="N774" t="s">
        <v>440</v>
      </c>
      <c r="O774" t="s">
        <v>339</v>
      </c>
      <c r="P774" t="s">
        <v>1212</v>
      </c>
      <c r="Q774" s="142">
        <v>64000</v>
      </c>
      <c r="S774" t="s">
        <v>4655</v>
      </c>
      <c r="U774" s="142">
        <v>195.2</v>
      </c>
      <c r="V774" s="133">
        <v>9.0067477245159045E-5</v>
      </c>
      <c r="W774" s="133">
        <v>1.307131390121544E-3</v>
      </c>
      <c r="X774" s="133">
        <v>3.0300329491939363E-4</v>
      </c>
    </row>
    <row r="775" spans="1:24">
      <c r="A775" t="s">
        <v>1213</v>
      </c>
      <c r="B775" t="s">
        <v>1258</v>
      </c>
      <c r="C775" t="s">
        <v>2130</v>
      </c>
      <c r="D775" t="s">
        <v>2131</v>
      </c>
      <c r="E775" t="s">
        <v>309</v>
      </c>
      <c r="F775" t="s">
        <v>2130</v>
      </c>
      <c r="G775" t="s">
        <v>4656</v>
      </c>
      <c r="H775" t="s">
        <v>312</v>
      </c>
      <c r="I775" t="s">
        <v>917</v>
      </c>
      <c r="J775" t="s">
        <v>204</v>
      </c>
      <c r="K775" t="s">
        <v>204</v>
      </c>
      <c r="L775" t="s">
        <v>325</v>
      </c>
      <c r="M775" t="s">
        <v>340</v>
      </c>
      <c r="N775" t="s">
        <v>464</v>
      </c>
      <c r="O775" t="s">
        <v>339</v>
      </c>
      <c r="P775" t="s">
        <v>1212</v>
      </c>
      <c r="Q775" s="142">
        <v>80000</v>
      </c>
      <c r="S775" t="s">
        <v>4657</v>
      </c>
      <c r="U775" s="142">
        <v>192.72</v>
      </c>
      <c r="V775" s="133">
        <v>2.4817540742468042E-4</v>
      </c>
      <c r="W775" s="133">
        <v>1.2905243929519671E-3</v>
      </c>
      <c r="X775" s="133">
        <v>2.9915366289377836E-4</v>
      </c>
    </row>
    <row r="776" spans="1:24">
      <c r="A776" t="s">
        <v>1213</v>
      </c>
      <c r="B776" t="s">
        <v>1258</v>
      </c>
      <c r="C776" t="s">
        <v>4658</v>
      </c>
      <c r="D776" t="s">
        <v>4659</v>
      </c>
      <c r="E776" t="s">
        <v>309</v>
      </c>
      <c r="F776" t="s">
        <v>4658</v>
      </c>
      <c r="G776" t="s">
        <v>4660</v>
      </c>
      <c r="H776" t="s">
        <v>312</v>
      </c>
      <c r="I776" t="s">
        <v>917</v>
      </c>
      <c r="J776" t="s">
        <v>204</v>
      </c>
      <c r="K776" t="s">
        <v>204</v>
      </c>
      <c r="L776" t="s">
        <v>325</v>
      </c>
      <c r="M776" t="s">
        <v>340</v>
      </c>
      <c r="N776" t="s">
        <v>476</v>
      </c>
      <c r="O776" t="s">
        <v>339</v>
      </c>
      <c r="P776" t="s">
        <v>1212</v>
      </c>
      <c r="Q776" s="142">
        <v>2370</v>
      </c>
      <c r="S776" t="s">
        <v>4661</v>
      </c>
      <c r="U776" s="142">
        <v>149.52329999999998</v>
      </c>
      <c r="V776" s="133">
        <v>9.0659923914519544E-5</v>
      </c>
      <c r="W776" s="133">
        <v>1.0012633144700855E-3</v>
      </c>
      <c r="X776" s="133">
        <v>2.3210067913535332E-4</v>
      </c>
    </row>
    <row r="777" spans="1:24">
      <c r="A777" t="s">
        <v>1213</v>
      </c>
      <c r="B777" t="s">
        <v>1258</v>
      </c>
      <c r="C777" t="s">
        <v>4662</v>
      </c>
      <c r="D777" t="s">
        <v>4663</v>
      </c>
      <c r="E777" t="s">
        <v>309</v>
      </c>
      <c r="F777" t="s">
        <v>4662</v>
      </c>
      <c r="G777" t="s">
        <v>4664</v>
      </c>
      <c r="H777" t="s">
        <v>312</v>
      </c>
      <c r="I777" t="s">
        <v>917</v>
      </c>
      <c r="J777" t="s">
        <v>204</v>
      </c>
      <c r="K777" t="s">
        <v>204</v>
      </c>
      <c r="L777" t="s">
        <v>325</v>
      </c>
      <c r="M777" t="s">
        <v>340</v>
      </c>
      <c r="N777" t="s">
        <v>460</v>
      </c>
      <c r="O777" t="s">
        <v>339</v>
      </c>
      <c r="P777" t="s">
        <v>1212</v>
      </c>
      <c r="Q777" s="142">
        <v>29615</v>
      </c>
      <c r="S777" t="s">
        <v>4665</v>
      </c>
      <c r="U777" s="142">
        <v>133.56370000000001</v>
      </c>
      <c r="V777" s="133">
        <v>5.9187969439141873E-4</v>
      </c>
      <c r="W777" s="133">
        <v>8.9439159576950504E-4</v>
      </c>
      <c r="X777" s="133">
        <v>2.0732697762018785E-4</v>
      </c>
    </row>
    <row r="778" spans="1:24">
      <c r="A778" t="s">
        <v>1213</v>
      </c>
      <c r="B778" t="s">
        <v>1258</v>
      </c>
      <c r="C778" t="s">
        <v>4666</v>
      </c>
      <c r="D778" t="s">
        <v>4667</v>
      </c>
      <c r="E778" t="s">
        <v>309</v>
      </c>
      <c r="F778" t="s">
        <v>4666</v>
      </c>
      <c r="G778" t="s">
        <v>4668</v>
      </c>
      <c r="H778" t="s">
        <v>312</v>
      </c>
      <c r="I778" t="s">
        <v>917</v>
      </c>
      <c r="J778" t="s">
        <v>204</v>
      </c>
      <c r="K778" t="s">
        <v>204</v>
      </c>
      <c r="L778" t="s">
        <v>325</v>
      </c>
      <c r="M778" t="s">
        <v>340</v>
      </c>
      <c r="N778" t="s">
        <v>466</v>
      </c>
      <c r="O778" t="s">
        <v>339</v>
      </c>
      <c r="P778" t="s">
        <v>1212</v>
      </c>
      <c r="Q778" s="142">
        <v>7951</v>
      </c>
      <c r="S778" t="s">
        <v>4669</v>
      </c>
      <c r="U778" s="142">
        <v>111.473</v>
      </c>
      <c r="V778" s="133">
        <v>8.5039179414165514E-4</v>
      </c>
      <c r="W778" s="133">
        <v>7.4646456759040313E-4</v>
      </c>
      <c r="X778" s="133">
        <v>1.7303633378389069E-4</v>
      </c>
    </row>
    <row r="779" spans="1:24">
      <c r="A779" t="s">
        <v>1213</v>
      </c>
      <c r="B779" t="s">
        <v>1258</v>
      </c>
      <c r="C779" t="s">
        <v>4670</v>
      </c>
      <c r="D779" t="s">
        <v>4671</v>
      </c>
      <c r="E779" t="s">
        <v>309</v>
      </c>
      <c r="F779" t="s">
        <v>4670</v>
      </c>
      <c r="G779" t="s">
        <v>4672</v>
      </c>
      <c r="H779" t="s">
        <v>312</v>
      </c>
      <c r="I779" t="s">
        <v>917</v>
      </c>
      <c r="J779" t="s">
        <v>204</v>
      </c>
      <c r="K779" t="s">
        <v>204</v>
      </c>
      <c r="L779" t="s">
        <v>325</v>
      </c>
      <c r="M779" t="s">
        <v>340</v>
      </c>
      <c r="N779" t="s">
        <v>471</v>
      </c>
      <c r="O779" t="s">
        <v>339</v>
      </c>
      <c r="P779" t="s">
        <v>1212</v>
      </c>
      <c r="Q779" s="142">
        <v>106500</v>
      </c>
      <c r="S779" t="s">
        <v>4673</v>
      </c>
      <c r="U779" s="142">
        <v>111.399</v>
      </c>
      <c r="V779" s="133">
        <v>9.7422366997246528E-4</v>
      </c>
      <c r="W779" s="133">
        <v>7.4596890229584986E-4</v>
      </c>
      <c r="X779" s="133">
        <v>1.729214346860939E-4</v>
      </c>
    </row>
    <row r="780" spans="1:24">
      <c r="A780" t="s">
        <v>1213</v>
      </c>
      <c r="B780" t="s">
        <v>1258</v>
      </c>
      <c r="C780" t="s">
        <v>4674</v>
      </c>
      <c r="D780" t="s">
        <v>4675</v>
      </c>
      <c r="E780" t="s">
        <v>309</v>
      </c>
      <c r="F780" t="s">
        <v>4674</v>
      </c>
      <c r="G780" t="s">
        <v>4676</v>
      </c>
      <c r="H780" t="s">
        <v>312</v>
      </c>
      <c r="I780" t="s">
        <v>917</v>
      </c>
      <c r="J780" t="s">
        <v>204</v>
      </c>
      <c r="K780" t="s">
        <v>204</v>
      </c>
      <c r="L780" t="s">
        <v>325</v>
      </c>
      <c r="M780" t="s">
        <v>340</v>
      </c>
      <c r="N780" t="s">
        <v>480</v>
      </c>
      <c r="O780" t="s">
        <v>339</v>
      </c>
      <c r="P780" t="s">
        <v>1212</v>
      </c>
      <c r="Q780" s="142">
        <v>2670</v>
      </c>
      <c r="S780" t="s">
        <v>4677</v>
      </c>
      <c r="U780" s="142">
        <v>102.1275</v>
      </c>
      <c r="V780" s="133">
        <v>2.2434461753149837E-4</v>
      </c>
      <c r="W780" s="133">
        <v>6.8388350944998972E-4</v>
      </c>
      <c r="X780" s="133">
        <v>1.5852955431291173E-4</v>
      </c>
    </row>
    <row r="781" spans="1:24">
      <c r="A781" t="s">
        <v>1213</v>
      </c>
      <c r="B781" t="s">
        <v>1258</v>
      </c>
      <c r="C781" t="s">
        <v>4678</v>
      </c>
      <c r="D781" t="s">
        <v>4679</v>
      </c>
      <c r="E781" t="s">
        <v>309</v>
      </c>
      <c r="F781" t="s">
        <v>4680</v>
      </c>
      <c r="G781" t="s">
        <v>4681</v>
      </c>
      <c r="H781" t="s">
        <v>312</v>
      </c>
      <c r="I781" t="s">
        <v>917</v>
      </c>
      <c r="J781" t="s">
        <v>204</v>
      </c>
      <c r="K781" t="s">
        <v>204</v>
      </c>
      <c r="L781" t="s">
        <v>325</v>
      </c>
      <c r="M781" t="s">
        <v>340</v>
      </c>
      <c r="N781" t="s">
        <v>459</v>
      </c>
      <c r="O781" t="s">
        <v>339</v>
      </c>
      <c r="P781" t="s">
        <v>1212</v>
      </c>
      <c r="Q781" s="142">
        <v>1260.1400000000001</v>
      </c>
      <c r="S781" t="s">
        <v>4682</v>
      </c>
      <c r="U781" s="142">
        <v>87.352899999999991</v>
      </c>
      <c r="V781" s="133">
        <v>1.0018975102750666E-4</v>
      </c>
      <c r="W781" s="133">
        <v>5.8494735595480995E-4</v>
      </c>
      <c r="X781" s="133">
        <v>1.355953789712096E-4</v>
      </c>
    </row>
    <row r="782" spans="1:24">
      <c r="A782" t="s">
        <v>1213</v>
      </c>
      <c r="B782" t="s">
        <v>1258</v>
      </c>
      <c r="C782" t="s">
        <v>4506</v>
      </c>
      <c r="D782" t="s">
        <v>4507</v>
      </c>
      <c r="E782" t="s">
        <v>309</v>
      </c>
      <c r="F782" t="s">
        <v>4506</v>
      </c>
      <c r="G782" t="s">
        <v>4508</v>
      </c>
      <c r="H782" t="s">
        <v>312</v>
      </c>
      <c r="I782" t="s">
        <v>917</v>
      </c>
      <c r="J782" t="s">
        <v>204</v>
      </c>
      <c r="K782" t="s">
        <v>204</v>
      </c>
      <c r="L782" t="s">
        <v>325</v>
      </c>
      <c r="M782" t="s">
        <v>340</v>
      </c>
      <c r="N782" t="s">
        <v>469</v>
      </c>
      <c r="O782" t="s">
        <v>339</v>
      </c>
      <c r="P782" t="s">
        <v>1212</v>
      </c>
      <c r="Q782" s="142">
        <v>1675</v>
      </c>
      <c r="S782" t="s">
        <v>4509</v>
      </c>
      <c r="U782" s="142">
        <v>81.522300000000001</v>
      </c>
      <c r="V782" s="133">
        <v>2.5924144282303066E-5</v>
      </c>
      <c r="W782" s="133">
        <v>5.4590313508368874E-4</v>
      </c>
      <c r="X782" s="133">
        <v>1.265446227420212E-4</v>
      </c>
    </row>
    <row r="783" spans="1:24">
      <c r="A783" t="s">
        <v>1213</v>
      </c>
      <c r="B783" t="s">
        <v>1258</v>
      </c>
      <c r="C783" t="s">
        <v>4683</v>
      </c>
      <c r="D783" t="s">
        <v>4684</v>
      </c>
      <c r="E783" t="s">
        <v>309</v>
      </c>
      <c r="F783" t="s">
        <v>4685</v>
      </c>
      <c r="G783" t="s">
        <v>4686</v>
      </c>
      <c r="H783" t="s">
        <v>312</v>
      </c>
      <c r="I783" t="s">
        <v>917</v>
      </c>
      <c r="J783" t="s">
        <v>204</v>
      </c>
      <c r="K783" t="s">
        <v>204</v>
      </c>
      <c r="L783" t="s">
        <v>325</v>
      </c>
      <c r="M783" t="s">
        <v>340</v>
      </c>
      <c r="N783" t="s">
        <v>459</v>
      </c>
      <c r="O783" t="s">
        <v>339</v>
      </c>
      <c r="P783" t="s">
        <v>1212</v>
      </c>
      <c r="Q783" s="142">
        <v>1150</v>
      </c>
      <c r="S783" t="s">
        <v>4687</v>
      </c>
      <c r="U783" s="142">
        <v>70.287999999999997</v>
      </c>
      <c r="V783" s="133">
        <v>3.1003187666878027E-4</v>
      </c>
      <c r="W783" s="133">
        <v>4.7067444236097898E-4</v>
      </c>
      <c r="X783" s="133">
        <v>1.0910602250663083E-4</v>
      </c>
    </row>
    <row r="784" spans="1:24">
      <c r="A784" t="s">
        <v>1213</v>
      </c>
      <c r="B784" t="s">
        <v>1258</v>
      </c>
      <c r="C784" t="s">
        <v>4688</v>
      </c>
      <c r="D784" t="s">
        <v>4689</v>
      </c>
      <c r="E784" t="s">
        <v>309</v>
      </c>
      <c r="F784" t="s">
        <v>4688</v>
      </c>
      <c r="G784" t="s">
        <v>4690</v>
      </c>
      <c r="H784" t="s">
        <v>312</v>
      </c>
      <c r="I784" t="s">
        <v>917</v>
      </c>
      <c r="J784" t="s">
        <v>204</v>
      </c>
      <c r="K784" t="s">
        <v>204</v>
      </c>
      <c r="L784" t="s">
        <v>325</v>
      </c>
      <c r="M784" t="s">
        <v>340</v>
      </c>
      <c r="N784" t="s">
        <v>476</v>
      </c>
      <c r="O784" t="s">
        <v>339</v>
      </c>
      <c r="P784" t="s">
        <v>1212</v>
      </c>
      <c r="Q784" s="142">
        <v>690</v>
      </c>
      <c r="S784" t="s">
        <v>4691</v>
      </c>
      <c r="U784" s="142">
        <v>67.226699999999994</v>
      </c>
      <c r="V784" s="133">
        <v>8.9550018941775741E-5</v>
      </c>
      <c r="W784" s="133">
        <v>4.5017484541129101E-4</v>
      </c>
      <c r="X784" s="133">
        <v>1.0435405536146311E-4</v>
      </c>
    </row>
    <row r="785" spans="1:24">
      <c r="A785" t="s">
        <v>1213</v>
      </c>
      <c r="B785" t="s">
        <v>1258</v>
      </c>
      <c r="C785" t="s">
        <v>4337</v>
      </c>
      <c r="D785" t="s">
        <v>4338</v>
      </c>
      <c r="E785" t="s">
        <v>309</v>
      </c>
      <c r="F785" t="s">
        <v>4339</v>
      </c>
      <c r="G785" t="s">
        <v>4340</v>
      </c>
      <c r="H785" t="s">
        <v>312</v>
      </c>
      <c r="I785" t="s">
        <v>917</v>
      </c>
      <c r="J785" t="s">
        <v>204</v>
      </c>
      <c r="K785" t="s">
        <v>204</v>
      </c>
      <c r="L785" t="s">
        <v>325</v>
      </c>
      <c r="M785" t="s">
        <v>340</v>
      </c>
      <c r="N785" t="s">
        <v>446</v>
      </c>
      <c r="O785" t="s">
        <v>339</v>
      </c>
      <c r="P785" t="s">
        <v>1212</v>
      </c>
      <c r="Q785" s="142">
        <v>3750</v>
      </c>
      <c r="S785" t="s">
        <v>4341</v>
      </c>
      <c r="U785" s="142">
        <v>51.674999999999997</v>
      </c>
      <c r="V785" s="133">
        <v>6.1308883851823656E-5</v>
      </c>
      <c r="W785" s="133">
        <v>3.4603491078140776E-4</v>
      </c>
      <c r="X785" s="133">
        <v>8.0213602791801567E-5</v>
      </c>
    </row>
    <row r="786" spans="1:24">
      <c r="A786" t="s">
        <v>1213</v>
      </c>
      <c r="B786" t="s">
        <v>1258</v>
      </c>
      <c r="C786" t="s">
        <v>4692</v>
      </c>
      <c r="D786" t="s">
        <v>4693</v>
      </c>
      <c r="E786" t="s">
        <v>309</v>
      </c>
      <c r="F786" t="s">
        <v>4692</v>
      </c>
      <c r="G786" t="s">
        <v>4694</v>
      </c>
      <c r="H786" t="s">
        <v>312</v>
      </c>
      <c r="I786" t="s">
        <v>917</v>
      </c>
      <c r="J786" t="s">
        <v>204</v>
      </c>
      <c r="K786" t="s">
        <v>204</v>
      </c>
      <c r="L786" t="s">
        <v>325</v>
      </c>
      <c r="M786" t="s">
        <v>340</v>
      </c>
      <c r="N786" t="s">
        <v>450</v>
      </c>
      <c r="O786" t="s">
        <v>339</v>
      </c>
      <c r="P786" t="s">
        <v>1212</v>
      </c>
      <c r="Q786" s="142">
        <v>70397.91</v>
      </c>
      <c r="S786" t="s">
        <v>4695</v>
      </c>
      <c r="U786" s="142">
        <v>41.1828</v>
      </c>
      <c r="V786" s="133">
        <v>4.7443997370338377E-4</v>
      </c>
      <c r="W786" s="133">
        <v>2.757751076156329E-4</v>
      </c>
      <c r="X786" s="133">
        <v>6.392683007675089E-5</v>
      </c>
    </row>
    <row r="787" spans="1:24">
      <c r="A787" t="s">
        <v>1213</v>
      </c>
      <c r="B787" t="s">
        <v>1258</v>
      </c>
      <c r="C787" t="s">
        <v>4696</v>
      </c>
      <c r="D787" t="s">
        <v>4697</v>
      </c>
      <c r="E787" t="s">
        <v>309</v>
      </c>
      <c r="F787" t="s">
        <v>4696</v>
      </c>
      <c r="G787" t="s">
        <v>4698</v>
      </c>
      <c r="H787" t="s">
        <v>312</v>
      </c>
      <c r="I787" t="s">
        <v>917</v>
      </c>
      <c r="J787" t="s">
        <v>204</v>
      </c>
      <c r="K787" t="s">
        <v>204</v>
      </c>
      <c r="L787" t="s">
        <v>325</v>
      </c>
      <c r="M787" t="s">
        <v>340</v>
      </c>
      <c r="N787" t="s">
        <v>445</v>
      </c>
      <c r="O787" t="s">
        <v>339</v>
      </c>
      <c r="P787" t="s">
        <v>1212</v>
      </c>
      <c r="Q787" s="142">
        <v>8000</v>
      </c>
      <c r="S787" t="s">
        <v>4699</v>
      </c>
      <c r="U787" s="142">
        <v>33.128</v>
      </c>
      <c r="V787" s="133">
        <v>1.7670845600765677E-4</v>
      </c>
      <c r="W787" s="133">
        <v>2.2183733961038174E-4</v>
      </c>
      <c r="X787" s="133">
        <v>5.1423632961524955E-5</v>
      </c>
    </row>
    <row r="788" spans="1:24">
      <c r="A788" t="s">
        <v>1213</v>
      </c>
      <c r="B788" t="s">
        <v>1258</v>
      </c>
      <c r="C788" t="s">
        <v>4700</v>
      </c>
      <c r="D788" t="s">
        <v>4701</v>
      </c>
      <c r="E788" t="s">
        <v>309</v>
      </c>
      <c r="F788" t="s">
        <v>4700</v>
      </c>
      <c r="G788" t="s">
        <v>4702</v>
      </c>
      <c r="H788" t="s">
        <v>312</v>
      </c>
      <c r="I788" t="s">
        <v>917</v>
      </c>
      <c r="J788" t="s">
        <v>204</v>
      </c>
      <c r="K788" t="s">
        <v>204</v>
      </c>
      <c r="L788" t="s">
        <v>325</v>
      </c>
      <c r="M788" t="s">
        <v>340</v>
      </c>
      <c r="N788" t="s">
        <v>473</v>
      </c>
      <c r="O788" t="s">
        <v>339</v>
      </c>
      <c r="P788" t="s">
        <v>1212</v>
      </c>
      <c r="Q788" s="142">
        <v>13490</v>
      </c>
      <c r="S788" t="s">
        <v>4703</v>
      </c>
      <c r="U788" s="142">
        <v>18.170999999999999</v>
      </c>
      <c r="V788" s="133">
        <v>7.3145971923441926E-4</v>
      </c>
      <c r="W788" s="133">
        <v>1.2167993700737849E-4</v>
      </c>
      <c r="X788" s="133">
        <v>2.8206362510651377E-5</v>
      </c>
    </row>
    <row r="789" spans="1:24">
      <c r="A789" t="s">
        <v>1213</v>
      </c>
      <c r="B789" t="s">
        <v>1258</v>
      </c>
      <c r="C789" t="s">
        <v>4704</v>
      </c>
      <c r="D789" t="s">
        <v>4705</v>
      </c>
      <c r="E789" t="s">
        <v>309</v>
      </c>
      <c r="F789" t="s">
        <v>4706</v>
      </c>
      <c r="G789" t="s">
        <v>4707</v>
      </c>
      <c r="H789" t="s">
        <v>312</v>
      </c>
      <c r="I789" t="s">
        <v>917</v>
      </c>
      <c r="J789" t="s">
        <v>204</v>
      </c>
      <c r="K789" t="s">
        <v>204</v>
      </c>
      <c r="L789" t="s">
        <v>325</v>
      </c>
      <c r="M789" t="s">
        <v>340</v>
      </c>
      <c r="N789" t="s">
        <v>473</v>
      </c>
      <c r="O789" t="s">
        <v>339</v>
      </c>
      <c r="P789" t="s">
        <v>1212</v>
      </c>
      <c r="Q789" s="142">
        <v>17530</v>
      </c>
      <c r="S789" t="s">
        <v>4708</v>
      </c>
      <c r="U789" s="142">
        <v>10.325200000000001</v>
      </c>
      <c r="V789" s="133">
        <v>4.3714171461094685E-4</v>
      </c>
      <c r="W789" s="133">
        <v>6.9141156840887616E-5</v>
      </c>
      <c r="X789" s="133">
        <v>1.6027461734645877E-5</v>
      </c>
    </row>
    <row r="790" spans="1:24">
      <c r="A790" t="s">
        <v>1213</v>
      </c>
      <c r="B790" t="s">
        <v>1258</v>
      </c>
      <c r="C790" t="s">
        <v>3383</v>
      </c>
      <c r="D790" t="s">
        <v>3384</v>
      </c>
      <c r="E790" t="s">
        <v>309</v>
      </c>
      <c r="F790" t="s">
        <v>4709</v>
      </c>
      <c r="G790" t="s">
        <v>4710</v>
      </c>
      <c r="H790" t="s">
        <v>312</v>
      </c>
      <c r="I790" t="s">
        <v>917</v>
      </c>
      <c r="J790" t="s">
        <v>204</v>
      </c>
      <c r="K790" t="s">
        <v>204</v>
      </c>
      <c r="L790" t="s">
        <v>325</v>
      </c>
      <c r="M790" t="s">
        <v>340</v>
      </c>
      <c r="N790" t="s">
        <v>451</v>
      </c>
      <c r="O790" t="s">
        <v>339</v>
      </c>
      <c r="P790" t="s">
        <v>1212</v>
      </c>
      <c r="Q790" s="142">
        <v>100</v>
      </c>
      <c r="S790" t="s">
        <v>4711</v>
      </c>
      <c r="U790" s="142">
        <v>6.2519999999999998</v>
      </c>
      <c r="V790" s="133">
        <v>1.5551121723403923E-6</v>
      </c>
      <c r="W790" s="133">
        <v>4.1865704154917487E-5</v>
      </c>
      <c r="X790" s="133">
        <v>9.7047981548977911E-6</v>
      </c>
    </row>
    <row r="791" spans="1:24">
      <c r="A791" t="s">
        <v>1213</v>
      </c>
      <c r="B791" t="s">
        <v>1258</v>
      </c>
      <c r="C791" t="s">
        <v>3832</v>
      </c>
      <c r="D791" t="s">
        <v>3833</v>
      </c>
      <c r="E791" t="s">
        <v>80</v>
      </c>
      <c r="F791" t="s">
        <v>4712</v>
      </c>
      <c r="G791" t="s">
        <v>4713</v>
      </c>
      <c r="H791" t="s">
        <v>321</v>
      </c>
      <c r="I791" t="s">
        <v>917</v>
      </c>
      <c r="J791" t="s">
        <v>205</v>
      </c>
      <c r="K791" t="s">
        <v>224</v>
      </c>
      <c r="L791" t="s">
        <v>325</v>
      </c>
      <c r="M791" t="s">
        <v>368</v>
      </c>
      <c r="N791" t="s">
        <v>568</v>
      </c>
      <c r="O791" t="s">
        <v>339</v>
      </c>
      <c r="P791" t="s">
        <v>1217</v>
      </c>
      <c r="Q791" s="142">
        <v>111555.09</v>
      </c>
      <c r="R791" t="s">
        <v>1218</v>
      </c>
      <c r="S791" t="s">
        <v>4714</v>
      </c>
      <c r="U791" s="142">
        <v>867.80269999999996</v>
      </c>
      <c r="V791" s="133">
        <v>7.2578549990834934E-5</v>
      </c>
      <c r="W791" s="133">
        <v>5.8111279401386407E-3</v>
      </c>
      <c r="X791" s="133">
        <v>1.3470649747738283E-3</v>
      </c>
    </row>
    <row r="792" spans="1:24">
      <c r="A792" t="s">
        <v>1213</v>
      </c>
      <c r="B792" t="s">
        <v>1258</v>
      </c>
      <c r="C792" t="s">
        <v>4715</v>
      </c>
      <c r="D792" t="s">
        <v>4716</v>
      </c>
      <c r="E792" t="s">
        <v>80</v>
      </c>
      <c r="F792" t="s">
        <v>4717</v>
      </c>
      <c r="G792" t="s">
        <v>4718</v>
      </c>
      <c r="H792" t="s">
        <v>321</v>
      </c>
      <c r="I792" t="s">
        <v>917</v>
      </c>
      <c r="J792" t="s">
        <v>205</v>
      </c>
      <c r="K792" t="s">
        <v>224</v>
      </c>
      <c r="L792" t="s">
        <v>325</v>
      </c>
      <c r="M792" t="s">
        <v>346</v>
      </c>
      <c r="N792" t="s">
        <v>530</v>
      </c>
      <c r="O792" t="s">
        <v>339</v>
      </c>
      <c r="P792" t="s">
        <v>1215</v>
      </c>
      <c r="Q792" s="142">
        <v>7378</v>
      </c>
      <c r="R792" t="s">
        <v>1216</v>
      </c>
      <c r="S792" t="s">
        <v>4719</v>
      </c>
      <c r="U792" s="142">
        <v>586.89340000000004</v>
      </c>
      <c r="V792" s="133">
        <v>8.756353860423981E-5</v>
      </c>
      <c r="W792" s="133">
        <v>3.9300553420170336E-3</v>
      </c>
      <c r="X792" s="133">
        <v>9.1101761218969474E-4</v>
      </c>
    </row>
    <row r="793" spans="1:24">
      <c r="A793" t="s">
        <v>1213</v>
      </c>
      <c r="B793" t="s">
        <v>1258</v>
      </c>
      <c r="C793" t="s">
        <v>4720</v>
      </c>
      <c r="D793" t="s">
        <v>4721</v>
      </c>
      <c r="E793" s="166" t="s">
        <v>311</v>
      </c>
      <c r="F793" t="s">
        <v>4722</v>
      </c>
      <c r="G793" t="s">
        <v>4723</v>
      </c>
      <c r="H793" t="s">
        <v>321</v>
      </c>
      <c r="I793" t="s">
        <v>917</v>
      </c>
      <c r="J793" t="s">
        <v>205</v>
      </c>
      <c r="K793" t="s">
        <v>204</v>
      </c>
      <c r="L793" t="s">
        <v>325</v>
      </c>
      <c r="M793" t="s">
        <v>344</v>
      </c>
      <c r="N793" t="s">
        <v>540</v>
      </c>
      <c r="O793" t="s">
        <v>339</v>
      </c>
      <c r="P793" t="s">
        <v>1215</v>
      </c>
      <c r="Q793" s="142">
        <v>8661</v>
      </c>
      <c r="R793" t="s">
        <v>1216</v>
      </c>
      <c r="S793" t="s">
        <v>4724</v>
      </c>
      <c r="U793" s="142">
        <v>577.68630000000007</v>
      </c>
      <c r="V793" s="133">
        <v>1.8143822251628859E-4</v>
      </c>
      <c r="W793" s="133">
        <v>3.8684009405241604E-3</v>
      </c>
      <c r="X793" s="133">
        <v>8.967256389880669E-4</v>
      </c>
    </row>
    <row r="794" spans="1:24">
      <c r="A794" t="s">
        <v>1213</v>
      </c>
      <c r="B794" t="s">
        <v>1258</v>
      </c>
      <c r="C794" t="s">
        <v>4725</v>
      </c>
      <c r="D794" t="s">
        <v>4726</v>
      </c>
      <c r="E794" t="s">
        <v>80</v>
      </c>
      <c r="F794" t="s">
        <v>4727</v>
      </c>
      <c r="G794" t="s">
        <v>4728</v>
      </c>
      <c r="H794" t="s">
        <v>321</v>
      </c>
      <c r="I794" t="s">
        <v>917</v>
      </c>
      <c r="J794" t="s">
        <v>205</v>
      </c>
      <c r="K794" t="s">
        <v>224</v>
      </c>
      <c r="L794" t="s">
        <v>325</v>
      </c>
      <c r="M794" t="s">
        <v>344</v>
      </c>
      <c r="N794" t="s">
        <v>548</v>
      </c>
      <c r="O794" t="s">
        <v>339</v>
      </c>
      <c r="P794" t="s">
        <v>1215</v>
      </c>
      <c r="Q794" s="142">
        <v>2000</v>
      </c>
      <c r="R794" t="s">
        <v>1216</v>
      </c>
      <c r="S794" t="s">
        <v>4729</v>
      </c>
      <c r="U794" s="142">
        <v>522.5548</v>
      </c>
      <c r="V794" s="133">
        <v>3.5010313950964169E-5</v>
      </c>
      <c r="W794" s="133">
        <v>3.4992199275278167E-3</v>
      </c>
      <c r="X794" s="133">
        <v>8.1114658840068115E-4</v>
      </c>
    </row>
    <row r="795" spans="1:24">
      <c r="A795" t="s">
        <v>1213</v>
      </c>
      <c r="B795" t="s">
        <v>1258</v>
      </c>
      <c r="C795" t="s">
        <v>4478</v>
      </c>
      <c r="D795" t="s">
        <v>4479</v>
      </c>
      <c r="E795" s="166" t="s">
        <v>311</v>
      </c>
      <c r="F795" t="s">
        <v>4480</v>
      </c>
      <c r="G795" t="s">
        <v>4481</v>
      </c>
      <c r="H795" t="s">
        <v>321</v>
      </c>
      <c r="I795" t="s">
        <v>917</v>
      </c>
      <c r="J795" t="s">
        <v>205</v>
      </c>
      <c r="K795" t="s">
        <v>204</v>
      </c>
      <c r="L795" t="s">
        <v>325</v>
      </c>
      <c r="M795" t="s">
        <v>346</v>
      </c>
      <c r="N795" t="s">
        <v>544</v>
      </c>
      <c r="O795" t="s">
        <v>339</v>
      </c>
      <c r="P795" t="s">
        <v>1215</v>
      </c>
      <c r="Q795" s="142">
        <v>790</v>
      </c>
      <c r="R795" t="s">
        <v>1216</v>
      </c>
      <c r="S795" t="s">
        <v>4482</v>
      </c>
      <c r="U795" s="142">
        <v>399.79050000000001</v>
      </c>
      <c r="V795" s="133">
        <v>1.4196939513633698E-5</v>
      </c>
      <c r="W795" s="133">
        <v>2.677144808064625E-3</v>
      </c>
      <c r="X795" s="133">
        <v>6.2058313643932974E-4</v>
      </c>
    </row>
    <row r="796" spans="1:24">
      <c r="A796" t="s">
        <v>1213</v>
      </c>
      <c r="B796" t="s">
        <v>1258</v>
      </c>
      <c r="C796" t="s">
        <v>4730</v>
      </c>
      <c r="D796" t="s">
        <v>4731</v>
      </c>
      <c r="E796" t="s">
        <v>80</v>
      </c>
      <c r="F796" t="s">
        <v>4732</v>
      </c>
      <c r="G796" t="s">
        <v>4733</v>
      </c>
      <c r="H796" t="s">
        <v>321</v>
      </c>
      <c r="I796" t="s">
        <v>917</v>
      </c>
      <c r="J796" t="s">
        <v>205</v>
      </c>
      <c r="K796" t="s">
        <v>224</v>
      </c>
      <c r="L796" t="s">
        <v>325</v>
      </c>
      <c r="M796" t="s">
        <v>344</v>
      </c>
      <c r="N796" t="s">
        <v>488</v>
      </c>
      <c r="O796" t="s">
        <v>339</v>
      </c>
      <c r="P796" t="s">
        <v>1215</v>
      </c>
      <c r="Q796" s="142">
        <v>1254.1400000000001</v>
      </c>
      <c r="R796" t="s">
        <v>1216</v>
      </c>
      <c r="S796" t="s">
        <v>4734</v>
      </c>
      <c r="T796" s="132">
        <v>377.9</v>
      </c>
      <c r="U796" s="142">
        <v>398.36290000000002</v>
      </c>
      <c r="V796" s="133">
        <v>4.9120519490129054E-6</v>
      </c>
      <c r="W796" s="133">
        <v>2.6701155531487974E-3</v>
      </c>
      <c r="X796" s="133">
        <v>6.1895370009006881E-4</v>
      </c>
    </row>
    <row r="797" spans="1:24">
      <c r="A797" t="s">
        <v>1213</v>
      </c>
      <c r="B797" t="s">
        <v>1258</v>
      </c>
      <c r="C797" t="s">
        <v>4735</v>
      </c>
      <c r="D797" t="s">
        <v>4736</v>
      </c>
      <c r="E797" s="166" t="s">
        <v>311</v>
      </c>
      <c r="F797" t="s">
        <v>4737</v>
      </c>
      <c r="G797" t="s">
        <v>4738</v>
      </c>
      <c r="H797" t="s">
        <v>321</v>
      </c>
      <c r="I797" t="s">
        <v>917</v>
      </c>
      <c r="J797" t="s">
        <v>205</v>
      </c>
      <c r="K797" t="s">
        <v>224</v>
      </c>
      <c r="L797" t="s">
        <v>325</v>
      </c>
      <c r="M797" t="s">
        <v>344</v>
      </c>
      <c r="N797" t="s">
        <v>534</v>
      </c>
      <c r="O797" t="s">
        <v>339</v>
      </c>
      <c r="P797" t="s">
        <v>1215</v>
      </c>
      <c r="Q797" s="142">
        <v>2000</v>
      </c>
      <c r="R797" t="s">
        <v>1216</v>
      </c>
      <c r="S797" t="s">
        <v>4739</v>
      </c>
      <c r="U797" s="142">
        <v>236.9828</v>
      </c>
      <c r="V797" s="133">
        <v>1.4758411554820869E-5</v>
      </c>
      <c r="W797" s="133">
        <v>1.5869243373784225E-3</v>
      </c>
      <c r="X797" s="133">
        <v>3.67861491696505E-4</v>
      </c>
    </row>
    <row r="798" spans="1:24">
      <c r="A798" t="s">
        <v>1213</v>
      </c>
      <c r="B798" t="s">
        <v>1258</v>
      </c>
      <c r="C798" t="s">
        <v>4740</v>
      </c>
      <c r="D798" t="s">
        <v>4741</v>
      </c>
      <c r="E798" s="166" t="s">
        <v>311</v>
      </c>
      <c r="F798" t="s">
        <v>4742</v>
      </c>
      <c r="G798" t="s">
        <v>4743</v>
      </c>
      <c r="H798" t="s">
        <v>321</v>
      </c>
      <c r="I798" t="s">
        <v>917</v>
      </c>
      <c r="J798" t="s">
        <v>205</v>
      </c>
      <c r="K798" t="s">
        <v>204</v>
      </c>
      <c r="L798" t="s">
        <v>325</v>
      </c>
      <c r="M798" t="s">
        <v>346</v>
      </c>
      <c r="N798" t="s">
        <v>546</v>
      </c>
      <c r="O798" t="s">
        <v>339</v>
      </c>
      <c r="P798" t="s">
        <v>1215</v>
      </c>
      <c r="Q798" s="142">
        <v>2900</v>
      </c>
      <c r="R798" t="s">
        <v>1216</v>
      </c>
      <c r="S798" t="s">
        <v>4744</v>
      </c>
      <c r="U798" s="142">
        <v>199.83410000000001</v>
      </c>
      <c r="V798" s="133">
        <v>6.8963675476633527E-5</v>
      </c>
      <c r="W798" s="133">
        <v>1.3381632250326157E-3</v>
      </c>
      <c r="X798" s="133">
        <v>3.1019671732245826E-4</v>
      </c>
    </row>
    <row r="799" spans="1:24">
      <c r="A799" t="s">
        <v>1213</v>
      </c>
      <c r="B799" t="s">
        <v>1258</v>
      </c>
      <c r="C799" t="s">
        <v>4745</v>
      </c>
      <c r="D799" t="s">
        <v>4746</v>
      </c>
      <c r="E799" s="166" t="s">
        <v>311</v>
      </c>
      <c r="F799" t="s">
        <v>4747</v>
      </c>
      <c r="G799" t="s">
        <v>4748</v>
      </c>
      <c r="H799" t="s">
        <v>321</v>
      </c>
      <c r="I799" t="s">
        <v>917</v>
      </c>
      <c r="J799" t="s">
        <v>205</v>
      </c>
      <c r="K799" t="s">
        <v>204</v>
      </c>
      <c r="L799" t="s">
        <v>325</v>
      </c>
      <c r="M799" t="s">
        <v>344</v>
      </c>
      <c r="N799" t="s">
        <v>544</v>
      </c>
      <c r="O799" t="s">
        <v>339</v>
      </c>
      <c r="P799" t="s">
        <v>1215</v>
      </c>
      <c r="Q799" s="142">
        <v>4851</v>
      </c>
      <c r="R799" t="s">
        <v>1216</v>
      </c>
      <c r="S799" t="s">
        <v>4749</v>
      </c>
      <c r="U799" s="142">
        <v>199.27889999999999</v>
      </c>
      <c r="V799" s="133">
        <v>3.2211692240023389E-4</v>
      </c>
      <c r="W799" s="133">
        <v>1.3344451189895874E-3</v>
      </c>
      <c r="X799" s="133">
        <v>3.0933483121796152E-4</v>
      </c>
    </row>
    <row r="800" spans="1:24">
      <c r="A800" t="s">
        <v>1213</v>
      </c>
      <c r="B800" t="s">
        <v>1258</v>
      </c>
      <c r="C800" t="s">
        <v>4750</v>
      </c>
      <c r="D800" t="s">
        <v>4751</v>
      </c>
      <c r="E800" t="s">
        <v>309</v>
      </c>
      <c r="F800" t="s">
        <v>4752</v>
      </c>
      <c r="G800" t="s">
        <v>4753</v>
      </c>
      <c r="H800" t="s">
        <v>321</v>
      </c>
      <c r="I800" t="s">
        <v>917</v>
      </c>
      <c r="J800" t="s">
        <v>205</v>
      </c>
      <c r="K800" t="s">
        <v>204</v>
      </c>
      <c r="L800" t="s">
        <v>325</v>
      </c>
      <c r="M800" t="s">
        <v>344</v>
      </c>
      <c r="N800" t="s">
        <v>546</v>
      </c>
      <c r="O800" t="s">
        <v>339</v>
      </c>
      <c r="P800" t="s">
        <v>1215</v>
      </c>
      <c r="Q800" s="142">
        <v>1664</v>
      </c>
      <c r="R800" t="s">
        <v>1216</v>
      </c>
      <c r="S800" t="s">
        <v>4754</v>
      </c>
      <c r="U800" s="142">
        <v>90.959000000000003</v>
      </c>
      <c r="V800" s="133">
        <v>2.5977582158396748E-4</v>
      </c>
      <c r="W800" s="133">
        <v>6.0909498518725959E-4</v>
      </c>
      <c r="X800" s="133">
        <v>1.4119298857436031E-4</v>
      </c>
    </row>
    <row r="801" spans="1:24">
      <c r="A801" t="s">
        <v>1213</v>
      </c>
      <c r="B801" t="s">
        <v>1258</v>
      </c>
      <c r="C801" t="s">
        <v>1998</v>
      </c>
      <c r="D801" t="s">
        <v>1999</v>
      </c>
      <c r="E801" t="s">
        <v>80</v>
      </c>
      <c r="F801" t="s">
        <v>4755</v>
      </c>
      <c r="G801" t="s">
        <v>4756</v>
      </c>
      <c r="H801" t="s">
        <v>321</v>
      </c>
      <c r="I801" t="s">
        <v>917</v>
      </c>
      <c r="J801" t="s">
        <v>205</v>
      </c>
      <c r="K801" t="s">
        <v>224</v>
      </c>
      <c r="L801" t="s">
        <v>325</v>
      </c>
      <c r="M801" t="s">
        <v>346</v>
      </c>
      <c r="N801" t="s">
        <v>534</v>
      </c>
      <c r="O801" t="s">
        <v>339</v>
      </c>
      <c r="P801" t="s">
        <v>1215</v>
      </c>
      <c r="Q801" s="142">
        <v>1150</v>
      </c>
      <c r="R801" t="s">
        <v>1216</v>
      </c>
      <c r="S801" t="s">
        <v>4757</v>
      </c>
      <c r="U801" s="142">
        <v>50.543800000000005</v>
      </c>
      <c r="V801" s="133">
        <v>9.6836466404365973E-7</v>
      </c>
      <c r="W801" s="133">
        <v>3.3846005089380426E-4</v>
      </c>
      <c r="X801" s="133">
        <v>7.8457690936388789E-5</v>
      </c>
    </row>
    <row r="802" spans="1:24">
      <c r="A802" t="s">
        <v>1213</v>
      </c>
      <c r="B802" t="s">
        <v>1258</v>
      </c>
      <c r="C802" t="s">
        <v>4758</v>
      </c>
      <c r="D802" t="s">
        <v>4759</v>
      </c>
      <c r="E802" s="166" t="s">
        <v>311</v>
      </c>
      <c r="F802" t="s">
        <v>4760</v>
      </c>
      <c r="G802" t="s">
        <v>4761</v>
      </c>
      <c r="H802" t="s">
        <v>321</v>
      </c>
      <c r="I802" t="s">
        <v>917</v>
      </c>
      <c r="J802" t="s">
        <v>205</v>
      </c>
      <c r="K802" t="s">
        <v>204</v>
      </c>
      <c r="L802" t="s">
        <v>325</v>
      </c>
      <c r="M802" t="s">
        <v>346</v>
      </c>
      <c r="N802" t="s">
        <v>540</v>
      </c>
      <c r="O802" t="s">
        <v>339</v>
      </c>
      <c r="P802" t="s">
        <v>1215</v>
      </c>
      <c r="Q802" s="142">
        <v>1705</v>
      </c>
      <c r="R802" t="s">
        <v>1216</v>
      </c>
      <c r="S802" t="s">
        <v>4762</v>
      </c>
      <c r="U802" s="142">
        <v>25.6693</v>
      </c>
      <c r="V802" s="133">
        <v>4.9385500990418254E-5</v>
      </c>
      <c r="W802" s="133">
        <v>1.7189092141179808E-4</v>
      </c>
      <c r="X802" s="133">
        <v>3.9845661995510915E-5</v>
      </c>
    </row>
    <row r="803" spans="1:24">
      <c r="A803" t="s">
        <v>1213</v>
      </c>
      <c r="B803" t="s">
        <v>1261</v>
      </c>
      <c r="C803" t="s">
        <v>2312</v>
      </c>
      <c r="D803" t="s">
        <v>2313</v>
      </c>
      <c r="E803" t="s">
        <v>309</v>
      </c>
      <c r="F803" t="s">
        <v>2312</v>
      </c>
      <c r="G803" t="s">
        <v>4222</v>
      </c>
      <c r="H803" t="s">
        <v>321</v>
      </c>
      <c r="I803" t="s">
        <v>917</v>
      </c>
      <c r="J803" t="s">
        <v>204</v>
      </c>
      <c r="K803" t="s">
        <v>204</v>
      </c>
      <c r="L803" t="s">
        <v>325</v>
      </c>
      <c r="M803" t="s">
        <v>340</v>
      </c>
      <c r="N803" t="s">
        <v>464</v>
      </c>
      <c r="O803" t="s">
        <v>339</v>
      </c>
      <c r="P803" t="s">
        <v>1212</v>
      </c>
      <c r="Q803" s="142">
        <v>201694</v>
      </c>
      <c r="S803" t="s">
        <v>4223</v>
      </c>
      <c r="T803" s="132">
        <v>36304.9</v>
      </c>
      <c r="U803" s="142">
        <v>5387.2467000000006</v>
      </c>
      <c r="V803" s="133">
        <v>1.1217198950176869E-3</v>
      </c>
      <c r="W803" s="133">
        <v>1.5574566588129944E-2</v>
      </c>
      <c r="X803" s="133">
        <v>1.7930206755752084E-3</v>
      </c>
    </row>
    <row r="804" spans="1:24">
      <c r="A804" t="s">
        <v>1213</v>
      </c>
      <c r="B804" t="s">
        <v>1261</v>
      </c>
      <c r="C804" t="s">
        <v>2499</v>
      </c>
      <c r="D804" t="s">
        <v>2500</v>
      </c>
      <c r="E804" t="s">
        <v>309</v>
      </c>
      <c r="F804" t="s">
        <v>2499</v>
      </c>
      <c r="G804" t="s">
        <v>4213</v>
      </c>
      <c r="H804" t="s">
        <v>321</v>
      </c>
      <c r="I804" t="s">
        <v>917</v>
      </c>
      <c r="J804" t="s">
        <v>204</v>
      </c>
      <c r="K804" t="s">
        <v>204</v>
      </c>
      <c r="L804" t="s">
        <v>325</v>
      </c>
      <c r="M804" t="s">
        <v>340</v>
      </c>
      <c r="N804" t="s">
        <v>454</v>
      </c>
      <c r="O804" t="s">
        <v>339</v>
      </c>
      <c r="P804" t="s">
        <v>1212</v>
      </c>
      <c r="Q804" s="142">
        <v>1850970.54</v>
      </c>
      <c r="S804" t="s">
        <v>4214</v>
      </c>
      <c r="U804" s="142">
        <v>3313.2372999999998</v>
      </c>
      <c r="V804" s="133">
        <v>7.1453435408443523E-4</v>
      </c>
      <c r="W804" s="133">
        <v>9.5144727414535855E-3</v>
      </c>
      <c r="X804" s="133">
        <v>1.0953528784309744E-3</v>
      </c>
    </row>
    <row r="805" spans="1:24">
      <c r="A805" t="s">
        <v>1213</v>
      </c>
      <c r="B805" t="s">
        <v>1261</v>
      </c>
      <c r="C805" t="s">
        <v>1858</v>
      </c>
      <c r="D805" t="s">
        <v>1859</v>
      </c>
      <c r="E805" t="s">
        <v>309</v>
      </c>
      <c r="F805" t="s">
        <v>1858</v>
      </c>
      <c r="G805" t="s">
        <v>3946</v>
      </c>
      <c r="H805" t="s">
        <v>312</v>
      </c>
      <c r="I805" t="s">
        <v>917</v>
      </c>
      <c r="J805" t="s">
        <v>204</v>
      </c>
      <c r="K805" t="s">
        <v>204</v>
      </c>
      <c r="L805" t="s">
        <v>325</v>
      </c>
      <c r="M805" t="s">
        <v>340</v>
      </c>
      <c r="N805" t="s">
        <v>448</v>
      </c>
      <c r="O805" t="s">
        <v>339</v>
      </c>
      <c r="P805" t="s">
        <v>1212</v>
      </c>
      <c r="Q805" s="142">
        <v>737969.48</v>
      </c>
      <c r="S805" t="s">
        <v>3947</v>
      </c>
      <c r="T805" s="132">
        <v>181947.5</v>
      </c>
      <c r="U805" s="142">
        <v>23059.001399999997</v>
      </c>
      <c r="V805" s="133">
        <v>4.5676904651190868E-4</v>
      </c>
      <c r="W805" s="133">
        <v>6.6739975855113001E-2</v>
      </c>
      <c r="X805" s="133">
        <v>7.6834341372177001E-3</v>
      </c>
    </row>
    <row r="806" spans="1:24">
      <c r="A806" t="s">
        <v>1213</v>
      </c>
      <c r="B806" t="s">
        <v>1261</v>
      </c>
      <c r="C806" t="s">
        <v>1874</v>
      </c>
      <c r="D806" t="s">
        <v>1875</v>
      </c>
      <c r="E806" t="s">
        <v>309</v>
      </c>
      <c r="F806" t="s">
        <v>1874</v>
      </c>
      <c r="G806" t="s">
        <v>3951</v>
      </c>
      <c r="H806" t="s">
        <v>312</v>
      </c>
      <c r="I806" t="s">
        <v>917</v>
      </c>
      <c r="J806" t="s">
        <v>204</v>
      </c>
      <c r="K806" t="s">
        <v>204</v>
      </c>
      <c r="L806" t="s">
        <v>325</v>
      </c>
      <c r="M806" t="s">
        <v>340</v>
      </c>
      <c r="N806" t="s">
        <v>448</v>
      </c>
      <c r="O806" t="s">
        <v>339</v>
      </c>
      <c r="P806" t="s">
        <v>1212</v>
      </c>
      <c r="Q806" s="142">
        <v>606685.63</v>
      </c>
      <c r="S806" t="s">
        <v>3952</v>
      </c>
      <c r="T806" s="132">
        <v>159692.1</v>
      </c>
      <c r="U806" s="142">
        <v>21393.689100000003</v>
      </c>
      <c r="V806" s="133">
        <v>4.5363841283806747E-4</v>
      </c>
      <c r="W806" s="133">
        <v>6.1893864428680494E-2</v>
      </c>
      <c r="X806" s="133">
        <v>7.1255259646488952E-3</v>
      </c>
    </row>
    <row r="807" spans="1:24">
      <c r="A807" t="s">
        <v>1213</v>
      </c>
      <c r="B807" t="s">
        <v>1261</v>
      </c>
      <c r="C807" t="s">
        <v>4114</v>
      </c>
      <c r="D807" t="s">
        <v>4115</v>
      </c>
      <c r="E807" t="s">
        <v>309</v>
      </c>
      <c r="F807" t="s">
        <v>4114</v>
      </c>
      <c r="G807" t="s">
        <v>4116</v>
      </c>
      <c r="H807" t="s">
        <v>312</v>
      </c>
      <c r="I807" t="s">
        <v>917</v>
      </c>
      <c r="J807" t="s">
        <v>204</v>
      </c>
      <c r="K807" t="s">
        <v>204</v>
      </c>
      <c r="L807" t="s">
        <v>325</v>
      </c>
      <c r="M807" t="s">
        <v>340</v>
      </c>
      <c r="N807" t="s">
        <v>480</v>
      </c>
      <c r="O807" t="s">
        <v>339</v>
      </c>
      <c r="P807" t="s">
        <v>1212</v>
      </c>
      <c r="Q807" s="142">
        <v>17371</v>
      </c>
      <c r="S807" t="s">
        <v>4117</v>
      </c>
      <c r="U807" s="142">
        <v>16528.5065</v>
      </c>
      <c r="V807" s="133">
        <v>2.3231080160172085E-4</v>
      </c>
      <c r="W807" s="133">
        <v>4.74641602448733E-2</v>
      </c>
      <c r="X807" s="133">
        <v>5.4643074775984016E-3</v>
      </c>
    </row>
    <row r="808" spans="1:24">
      <c r="A808" t="s">
        <v>1213</v>
      </c>
      <c r="B808" t="s">
        <v>1261</v>
      </c>
      <c r="C808" t="s">
        <v>1756</v>
      </c>
      <c r="D808" t="s">
        <v>1757</v>
      </c>
      <c r="E808" t="s">
        <v>309</v>
      </c>
      <c r="F808" t="s">
        <v>1756</v>
      </c>
      <c r="G808" t="s">
        <v>3970</v>
      </c>
      <c r="H808" t="s">
        <v>312</v>
      </c>
      <c r="I808" t="s">
        <v>917</v>
      </c>
      <c r="J808" t="s">
        <v>204</v>
      </c>
      <c r="K808" t="s">
        <v>204</v>
      </c>
      <c r="L808" t="s">
        <v>325</v>
      </c>
      <c r="M808" t="s">
        <v>340</v>
      </c>
      <c r="N808" t="s">
        <v>441</v>
      </c>
      <c r="O808" t="s">
        <v>339</v>
      </c>
      <c r="P808" t="s">
        <v>1212</v>
      </c>
      <c r="Q808" s="142">
        <v>250353.8</v>
      </c>
      <c r="S808" t="s">
        <v>3971</v>
      </c>
      <c r="U808" s="142">
        <v>15769.785900000001</v>
      </c>
      <c r="V808" s="133">
        <v>2.1217991702437672E-3</v>
      </c>
      <c r="W808" s="133">
        <v>4.5285376702444674E-2</v>
      </c>
      <c r="X808" s="133">
        <v>5.2134752045414484E-3</v>
      </c>
    </row>
    <row r="809" spans="1:24">
      <c r="A809" t="s">
        <v>1213</v>
      </c>
      <c r="B809" t="s">
        <v>1261</v>
      </c>
      <c r="C809" t="s">
        <v>3254</v>
      </c>
      <c r="D809" t="s">
        <v>3255</v>
      </c>
      <c r="E809" t="s">
        <v>309</v>
      </c>
      <c r="F809" t="s">
        <v>4016</v>
      </c>
      <c r="G809" t="s">
        <v>4017</v>
      </c>
      <c r="H809" t="s">
        <v>312</v>
      </c>
      <c r="I809" t="s">
        <v>917</v>
      </c>
      <c r="J809" t="s">
        <v>204</v>
      </c>
      <c r="K809" t="s">
        <v>204</v>
      </c>
      <c r="L809" t="s">
        <v>325</v>
      </c>
      <c r="M809" t="s">
        <v>340</v>
      </c>
      <c r="N809" t="s">
        <v>476</v>
      </c>
      <c r="O809" t="s">
        <v>339</v>
      </c>
      <c r="P809" t="s">
        <v>1212</v>
      </c>
      <c r="Q809" s="142">
        <v>47338.76</v>
      </c>
      <c r="S809" t="s">
        <v>4018</v>
      </c>
      <c r="U809" s="142">
        <v>14215.829599999999</v>
      </c>
      <c r="V809" s="133">
        <v>2.9770395314542781E-3</v>
      </c>
      <c r="W809" s="133">
        <v>4.0822951273740887E-2</v>
      </c>
      <c r="X809" s="133">
        <v>4.6997388503640849E-3</v>
      </c>
    </row>
    <row r="810" spans="1:24">
      <c r="A810" t="s">
        <v>1213</v>
      </c>
      <c r="B810" t="s">
        <v>1261</v>
      </c>
      <c r="C810" t="s">
        <v>1953</v>
      </c>
      <c r="D810" t="s">
        <v>1954</v>
      </c>
      <c r="E810" t="s">
        <v>309</v>
      </c>
      <c r="F810" t="s">
        <v>1953</v>
      </c>
      <c r="G810" t="s">
        <v>3996</v>
      </c>
      <c r="H810" t="s">
        <v>312</v>
      </c>
      <c r="I810" t="s">
        <v>917</v>
      </c>
      <c r="J810" t="s">
        <v>204</v>
      </c>
      <c r="K810" t="s">
        <v>204</v>
      </c>
      <c r="L810" t="s">
        <v>325</v>
      </c>
      <c r="M810" t="s">
        <v>340</v>
      </c>
      <c r="N810" t="s">
        <v>464</v>
      </c>
      <c r="O810" t="s">
        <v>339</v>
      </c>
      <c r="P810" t="s">
        <v>1212</v>
      </c>
      <c r="Q810" s="142">
        <v>44316</v>
      </c>
      <c r="S810" t="s">
        <v>3997</v>
      </c>
      <c r="U810" s="142">
        <v>11792.4876</v>
      </c>
      <c r="V810" s="133">
        <v>3.6542418924084846E-4</v>
      </c>
      <c r="W810" s="133">
        <v>3.3863950208210362E-2</v>
      </c>
      <c r="X810" s="133">
        <v>3.8985844348469372E-3</v>
      </c>
    </row>
    <row r="811" spans="1:24">
      <c r="A811" t="s">
        <v>1213</v>
      </c>
      <c r="B811" t="s">
        <v>1261</v>
      </c>
      <c r="C811" t="s">
        <v>2535</v>
      </c>
      <c r="D811" t="s">
        <v>2536</v>
      </c>
      <c r="E811" t="s">
        <v>309</v>
      </c>
      <c r="F811" t="s">
        <v>2535</v>
      </c>
      <c r="G811" t="s">
        <v>4245</v>
      </c>
      <c r="H811" t="s">
        <v>312</v>
      </c>
      <c r="I811" t="s">
        <v>917</v>
      </c>
      <c r="J811" t="s">
        <v>204</v>
      </c>
      <c r="K811" t="s">
        <v>204</v>
      </c>
      <c r="L811" t="s">
        <v>325</v>
      </c>
      <c r="M811" t="s">
        <v>340</v>
      </c>
      <c r="N811" t="s">
        <v>451</v>
      </c>
      <c r="O811" t="s">
        <v>339</v>
      </c>
      <c r="P811" t="s">
        <v>1212</v>
      </c>
      <c r="Q811" s="142">
        <v>10605.33</v>
      </c>
      <c r="S811" t="s">
        <v>4246</v>
      </c>
      <c r="U811" s="142">
        <v>10618.056399999999</v>
      </c>
      <c r="V811" s="133">
        <v>1.3768882126197193E-3</v>
      </c>
      <c r="W811" s="133">
        <v>3.049138954380699E-2</v>
      </c>
      <c r="X811" s="133">
        <v>3.5103186704875202E-3</v>
      </c>
    </row>
    <row r="812" spans="1:24">
      <c r="A812" t="s">
        <v>1213</v>
      </c>
      <c r="B812" t="s">
        <v>1261</v>
      </c>
      <c r="C812" t="s">
        <v>3567</v>
      </c>
      <c r="D812" t="s">
        <v>3568</v>
      </c>
      <c r="E812" t="s">
        <v>309</v>
      </c>
      <c r="F812" t="s">
        <v>3567</v>
      </c>
      <c r="G812" t="s">
        <v>3953</v>
      </c>
      <c r="H812" t="s">
        <v>312</v>
      </c>
      <c r="I812" t="s">
        <v>917</v>
      </c>
      <c r="J812" t="s">
        <v>204</v>
      </c>
      <c r="K812" t="s">
        <v>204</v>
      </c>
      <c r="L812" t="s">
        <v>325</v>
      </c>
      <c r="M812" t="s">
        <v>340</v>
      </c>
      <c r="N812" t="s">
        <v>448</v>
      </c>
      <c r="O812" t="s">
        <v>339</v>
      </c>
      <c r="P812" t="s">
        <v>1212</v>
      </c>
      <c r="Q812" s="142">
        <v>529972</v>
      </c>
      <c r="S812" t="s">
        <v>3954</v>
      </c>
      <c r="T812" s="132">
        <v>78745.3</v>
      </c>
      <c r="U812" s="142">
        <v>10392.000400000001</v>
      </c>
      <c r="V812" s="133">
        <v>4.2842939510658127E-4</v>
      </c>
      <c r="W812" s="133">
        <v>3.0068364234039201E-2</v>
      </c>
      <c r="X812" s="133">
        <v>3.4616179170884926E-3</v>
      </c>
    </row>
    <row r="813" spans="1:24">
      <c r="A813" t="s">
        <v>1213</v>
      </c>
      <c r="B813" t="s">
        <v>1261</v>
      </c>
      <c r="C813" t="s">
        <v>4502</v>
      </c>
      <c r="D813" t="s">
        <v>4503</v>
      </c>
      <c r="E813" t="s">
        <v>309</v>
      </c>
      <c r="F813" t="s">
        <v>4502</v>
      </c>
      <c r="G813" t="s">
        <v>4504</v>
      </c>
      <c r="H813" t="s">
        <v>312</v>
      </c>
      <c r="I813" t="s">
        <v>917</v>
      </c>
      <c r="J813" t="s">
        <v>204</v>
      </c>
      <c r="K813" t="s">
        <v>204</v>
      </c>
      <c r="L813" t="s">
        <v>325</v>
      </c>
      <c r="M813" t="s">
        <v>340</v>
      </c>
      <c r="N813" t="s">
        <v>448</v>
      </c>
      <c r="O813" t="s">
        <v>339</v>
      </c>
      <c r="P813" t="s">
        <v>1212</v>
      </c>
      <c r="Q813" s="142">
        <v>53206</v>
      </c>
      <c r="S813" t="s">
        <v>4505</v>
      </c>
      <c r="U813" s="142">
        <v>8912.0049999999992</v>
      </c>
      <c r="V813" s="133">
        <v>1.5007627076573141E-3</v>
      </c>
      <c r="W813" s="133">
        <v>2.5592199357099329E-2</v>
      </c>
      <c r="X813" s="133">
        <v>2.9462998100823171E-3</v>
      </c>
    </row>
    <row r="814" spans="1:24">
      <c r="A814" t="s">
        <v>1213</v>
      </c>
      <c r="B814" t="s">
        <v>1261</v>
      </c>
      <c r="C814" t="s">
        <v>4122</v>
      </c>
      <c r="D814" t="s">
        <v>4123</v>
      </c>
      <c r="E814" t="s">
        <v>309</v>
      </c>
      <c r="F814" t="s">
        <v>4122</v>
      </c>
      <c r="G814" t="s">
        <v>4124</v>
      </c>
      <c r="H814" t="s">
        <v>312</v>
      </c>
      <c r="I814" t="s">
        <v>917</v>
      </c>
      <c r="J814" t="s">
        <v>204</v>
      </c>
      <c r="K814" t="s">
        <v>204</v>
      </c>
      <c r="L814" t="s">
        <v>325</v>
      </c>
      <c r="M814" t="s">
        <v>340</v>
      </c>
      <c r="N814" t="s">
        <v>441</v>
      </c>
      <c r="O814" t="s">
        <v>339</v>
      </c>
      <c r="P814" t="s">
        <v>1212</v>
      </c>
      <c r="Q814" s="142">
        <v>34799</v>
      </c>
      <c r="S814" t="s">
        <v>4125</v>
      </c>
      <c r="U814" s="142">
        <v>8372.6394</v>
      </c>
      <c r="V814" s="133">
        <v>6.175007765561578E-4</v>
      </c>
      <c r="W814" s="133">
        <v>2.4043327698975089E-2</v>
      </c>
      <c r="X814" s="133">
        <v>2.767986090010915E-3</v>
      </c>
    </row>
    <row r="815" spans="1:24">
      <c r="A815" t="s">
        <v>1213</v>
      </c>
      <c r="B815" t="s">
        <v>1261</v>
      </c>
      <c r="C815" t="s">
        <v>2557</v>
      </c>
      <c r="D815" t="s">
        <v>2558</v>
      </c>
      <c r="E815" t="s">
        <v>309</v>
      </c>
      <c r="F815" t="s">
        <v>2557</v>
      </c>
      <c r="G815" t="s">
        <v>3998</v>
      </c>
      <c r="H815" t="s">
        <v>312</v>
      </c>
      <c r="I815" t="s">
        <v>917</v>
      </c>
      <c r="J815" t="s">
        <v>204</v>
      </c>
      <c r="K815" t="s">
        <v>204</v>
      </c>
      <c r="L815" t="s">
        <v>325</v>
      </c>
      <c r="M815" t="s">
        <v>340</v>
      </c>
      <c r="N815" t="s">
        <v>475</v>
      </c>
      <c r="O815" t="s">
        <v>339</v>
      </c>
      <c r="P815" t="s">
        <v>1212</v>
      </c>
      <c r="Q815" s="142">
        <v>310005</v>
      </c>
      <c r="S815" t="s">
        <v>3999</v>
      </c>
      <c r="U815" s="142">
        <v>8013.6292999999996</v>
      </c>
      <c r="V815" s="133">
        <v>1.1291223907736396E-3</v>
      </c>
      <c r="W815" s="133">
        <v>2.3012374582361925E-2</v>
      </c>
      <c r="X815" s="133">
        <v>2.6492976987047361E-3</v>
      </c>
    </row>
    <row r="816" spans="1:24">
      <c r="A816" t="s">
        <v>1213</v>
      </c>
      <c r="B816" t="s">
        <v>1261</v>
      </c>
      <c r="C816" t="s">
        <v>2163</v>
      </c>
      <c r="D816" t="s">
        <v>2164</v>
      </c>
      <c r="E816" t="s">
        <v>309</v>
      </c>
      <c r="F816" t="s">
        <v>2163</v>
      </c>
      <c r="G816" t="s">
        <v>3960</v>
      </c>
      <c r="H816" t="s">
        <v>312</v>
      </c>
      <c r="I816" t="s">
        <v>917</v>
      </c>
      <c r="J816" t="s">
        <v>204</v>
      </c>
      <c r="K816" t="s">
        <v>204</v>
      </c>
      <c r="L816" t="s">
        <v>325</v>
      </c>
      <c r="M816" t="s">
        <v>340</v>
      </c>
      <c r="N816" t="s">
        <v>484</v>
      </c>
      <c r="O816" t="s">
        <v>339</v>
      </c>
      <c r="P816" t="s">
        <v>1212</v>
      </c>
      <c r="Q816" s="142">
        <v>1665927</v>
      </c>
      <c r="S816" t="s">
        <v>3961</v>
      </c>
      <c r="U816" s="142">
        <v>7879.8347000000003</v>
      </c>
      <c r="V816" s="133">
        <v>6.0210379484745629E-4</v>
      </c>
      <c r="W816" s="133">
        <v>2.2628162888071873E-2</v>
      </c>
      <c r="X816" s="133">
        <v>2.6050653595406478E-3</v>
      </c>
    </row>
    <row r="817" spans="1:24">
      <c r="A817" t="s">
        <v>1213</v>
      </c>
      <c r="B817" t="s">
        <v>1261</v>
      </c>
      <c r="C817" t="s">
        <v>1618</v>
      </c>
      <c r="D817" t="s">
        <v>1619</v>
      </c>
      <c r="E817" t="s">
        <v>309</v>
      </c>
      <c r="F817" t="s">
        <v>1618</v>
      </c>
      <c r="G817" t="s">
        <v>4298</v>
      </c>
      <c r="H817" t="s">
        <v>312</v>
      </c>
      <c r="I817" t="s">
        <v>917</v>
      </c>
      <c r="J817" t="s">
        <v>204</v>
      </c>
      <c r="K817" t="s">
        <v>204</v>
      </c>
      <c r="L817" t="s">
        <v>325</v>
      </c>
      <c r="M817" t="s">
        <v>340</v>
      </c>
      <c r="N817" t="s">
        <v>464</v>
      </c>
      <c r="O817" t="s">
        <v>339</v>
      </c>
      <c r="P817" t="s">
        <v>1212</v>
      </c>
      <c r="Q817" s="142">
        <v>77495</v>
      </c>
      <c r="S817" t="s">
        <v>4299</v>
      </c>
      <c r="U817" s="142">
        <v>7605.3593000000001</v>
      </c>
      <c r="V817" s="133">
        <v>2.1171868306525924E-3</v>
      </c>
      <c r="W817" s="133">
        <v>2.1839964338885513E-2</v>
      </c>
      <c r="X817" s="133">
        <v>2.5143240675019577E-3</v>
      </c>
    </row>
    <row r="818" spans="1:24">
      <c r="A818" t="s">
        <v>1213</v>
      </c>
      <c r="B818" t="s">
        <v>1261</v>
      </c>
      <c r="C818" t="s">
        <v>2318</v>
      </c>
      <c r="D818" t="s">
        <v>2319</v>
      </c>
      <c r="E818" t="s">
        <v>309</v>
      </c>
      <c r="F818" t="s">
        <v>4224</v>
      </c>
      <c r="G818" t="s">
        <v>4225</v>
      </c>
      <c r="H818" t="s">
        <v>312</v>
      </c>
      <c r="I818" t="s">
        <v>917</v>
      </c>
      <c r="J818" t="s">
        <v>204</v>
      </c>
      <c r="K818" t="s">
        <v>204</v>
      </c>
      <c r="L818" t="s">
        <v>325</v>
      </c>
      <c r="M818" t="s">
        <v>340</v>
      </c>
      <c r="N818" t="s">
        <v>459</v>
      </c>
      <c r="O818" t="s">
        <v>339</v>
      </c>
      <c r="P818" t="s">
        <v>1212</v>
      </c>
      <c r="Q818" s="142">
        <v>108436.31</v>
      </c>
      <c r="S818" t="s">
        <v>4226</v>
      </c>
      <c r="U818" s="142">
        <v>7492.9489999999996</v>
      </c>
      <c r="V818" s="133">
        <v>9.234003783651953E-4</v>
      </c>
      <c r="W818" s="133">
        <v>2.1517160854152825E-2</v>
      </c>
      <c r="X818" s="133">
        <v>2.4771613433260849E-3</v>
      </c>
    </row>
    <row r="819" spans="1:24">
      <c r="A819" t="s">
        <v>1213</v>
      </c>
      <c r="B819" t="s">
        <v>1261</v>
      </c>
      <c r="C819" t="s">
        <v>2010</v>
      </c>
      <c r="D819" t="s">
        <v>2011</v>
      </c>
      <c r="E819" t="s">
        <v>309</v>
      </c>
      <c r="F819" t="s">
        <v>3948</v>
      </c>
      <c r="G819" t="s">
        <v>3949</v>
      </c>
      <c r="H819" t="s">
        <v>312</v>
      </c>
      <c r="I819" t="s">
        <v>917</v>
      </c>
      <c r="J819" t="s">
        <v>204</v>
      </c>
      <c r="K819" t="s">
        <v>204</v>
      </c>
      <c r="L819" t="s">
        <v>325</v>
      </c>
      <c r="M819" t="s">
        <v>340</v>
      </c>
      <c r="N819" t="s">
        <v>448</v>
      </c>
      <c r="O819" t="s">
        <v>339</v>
      </c>
      <c r="P819" t="s">
        <v>1212</v>
      </c>
      <c r="Q819" s="142">
        <v>45278.43</v>
      </c>
      <c r="S819" t="s">
        <v>3950</v>
      </c>
      <c r="U819" s="142">
        <v>6338.9802</v>
      </c>
      <c r="V819" s="133">
        <v>1.7537729290231153E-4</v>
      </c>
      <c r="W819" s="133">
        <v>1.8203361084189851E-2</v>
      </c>
      <c r="X819" s="133">
        <v>2.095660422023503E-3</v>
      </c>
    </row>
    <row r="820" spans="1:24">
      <c r="A820" t="s">
        <v>1213</v>
      </c>
      <c r="B820" t="s">
        <v>1261</v>
      </c>
      <c r="C820" t="s">
        <v>3962</v>
      </c>
      <c r="D820" t="s">
        <v>3963</v>
      </c>
      <c r="E820" t="s">
        <v>309</v>
      </c>
      <c r="F820" t="s">
        <v>3962</v>
      </c>
      <c r="G820" t="s">
        <v>3964</v>
      </c>
      <c r="H820" t="s">
        <v>312</v>
      </c>
      <c r="I820" t="s">
        <v>917</v>
      </c>
      <c r="J820" t="s">
        <v>204</v>
      </c>
      <c r="K820" t="s">
        <v>204</v>
      </c>
      <c r="L820" t="s">
        <v>325</v>
      </c>
      <c r="M820" t="s">
        <v>340</v>
      </c>
      <c r="N820" t="s">
        <v>458</v>
      </c>
      <c r="O820" t="s">
        <v>339</v>
      </c>
      <c r="P820" t="s">
        <v>1212</v>
      </c>
      <c r="Q820" s="142">
        <v>9343.58</v>
      </c>
      <c r="S820" t="s">
        <v>3965</v>
      </c>
      <c r="U820" s="142">
        <v>6047.165</v>
      </c>
      <c r="V820" s="133">
        <v>3.2203879018539912E-4</v>
      </c>
      <c r="W820" s="133">
        <v>1.7365368579916728E-2</v>
      </c>
      <c r="X820" s="133">
        <v>1.9991866050709396E-3</v>
      </c>
    </row>
    <row r="821" spans="1:24">
      <c r="A821" t="s">
        <v>1213</v>
      </c>
      <c r="B821" t="s">
        <v>1261</v>
      </c>
      <c r="C821" t="s">
        <v>2300</v>
      </c>
      <c r="D821" t="s">
        <v>2301</v>
      </c>
      <c r="E821" t="s">
        <v>309</v>
      </c>
      <c r="F821" t="s">
        <v>4232</v>
      </c>
      <c r="G821" t="s">
        <v>4233</v>
      </c>
      <c r="H821" t="s">
        <v>312</v>
      </c>
      <c r="I821" t="s">
        <v>917</v>
      </c>
      <c r="J821" t="s">
        <v>204</v>
      </c>
      <c r="K821" t="s">
        <v>204</v>
      </c>
      <c r="L821" t="s">
        <v>325</v>
      </c>
      <c r="M821" t="s">
        <v>340</v>
      </c>
      <c r="N821" t="s">
        <v>445</v>
      </c>
      <c r="O821" t="s">
        <v>339</v>
      </c>
      <c r="P821" t="s">
        <v>1212</v>
      </c>
      <c r="Q821" s="142">
        <v>170091</v>
      </c>
      <c r="S821" t="s">
        <v>4234</v>
      </c>
      <c r="U821" s="142">
        <v>5970.1940999999997</v>
      </c>
      <c r="V821" s="133">
        <v>7.6329646981743854E-4</v>
      </c>
      <c r="W821" s="133">
        <v>1.7144334816663387E-2</v>
      </c>
      <c r="X821" s="133">
        <v>1.9737401115668776E-3</v>
      </c>
    </row>
    <row r="822" spans="1:24">
      <c r="A822" t="s">
        <v>1213</v>
      </c>
      <c r="B822" t="s">
        <v>1261</v>
      </c>
      <c r="C822" t="s">
        <v>2474</v>
      </c>
      <c r="D822" t="s">
        <v>2475</v>
      </c>
      <c r="E822" t="s">
        <v>309</v>
      </c>
      <c r="F822" t="s">
        <v>2474</v>
      </c>
      <c r="G822" t="s">
        <v>4247</v>
      </c>
      <c r="H822" t="s">
        <v>312</v>
      </c>
      <c r="I822" t="s">
        <v>917</v>
      </c>
      <c r="J822" t="s">
        <v>204</v>
      </c>
      <c r="K822" t="s">
        <v>204</v>
      </c>
      <c r="L822" t="s">
        <v>325</v>
      </c>
      <c r="M822" t="s">
        <v>340</v>
      </c>
      <c r="N822" t="s">
        <v>478</v>
      </c>
      <c r="O822" t="s">
        <v>339</v>
      </c>
      <c r="P822" t="s">
        <v>1212</v>
      </c>
      <c r="Q822" s="142">
        <v>393833</v>
      </c>
      <c r="S822" t="s">
        <v>4248</v>
      </c>
      <c r="T822" s="132">
        <v>91005.6</v>
      </c>
      <c r="U822" s="142">
        <v>5903.9807000000001</v>
      </c>
      <c r="V822" s="133">
        <v>1.9658223353591787E-3</v>
      </c>
      <c r="W822" s="133">
        <v>1.7215529564488265E-2</v>
      </c>
      <c r="X822" s="133">
        <v>1.9819364009544525E-3</v>
      </c>
    </row>
    <row r="823" spans="1:24">
      <c r="A823" t="s">
        <v>1213</v>
      </c>
      <c r="B823" t="s">
        <v>1261</v>
      </c>
      <c r="C823" t="s">
        <v>2125</v>
      </c>
      <c r="D823" t="s">
        <v>2126</v>
      </c>
      <c r="E823" t="s">
        <v>309</v>
      </c>
      <c r="F823" t="s">
        <v>2125</v>
      </c>
      <c r="G823" t="s">
        <v>3972</v>
      </c>
      <c r="H823" t="s">
        <v>312</v>
      </c>
      <c r="I823" t="s">
        <v>917</v>
      </c>
      <c r="J823" t="s">
        <v>204</v>
      </c>
      <c r="K823" t="s">
        <v>204</v>
      </c>
      <c r="L823" t="s">
        <v>325</v>
      </c>
      <c r="M823" t="s">
        <v>340</v>
      </c>
      <c r="N823" t="s">
        <v>464</v>
      </c>
      <c r="O823" t="s">
        <v>339</v>
      </c>
      <c r="P823" t="s">
        <v>1212</v>
      </c>
      <c r="Q823" s="142">
        <v>21046.22</v>
      </c>
      <c r="S823" t="s">
        <v>3973</v>
      </c>
      <c r="T823" s="132">
        <v>53145.7</v>
      </c>
      <c r="U823" s="142">
        <v>5714.5788000000002</v>
      </c>
      <c r="V823" s="133">
        <v>4.4288053932631179E-4</v>
      </c>
      <c r="W823" s="133">
        <v>1.6562912076555841E-2</v>
      </c>
      <c r="X823" s="133">
        <v>1.9068038672506499E-3</v>
      </c>
    </row>
    <row r="824" spans="1:24">
      <c r="A824" t="s">
        <v>1213</v>
      </c>
      <c r="B824" t="s">
        <v>1261</v>
      </c>
      <c r="C824" t="s">
        <v>2119</v>
      </c>
      <c r="D824" t="s">
        <v>2120</v>
      </c>
      <c r="E824" t="s">
        <v>309</v>
      </c>
      <c r="F824" t="s">
        <v>2119</v>
      </c>
      <c r="G824" t="s">
        <v>4008</v>
      </c>
      <c r="H824" t="s">
        <v>312</v>
      </c>
      <c r="I824" t="s">
        <v>917</v>
      </c>
      <c r="J824" t="s">
        <v>204</v>
      </c>
      <c r="K824" t="s">
        <v>204</v>
      </c>
      <c r="L824" t="s">
        <v>325</v>
      </c>
      <c r="M824" t="s">
        <v>340</v>
      </c>
      <c r="N824" t="s">
        <v>464</v>
      </c>
      <c r="O824" t="s">
        <v>339</v>
      </c>
      <c r="P824" t="s">
        <v>1212</v>
      </c>
      <c r="Q824" s="142">
        <v>13612.03</v>
      </c>
      <c r="S824" t="s">
        <v>4009</v>
      </c>
      <c r="U824" s="142">
        <v>5585.0159000000003</v>
      </c>
      <c r="V824" s="133">
        <v>5.5335765440288906E-4</v>
      </c>
      <c r="W824" s="133">
        <v>1.603823612707795E-2</v>
      </c>
      <c r="X824" s="133">
        <v>1.8464005924585343E-3</v>
      </c>
    </row>
    <row r="825" spans="1:24">
      <c r="A825" t="s">
        <v>1213</v>
      </c>
      <c r="B825" t="s">
        <v>1261</v>
      </c>
      <c r="C825" t="s">
        <v>3979</v>
      </c>
      <c r="D825" t="s">
        <v>3980</v>
      </c>
      <c r="E825" t="s">
        <v>309</v>
      </c>
      <c r="F825" t="s">
        <v>3979</v>
      </c>
      <c r="G825" t="s">
        <v>3981</v>
      </c>
      <c r="H825" t="s">
        <v>312</v>
      </c>
      <c r="I825" t="s">
        <v>917</v>
      </c>
      <c r="J825" t="s">
        <v>204</v>
      </c>
      <c r="K825" t="s">
        <v>204</v>
      </c>
      <c r="L825" t="s">
        <v>325</v>
      </c>
      <c r="M825" t="s">
        <v>340</v>
      </c>
      <c r="N825" t="s">
        <v>458</v>
      </c>
      <c r="O825" t="s">
        <v>339</v>
      </c>
      <c r="P825" t="s">
        <v>1212</v>
      </c>
      <c r="Q825" s="142">
        <v>42802</v>
      </c>
      <c r="S825" t="s">
        <v>3982</v>
      </c>
      <c r="U825" s="142">
        <v>5268.9261999999999</v>
      </c>
      <c r="V825" s="133">
        <v>3.8591156450876234E-4</v>
      </c>
      <c r="W825" s="133">
        <v>1.5130535688461105E-2</v>
      </c>
      <c r="X825" s="133">
        <v>1.7419016553960355E-3</v>
      </c>
    </row>
    <row r="826" spans="1:24">
      <c r="A826" t="s">
        <v>1213</v>
      </c>
      <c r="B826" t="s">
        <v>1261</v>
      </c>
      <c r="C826" t="s">
        <v>2253</v>
      </c>
      <c r="D826" t="s">
        <v>2254</v>
      </c>
      <c r="E826" t="s">
        <v>309</v>
      </c>
      <c r="F826" t="s">
        <v>2253</v>
      </c>
      <c r="G826" t="s">
        <v>3966</v>
      </c>
      <c r="H826" t="s">
        <v>312</v>
      </c>
      <c r="I826" t="s">
        <v>917</v>
      </c>
      <c r="J826" t="s">
        <v>204</v>
      </c>
      <c r="K826" t="s">
        <v>204</v>
      </c>
      <c r="L826" t="s">
        <v>325</v>
      </c>
      <c r="M826" t="s">
        <v>340</v>
      </c>
      <c r="N826" t="s">
        <v>467</v>
      </c>
      <c r="O826" t="s">
        <v>339</v>
      </c>
      <c r="P826" t="s">
        <v>1212</v>
      </c>
      <c r="Q826" s="142">
        <v>99437</v>
      </c>
      <c r="S826" t="s">
        <v>3967</v>
      </c>
      <c r="U826" s="142">
        <v>5143.8760000000002</v>
      </c>
      <c r="V826" s="133">
        <v>8.1054326495027358E-5</v>
      </c>
      <c r="W826" s="133">
        <v>1.4771434746291171E-2</v>
      </c>
      <c r="X826" s="133">
        <v>1.7005601894691472E-3</v>
      </c>
    </row>
    <row r="827" spans="1:24">
      <c r="A827" t="s">
        <v>1213</v>
      </c>
      <c r="B827" t="s">
        <v>1261</v>
      </c>
      <c r="C827" t="s">
        <v>2330</v>
      </c>
      <c r="D827" t="s">
        <v>2331</v>
      </c>
      <c r="E827" t="s">
        <v>309</v>
      </c>
      <c r="F827" t="s">
        <v>3974</v>
      </c>
      <c r="G827" t="s">
        <v>3975</v>
      </c>
      <c r="H827" t="s">
        <v>312</v>
      </c>
      <c r="I827" t="s">
        <v>917</v>
      </c>
      <c r="J827" t="s">
        <v>204</v>
      </c>
      <c r="K827" t="s">
        <v>204</v>
      </c>
      <c r="L827" t="s">
        <v>325</v>
      </c>
      <c r="M827" t="s">
        <v>340</v>
      </c>
      <c r="N827" t="s">
        <v>445</v>
      </c>
      <c r="O827" t="s">
        <v>339</v>
      </c>
      <c r="P827" t="s">
        <v>1212</v>
      </c>
      <c r="Q827" s="142">
        <v>119986.81</v>
      </c>
      <c r="S827" t="s">
        <v>3976</v>
      </c>
      <c r="U827" s="142">
        <v>4571.4975000000004</v>
      </c>
      <c r="V827" s="133">
        <v>4.6174034358343208E-4</v>
      </c>
      <c r="W827" s="133">
        <v>1.3127761304261545E-2</v>
      </c>
      <c r="X827" s="133">
        <v>1.5113324219562371E-3</v>
      </c>
    </row>
    <row r="828" spans="1:24">
      <c r="A828" t="s">
        <v>1213</v>
      </c>
      <c r="B828" t="s">
        <v>1261</v>
      </c>
      <c r="C828" t="s">
        <v>2388</v>
      </c>
      <c r="D828" t="s">
        <v>2389</v>
      </c>
      <c r="E828" t="s">
        <v>309</v>
      </c>
      <c r="F828" t="s">
        <v>2388</v>
      </c>
      <c r="G828" t="s">
        <v>3968</v>
      </c>
      <c r="H828" t="s">
        <v>312</v>
      </c>
      <c r="I828" t="s">
        <v>917</v>
      </c>
      <c r="J828" t="s">
        <v>204</v>
      </c>
      <c r="K828" t="s">
        <v>204</v>
      </c>
      <c r="L828" t="s">
        <v>325</v>
      </c>
      <c r="M828" t="s">
        <v>340</v>
      </c>
      <c r="N828" t="s">
        <v>446</v>
      </c>
      <c r="O828" t="s">
        <v>339</v>
      </c>
      <c r="P828" t="s">
        <v>1212</v>
      </c>
      <c r="Q828" s="142">
        <v>5839</v>
      </c>
      <c r="S828" t="s">
        <v>3969</v>
      </c>
      <c r="U828" s="142">
        <v>4525.2250000000004</v>
      </c>
      <c r="V828" s="133">
        <v>1.3129064959416033E-4</v>
      </c>
      <c r="W828" s="133">
        <v>1.2994882782912465E-2</v>
      </c>
      <c r="X828" s="133">
        <v>1.4960347933018164E-3</v>
      </c>
    </row>
    <row r="829" spans="1:24">
      <c r="A829" t="s">
        <v>1213</v>
      </c>
      <c r="B829" t="s">
        <v>1261</v>
      </c>
      <c r="C829" t="s">
        <v>2540</v>
      </c>
      <c r="D829" t="s">
        <v>2541</v>
      </c>
      <c r="E829" t="s">
        <v>309</v>
      </c>
      <c r="F829" t="s">
        <v>2540</v>
      </c>
      <c r="G829" t="s">
        <v>4076</v>
      </c>
      <c r="H829" t="s">
        <v>312</v>
      </c>
      <c r="I829" t="s">
        <v>917</v>
      </c>
      <c r="J829" t="s">
        <v>204</v>
      </c>
      <c r="K829" t="s">
        <v>204</v>
      </c>
      <c r="L829" t="s">
        <v>325</v>
      </c>
      <c r="M829" t="s">
        <v>340</v>
      </c>
      <c r="N829" t="s">
        <v>440</v>
      </c>
      <c r="O829" t="s">
        <v>339</v>
      </c>
      <c r="P829" t="s">
        <v>1212</v>
      </c>
      <c r="Q829" s="142">
        <v>168790.2</v>
      </c>
      <c r="S829" t="s">
        <v>4077</v>
      </c>
      <c r="U829" s="142">
        <v>4415.5515999999998</v>
      </c>
      <c r="V829" s="133">
        <v>7.5203536510839303E-4</v>
      </c>
      <c r="W829" s="133">
        <v>1.2679938760998146E-2</v>
      </c>
      <c r="X829" s="133">
        <v>1.4597768891254285E-3</v>
      </c>
    </row>
    <row r="830" spans="1:24">
      <c r="A830" t="s">
        <v>1213</v>
      </c>
      <c r="B830" t="s">
        <v>1261</v>
      </c>
      <c r="C830" t="s">
        <v>4326</v>
      </c>
      <c r="D830" t="s">
        <v>4327</v>
      </c>
      <c r="E830" t="s">
        <v>309</v>
      </c>
      <c r="F830" t="s">
        <v>4328</v>
      </c>
      <c r="G830" t="s">
        <v>4329</v>
      </c>
      <c r="H830" t="s">
        <v>312</v>
      </c>
      <c r="I830" t="s">
        <v>917</v>
      </c>
      <c r="J830" t="s">
        <v>204</v>
      </c>
      <c r="K830" t="s">
        <v>204</v>
      </c>
      <c r="L830" t="s">
        <v>325</v>
      </c>
      <c r="M830" t="s">
        <v>340</v>
      </c>
      <c r="N830" t="s">
        <v>451</v>
      </c>
      <c r="O830" t="s">
        <v>339</v>
      </c>
      <c r="P830" t="s">
        <v>1212</v>
      </c>
      <c r="Q830" s="142">
        <v>44812.92</v>
      </c>
      <c r="S830" t="s">
        <v>4330</v>
      </c>
      <c r="U830" s="142">
        <v>4354.9195999999993</v>
      </c>
      <c r="V830" s="133">
        <v>8.4419113871816586E-4</v>
      </c>
      <c r="W830" s="133">
        <v>1.2505824414031141E-2</v>
      </c>
      <c r="X830" s="133">
        <v>1.4397319894963083E-3</v>
      </c>
    </row>
    <row r="831" spans="1:24">
      <c r="A831" t="s">
        <v>1213</v>
      </c>
      <c r="B831" t="s">
        <v>1261</v>
      </c>
      <c r="C831" t="s">
        <v>3331</v>
      </c>
      <c r="D831" t="s">
        <v>3332</v>
      </c>
      <c r="E831" t="s">
        <v>309</v>
      </c>
      <c r="F831" t="s">
        <v>3331</v>
      </c>
      <c r="G831" t="s">
        <v>4535</v>
      </c>
      <c r="H831" t="s">
        <v>312</v>
      </c>
      <c r="I831" t="s">
        <v>917</v>
      </c>
      <c r="J831" t="s">
        <v>204</v>
      </c>
      <c r="K831" t="s">
        <v>204</v>
      </c>
      <c r="L831" t="s">
        <v>325</v>
      </c>
      <c r="M831" t="s">
        <v>340</v>
      </c>
      <c r="N831" t="s">
        <v>458</v>
      </c>
      <c r="O831" t="s">
        <v>339</v>
      </c>
      <c r="P831" t="s">
        <v>1212</v>
      </c>
      <c r="Q831" s="142">
        <v>24734</v>
      </c>
      <c r="S831" t="s">
        <v>4536</v>
      </c>
      <c r="U831" s="142">
        <v>4006.9079999999999</v>
      </c>
      <c r="V831" s="133">
        <v>1.9095233055026527E-3</v>
      </c>
      <c r="W831" s="133">
        <v>1.1506455431920892E-2</v>
      </c>
      <c r="X831" s="133">
        <v>1.3246797190326215E-3</v>
      </c>
    </row>
    <row r="832" spans="1:24">
      <c r="A832" t="s">
        <v>1213</v>
      </c>
      <c r="B832" t="s">
        <v>1261</v>
      </c>
      <c r="C832" t="s">
        <v>2274</v>
      </c>
      <c r="D832" t="s">
        <v>2275</v>
      </c>
      <c r="E832" t="s">
        <v>309</v>
      </c>
      <c r="F832" t="s">
        <v>4235</v>
      </c>
      <c r="G832" t="s">
        <v>4236</v>
      </c>
      <c r="H832" t="s">
        <v>312</v>
      </c>
      <c r="I832" t="s">
        <v>917</v>
      </c>
      <c r="J832" t="s">
        <v>204</v>
      </c>
      <c r="K832" t="s">
        <v>204</v>
      </c>
      <c r="L832" t="s">
        <v>325</v>
      </c>
      <c r="M832" t="s">
        <v>340</v>
      </c>
      <c r="N832" t="s">
        <v>445</v>
      </c>
      <c r="O832" t="s">
        <v>339</v>
      </c>
      <c r="P832" t="s">
        <v>1212</v>
      </c>
      <c r="Q832" s="142">
        <v>60934.46</v>
      </c>
      <c r="S832" t="s">
        <v>4237</v>
      </c>
      <c r="U832" s="142">
        <v>4002.7847000000002</v>
      </c>
      <c r="V832" s="133">
        <v>7.7095568417372173E-4</v>
      </c>
      <c r="W832" s="133">
        <v>1.1494614673977777E-2</v>
      </c>
      <c r="X832" s="133">
        <v>1.3233165527649535E-3</v>
      </c>
    </row>
    <row r="833" spans="1:24">
      <c r="A833" t="s">
        <v>1213</v>
      </c>
      <c r="B833" t="s">
        <v>1261</v>
      </c>
      <c r="C833" t="s">
        <v>1794</v>
      </c>
      <c r="D833" t="s">
        <v>1795</v>
      </c>
      <c r="E833" t="s">
        <v>309</v>
      </c>
      <c r="F833" t="s">
        <v>4532</v>
      </c>
      <c r="G833" t="s">
        <v>4533</v>
      </c>
      <c r="H833" t="s">
        <v>312</v>
      </c>
      <c r="I833" t="s">
        <v>917</v>
      </c>
      <c r="J833" t="s">
        <v>204</v>
      </c>
      <c r="K833" t="s">
        <v>204</v>
      </c>
      <c r="L833" t="s">
        <v>325</v>
      </c>
      <c r="M833" t="s">
        <v>340</v>
      </c>
      <c r="N833" t="s">
        <v>441</v>
      </c>
      <c r="O833" t="s">
        <v>339</v>
      </c>
      <c r="P833" t="s">
        <v>1212</v>
      </c>
      <c r="Q833" s="142">
        <v>63806</v>
      </c>
      <c r="S833" t="s">
        <v>4534</v>
      </c>
      <c r="U833" s="142">
        <v>3853.8824</v>
      </c>
      <c r="V833" s="133">
        <v>4.866737535363477E-3</v>
      </c>
      <c r="W833" s="133">
        <v>1.1067018777437447E-2</v>
      </c>
      <c r="X833" s="133">
        <v>1.2740896109460873E-3</v>
      </c>
    </row>
    <row r="834" spans="1:24">
      <c r="A834" t="s">
        <v>1213</v>
      </c>
      <c r="B834" t="s">
        <v>1261</v>
      </c>
      <c r="C834" t="s">
        <v>4537</v>
      </c>
      <c r="D834" t="s">
        <v>4538</v>
      </c>
      <c r="E834" t="s">
        <v>309</v>
      </c>
      <c r="F834" t="s">
        <v>4537</v>
      </c>
      <c r="G834" t="s">
        <v>4539</v>
      </c>
      <c r="H834" t="s">
        <v>312</v>
      </c>
      <c r="I834" t="s">
        <v>917</v>
      </c>
      <c r="J834" t="s">
        <v>204</v>
      </c>
      <c r="K834" t="s">
        <v>204</v>
      </c>
      <c r="L834" t="s">
        <v>325</v>
      </c>
      <c r="M834" t="s">
        <v>340</v>
      </c>
      <c r="N834" t="s">
        <v>439</v>
      </c>
      <c r="O834" t="s">
        <v>339</v>
      </c>
      <c r="P834" t="s">
        <v>1212</v>
      </c>
      <c r="Q834" s="142">
        <v>75526</v>
      </c>
      <c r="S834" t="s">
        <v>4540</v>
      </c>
      <c r="U834" s="142">
        <v>3851.826</v>
      </c>
      <c r="V834" s="133">
        <v>3.0539335518145684E-3</v>
      </c>
      <c r="W834" s="133">
        <v>1.1061113507101766E-2</v>
      </c>
      <c r="X834" s="133">
        <v>1.2734097671926947E-3</v>
      </c>
    </row>
    <row r="835" spans="1:24">
      <c r="A835" t="s">
        <v>1213</v>
      </c>
      <c r="B835" t="s">
        <v>1261</v>
      </c>
      <c r="C835" t="s">
        <v>4347</v>
      </c>
      <c r="D835" t="s">
        <v>4348</v>
      </c>
      <c r="E835" t="s">
        <v>309</v>
      </c>
      <c r="F835" t="s">
        <v>4347</v>
      </c>
      <c r="G835" t="s">
        <v>4349</v>
      </c>
      <c r="H835" t="s">
        <v>312</v>
      </c>
      <c r="I835" t="s">
        <v>917</v>
      </c>
      <c r="J835" t="s">
        <v>204</v>
      </c>
      <c r="K835" t="s">
        <v>204</v>
      </c>
      <c r="L835" t="s">
        <v>325</v>
      </c>
      <c r="M835" t="s">
        <v>340</v>
      </c>
      <c r="N835" t="s">
        <v>451</v>
      </c>
      <c r="O835" t="s">
        <v>339</v>
      </c>
      <c r="P835" t="s">
        <v>1212</v>
      </c>
      <c r="Q835" s="142">
        <v>23984.68</v>
      </c>
      <c r="S835" t="s">
        <v>4350</v>
      </c>
      <c r="U835" s="142">
        <v>3252.3226</v>
      </c>
      <c r="V835" s="133">
        <v>6.9294505781004141E-4</v>
      </c>
      <c r="W835" s="133">
        <v>9.3395468873207783E-3</v>
      </c>
      <c r="X835" s="133">
        <v>1.0752145541072773E-3</v>
      </c>
    </row>
    <row r="836" spans="1:24">
      <c r="A836" t="s">
        <v>1213</v>
      </c>
      <c r="B836" t="s">
        <v>1261</v>
      </c>
      <c r="C836" t="s">
        <v>1967</v>
      </c>
      <c r="D836" t="s">
        <v>1968</v>
      </c>
      <c r="E836" t="s">
        <v>309</v>
      </c>
      <c r="F836" t="s">
        <v>1967</v>
      </c>
      <c r="G836" t="s">
        <v>4545</v>
      </c>
      <c r="H836" t="s">
        <v>312</v>
      </c>
      <c r="I836" t="s">
        <v>917</v>
      </c>
      <c r="J836" t="s">
        <v>204</v>
      </c>
      <c r="K836" t="s">
        <v>204</v>
      </c>
      <c r="L836" t="s">
        <v>325</v>
      </c>
      <c r="M836" t="s">
        <v>340</v>
      </c>
      <c r="N836" t="s">
        <v>451</v>
      </c>
      <c r="O836" t="s">
        <v>339</v>
      </c>
      <c r="P836" t="s">
        <v>1212</v>
      </c>
      <c r="Q836" s="142">
        <v>867608</v>
      </c>
      <c r="S836" t="s">
        <v>4546</v>
      </c>
      <c r="U836" s="142">
        <v>3211.8847999999998</v>
      </c>
      <c r="V836" s="133">
        <v>3.4862577975468077E-3</v>
      </c>
      <c r="W836" s="133">
        <v>9.2234235195236425E-3</v>
      </c>
      <c r="X836" s="133">
        <v>1.0618458611038792E-3</v>
      </c>
    </row>
    <row r="837" spans="1:24">
      <c r="A837" t="s">
        <v>1213</v>
      </c>
      <c r="B837" t="s">
        <v>1261</v>
      </c>
      <c r="C837" t="s">
        <v>4019</v>
      </c>
      <c r="D837" t="s">
        <v>4020</v>
      </c>
      <c r="E837" t="s">
        <v>309</v>
      </c>
      <c r="F837" t="s">
        <v>4021</v>
      </c>
      <c r="G837" t="s">
        <v>4022</v>
      </c>
      <c r="H837" t="s">
        <v>312</v>
      </c>
      <c r="I837" t="s">
        <v>917</v>
      </c>
      <c r="J837" t="s">
        <v>204</v>
      </c>
      <c r="K837" t="s">
        <v>204</v>
      </c>
      <c r="L837" t="s">
        <v>325</v>
      </c>
      <c r="M837" t="s">
        <v>340</v>
      </c>
      <c r="N837" t="s">
        <v>476</v>
      </c>
      <c r="O837" t="s">
        <v>339</v>
      </c>
      <c r="P837" t="s">
        <v>1212</v>
      </c>
      <c r="Q837" s="142">
        <v>55245</v>
      </c>
      <c r="S837" t="s">
        <v>4023</v>
      </c>
      <c r="T837" s="132">
        <v>25104.400000000001</v>
      </c>
      <c r="U837" s="142">
        <v>3132.6357000000003</v>
      </c>
      <c r="V837" s="133">
        <v>7.6924501480634788E-4</v>
      </c>
      <c r="W837" s="133">
        <v>9.067938687744536E-3</v>
      </c>
      <c r="X837" s="133">
        <v>1.0439456828523223E-3</v>
      </c>
    </row>
    <row r="838" spans="1:24">
      <c r="A838" t="s">
        <v>1213</v>
      </c>
      <c r="B838" t="s">
        <v>1261</v>
      </c>
      <c r="C838" t="s">
        <v>4541</v>
      </c>
      <c r="D838" t="s">
        <v>4542</v>
      </c>
      <c r="E838" t="s">
        <v>309</v>
      </c>
      <c r="F838" t="s">
        <v>4541</v>
      </c>
      <c r="G838" t="s">
        <v>4543</v>
      </c>
      <c r="H838" t="s">
        <v>312</v>
      </c>
      <c r="I838" t="s">
        <v>917</v>
      </c>
      <c r="J838" t="s">
        <v>204</v>
      </c>
      <c r="K838" t="s">
        <v>204</v>
      </c>
      <c r="L838" t="s">
        <v>325</v>
      </c>
      <c r="M838" t="s">
        <v>340</v>
      </c>
      <c r="N838" t="s">
        <v>451</v>
      </c>
      <c r="O838" t="s">
        <v>339</v>
      </c>
      <c r="P838" t="s">
        <v>1212</v>
      </c>
      <c r="Q838" s="142">
        <v>21480</v>
      </c>
      <c r="S838" t="s">
        <v>4544</v>
      </c>
      <c r="U838" s="142">
        <v>3069.4920000000002</v>
      </c>
      <c r="V838" s="133">
        <v>2.0309250892146247E-3</v>
      </c>
      <c r="W838" s="133">
        <v>8.8145205471744613E-3</v>
      </c>
      <c r="X838" s="133">
        <v>1.0147709406187711E-3</v>
      </c>
    </row>
    <row r="839" spans="1:24">
      <c r="A839" t="s">
        <v>1213</v>
      </c>
      <c r="B839" t="s">
        <v>1261</v>
      </c>
      <c r="C839" t="s">
        <v>4288</v>
      </c>
      <c r="D839" t="s">
        <v>4289</v>
      </c>
      <c r="E839" t="s">
        <v>309</v>
      </c>
      <c r="F839" t="s">
        <v>4288</v>
      </c>
      <c r="G839" t="s">
        <v>4290</v>
      </c>
      <c r="H839" t="s">
        <v>312</v>
      </c>
      <c r="I839" t="s">
        <v>917</v>
      </c>
      <c r="J839" t="s">
        <v>204</v>
      </c>
      <c r="K839" t="s">
        <v>204</v>
      </c>
      <c r="L839" t="s">
        <v>325</v>
      </c>
      <c r="M839" t="s">
        <v>340</v>
      </c>
      <c r="N839" t="s">
        <v>445</v>
      </c>
      <c r="O839" t="s">
        <v>339</v>
      </c>
      <c r="P839" t="s">
        <v>1212</v>
      </c>
      <c r="Q839" s="142">
        <v>574001.6</v>
      </c>
      <c r="S839" t="s">
        <v>4291</v>
      </c>
      <c r="U839" s="142">
        <v>2916.5021000000002</v>
      </c>
      <c r="V839" s="133">
        <v>5.4464096728937793E-4</v>
      </c>
      <c r="W839" s="133">
        <v>8.3751864957580194E-3</v>
      </c>
      <c r="X839" s="133">
        <v>9.6419264470174262E-4</v>
      </c>
    </row>
    <row r="840" spans="1:24">
      <c r="A840" t="s">
        <v>1213</v>
      </c>
      <c r="B840" t="s">
        <v>1261</v>
      </c>
      <c r="C840" t="s">
        <v>4306</v>
      </c>
      <c r="D840" t="s">
        <v>4307</v>
      </c>
      <c r="E840" t="s">
        <v>309</v>
      </c>
      <c r="F840" t="s">
        <v>4306</v>
      </c>
      <c r="G840" t="s">
        <v>4308</v>
      </c>
      <c r="H840" t="s">
        <v>312</v>
      </c>
      <c r="I840" t="s">
        <v>917</v>
      </c>
      <c r="J840" t="s">
        <v>204</v>
      </c>
      <c r="K840" t="s">
        <v>204</v>
      </c>
      <c r="L840" t="s">
        <v>325</v>
      </c>
      <c r="M840" t="s">
        <v>340</v>
      </c>
      <c r="N840" t="s">
        <v>459</v>
      </c>
      <c r="O840" t="s">
        <v>339</v>
      </c>
      <c r="P840" t="s">
        <v>1212</v>
      </c>
      <c r="Q840" s="142">
        <v>175862</v>
      </c>
      <c r="S840" t="s">
        <v>4309</v>
      </c>
      <c r="U840" s="142">
        <v>2699.4817000000003</v>
      </c>
      <c r="V840" s="133">
        <v>1.7571303751531602E-3</v>
      </c>
      <c r="W840" s="133">
        <v>7.7519788001960731E-3</v>
      </c>
      <c r="X840" s="133">
        <v>8.9244591088432853E-4</v>
      </c>
    </row>
    <row r="841" spans="1:24">
      <c r="A841" t="s">
        <v>1213</v>
      </c>
      <c r="B841" t="s">
        <v>1261</v>
      </c>
      <c r="C841" t="s">
        <v>3113</v>
      </c>
      <c r="D841" t="s">
        <v>3114</v>
      </c>
      <c r="E841" t="s">
        <v>309</v>
      </c>
      <c r="F841" t="s">
        <v>3113</v>
      </c>
      <c r="G841" t="s">
        <v>4449</v>
      </c>
      <c r="H841" t="s">
        <v>312</v>
      </c>
      <c r="I841" t="s">
        <v>917</v>
      </c>
      <c r="J841" t="s">
        <v>204</v>
      </c>
      <c r="K841" t="s">
        <v>204</v>
      </c>
      <c r="L841" t="s">
        <v>325</v>
      </c>
      <c r="M841" t="s">
        <v>340</v>
      </c>
      <c r="N841" t="s">
        <v>447</v>
      </c>
      <c r="O841" t="s">
        <v>339</v>
      </c>
      <c r="P841" t="s">
        <v>1212</v>
      </c>
      <c r="Q841" s="142">
        <v>8447</v>
      </c>
      <c r="S841" t="s">
        <v>4450</v>
      </c>
      <c r="U841" s="142">
        <v>2415.8420000000001</v>
      </c>
      <c r="V841" s="133">
        <v>4.3649205899148582E-4</v>
      </c>
      <c r="W841" s="133">
        <v>6.9374635762943981E-3</v>
      </c>
      <c r="X841" s="133">
        <v>7.9867491387054714E-4</v>
      </c>
    </row>
    <row r="842" spans="1:24">
      <c r="A842" t="s">
        <v>1213</v>
      </c>
      <c r="B842" t="s">
        <v>1261</v>
      </c>
      <c r="C842" t="s">
        <v>2195</v>
      </c>
      <c r="D842" t="s">
        <v>2196</v>
      </c>
      <c r="E842" t="s">
        <v>309</v>
      </c>
      <c r="F842" t="s">
        <v>2195</v>
      </c>
      <c r="G842" t="s">
        <v>4003</v>
      </c>
      <c r="H842" t="s">
        <v>312</v>
      </c>
      <c r="I842" t="s">
        <v>917</v>
      </c>
      <c r="J842" t="s">
        <v>204</v>
      </c>
      <c r="K842" t="s">
        <v>204</v>
      </c>
      <c r="L842" t="s">
        <v>325</v>
      </c>
      <c r="M842" t="s">
        <v>340</v>
      </c>
      <c r="N842" t="s">
        <v>464</v>
      </c>
      <c r="O842" t="s">
        <v>339</v>
      </c>
      <c r="P842" t="s">
        <v>1212</v>
      </c>
      <c r="Q842" s="142">
        <v>133948.96</v>
      </c>
      <c r="S842" t="s">
        <v>4004</v>
      </c>
      <c r="U842" s="142">
        <v>2342.7673</v>
      </c>
      <c r="V842" s="133">
        <v>2.8453022416512311E-4</v>
      </c>
      <c r="W842" s="133">
        <v>6.7276183142909148E-3</v>
      </c>
      <c r="X842" s="133">
        <v>7.7451649563690559E-4</v>
      </c>
    </row>
    <row r="843" spans="1:24">
      <c r="A843" t="s">
        <v>1213</v>
      </c>
      <c r="B843" t="s">
        <v>1261</v>
      </c>
      <c r="C843" t="s">
        <v>2382</v>
      </c>
      <c r="D843" t="s">
        <v>2383</v>
      </c>
      <c r="E843" t="s">
        <v>309</v>
      </c>
      <c r="F843" t="s">
        <v>2382</v>
      </c>
      <c r="G843" t="s">
        <v>4294</v>
      </c>
      <c r="H843" t="s">
        <v>312</v>
      </c>
      <c r="I843" t="s">
        <v>917</v>
      </c>
      <c r="J843" t="s">
        <v>204</v>
      </c>
      <c r="K843" t="s">
        <v>204</v>
      </c>
      <c r="L843" t="s">
        <v>325</v>
      </c>
      <c r="M843" t="s">
        <v>340</v>
      </c>
      <c r="N843" t="s">
        <v>465</v>
      </c>
      <c r="O843" t="s">
        <v>339</v>
      </c>
      <c r="P843" t="s">
        <v>1212</v>
      </c>
      <c r="Q843" s="142">
        <v>42616.2</v>
      </c>
      <c r="S843" t="s">
        <v>4295</v>
      </c>
      <c r="U843" s="142">
        <v>2007.223</v>
      </c>
      <c r="V843" s="133">
        <v>5.7649584080413162E-4</v>
      </c>
      <c r="W843" s="133">
        <v>5.7640510392441401E-3</v>
      </c>
      <c r="X843" s="133">
        <v>6.6358589370392582E-4</v>
      </c>
    </row>
    <row r="844" spans="1:24">
      <c r="A844" t="s">
        <v>1213</v>
      </c>
      <c r="B844" t="s">
        <v>1261</v>
      </c>
      <c r="C844" t="s">
        <v>3074</v>
      </c>
      <c r="D844" t="s">
        <v>3075</v>
      </c>
      <c r="E844" t="s">
        <v>309</v>
      </c>
      <c r="F844" t="s">
        <v>3074</v>
      </c>
      <c r="G844" t="s">
        <v>4547</v>
      </c>
      <c r="H844" t="s">
        <v>312</v>
      </c>
      <c r="I844" t="s">
        <v>917</v>
      </c>
      <c r="J844" t="s">
        <v>204</v>
      </c>
      <c r="K844" t="s">
        <v>204</v>
      </c>
      <c r="L844" t="s">
        <v>325</v>
      </c>
      <c r="M844" t="s">
        <v>340</v>
      </c>
      <c r="N844" t="s">
        <v>447</v>
      </c>
      <c r="O844" t="s">
        <v>339</v>
      </c>
      <c r="P844" t="s">
        <v>1212</v>
      </c>
      <c r="Q844" s="142">
        <v>101095</v>
      </c>
      <c r="S844" t="s">
        <v>4548</v>
      </c>
      <c r="U844" s="142">
        <v>1919.7941000000001</v>
      </c>
      <c r="V844" s="133">
        <v>4.7916433096075378E-4</v>
      </c>
      <c r="W844" s="133">
        <v>5.5129852431830004E-3</v>
      </c>
      <c r="X844" s="133">
        <v>6.3468196493518157E-4</v>
      </c>
    </row>
    <row r="845" spans="1:24">
      <c r="A845" t="s">
        <v>1213</v>
      </c>
      <c r="B845" t="s">
        <v>1261</v>
      </c>
      <c r="C845" t="s">
        <v>4549</v>
      </c>
      <c r="D845" t="s">
        <v>4550</v>
      </c>
      <c r="E845" t="s">
        <v>309</v>
      </c>
      <c r="F845" t="s">
        <v>4551</v>
      </c>
      <c r="G845">
        <v>10827260</v>
      </c>
      <c r="H845" t="s">
        <v>312</v>
      </c>
      <c r="I845" t="s">
        <v>917</v>
      </c>
      <c r="J845" t="s">
        <v>204</v>
      </c>
      <c r="K845" t="s">
        <v>204</v>
      </c>
      <c r="L845" t="s">
        <v>325</v>
      </c>
      <c r="M845" t="s">
        <v>340</v>
      </c>
      <c r="N845" t="s">
        <v>455</v>
      </c>
      <c r="O845" t="s">
        <v>339</v>
      </c>
      <c r="P845" t="s">
        <v>1212</v>
      </c>
      <c r="Q845" s="142">
        <v>40000</v>
      </c>
      <c r="S845" s="148">
        <f>U845*1000/Q845*100</f>
        <v>4438.1092500000004</v>
      </c>
      <c r="U845" s="142">
        <f>1831.2-55.9563</f>
        <v>1775.2437</v>
      </c>
      <c r="V845" s="133">
        <v>3.8541671785482451E-3</v>
      </c>
      <c r="W845" s="133">
        <v>5.258573739884604E-3</v>
      </c>
      <c r="X845" s="133">
        <v>6.0539286190063166E-4</v>
      </c>
    </row>
    <row r="846" spans="1:24">
      <c r="A846" t="s">
        <v>1213</v>
      </c>
      <c r="B846" t="s">
        <v>1261</v>
      </c>
      <c r="C846" t="s">
        <v>4105</v>
      </c>
      <c r="D846" t="s">
        <v>4106</v>
      </c>
      <c r="E846" t="s">
        <v>309</v>
      </c>
      <c r="F846" t="s">
        <v>4107</v>
      </c>
      <c r="G846" t="s">
        <v>4108</v>
      </c>
      <c r="H846" t="s">
        <v>312</v>
      </c>
      <c r="I846" t="s">
        <v>917</v>
      </c>
      <c r="J846" t="s">
        <v>204</v>
      </c>
      <c r="K846" t="s">
        <v>204</v>
      </c>
      <c r="L846" t="s">
        <v>325</v>
      </c>
      <c r="M846" t="s">
        <v>340</v>
      </c>
      <c r="N846" t="s">
        <v>477</v>
      </c>
      <c r="O846" t="s">
        <v>339</v>
      </c>
      <c r="P846" t="s">
        <v>1212</v>
      </c>
      <c r="Q846" s="142">
        <v>5424</v>
      </c>
      <c r="S846" t="s">
        <v>4109</v>
      </c>
      <c r="U846" s="142">
        <v>1800.2256</v>
      </c>
      <c r="V846" s="133">
        <v>8.7814734224432697E-4</v>
      </c>
      <c r="W846" s="133">
        <v>5.1696259644102259E-3</v>
      </c>
      <c r="X846" s="133">
        <v>5.9515275669002937E-4</v>
      </c>
    </row>
    <row r="847" spans="1:24">
      <c r="A847" t="s">
        <v>1213</v>
      </c>
      <c r="B847" t="s">
        <v>1261</v>
      </c>
      <c r="C847" t="s">
        <v>2110</v>
      </c>
      <c r="D847" t="s">
        <v>2111</v>
      </c>
      <c r="E847" t="s">
        <v>309</v>
      </c>
      <c r="F847" t="s">
        <v>4024</v>
      </c>
      <c r="G847" t="s">
        <v>4025</v>
      </c>
      <c r="H847" t="s">
        <v>312</v>
      </c>
      <c r="I847" t="s">
        <v>917</v>
      </c>
      <c r="J847" t="s">
        <v>204</v>
      </c>
      <c r="K847" t="s">
        <v>204</v>
      </c>
      <c r="L847" t="s">
        <v>325</v>
      </c>
      <c r="M847" t="s">
        <v>340</v>
      </c>
      <c r="N847" t="s">
        <v>464</v>
      </c>
      <c r="O847" t="s">
        <v>339</v>
      </c>
      <c r="P847" t="s">
        <v>1212</v>
      </c>
      <c r="Q847" s="142">
        <v>189006.72</v>
      </c>
      <c r="S847" t="s">
        <v>4026</v>
      </c>
      <c r="U847" s="142">
        <v>1714.48</v>
      </c>
      <c r="V847" s="133">
        <v>2.5021160563203017E-4</v>
      </c>
      <c r="W847" s="133">
        <v>4.9233941022661168E-3</v>
      </c>
      <c r="X847" s="133">
        <v>5.6680533415910282E-4</v>
      </c>
    </row>
    <row r="848" spans="1:24">
      <c r="A848" t="s">
        <v>1213</v>
      </c>
      <c r="B848" t="s">
        <v>1261</v>
      </c>
      <c r="C848" t="s">
        <v>4134</v>
      </c>
      <c r="D848" t="s">
        <v>4135</v>
      </c>
      <c r="E848" t="s">
        <v>309</v>
      </c>
      <c r="F848" t="s">
        <v>4134</v>
      </c>
      <c r="G848" t="s">
        <v>4215</v>
      </c>
      <c r="H848" t="s">
        <v>312</v>
      </c>
      <c r="I848" t="s">
        <v>917</v>
      </c>
      <c r="J848" t="s">
        <v>204</v>
      </c>
      <c r="K848" t="s">
        <v>204</v>
      </c>
      <c r="L848" t="s">
        <v>325</v>
      </c>
      <c r="M848" t="s">
        <v>340</v>
      </c>
      <c r="N848" t="s">
        <v>458</v>
      </c>
      <c r="O848" t="s">
        <v>339</v>
      </c>
      <c r="P848" t="s">
        <v>1212</v>
      </c>
      <c r="Q848" s="142">
        <v>5456</v>
      </c>
      <c r="S848" t="s">
        <v>4216</v>
      </c>
      <c r="U848" s="142">
        <v>1680.4480000000001</v>
      </c>
      <c r="V848" s="133">
        <v>1.1769817489521659E-4</v>
      </c>
      <c r="W848" s="133">
        <v>4.8256660790965506E-3</v>
      </c>
      <c r="X848" s="133">
        <v>5.5555440366709952E-4</v>
      </c>
    </row>
    <row r="849" spans="1:24">
      <c r="A849" t="s">
        <v>1213</v>
      </c>
      <c r="B849" t="s">
        <v>1261</v>
      </c>
      <c r="C849" t="s">
        <v>4580</v>
      </c>
      <c r="D849" t="s">
        <v>4581</v>
      </c>
      <c r="E849" t="s">
        <v>309</v>
      </c>
      <c r="F849" t="s">
        <v>4582</v>
      </c>
      <c r="G849" t="s">
        <v>4583</v>
      </c>
      <c r="H849" t="s">
        <v>312</v>
      </c>
      <c r="I849" t="s">
        <v>917</v>
      </c>
      <c r="J849" t="s">
        <v>204</v>
      </c>
      <c r="K849" t="s">
        <v>204</v>
      </c>
      <c r="L849" t="s">
        <v>325</v>
      </c>
      <c r="M849" t="s">
        <v>340</v>
      </c>
      <c r="N849" t="s">
        <v>477</v>
      </c>
      <c r="O849" t="s">
        <v>339</v>
      </c>
      <c r="P849" t="s">
        <v>1212</v>
      </c>
      <c r="Q849" s="142">
        <v>417460.47999999998</v>
      </c>
      <c r="S849" t="s">
        <v>4584</v>
      </c>
      <c r="U849" s="142">
        <v>1590.5244</v>
      </c>
      <c r="V849" s="133">
        <v>7.5677167657726557E-3</v>
      </c>
      <c r="W849" s="133">
        <v>4.5674366502471819E-3</v>
      </c>
      <c r="X849" s="133">
        <v>5.2582576227288094E-4</v>
      </c>
    </row>
    <row r="850" spans="1:24">
      <c r="A850" t="s">
        <v>1213</v>
      </c>
      <c r="B850" t="s">
        <v>1261</v>
      </c>
      <c r="C850" t="s">
        <v>2991</v>
      </c>
      <c r="D850" t="s">
        <v>2992</v>
      </c>
      <c r="E850" t="s">
        <v>309</v>
      </c>
      <c r="F850" t="s">
        <v>4552</v>
      </c>
      <c r="G850" t="s">
        <v>4553</v>
      </c>
      <c r="H850" t="s">
        <v>312</v>
      </c>
      <c r="I850" t="s">
        <v>917</v>
      </c>
      <c r="J850" t="s">
        <v>204</v>
      </c>
      <c r="K850" t="s">
        <v>204</v>
      </c>
      <c r="L850" t="s">
        <v>325</v>
      </c>
      <c r="M850" t="s">
        <v>340</v>
      </c>
      <c r="N850" t="s">
        <v>440</v>
      </c>
      <c r="O850" t="s">
        <v>339</v>
      </c>
      <c r="P850" t="s">
        <v>1212</v>
      </c>
      <c r="Q850" s="142">
        <v>1089367</v>
      </c>
      <c r="S850" t="s">
        <v>4554</v>
      </c>
      <c r="T850" s="132">
        <v>181336</v>
      </c>
      <c r="U850" s="142">
        <v>1510.3638000000001</v>
      </c>
      <c r="V850" s="133">
        <v>3.3867923244186403E-4</v>
      </c>
      <c r="W850" s="133">
        <v>4.8579773613193732E-3</v>
      </c>
      <c r="X850" s="133">
        <v>5.5927423733001655E-4</v>
      </c>
    </row>
    <row r="851" spans="1:24">
      <c r="A851" t="s">
        <v>1213</v>
      </c>
      <c r="B851" t="s">
        <v>1261</v>
      </c>
      <c r="C851" t="s">
        <v>4078</v>
      </c>
      <c r="D851" t="s">
        <v>4079</v>
      </c>
      <c r="E851" t="s">
        <v>309</v>
      </c>
      <c r="F851" t="s">
        <v>4078</v>
      </c>
      <c r="G851" t="s">
        <v>4080</v>
      </c>
      <c r="H851" t="s">
        <v>312</v>
      </c>
      <c r="I851" t="s">
        <v>917</v>
      </c>
      <c r="J851" t="s">
        <v>204</v>
      </c>
      <c r="K851" t="s">
        <v>204</v>
      </c>
      <c r="L851" t="s">
        <v>325</v>
      </c>
      <c r="M851" t="s">
        <v>340</v>
      </c>
      <c r="N851" t="s">
        <v>475</v>
      </c>
      <c r="O851" t="s">
        <v>339</v>
      </c>
      <c r="P851" t="s">
        <v>1212</v>
      </c>
      <c r="Q851" s="142">
        <v>15692</v>
      </c>
      <c r="S851" t="s">
        <v>4081</v>
      </c>
      <c r="U851" s="142">
        <v>1451.0391999999999</v>
      </c>
      <c r="V851" s="133">
        <v>3.2392761113790781E-4</v>
      </c>
      <c r="W851" s="133">
        <v>4.1668833786621413E-3</v>
      </c>
      <c r="X851" s="133">
        <v>4.7971210038975405E-4</v>
      </c>
    </row>
    <row r="852" spans="1:24">
      <c r="A852" t="s">
        <v>1213</v>
      </c>
      <c r="B852" t="s">
        <v>1261</v>
      </c>
      <c r="C852" t="s">
        <v>2415</v>
      </c>
      <c r="D852" t="s">
        <v>2416</v>
      </c>
      <c r="E852" t="s">
        <v>309</v>
      </c>
      <c r="F852" t="s">
        <v>2415</v>
      </c>
      <c r="G852" t="s">
        <v>4243</v>
      </c>
      <c r="H852" t="s">
        <v>312</v>
      </c>
      <c r="I852" t="s">
        <v>917</v>
      </c>
      <c r="J852" t="s">
        <v>204</v>
      </c>
      <c r="K852" t="s">
        <v>204</v>
      </c>
      <c r="L852" t="s">
        <v>325</v>
      </c>
      <c r="M852" t="s">
        <v>340</v>
      </c>
      <c r="N852" t="s">
        <v>440</v>
      </c>
      <c r="O852" t="s">
        <v>339</v>
      </c>
      <c r="P852" t="s">
        <v>1212</v>
      </c>
      <c r="Q852" s="142">
        <v>3669</v>
      </c>
      <c r="S852" t="s">
        <v>4244</v>
      </c>
      <c r="U852" s="142">
        <v>1439.7156</v>
      </c>
      <c r="V852" s="133">
        <v>2.6651331073817647E-4</v>
      </c>
      <c r="W852" s="133">
        <v>4.1343657967792737E-3</v>
      </c>
      <c r="X852" s="133">
        <v>4.7596851649573237E-4</v>
      </c>
    </row>
    <row r="853" spans="1:24">
      <c r="A853" t="s">
        <v>1213</v>
      </c>
      <c r="B853" t="s">
        <v>1261</v>
      </c>
      <c r="C853" t="s">
        <v>4555</v>
      </c>
      <c r="D853" t="s">
        <v>4556</v>
      </c>
      <c r="E853" t="s">
        <v>309</v>
      </c>
      <c r="F853" t="s">
        <v>4555</v>
      </c>
      <c r="G853" t="s">
        <v>4557</v>
      </c>
      <c r="H853" t="s">
        <v>312</v>
      </c>
      <c r="I853" t="s">
        <v>917</v>
      </c>
      <c r="J853" t="s">
        <v>204</v>
      </c>
      <c r="K853" t="s">
        <v>204</v>
      </c>
      <c r="L853" t="s">
        <v>325</v>
      </c>
      <c r="M853" t="s">
        <v>340</v>
      </c>
      <c r="N853" t="s">
        <v>459</v>
      </c>
      <c r="O853" t="s">
        <v>339</v>
      </c>
      <c r="P853" t="s">
        <v>1212</v>
      </c>
      <c r="Q853" s="142">
        <v>8304</v>
      </c>
      <c r="S853" t="s">
        <v>4558</v>
      </c>
      <c r="U853" s="142">
        <v>1308.7103999999999</v>
      </c>
      <c r="V853" s="133">
        <v>2.472699509539576E-3</v>
      </c>
      <c r="W853" s="133">
        <v>3.7581641232819333E-3</v>
      </c>
      <c r="X853" s="133">
        <v>4.3265833030533012E-4</v>
      </c>
    </row>
    <row r="854" spans="1:24">
      <c r="A854" t="s">
        <v>1213</v>
      </c>
      <c r="B854" t="s">
        <v>1261</v>
      </c>
      <c r="C854" t="s">
        <v>2335</v>
      </c>
      <c r="D854" t="s">
        <v>2336</v>
      </c>
      <c r="E854" t="s">
        <v>309</v>
      </c>
      <c r="F854" t="s">
        <v>2335</v>
      </c>
      <c r="G854" t="s">
        <v>4331</v>
      </c>
      <c r="H854" t="s">
        <v>312</v>
      </c>
      <c r="I854" t="s">
        <v>917</v>
      </c>
      <c r="J854" t="s">
        <v>204</v>
      </c>
      <c r="K854" t="s">
        <v>204</v>
      </c>
      <c r="L854" t="s">
        <v>325</v>
      </c>
      <c r="M854" t="s">
        <v>340</v>
      </c>
      <c r="N854" t="s">
        <v>464</v>
      </c>
      <c r="O854" t="s">
        <v>339</v>
      </c>
      <c r="P854" t="s">
        <v>1212</v>
      </c>
      <c r="Q854" s="142">
        <v>7853.7</v>
      </c>
      <c r="S854" t="s">
        <v>4332</v>
      </c>
      <c r="U854" s="142">
        <v>1289.5775000000001</v>
      </c>
      <c r="V854" s="133">
        <v>4.4327064732968053E-4</v>
      </c>
      <c r="W854" s="133">
        <v>3.703221159561483E-3</v>
      </c>
      <c r="X854" s="133">
        <v>4.2633302620324176E-4</v>
      </c>
    </row>
    <row r="855" spans="1:24">
      <c r="A855" t="s">
        <v>1213</v>
      </c>
      <c r="B855" t="s">
        <v>1261</v>
      </c>
      <c r="C855" t="s">
        <v>4510</v>
      </c>
      <c r="D855" t="s">
        <v>4511</v>
      </c>
      <c r="E855" t="s">
        <v>309</v>
      </c>
      <c r="F855" t="s">
        <v>4512</v>
      </c>
      <c r="G855" t="s">
        <v>4513</v>
      </c>
      <c r="H855" t="s">
        <v>312</v>
      </c>
      <c r="I855" t="s">
        <v>917</v>
      </c>
      <c r="J855" t="s">
        <v>204</v>
      </c>
      <c r="K855" t="s">
        <v>204</v>
      </c>
      <c r="L855" t="s">
        <v>325</v>
      </c>
      <c r="M855" t="s">
        <v>340</v>
      </c>
      <c r="N855" t="s">
        <v>480</v>
      </c>
      <c r="O855" t="s">
        <v>339</v>
      </c>
      <c r="P855" t="s">
        <v>1212</v>
      </c>
      <c r="Q855" s="142">
        <v>29231.89</v>
      </c>
      <c r="S855" t="s">
        <v>4514</v>
      </c>
      <c r="U855" s="142">
        <v>1259.0174999999999</v>
      </c>
      <c r="V855" s="133">
        <v>5.9543839754930717E-4</v>
      </c>
      <c r="W855" s="133">
        <v>3.6154632894549389E-3</v>
      </c>
      <c r="X855" s="133">
        <v>4.1622990874857043E-4</v>
      </c>
    </row>
    <row r="856" spans="1:24">
      <c r="A856" t="s">
        <v>1213</v>
      </c>
      <c r="B856" t="s">
        <v>1261</v>
      </c>
      <c r="C856" t="s">
        <v>4060</v>
      </c>
      <c r="D856" t="s">
        <v>4061</v>
      </c>
      <c r="E856" t="s">
        <v>309</v>
      </c>
      <c r="F856" t="s">
        <v>4062</v>
      </c>
      <c r="G856" t="s">
        <v>4063</v>
      </c>
      <c r="H856" t="s">
        <v>312</v>
      </c>
      <c r="I856" t="s">
        <v>917</v>
      </c>
      <c r="J856" t="s">
        <v>204</v>
      </c>
      <c r="K856" t="s">
        <v>204</v>
      </c>
      <c r="L856" t="s">
        <v>325</v>
      </c>
      <c r="M856" t="s">
        <v>340</v>
      </c>
      <c r="N856" t="s">
        <v>462</v>
      </c>
      <c r="O856" t="s">
        <v>339</v>
      </c>
      <c r="P856" t="s">
        <v>1212</v>
      </c>
      <c r="Q856" s="142">
        <v>35733</v>
      </c>
      <c r="S856" t="s">
        <v>4064</v>
      </c>
      <c r="U856" s="142">
        <v>1218.1379999999999</v>
      </c>
      <c r="V856" s="133">
        <v>1.3023600076888552E-3</v>
      </c>
      <c r="W856" s="133">
        <v>3.4980713961327761E-3</v>
      </c>
      <c r="X856" s="133">
        <v>4.0271517685022164E-4</v>
      </c>
    </row>
    <row r="857" spans="1:24">
      <c r="A857" t="s">
        <v>1213</v>
      </c>
      <c r="B857" t="s">
        <v>1261</v>
      </c>
      <c r="C857" t="s">
        <v>2104</v>
      </c>
      <c r="D857" t="s">
        <v>2105</v>
      </c>
      <c r="E857" t="s">
        <v>309</v>
      </c>
      <c r="F857" t="s">
        <v>2104</v>
      </c>
      <c r="G857" t="s">
        <v>4563</v>
      </c>
      <c r="H857" t="s">
        <v>312</v>
      </c>
      <c r="I857" t="s">
        <v>917</v>
      </c>
      <c r="J857" t="s">
        <v>204</v>
      </c>
      <c r="K857" t="s">
        <v>204</v>
      </c>
      <c r="L857" t="s">
        <v>325</v>
      </c>
      <c r="M857" t="s">
        <v>340</v>
      </c>
      <c r="N857" t="s">
        <v>464</v>
      </c>
      <c r="O857" t="s">
        <v>339</v>
      </c>
      <c r="P857" t="s">
        <v>1212</v>
      </c>
      <c r="Q857" s="142">
        <v>645618</v>
      </c>
      <c r="S857" t="s">
        <v>4564</v>
      </c>
      <c r="U857" s="142">
        <v>1138.2245</v>
      </c>
      <c r="V857" s="133">
        <v>9.3537245914481328E-4</v>
      </c>
      <c r="W857" s="133">
        <v>3.2685876171826074E-3</v>
      </c>
      <c r="X857" s="133">
        <v>3.7629587599594409E-4</v>
      </c>
    </row>
    <row r="858" spans="1:24">
      <c r="A858" t="s">
        <v>1213</v>
      </c>
      <c r="B858" t="s">
        <v>1261</v>
      </c>
      <c r="C858" t="s">
        <v>4565</v>
      </c>
      <c r="D858" t="s">
        <v>4566</v>
      </c>
      <c r="E858" t="s">
        <v>309</v>
      </c>
      <c r="F858" t="s">
        <v>4567</v>
      </c>
      <c r="G858" t="s">
        <v>4568</v>
      </c>
      <c r="H858" t="s">
        <v>312</v>
      </c>
      <c r="I858" t="s">
        <v>917</v>
      </c>
      <c r="J858" t="s">
        <v>204</v>
      </c>
      <c r="K858" t="s">
        <v>204</v>
      </c>
      <c r="L858" t="s">
        <v>325</v>
      </c>
      <c r="M858" t="s">
        <v>340</v>
      </c>
      <c r="N858" t="s">
        <v>462</v>
      </c>
      <c r="O858" t="s">
        <v>339</v>
      </c>
      <c r="P858" t="s">
        <v>1212</v>
      </c>
      <c r="Q858" s="142">
        <v>20721</v>
      </c>
      <c r="S858" t="s">
        <v>4569</v>
      </c>
      <c r="U858" s="142">
        <v>1033.7707</v>
      </c>
      <c r="V858" s="133">
        <v>9.9255243185404976E-4</v>
      </c>
      <c r="W858" s="133">
        <v>2.9686322649062841E-3</v>
      </c>
      <c r="X858" s="133">
        <v>3.4176354115776034E-4</v>
      </c>
    </row>
    <row r="859" spans="1:24">
      <c r="A859" t="s">
        <v>1213</v>
      </c>
      <c r="B859" t="s">
        <v>1261</v>
      </c>
      <c r="C859" t="s">
        <v>4559</v>
      </c>
      <c r="D859" t="s">
        <v>4560</v>
      </c>
      <c r="E859" t="s">
        <v>309</v>
      </c>
      <c r="F859" t="s">
        <v>4559</v>
      </c>
      <c r="G859" t="s">
        <v>4561</v>
      </c>
      <c r="H859" t="s">
        <v>312</v>
      </c>
      <c r="I859" t="s">
        <v>917</v>
      </c>
      <c r="J859" t="s">
        <v>204</v>
      </c>
      <c r="K859" t="s">
        <v>204</v>
      </c>
      <c r="L859" t="s">
        <v>325</v>
      </c>
      <c r="M859" t="s">
        <v>340</v>
      </c>
      <c r="N859" t="s">
        <v>475</v>
      </c>
      <c r="O859" t="s">
        <v>339</v>
      </c>
      <c r="P859" t="s">
        <v>1212</v>
      </c>
      <c r="Q859" s="142">
        <v>21401</v>
      </c>
      <c r="S859" t="s">
        <v>4562</v>
      </c>
      <c r="U859" s="142">
        <v>1024.8939</v>
      </c>
      <c r="V859" s="133">
        <v>1.4758876739207525E-3</v>
      </c>
      <c r="W859" s="133">
        <v>2.943141162146232E-3</v>
      </c>
      <c r="X859" s="133">
        <v>3.3882888008495587E-4</v>
      </c>
    </row>
    <row r="860" spans="1:24">
      <c r="A860" t="s">
        <v>1213</v>
      </c>
      <c r="B860" t="s">
        <v>1261</v>
      </c>
      <c r="C860" t="s">
        <v>4601</v>
      </c>
      <c r="D860" t="s">
        <v>4602</v>
      </c>
      <c r="E860" t="s">
        <v>309</v>
      </c>
      <c r="F860" t="s">
        <v>4603</v>
      </c>
      <c r="G860" t="s">
        <v>4604</v>
      </c>
      <c r="H860" t="s">
        <v>312</v>
      </c>
      <c r="I860" t="s">
        <v>917</v>
      </c>
      <c r="J860" t="s">
        <v>204</v>
      </c>
      <c r="K860" t="s">
        <v>204</v>
      </c>
      <c r="L860" t="s">
        <v>325</v>
      </c>
      <c r="M860" t="s">
        <v>340</v>
      </c>
      <c r="N860" t="s">
        <v>462</v>
      </c>
      <c r="O860" t="s">
        <v>339</v>
      </c>
      <c r="P860" t="s">
        <v>1212</v>
      </c>
      <c r="Q860" s="142">
        <v>2532.67</v>
      </c>
      <c r="S860" t="s">
        <v>4605</v>
      </c>
      <c r="U860" s="142">
        <v>1013.8278</v>
      </c>
      <c r="V860" s="133">
        <v>2.0607567127746136E-3</v>
      </c>
      <c r="W860" s="133">
        <v>2.9113631777542342E-3</v>
      </c>
      <c r="X860" s="133">
        <v>3.3517044229019994E-4</v>
      </c>
    </row>
    <row r="861" spans="1:24">
      <c r="A861" t="s">
        <v>1213</v>
      </c>
      <c r="B861" t="s">
        <v>1261</v>
      </c>
      <c r="C861" t="s">
        <v>4277</v>
      </c>
      <c r="D861" t="s">
        <v>4278</v>
      </c>
      <c r="E861" t="s">
        <v>309</v>
      </c>
      <c r="F861" t="s">
        <v>4277</v>
      </c>
      <c r="G861" t="s">
        <v>4279</v>
      </c>
      <c r="H861" t="s">
        <v>312</v>
      </c>
      <c r="I861" t="s">
        <v>917</v>
      </c>
      <c r="J861" t="s">
        <v>204</v>
      </c>
      <c r="K861" t="s">
        <v>204</v>
      </c>
      <c r="L861" t="s">
        <v>325</v>
      </c>
      <c r="M861" t="s">
        <v>340</v>
      </c>
      <c r="N861" t="s">
        <v>462</v>
      </c>
      <c r="O861" t="s">
        <v>339</v>
      </c>
      <c r="P861" t="s">
        <v>1212</v>
      </c>
      <c r="Q861" s="142">
        <v>44813</v>
      </c>
      <c r="S861" t="s">
        <v>4280</v>
      </c>
      <c r="U861" s="142">
        <v>1005.1555999999999</v>
      </c>
      <c r="V861" s="133">
        <v>4.621042211090689E-4</v>
      </c>
      <c r="W861" s="133">
        <v>2.8864595839188595E-3</v>
      </c>
      <c r="X861" s="133">
        <v>3.3230341813320118E-4</v>
      </c>
    </row>
    <row r="862" spans="1:24">
      <c r="A862" t="s">
        <v>1213</v>
      </c>
      <c r="B862" t="s">
        <v>1261</v>
      </c>
      <c r="C862" t="s">
        <v>4038</v>
      </c>
      <c r="D862" t="s">
        <v>4039</v>
      </c>
      <c r="E862" t="s">
        <v>309</v>
      </c>
      <c r="F862" t="s">
        <v>4038</v>
      </c>
      <c r="G862" t="s">
        <v>4040</v>
      </c>
      <c r="H862" t="s">
        <v>312</v>
      </c>
      <c r="I862" t="s">
        <v>917</v>
      </c>
      <c r="J862" t="s">
        <v>204</v>
      </c>
      <c r="K862" t="s">
        <v>204</v>
      </c>
      <c r="L862" t="s">
        <v>325</v>
      </c>
      <c r="M862" t="s">
        <v>340</v>
      </c>
      <c r="N862" t="s">
        <v>461</v>
      </c>
      <c r="O862" t="s">
        <v>339</v>
      </c>
      <c r="P862" t="s">
        <v>1212</v>
      </c>
      <c r="Q862" s="142">
        <v>11233</v>
      </c>
      <c r="S862" t="s">
        <v>4041</v>
      </c>
      <c r="U862" s="142">
        <v>993.89580000000001</v>
      </c>
      <c r="V862" s="133">
        <v>1.8913528972039345E-4</v>
      </c>
      <c r="W862" s="133">
        <v>2.854125472042677E-3</v>
      </c>
      <c r="X862" s="133">
        <v>3.2858095620835097E-4</v>
      </c>
    </row>
    <row r="863" spans="1:24">
      <c r="A863" t="s">
        <v>1213</v>
      </c>
      <c r="B863" t="s">
        <v>1261</v>
      </c>
      <c r="C863" t="s">
        <v>4570</v>
      </c>
      <c r="D863" t="s">
        <v>4571</v>
      </c>
      <c r="E863" t="s">
        <v>309</v>
      </c>
      <c r="F863" t="s">
        <v>4570</v>
      </c>
      <c r="G863" t="s">
        <v>4572</v>
      </c>
      <c r="H863" t="s">
        <v>312</v>
      </c>
      <c r="I863" t="s">
        <v>917</v>
      </c>
      <c r="J863" t="s">
        <v>204</v>
      </c>
      <c r="K863" t="s">
        <v>204</v>
      </c>
      <c r="L863" t="s">
        <v>325</v>
      </c>
      <c r="M863" t="s">
        <v>340</v>
      </c>
      <c r="N863" t="s">
        <v>477</v>
      </c>
      <c r="O863" t="s">
        <v>339</v>
      </c>
      <c r="P863" t="s">
        <v>1212</v>
      </c>
      <c r="Q863" s="142">
        <v>646792</v>
      </c>
      <c r="S863" t="s">
        <v>4573</v>
      </c>
      <c r="U863" s="142">
        <v>978.59630000000004</v>
      </c>
      <c r="V863" s="133">
        <v>1.2664374423093702E-3</v>
      </c>
      <c r="W863" s="133">
        <v>2.8101904675043366E-3</v>
      </c>
      <c r="X863" s="133">
        <v>3.235229424862373E-4</v>
      </c>
    </row>
    <row r="864" spans="1:24">
      <c r="A864" t="s">
        <v>1213</v>
      </c>
      <c r="B864" t="s">
        <v>1261</v>
      </c>
      <c r="C864" t="s">
        <v>4574</v>
      </c>
      <c r="D864" t="s">
        <v>4575</v>
      </c>
      <c r="E864" t="s">
        <v>309</v>
      </c>
      <c r="F864" t="s">
        <v>4574</v>
      </c>
      <c r="G864" t="s">
        <v>4576</v>
      </c>
      <c r="H864" t="s">
        <v>312</v>
      </c>
      <c r="I864" t="s">
        <v>917</v>
      </c>
      <c r="J864" t="s">
        <v>204</v>
      </c>
      <c r="K864" t="s">
        <v>204</v>
      </c>
      <c r="L864" t="s">
        <v>325</v>
      </c>
      <c r="M864" t="s">
        <v>340</v>
      </c>
      <c r="N864" t="s">
        <v>471</v>
      </c>
      <c r="O864" t="s">
        <v>339</v>
      </c>
      <c r="P864" t="s">
        <v>1212</v>
      </c>
      <c r="Q864" s="142">
        <v>171975</v>
      </c>
      <c r="S864" t="s">
        <v>4577</v>
      </c>
      <c r="U864" s="142">
        <v>968.04730000000006</v>
      </c>
      <c r="V864" s="133">
        <v>1.9774566378743539E-3</v>
      </c>
      <c r="W864" s="133">
        <v>2.7798973237668466E-3</v>
      </c>
      <c r="X864" s="133">
        <v>3.2003544684761786E-4</v>
      </c>
    </row>
    <row r="865" spans="1:24">
      <c r="A865" t="s">
        <v>1213</v>
      </c>
      <c r="B865" t="s">
        <v>1261</v>
      </c>
      <c r="C865" t="s">
        <v>2580</v>
      </c>
      <c r="D865" t="s">
        <v>2581</v>
      </c>
      <c r="E865" t="s">
        <v>309</v>
      </c>
      <c r="F865" t="s">
        <v>2580</v>
      </c>
      <c r="G865" t="s">
        <v>4578</v>
      </c>
      <c r="H865" t="s">
        <v>312</v>
      </c>
      <c r="I865" t="s">
        <v>917</v>
      </c>
      <c r="J865" t="s">
        <v>204</v>
      </c>
      <c r="K865" t="s">
        <v>204</v>
      </c>
      <c r="L865" t="s">
        <v>325</v>
      </c>
      <c r="M865" t="s">
        <v>340</v>
      </c>
      <c r="N865" t="s">
        <v>465</v>
      </c>
      <c r="O865" t="s">
        <v>339</v>
      </c>
      <c r="P865" t="s">
        <v>1212</v>
      </c>
      <c r="Q865" s="142">
        <v>79326.399999999994</v>
      </c>
      <c r="S865" t="s">
        <v>4579</v>
      </c>
      <c r="U865" s="142">
        <v>932.08519999999999</v>
      </c>
      <c r="V865" s="133">
        <v>4.2598840292347527E-4</v>
      </c>
      <c r="W865" s="133">
        <v>2.6766266688811103E-3</v>
      </c>
      <c r="X865" s="133">
        <v>3.0814642134295692E-4</v>
      </c>
    </row>
    <row r="866" spans="1:24">
      <c r="A866" t="s">
        <v>1213</v>
      </c>
      <c r="B866" t="s">
        <v>1261</v>
      </c>
      <c r="C866" t="s">
        <v>3287</v>
      </c>
      <c r="D866" t="s">
        <v>3288</v>
      </c>
      <c r="E866" t="s">
        <v>309</v>
      </c>
      <c r="F866" t="s">
        <v>4069</v>
      </c>
      <c r="G866" t="s">
        <v>4070</v>
      </c>
      <c r="H866" t="s">
        <v>312</v>
      </c>
      <c r="I866" t="s">
        <v>917</v>
      </c>
      <c r="J866" t="s">
        <v>204</v>
      </c>
      <c r="K866" t="s">
        <v>204</v>
      </c>
      <c r="L866" t="s">
        <v>325</v>
      </c>
      <c r="M866" t="s">
        <v>340</v>
      </c>
      <c r="N866" t="s">
        <v>465</v>
      </c>
      <c r="O866" t="s">
        <v>339</v>
      </c>
      <c r="P866" t="s">
        <v>1212</v>
      </c>
      <c r="Q866" s="142">
        <v>23022</v>
      </c>
      <c r="S866" t="s">
        <v>4071</v>
      </c>
      <c r="T866" s="132">
        <v>9209.1</v>
      </c>
      <c r="U866" s="142">
        <v>902.46269999999993</v>
      </c>
      <c r="V866" s="133">
        <v>3.7755630934525663E-4</v>
      </c>
      <c r="W866" s="133">
        <v>2.6180063218274241E-3</v>
      </c>
      <c r="X866" s="133">
        <v>3.0139775879225962E-4</v>
      </c>
    </row>
    <row r="867" spans="1:24">
      <c r="A867" t="s">
        <v>1213</v>
      </c>
      <c r="B867" t="s">
        <v>1261</v>
      </c>
      <c r="C867" t="s">
        <v>4623</v>
      </c>
      <c r="D867" t="s">
        <v>4624</v>
      </c>
      <c r="E867" t="s">
        <v>309</v>
      </c>
      <c r="F867" t="s">
        <v>4623</v>
      </c>
      <c r="G867" t="s">
        <v>4625</v>
      </c>
      <c r="H867" t="s">
        <v>312</v>
      </c>
      <c r="I867" t="s">
        <v>917</v>
      </c>
      <c r="J867" t="s">
        <v>204</v>
      </c>
      <c r="K867" t="s">
        <v>204</v>
      </c>
      <c r="L867" t="s">
        <v>325</v>
      </c>
      <c r="M867" t="s">
        <v>340</v>
      </c>
      <c r="N867" t="s">
        <v>456</v>
      </c>
      <c r="O867" t="s">
        <v>339</v>
      </c>
      <c r="P867" t="s">
        <v>1212</v>
      </c>
      <c r="Q867" s="142">
        <v>80660</v>
      </c>
      <c r="S867" t="s">
        <v>4626</v>
      </c>
      <c r="U867" s="142">
        <v>859.029</v>
      </c>
      <c r="V867" s="133">
        <v>5.3136520474919013E-3</v>
      </c>
      <c r="W867" s="133">
        <v>2.466834502620867E-3</v>
      </c>
      <c r="X867" s="133">
        <v>2.8399411575231418E-4</v>
      </c>
    </row>
    <row r="868" spans="1:24">
      <c r="A868" t="s">
        <v>1213</v>
      </c>
      <c r="B868" t="s">
        <v>1261</v>
      </c>
      <c r="C868" t="s">
        <v>4585</v>
      </c>
      <c r="D868" t="s">
        <v>4586</v>
      </c>
      <c r="E868" t="s">
        <v>309</v>
      </c>
      <c r="F868" t="s">
        <v>4587</v>
      </c>
      <c r="G868" t="s">
        <v>4588</v>
      </c>
      <c r="H868" t="s">
        <v>312</v>
      </c>
      <c r="I868" t="s">
        <v>917</v>
      </c>
      <c r="J868" t="s">
        <v>204</v>
      </c>
      <c r="K868" t="s">
        <v>204</v>
      </c>
      <c r="L868" t="s">
        <v>325</v>
      </c>
      <c r="M868" t="s">
        <v>340</v>
      </c>
      <c r="N868" t="s">
        <v>460</v>
      </c>
      <c r="O868" t="s">
        <v>339</v>
      </c>
      <c r="P868" t="s">
        <v>1212</v>
      </c>
      <c r="Q868" s="142">
        <v>45149</v>
      </c>
      <c r="S868" t="s">
        <v>4589</v>
      </c>
      <c r="U868" s="142">
        <v>853.31610000000001</v>
      </c>
      <c r="V868" s="133">
        <v>1.3006334268292944E-3</v>
      </c>
      <c r="W868" s="133">
        <v>2.4504290275670295E-3</v>
      </c>
      <c r="X868" s="133">
        <v>2.8210543680913367E-4</v>
      </c>
    </row>
    <row r="869" spans="1:24">
      <c r="A869" t="s">
        <v>1213</v>
      </c>
      <c r="B869" t="s">
        <v>1261</v>
      </c>
      <c r="C869" t="s">
        <v>3205</v>
      </c>
      <c r="D869" t="s">
        <v>3206</v>
      </c>
      <c r="E869" t="s">
        <v>309</v>
      </c>
      <c r="F869" t="s">
        <v>3205</v>
      </c>
      <c r="G869" t="s">
        <v>4595</v>
      </c>
      <c r="H869" t="s">
        <v>312</v>
      </c>
      <c r="I869" t="s">
        <v>917</v>
      </c>
      <c r="J869" t="s">
        <v>204</v>
      </c>
      <c r="K869" t="s">
        <v>204</v>
      </c>
      <c r="L869" t="s">
        <v>325</v>
      </c>
      <c r="M869" t="s">
        <v>340</v>
      </c>
      <c r="N869" t="s">
        <v>466</v>
      </c>
      <c r="O869" t="s">
        <v>339</v>
      </c>
      <c r="P869" t="s">
        <v>1212</v>
      </c>
      <c r="Q869" s="142">
        <v>606678</v>
      </c>
      <c r="S869" t="s">
        <v>4596</v>
      </c>
      <c r="U869" s="142">
        <v>839.03569999999991</v>
      </c>
      <c r="V869" s="133">
        <v>1.9941976375497492E-3</v>
      </c>
      <c r="W869" s="133">
        <v>2.4094205778302639E-3</v>
      </c>
      <c r="X869" s="133">
        <v>2.7738434246373167E-4</v>
      </c>
    </row>
    <row r="870" spans="1:24">
      <c r="A870" t="s">
        <v>1213</v>
      </c>
      <c r="B870" t="s">
        <v>1261</v>
      </c>
      <c r="C870" t="s">
        <v>3264</v>
      </c>
      <c r="D870" t="s">
        <v>3265</v>
      </c>
      <c r="E870" t="s">
        <v>309</v>
      </c>
      <c r="F870" t="s">
        <v>3264</v>
      </c>
      <c r="G870" t="s">
        <v>4049</v>
      </c>
      <c r="H870" t="s">
        <v>312</v>
      </c>
      <c r="I870" t="s">
        <v>917</v>
      </c>
      <c r="J870" t="s">
        <v>204</v>
      </c>
      <c r="K870" t="s">
        <v>204</v>
      </c>
      <c r="L870" t="s">
        <v>325</v>
      </c>
      <c r="M870" t="s">
        <v>340</v>
      </c>
      <c r="N870" t="s">
        <v>477</v>
      </c>
      <c r="O870" t="s">
        <v>339</v>
      </c>
      <c r="P870" t="s">
        <v>1212</v>
      </c>
      <c r="Q870" s="142">
        <v>50832</v>
      </c>
      <c r="S870" t="s">
        <v>4050</v>
      </c>
      <c r="U870" s="142">
        <v>831.1031999999999</v>
      </c>
      <c r="V870" s="133">
        <v>3.0082825418354087E-3</v>
      </c>
      <c r="W870" s="133">
        <v>2.3866412530876265E-3</v>
      </c>
      <c r="X870" s="133">
        <v>2.7476187460832955E-4</v>
      </c>
    </row>
    <row r="871" spans="1:24">
      <c r="A871" t="s">
        <v>1213</v>
      </c>
      <c r="B871" t="s">
        <v>1261</v>
      </c>
      <c r="C871" t="s">
        <v>3992</v>
      </c>
      <c r="D871" t="s">
        <v>3993</v>
      </c>
      <c r="E871" t="s">
        <v>309</v>
      </c>
      <c r="F871" t="s">
        <v>3992</v>
      </c>
      <c r="G871" t="s">
        <v>3994</v>
      </c>
      <c r="H871" t="s">
        <v>312</v>
      </c>
      <c r="I871" t="s">
        <v>917</v>
      </c>
      <c r="J871" t="s">
        <v>204</v>
      </c>
      <c r="K871" t="s">
        <v>204</v>
      </c>
      <c r="L871" t="s">
        <v>325</v>
      </c>
      <c r="M871" t="s">
        <v>340</v>
      </c>
      <c r="N871" t="s">
        <v>463</v>
      </c>
      <c r="O871" t="s">
        <v>339</v>
      </c>
      <c r="P871" t="s">
        <v>1212</v>
      </c>
      <c r="Q871" s="142">
        <v>5597.16</v>
      </c>
      <c r="S871" t="s">
        <v>3995</v>
      </c>
      <c r="U871" s="142">
        <v>827.82</v>
      </c>
      <c r="V871" s="133">
        <v>6.2724156525972234E-4</v>
      </c>
      <c r="W871" s="133">
        <v>2.3772129336187297E-3</v>
      </c>
      <c r="X871" s="133">
        <v>2.7367644011819459E-4</v>
      </c>
    </row>
    <row r="872" spans="1:24">
      <c r="A872" t="s">
        <v>1213</v>
      </c>
      <c r="B872" t="s">
        <v>1261</v>
      </c>
      <c r="C872" t="s">
        <v>3349</v>
      </c>
      <c r="D872" t="s">
        <v>3350</v>
      </c>
      <c r="E872" t="s">
        <v>309</v>
      </c>
      <c r="F872" t="s">
        <v>3349</v>
      </c>
      <c r="G872" t="s">
        <v>4320</v>
      </c>
      <c r="H872" t="s">
        <v>312</v>
      </c>
      <c r="I872" t="s">
        <v>917</v>
      </c>
      <c r="J872" t="s">
        <v>204</v>
      </c>
      <c r="K872" t="s">
        <v>204</v>
      </c>
      <c r="L872" t="s">
        <v>325</v>
      </c>
      <c r="M872" t="s">
        <v>340</v>
      </c>
      <c r="N872" t="s">
        <v>447</v>
      </c>
      <c r="O872" t="s">
        <v>339</v>
      </c>
      <c r="P872" t="s">
        <v>1212</v>
      </c>
      <c r="Q872" s="142">
        <v>8735</v>
      </c>
      <c r="S872" t="s">
        <v>4321</v>
      </c>
      <c r="U872" s="142">
        <v>824.14730000000009</v>
      </c>
      <c r="V872" s="133">
        <v>3.8598993094337441E-4</v>
      </c>
      <c r="W872" s="133">
        <v>2.3666661678943381E-3</v>
      </c>
      <c r="X872" s="133">
        <v>2.7246224459645882E-4</v>
      </c>
    </row>
    <row r="873" spans="1:24">
      <c r="A873" t="s">
        <v>1213</v>
      </c>
      <c r="B873" t="s">
        <v>1261</v>
      </c>
      <c r="C873" t="s">
        <v>4606</v>
      </c>
      <c r="D873" t="s">
        <v>4607</v>
      </c>
      <c r="E873" t="s">
        <v>309</v>
      </c>
      <c r="F873" t="s">
        <v>4608</v>
      </c>
      <c r="G873" t="s">
        <v>4609</v>
      </c>
      <c r="H873" t="s">
        <v>312</v>
      </c>
      <c r="I873" t="s">
        <v>917</v>
      </c>
      <c r="J873" t="s">
        <v>204</v>
      </c>
      <c r="K873" t="s">
        <v>204</v>
      </c>
      <c r="L873" t="s">
        <v>325</v>
      </c>
      <c r="M873" t="s">
        <v>340</v>
      </c>
      <c r="N873" t="s">
        <v>476</v>
      </c>
      <c r="O873" t="s">
        <v>339</v>
      </c>
      <c r="P873" t="s">
        <v>1212</v>
      </c>
      <c r="Q873" s="142">
        <v>2567</v>
      </c>
      <c r="S873" t="s">
        <v>4610</v>
      </c>
      <c r="U873" s="142">
        <v>776.51750000000004</v>
      </c>
      <c r="V873" s="133">
        <v>5.5300964783173685E-4</v>
      </c>
      <c r="W873" s="133">
        <v>2.2298899814661658E-3</v>
      </c>
      <c r="X873" s="133">
        <v>2.567158975758649E-4</v>
      </c>
    </row>
    <row r="874" spans="1:24">
      <c r="A874" t="s">
        <v>1213</v>
      </c>
      <c r="B874" t="s">
        <v>1261</v>
      </c>
      <c r="C874" t="s">
        <v>3029</v>
      </c>
      <c r="D874" t="s">
        <v>3030</v>
      </c>
      <c r="E874" t="s">
        <v>309</v>
      </c>
      <c r="F874" t="s">
        <v>4592</v>
      </c>
      <c r="G874" t="s">
        <v>4593</v>
      </c>
      <c r="H874" t="s">
        <v>312</v>
      </c>
      <c r="I874" t="s">
        <v>917</v>
      </c>
      <c r="J874" t="s">
        <v>204</v>
      </c>
      <c r="K874" t="s">
        <v>204</v>
      </c>
      <c r="L874" t="s">
        <v>325</v>
      </c>
      <c r="M874" t="s">
        <v>340</v>
      </c>
      <c r="N874" t="s">
        <v>440</v>
      </c>
      <c r="O874" t="s">
        <v>339</v>
      </c>
      <c r="P874" t="s">
        <v>1212</v>
      </c>
      <c r="Q874" s="142">
        <v>39039</v>
      </c>
      <c r="S874" t="s">
        <v>4594</v>
      </c>
      <c r="U874" s="142">
        <v>775.31449999999995</v>
      </c>
      <c r="V874" s="133">
        <v>2.1819395166969599E-3</v>
      </c>
      <c r="W874" s="133">
        <v>2.2264354959560459E-3</v>
      </c>
      <c r="X874" s="133">
        <v>2.5631820022049574E-4</v>
      </c>
    </row>
    <row r="875" spans="1:24">
      <c r="A875" t="s">
        <v>1213</v>
      </c>
      <c r="B875" t="s">
        <v>1261</v>
      </c>
      <c r="C875" t="s">
        <v>4631</v>
      </c>
      <c r="D875" t="s">
        <v>4632</v>
      </c>
      <c r="E875" t="s">
        <v>309</v>
      </c>
      <c r="F875" t="s">
        <v>4631</v>
      </c>
      <c r="G875" t="s">
        <v>4633</v>
      </c>
      <c r="H875" t="s">
        <v>312</v>
      </c>
      <c r="I875" t="s">
        <v>917</v>
      </c>
      <c r="J875" t="s">
        <v>204</v>
      </c>
      <c r="K875" t="s">
        <v>204</v>
      </c>
      <c r="L875" t="s">
        <v>325</v>
      </c>
      <c r="M875" t="s">
        <v>340</v>
      </c>
      <c r="N875" t="s">
        <v>464</v>
      </c>
      <c r="O875" t="s">
        <v>339</v>
      </c>
      <c r="P875" t="s">
        <v>1212</v>
      </c>
      <c r="Q875" s="142">
        <v>2402</v>
      </c>
      <c r="S875" t="s">
        <v>4634</v>
      </c>
      <c r="U875" s="142">
        <v>754.70839999999998</v>
      </c>
      <c r="V875" s="133">
        <v>3.7523264580256515E-4</v>
      </c>
      <c r="W875" s="133">
        <v>2.1672617810781594E-3</v>
      </c>
      <c r="X875" s="133">
        <v>2.4950583124532915E-4</v>
      </c>
    </row>
    <row r="876" spans="1:24">
      <c r="A876" t="s">
        <v>1213</v>
      </c>
      <c r="B876" t="s">
        <v>1261</v>
      </c>
      <c r="C876" t="s">
        <v>1672</v>
      </c>
      <c r="D876" t="s">
        <v>1673</v>
      </c>
      <c r="E876" t="s">
        <v>309</v>
      </c>
      <c r="F876" t="s">
        <v>4005</v>
      </c>
      <c r="G876" t="s">
        <v>4006</v>
      </c>
      <c r="H876" t="s">
        <v>312</v>
      </c>
      <c r="I876" t="s">
        <v>917</v>
      </c>
      <c r="J876" t="s">
        <v>204</v>
      </c>
      <c r="K876" t="s">
        <v>204</v>
      </c>
      <c r="L876" t="s">
        <v>325</v>
      </c>
      <c r="M876" t="s">
        <v>340</v>
      </c>
      <c r="N876" t="s">
        <v>440</v>
      </c>
      <c r="O876" t="s">
        <v>339</v>
      </c>
      <c r="P876" t="s">
        <v>1212</v>
      </c>
      <c r="Q876" s="142">
        <v>8159</v>
      </c>
      <c r="S876" t="s">
        <v>4007</v>
      </c>
      <c r="U876" s="142">
        <v>725.82460000000003</v>
      </c>
      <c r="V876" s="133">
        <v>6.5304323027725805E-4</v>
      </c>
      <c r="W876" s="133">
        <v>2.0843176013899062E-3</v>
      </c>
      <c r="X876" s="133">
        <v>2.3995688949737643E-4</v>
      </c>
    </row>
    <row r="877" spans="1:24">
      <c r="A877" t="s">
        <v>1213</v>
      </c>
      <c r="B877" t="s">
        <v>1261</v>
      </c>
      <c r="C877" t="s">
        <v>3782</v>
      </c>
      <c r="D877" t="s">
        <v>3783</v>
      </c>
      <c r="E877" t="s">
        <v>309</v>
      </c>
      <c r="F877" t="s">
        <v>3782</v>
      </c>
      <c r="G877" t="s">
        <v>4590</v>
      </c>
      <c r="H877" t="s">
        <v>312</v>
      </c>
      <c r="I877" t="s">
        <v>917</v>
      </c>
      <c r="J877" t="s">
        <v>204</v>
      </c>
      <c r="K877" t="s">
        <v>204</v>
      </c>
      <c r="L877" t="s">
        <v>325</v>
      </c>
      <c r="M877" t="s">
        <v>340</v>
      </c>
      <c r="N877" t="s">
        <v>441</v>
      </c>
      <c r="O877" t="s">
        <v>339</v>
      </c>
      <c r="P877" t="s">
        <v>1212</v>
      </c>
      <c r="Q877" s="142">
        <v>45301</v>
      </c>
      <c r="S877" t="s">
        <v>4591</v>
      </c>
      <c r="U877" s="142">
        <v>725.26900000000001</v>
      </c>
      <c r="V877" s="133">
        <v>9.9301931599139011E-4</v>
      </c>
      <c r="W877" s="133">
        <v>2.082722023994159E-3</v>
      </c>
      <c r="X877" s="133">
        <v>2.3977319878316835E-4</v>
      </c>
    </row>
    <row r="878" spans="1:24">
      <c r="A878" t="s">
        <v>1213</v>
      </c>
      <c r="B878" t="s">
        <v>1261</v>
      </c>
      <c r="C878" t="s">
        <v>2565</v>
      </c>
      <c r="D878" t="s">
        <v>2566</v>
      </c>
      <c r="E878" t="s">
        <v>309</v>
      </c>
      <c r="F878" t="s">
        <v>2565</v>
      </c>
      <c r="G878" t="s">
        <v>4286</v>
      </c>
      <c r="H878" t="s">
        <v>312</v>
      </c>
      <c r="I878" t="s">
        <v>917</v>
      </c>
      <c r="J878" t="s">
        <v>204</v>
      </c>
      <c r="K878" t="s">
        <v>204</v>
      </c>
      <c r="L878" t="s">
        <v>325</v>
      </c>
      <c r="M878" t="s">
        <v>340</v>
      </c>
      <c r="N878" t="s">
        <v>484</v>
      </c>
      <c r="O878" t="s">
        <v>339</v>
      </c>
      <c r="P878" t="s">
        <v>1212</v>
      </c>
      <c r="Q878" s="142">
        <v>44893</v>
      </c>
      <c r="S878" t="s">
        <v>4287</v>
      </c>
      <c r="U878" s="142">
        <v>716.94119999999998</v>
      </c>
      <c r="V878" s="133">
        <v>2.3489406020455158E-4</v>
      </c>
      <c r="W878" s="133">
        <v>2.0588074595604485E-3</v>
      </c>
      <c r="X878" s="133">
        <v>2.3702003655329935E-4</v>
      </c>
    </row>
    <row r="879" spans="1:24">
      <c r="A879" t="s">
        <v>1213</v>
      </c>
      <c r="B879" t="s">
        <v>1261</v>
      </c>
      <c r="C879" t="s">
        <v>4611</v>
      </c>
      <c r="D879" t="s">
        <v>4612</v>
      </c>
      <c r="E879" t="s">
        <v>309</v>
      </c>
      <c r="F879" t="s">
        <v>4613</v>
      </c>
      <c r="G879" t="s">
        <v>4614</v>
      </c>
      <c r="H879" t="s">
        <v>312</v>
      </c>
      <c r="I879" t="s">
        <v>917</v>
      </c>
      <c r="J879" t="s">
        <v>204</v>
      </c>
      <c r="K879" t="s">
        <v>204</v>
      </c>
      <c r="L879" t="s">
        <v>325</v>
      </c>
      <c r="M879" t="s">
        <v>340</v>
      </c>
      <c r="N879" t="s">
        <v>439</v>
      </c>
      <c r="O879" t="s">
        <v>339</v>
      </c>
      <c r="P879" t="s">
        <v>1212</v>
      </c>
      <c r="Q879" s="142">
        <v>180262</v>
      </c>
      <c r="S879" t="s">
        <v>4615</v>
      </c>
      <c r="U879" s="142">
        <v>695.81130000000007</v>
      </c>
      <c r="V879" s="133">
        <v>2.5080826540000763E-3</v>
      </c>
      <c r="W879" s="133">
        <v>1.9981297156326139E-3</v>
      </c>
      <c r="X879" s="133">
        <v>2.3003451635957638E-4</v>
      </c>
    </row>
    <row r="880" spans="1:24">
      <c r="A880" t="s">
        <v>1213</v>
      </c>
      <c r="B880" t="s">
        <v>1261</v>
      </c>
      <c r="C880" t="s">
        <v>4616</v>
      </c>
      <c r="D880" t="s">
        <v>4617</v>
      </c>
      <c r="E880" t="s">
        <v>309</v>
      </c>
      <c r="F880" t="s">
        <v>4618</v>
      </c>
      <c r="G880" t="s">
        <v>4619</v>
      </c>
      <c r="H880" t="s">
        <v>312</v>
      </c>
      <c r="I880" t="s">
        <v>917</v>
      </c>
      <c r="J880" t="s">
        <v>204</v>
      </c>
      <c r="K880" t="s">
        <v>204</v>
      </c>
      <c r="L880" t="s">
        <v>325</v>
      </c>
      <c r="M880" t="s">
        <v>340</v>
      </c>
      <c r="N880" t="s">
        <v>463</v>
      </c>
      <c r="O880" t="s">
        <v>339</v>
      </c>
      <c r="P880" t="s">
        <v>1212</v>
      </c>
      <c r="Q880" s="142">
        <v>3638</v>
      </c>
      <c r="S880" t="s">
        <v>4620</v>
      </c>
      <c r="U880" s="142">
        <v>693.40280000000007</v>
      </c>
      <c r="V880" s="133">
        <v>1.3062189378048772E-3</v>
      </c>
      <c r="W880" s="133">
        <v>1.9912132783106466E-3</v>
      </c>
      <c r="X880" s="133">
        <v>2.2923826209147628E-4</v>
      </c>
    </row>
    <row r="881" spans="1:24">
      <c r="A881" t="s">
        <v>1213</v>
      </c>
      <c r="B881" t="s">
        <v>1261</v>
      </c>
      <c r="C881" t="s">
        <v>4272</v>
      </c>
      <c r="D881" t="s">
        <v>4273</v>
      </c>
      <c r="E881" t="s">
        <v>309</v>
      </c>
      <c r="F881" t="s">
        <v>4274</v>
      </c>
      <c r="G881" t="s">
        <v>4275</v>
      </c>
      <c r="H881" t="s">
        <v>312</v>
      </c>
      <c r="I881" t="s">
        <v>917</v>
      </c>
      <c r="J881" t="s">
        <v>204</v>
      </c>
      <c r="K881" t="s">
        <v>204</v>
      </c>
      <c r="L881" t="s">
        <v>325</v>
      </c>
      <c r="M881" t="s">
        <v>340</v>
      </c>
      <c r="N881" t="s">
        <v>478</v>
      </c>
      <c r="O881" t="s">
        <v>339</v>
      </c>
      <c r="P881" t="s">
        <v>1212</v>
      </c>
      <c r="Q881" s="142">
        <v>128051</v>
      </c>
      <c r="S881" t="s">
        <v>4276</v>
      </c>
      <c r="U881" s="142">
        <v>665.86519999999996</v>
      </c>
      <c r="V881" s="133">
        <v>6.4797864627210496E-4</v>
      </c>
      <c r="W881" s="133">
        <v>1.912134805058437E-3</v>
      </c>
      <c r="X881" s="133">
        <v>2.2013435947358919E-4</v>
      </c>
    </row>
    <row r="882" spans="1:24">
      <c r="A882" t="s">
        <v>1213</v>
      </c>
      <c r="B882" t="s">
        <v>1261</v>
      </c>
      <c r="C882" t="s">
        <v>4642</v>
      </c>
      <c r="D882" t="s">
        <v>4643</v>
      </c>
      <c r="E882" t="s">
        <v>309</v>
      </c>
      <c r="F882" t="s">
        <v>4642</v>
      </c>
      <c r="G882" t="s">
        <v>4644</v>
      </c>
      <c r="H882" t="s">
        <v>312</v>
      </c>
      <c r="I882" t="s">
        <v>917</v>
      </c>
      <c r="J882" t="s">
        <v>204</v>
      </c>
      <c r="K882" t="s">
        <v>204</v>
      </c>
      <c r="L882" t="s">
        <v>325</v>
      </c>
      <c r="M882" t="s">
        <v>340</v>
      </c>
      <c r="N882" t="s">
        <v>466</v>
      </c>
      <c r="O882" t="s">
        <v>339</v>
      </c>
      <c r="P882" t="s">
        <v>1212</v>
      </c>
      <c r="Q882" s="142">
        <v>126351</v>
      </c>
      <c r="S882" t="s">
        <v>4645</v>
      </c>
      <c r="U882" s="142">
        <v>656.39340000000004</v>
      </c>
      <c r="V882" s="133">
        <v>1.9026760373259469E-3</v>
      </c>
      <c r="W882" s="133">
        <v>1.8849351970890067E-3</v>
      </c>
      <c r="X882" s="133">
        <v>2.1700300688147928E-4</v>
      </c>
    </row>
    <row r="883" spans="1:24">
      <c r="A883" t="s">
        <v>1213</v>
      </c>
      <c r="B883" t="s">
        <v>1261</v>
      </c>
      <c r="C883" t="s">
        <v>3734</v>
      </c>
      <c r="D883" t="s">
        <v>3735</v>
      </c>
      <c r="E883" s="166" t="s">
        <v>311</v>
      </c>
      <c r="F883" t="s">
        <v>3734</v>
      </c>
      <c r="G883" t="s">
        <v>4453</v>
      </c>
      <c r="H883" t="s">
        <v>312</v>
      </c>
      <c r="I883" t="s">
        <v>917</v>
      </c>
      <c r="J883" t="s">
        <v>204</v>
      </c>
      <c r="K883" t="s">
        <v>233</v>
      </c>
      <c r="L883" t="s">
        <v>325</v>
      </c>
      <c r="M883" t="s">
        <v>340</v>
      </c>
      <c r="N883" t="s">
        <v>454</v>
      </c>
      <c r="O883" t="s">
        <v>339</v>
      </c>
      <c r="P883" t="s">
        <v>1212</v>
      </c>
      <c r="Q883" s="142">
        <v>12543</v>
      </c>
      <c r="S883" t="s">
        <v>4454</v>
      </c>
      <c r="T883" s="132">
        <v>13911.4</v>
      </c>
      <c r="U883" s="142">
        <v>642.06490000000008</v>
      </c>
      <c r="V883" s="133">
        <v>6.8361316990936367E-5</v>
      </c>
      <c r="W883" s="133">
        <v>1.8837373582012559E-3</v>
      </c>
      <c r="X883" s="133">
        <v>2.1686510577973163E-4</v>
      </c>
    </row>
    <row r="884" spans="1:24">
      <c r="A884" t="s">
        <v>1213</v>
      </c>
      <c r="B884" t="s">
        <v>1261</v>
      </c>
      <c r="C884" t="s">
        <v>4597</v>
      </c>
      <c r="D884" t="s">
        <v>4598</v>
      </c>
      <c r="E884" t="s">
        <v>309</v>
      </c>
      <c r="F884" t="s">
        <v>4597</v>
      </c>
      <c r="G884" t="s">
        <v>4599</v>
      </c>
      <c r="H884" t="s">
        <v>312</v>
      </c>
      <c r="I884" t="s">
        <v>917</v>
      </c>
      <c r="J884" t="s">
        <v>204</v>
      </c>
      <c r="K884" t="s">
        <v>204</v>
      </c>
      <c r="L884" t="s">
        <v>325</v>
      </c>
      <c r="M884" t="s">
        <v>340</v>
      </c>
      <c r="N884" t="s">
        <v>456</v>
      </c>
      <c r="O884" t="s">
        <v>339</v>
      </c>
      <c r="P884" t="s">
        <v>1212</v>
      </c>
      <c r="Q884" s="142">
        <v>216779</v>
      </c>
      <c r="S884" t="s">
        <v>4600</v>
      </c>
      <c r="U884" s="142">
        <v>617.8202</v>
      </c>
      <c r="V884" s="133">
        <v>2.5384835911068868E-3</v>
      </c>
      <c r="W884" s="133">
        <v>1.7741660205119959E-3</v>
      </c>
      <c r="X884" s="133">
        <v>2.0425071469439579E-4</v>
      </c>
    </row>
    <row r="885" spans="1:24">
      <c r="A885" t="s">
        <v>1213</v>
      </c>
      <c r="B885" t="s">
        <v>1261</v>
      </c>
      <c r="C885" t="s">
        <v>4635</v>
      </c>
      <c r="D885" t="s">
        <v>4636</v>
      </c>
      <c r="E885" t="s">
        <v>309</v>
      </c>
      <c r="F885" t="s">
        <v>4635</v>
      </c>
      <c r="G885" t="s">
        <v>4637</v>
      </c>
      <c r="H885" t="s">
        <v>312</v>
      </c>
      <c r="I885" t="s">
        <v>917</v>
      </c>
      <c r="J885" t="s">
        <v>204</v>
      </c>
      <c r="K885" t="s">
        <v>204</v>
      </c>
      <c r="L885" t="s">
        <v>325</v>
      </c>
      <c r="M885" t="s">
        <v>340</v>
      </c>
      <c r="N885" t="s">
        <v>480</v>
      </c>
      <c r="O885" t="s">
        <v>339</v>
      </c>
      <c r="P885" t="s">
        <v>1212</v>
      </c>
      <c r="Q885" s="142">
        <v>4635</v>
      </c>
      <c r="S885" t="s">
        <v>3989</v>
      </c>
      <c r="U885" s="142">
        <v>454.23</v>
      </c>
      <c r="V885" s="133">
        <v>1.2910621840170569E-4</v>
      </c>
      <c r="W885" s="133">
        <v>1.304391628368165E-3</v>
      </c>
      <c r="X885" s="133">
        <v>1.5016797709759935E-4</v>
      </c>
    </row>
    <row r="886" spans="1:24">
      <c r="A886" t="s">
        <v>1213</v>
      </c>
      <c r="B886" t="s">
        <v>1261</v>
      </c>
      <c r="C886" t="s">
        <v>4650</v>
      </c>
      <c r="D886" t="s">
        <v>4651</v>
      </c>
      <c r="E886" t="s">
        <v>309</v>
      </c>
      <c r="F886" t="s">
        <v>4650</v>
      </c>
      <c r="G886" t="s">
        <v>4652</v>
      </c>
      <c r="H886" t="s">
        <v>312</v>
      </c>
      <c r="I886" t="s">
        <v>917</v>
      </c>
      <c r="J886" t="s">
        <v>204</v>
      </c>
      <c r="K886" t="s">
        <v>204</v>
      </c>
      <c r="L886" t="s">
        <v>325</v>
      </c>
      <c r="M886" t="s">
        <v>340</v>
      </c>
      <c r="N886" t="s">
        <v>456</v>
      </c>
      <c r="O886" t="s">
        <v>339</v>
      </c>
      <c r="P886" t="s">
        <v>1212</v>
      </c>
      <c r="Q886" s="142">
        <v>24515</v>
      </c>
      <c r="S886" t="s">
        <v>4653</v>
      </c>
      <c r="U886" s="142">
        <v>453.52749999999997</v>
      </c>
      <c r="V886" s="133">
        <v>1.0271614331992067E-3</v>
      </c>
      <c r="W886" s="133">
        <v>1.3023742910744402E-3</v>
      </c>
      <c r="X886" s="133">
        <v>1.4993573131041871E-4</v>
      </c>
    </row>
    <row r="887" spans="1:24">
      <c r="A887" t="s">
        <v>1213</v>
      </c>
      <c r="B887" t="s">
        <v>1261</v>
      </c>
      <c r="C887" t="s">
        <v>3478</v>
      </c>
      <c r="D887" t="s">
        <v>3479</v>
      </c>
      <c r="E887" t="s">
        <v>309</v>
      </c>
      <c r="F887" t="s">
        <v>3478</v>
      </c>
      <c r="G887" t="s">
        <v>4621</v>
      </c>
      <c r="H887" t="s">
        <v>312</v>
      </c>
      <c r="I887" t="s">
        <v>917</v>
      </c>
      <c r="J887" t="s">
        <v>204</v>
      </c>
      <c r="K887" t="s">
        <v>204</v>
      </c>
      <c r="L887" t="s">
        <v>325</v>
      </c>
      <c r="M887" t="s">
        <v>340</v>
      </c>
      <c r="N887" t="s">
        <v>441</v>
      </c>
      <c r="O887" t="s">
        <v>339</v>
      </c>
      <c r="P887" t="s">
        <v>1212</v>
      </c>
      <c r="Q887" s="142">
        <v>41771</v>
      </c>
      <c r="S887" t="s">
        <v>4622</v>
      </c>
      <c r="U887" s="142">
        <v>440.6841</v>
      </c>
      <c r="V887" s="133">
        <v>2.3503447083148845E-4</v>
      </c>
      <c r="W887" s="133">
        <v>1.2654923399497563E-3</v>
      </c>
      <c r="X887" s="133">
        <v>1.4568969977253227E-4</v>
      </c>
    </row>
    <row r="888" spans="1:24">
      <c r="A888" t="s">
        <v>1213</v>
      </c>
      <c r="B888" t="s">
        <v>1261</v>
      </c>
      <c r="C888" t="s">
        <v>2025</v>
      </c>
      <c r="D888" t="s">
        <v>2026</v>
      </c>
      <c r="E888" t="s">
        <v>309</v>
      </c>
      <c r="F888" t="s">
        <v>2025</v>
      </c>
      <c r="G888" t="s">
        <v>4082</v>
      </c>
      <c r="H888" t="s">
        <v>312</v>
      </c>
      <c r="I888" t="s">
        <v>917</v>
      </c>
      <c r="J888" t="s">
        <v>204</v>
      </c>
      <c r="K888" t="s">
        <v>204</v>
      </c>
      <c r="L888" t="s">
        <v>325</v>
      </c>
      <c r="M888" t="s">
        <v>340</v>
      </c>
      <c r="N888" t="s">
        <v>461</v>
      </c>
      <c r="O888" t="s">
        <v>339</v>
      </c>
      <c r="P888" t="s">
        <v>1212</v>
      </c>
      <c r="Q888" s="142">
        <v>5168</v>
      </c>
      <c r="S888" t="s">
        <v>4083</v>
      </c>
      <c r="U888" s="142">
        <v>429.56420000000003</v>
      </c>
      <c r="V888" s="133">
        <v>2.986144359509593E-4</v>
      </c>
      <c r="W888" s="133">
        <v>1.2335598576734318E-3</v>
      </c>
      <c r="X888" s="133">
        <v>1.4201347542176762E-4</v>
      </c>
    </row>
    <row r="889" spans="1:24">
      <c r="A889" t="s">
        <v>1213</v>
      </c>
      <c r="B889" t="s">
        <v>1261</v>
      </c>
      <c r="C889" t="s">
        <v>4627</v>
      </c>
      <c r="D889" t="s">
        <v>4628</v>
      </c>
      <c r="E889" t="s">
        <v>309</v>
      </c>
      <c r="F889" t="s">
        <v>4627</v>
      </c>
      <c r="G889" t="s">
        <v>4629</v>
      </c>
      <c r="H889" t="s">
        <v>312</v>
      </c>
      <c r="I889" t="s">
        <v>917</v>
      </c>
      <c r="J889" t="s">
        <v>204</v>
      </c>
      <c r="K889" t="s">
        <v>204</v>
      </c>
      <c r="L889" t="s">
        <v>325</v>
      </c>
      <c r="M889" t="s">
        <v>340</v>
      </c>
      <c r="N889" t="s">
        <v>456</v>
      </c>
      <c r="O889" t="s">
        <v>339</v>
      </c>
      <c r="P889" t="s">
        <v>1212</v>
      </c>
      <c r="Q889" s="142">
        <v>8396</v>
      </c>
      <c r="S889" t="s">
        <v>4630</v>
      </c>
      <c r="U889" s="142">
        <v>425.59320000000002</v>
      </c>
      <c r="V889" s="133">
        <v>3.2636894298638543E-4</v>
      </c>
      <c r="W889" s="133">
        <v>1.2221567473440398E-3</v>
      </c>
      <c r="X889" s="133">
        <v>1.4070069329901835E-4</v>
      </c>
    </row>
    <row r="890" spans="1:24">
      <c r="A890" t="s">
        <v>1213</v>
      </c>
      <c r="B890" t="s">
        <v>1261</v>
      </c>
      <c r="C890" t="s">
        <v>4088</v>
      </c>
      <c r="D890" t="s">
        <v>4089</v>
      </c>
      <c r="E890" t="s">
        <v>309</v>
      </c>
      <c r="F890" t="s">
        <v>4090</v>
      </c>
      <c r="G890">
        <v>11323560</v>
      </c>
      <c r="H890" t="s">
        <v>312</v>
      </c>
      <c r="I890" t="s">
        <v>917</v>
      </c>
      <c r="J890" t="s">
        <v>204</v>
      </c>
      <c r="K890" t="s">
        <v>204</v>
      </c>
      <c r="L890" t="s">
        <v>325</v>
      </c>
      <c r="M890" t="s">
        <v>340</v>
      </c>
      <c r="N890" t="s">
        <v>463</v>
      </c>
      <c r="O890" t="s">
        <v>339</v>
      </c>
      <c r="P890" t="s">
        <v>1212</v>
      </c>
      <c r="Q890" s="142">
        <v>36046</v>
      </c>
      <c r="S890" s="148">
        <f>U890*1000/Q890*100</f>
        <v>1179.2958996837374</v>
      </c>
      <c r="U890" s="142">
        <f>425.3428-0.2538</f>
        <v>425.089</v>
      </c>
      <c r="V890" s="133">
        <v>2.4732709404778457E-4</v>
      </c>
      <c r="W890" s="133">
        <v>1.2214375701883951E-3</v>
      </c>
      <c r="X890" s="133">
        <v>1.4061789808913718E-4</v>
      </c>
    </row>
    <row r="891" spans="1:24">
      <c r="A891" t="s">
        <v>1213</v>
      </c>
      <c r="B891" t="s">
        <v>1261</v>
      </c>
      <c r="C891" t="s">
        <v>4646</v>
      </c>
      <c r="D891" t="s">
        <v>4647</v>
      </c>
      <c r="E891" t="s">
        <v>309</v>
      </c>
      <c r="F891" t="s">
        <v>4646</v>
      </c>
      <c r="G891" t="s">
        <v>4648</v>
      </c>
      <c r="H891" t="s">
        <v>312</v>
      </c>
      <c r="I891" t="s">
        <v>917</v>
      </c>
      <c r="J891" t="s">
        <v>204</v>
      </c>
      <c r="K891" t="s">
        <v>204</v>
      </c>
      <c r="L891" t="s">
        <v>325</v>
      </c>
      <c r="M891" t="s">
        <v>340</v>
      </c>
      <c r="N891" t="s">
        <v>456</v>
      </c>
      <c r="O891" t="s">
        <v>339</v>
      </c>
      <c r="P891" t="s">
        <v>1212</v>
      </c>
      <c r="Q891" s="142">
        <v>39985</v>
      </c>
      <c r="S891" t="s">
        <v>4649</v>
      </c>
      <c r="U891" s="142">
        <v>419.4427</v>
      </c>
      <c r="V891" s="133">
        <v>2.3295540976527407E-3</v>
      </c>
      <c r="W891" s="133">
        <v>1.2044943778274405E-3</v>
      </c>
      <c r="X891" s="133">
        <v>1.386673144859573E-4</v>
      </c>
    </row>
    <row r="892" spans="1:24">
      <c r="A892" t="s">
        <v>1213</v>
      </c>
      <c r="B892" t="s">
        <v>1261</v>
      </c>
      <c r="C892" t="s">
        <v>1940</v>
      </c>
      <c r="D892" t="s">
        <v>1941</v>
      </c>
      <c r="E892" t="s">
        <v>309</v>
      </c>
      <c r="F892" t="s">
        <v>1940</v>
      </c>
      <c r="G892" t="s">
        <v>4654</v>
      </c>
      <c r="H892" t="s">
        <v>312</v>
      </c>
      <c r="I892" t="s">
        <v>917</v>
      </c>
      <c r="J892" t="s">
        <v>204</v>
      </c>
      <c r="K892" t="s">
        <v>204</v>
      </c>
      <c r="L892" t="s">
        <v>325</v>
      </c>
      <c r="M892" t="s">
        <v>340</v>
      </c>
      <c r="N892" t="s">
        <v>440</v>
      </c>
      <c r="O892" t="s">
        <v>339</v>
      </c>
      <c r="P892" t="s">
        <v>1212</v>
      </c>
      <c r="Q892" s="142">
        <v>132982</v>
      </c>
      <c r="S892" t="s">
        <v>4655</v>
      </c>
      <c r="U892" s="142">
        <v>405.5951</v>
      </c>
      <c r="V892" s="133">
        <v>1.8714614467212095E-4</v>
      </c>
      <c r="W892" s="133">
        <v>1.1647289984086228E-3</v>
      </c>
      <c r="X892" s="133">
        <v>1.3408932850692056E-4</v>
      </c>
    </row>
    <row r="893" spans="1:24">
      <c r="A893" t="s">
        <v>1213</v>
      </c>
      <c r="B893" t="s">
        <v>1261</v>
      </c>
      <c r="C893" t="s">
        <v>4638</v>
      </c>
      <c r="D893" t="s">
        <v>4639</v>
      </c>
      <c r="E893" t="s">
        <v>309</v>
      </c>
      <c r="F893" t="s">
        <v>4638</v>
      </c>
      <c r="G893" t="s">
        <v>4640</v>
      </c>
      <c r="H893" t="s">
        <v>312</v>
      </c>
      <c r="I893" t="s">
        <v>917</v>
      </c>
      <c r="J893" t="s">
        <v>204</v>
      </c>
      <c r="K893" t="s">
        <v>204</v>
      </c>
      <c r="L893" t="s">
        <v>325</v>
      </c>
      <c r="M893" t="s">
        <v>340</v>
      </c>
      <c r="N893" t="s">
        <v>451</v>
      </c>
      <c r="O893" t="s">
        <v>339</v>
      </c>
      <c r="P893" t="s">
        <v>1212</v>
      </c>
      <c r="Q893" s="142">
        <v>12253</v>
      </c>
      <c r="S893" t="s">
        <v>4641</v>
      </c>
      <c r="T893" s="132">
        <v>36759</v>
      </c>
      <c r="U893" s="142">
        <v>362.68880000000001</v>
      </c>
      <c r="V893" s="133">
        <v>7.4105025927082425E-4</v>
      </c>
      <c r="W893" s="133">
        <v>1.1470760766353633E-3</v>
      </c>
      <c r="X893" s="133">
        <v>1.3205703736452116E-4</v>
      </c>
    </row>
    <row r="894" spans="1:24">
      <c r="A894" t="s">
        <v>1213</v>
      </c>
      <c r="B894" t="s">
        <v>1261</v>
      </c>
      <c r="C894" t="s">
        <v>2130</v>
      </c>
      <c r="D894" t="s">
        <v>2131</v>
      </c>
      <c r="E894" t="s">
        <v>309</v>
      </c>
      <c r="F894" t="s">
        <v>2130</v>
      </c>
      <c r="G894" t="s">
        <v>4656</v>
      </c>
      <c r="H894" t="s">
        <v>312</v>
      </c>
      <c r="I894" t="s">
        <v>917</v>
      </c>
      <c r="J894" t="s">
        <v>204</v>
      </c>
      <c r="K894" t="s">
        <v>204</v>
      </c>
      <c r="L894" t="s">
        <v>325</v>
      </c>
      <c r="M894" t="s">
        <v>340</v>
      </c>
      <c r="N894" t="s">
        <v>464</v>
      </c>
      <c r="O894" t="s">
        <v>339</v>
      </c>
      <c r="P894" t="s">
        <v>1212</v>
      </c>
      <c r="Q894" s="142">
        <v>144319</v>
      </c>
      <c r="S894" t="s">
        <v>4657</v>
      </c>
      <c r="U894" s="142">
        <v>347.66449999999998</v>
      </c>
      <c r="V894" s="133">
        <v>4.4770533280153065E-4</v>
      </c>
      <c r="W894" s="133">
        <v>9.9837224633654012E-4</v>
      </c>
      <c r="X894" s="133">
        <v>1.1493752134112012E-4</v>
      </c>
    </row>
    <row r="895" spans="1:24">
      <c r="A895" t="s">
        <v>1213</v>
      </c>
      <c r="B895" t="s">
        <v>1261</v>
      </c>
      <c r="C895" t="s">
        <v>4678</v>
      </c>
      <c r="D895" t="s">
        <v>4679</v>
      </c>
      <c r="E895" t="s">
        <v>309</v>
      </c>
      <c r="F895" t="s">
        <v>4680</v>
      </c>
      <c r="G895" t="s">
        <v>4681</v>
      </c>
      <c r="H895" t="s">
        <v>312</v>
      </c>
      <c r="I895" t="s">
        <v>917</v>
      </c>
      <c r="J895" t="s">
        <v>204</v>
      </c>
      <c r="K895" t="s">
        <v>204</v>
      </c>
      <c r="L895" t="s">
        <v>325</v>
      </c>
      <c r="M895" t="s">
        <v>340</v>
      </c>
      <c r="N895" t="s">
        <v>459</v>
      </c>
      <c r="O895" t="s">
        <v>339</v>
      </c>
      <c r="P895" t="s">
        <v>1212</v>
      </c>
      <c r="Q895" s="142">
        <v>4516.8599999999997</v>
      </c>
      <c r="S895" t="s">
        <v>4682</v>
      </c>
      <c r="U895" s="142">
        <v>313.1087</v>
      </c>
      <c r="V895" s="133">
        <v>3.5912127130803225E-4</v>
      </c>
      <c r="W895" s="133">
        <v>8.9914011175797406E-4</v>
      </c>
      <c r="X895" s="133">
        <v>1.0351343014898158E-4</v>
      </c>
    </row>
    <row r="896" spans="1:24">
      <c r="A896" t="s">
        <v>1213</v>
      </c>
      <c r="B896" t="s">
        <v>1261</v>
      </c>
      <c r="C896" t="s">
        <v>4674</v>
      </c>
      <c r="D896" t="s">
        <v>4675</v>
      </c>
      <c r="E896" t="s">
        <v>309</v>
      </c>
      <c r="F896" t="s">
        <v>4674</v>
      </c>
      <c r="G896" t="s">
        <v>4676</v>
      </c>
      <c r="H896" t="s">
        <v>312</v>
      </c>
      <c r="I896" t="s">
        <v>917</v>
      </c>
      <c r="J896" t="s">
        <v>204</v>
      </c>
      <c r="K896" t="s">
        <v>204</v>
      </c>
      <c r="L896" t="s">
        <v>325</v>
      </c>
      <c r="M896" t="s">
        <v>340</v>
      </c>
      <c r="N896" t="s">
        <v>480</v>
      </c>
      <c r="O896" t="s">
        <v>339</v>
      </c>
      <c r="P896" t="s">
        <v>1212</v>
      </c>
      <c r="Q896" s="142">
        <v>7963</v>
      </c>
      <c r="S896" t="s">
        <v>4677</v>
      </c>
      <c r="U896" s="142">
        <v>304.58479999999997</v>
      </c>
      <c r="V896" s="133">
        <v>6.6908471513233011E-4</v>
      </c>
      <c r="W896" s="133">
        <v>8.7466217120976252E-4</v>
      </c>
      <c r="X896" s="133">
        <v>1.0069540929105965E-4</v>
      </c>
    </row>
    <row r="897" spans="1:24">
      <c r="A897" t="s">
        <v>1213</v>
      </c>
      <c r="B897" t="s">
        <v>1261</v>
      </c>
      <c r="C897" t="s">
        <v>1923</v>
      </c>
      <c r="D897" t="s">
        <v>1924</v>
      </c>
      <c r="E897" t="s">
        <v>309</v>
      </c>
      <c r="F897" t="s">
        <v>4000</v>
      </c>
      <c r="G897" t="s">
        <v>4001</v>
      </c>
      <c r="H897" t="s">
        <v>312</v>
      </c>
      <c r="I897" t="s">
        <v>917</v>
      </c>
      <c r="J897" t="s">
        <v>204</v>
      </c>
      <c r="K897" t="s">
        <v>204</v>
      </c>
      <c r="L897" t="s">
        <v>325</v>
      </c>
      <c r="M897" t="s">
        <v>340</v>
      </c>
      <c r="N897" t="s">
        <v>464</v>
      </c>
      <c r="O897" t="s">
        <v>339</v>
      </c>
      <c r="P897" t="s">
        <v>1212</v>
      </c>
      <c r="Q897" s="142">
        <v>1349</v>
      </c>
      <c r="S897" t="s">
        <v>4002</v>
      </c>
      <c r="U897" s="142">
        <v>304.06459999999998</v>
      </c>
      <c r="V897" s="133">
        <v>1.8270883660656193E-4</v>
      </c>
      <c r="W897" s="133">
        <v>8.7316848011605294E-4</v>
      </c>
      <c r="X897" s="133">
        <v>1.0052344822885038E-4</v>
      </c>
    </row>
    <row r="898" spans="1:24">
      <c r="A898" t="s">
        <v>1213</v>
      </c>
      <c r="B898" t="s">
        <v>1261</v>
      </c>
      <c r="C898" t="s">
        <v>4662</v>
      </c>
      <c r="D898" t="s">
        <v>4663</v>
      </c>
      <c r="E898" t="s">
        <v>309</v>
      </c>
      <c r="F898" t="s">
        <v>4662</v>
      </c>
      <c r="G898" t="s">
        <v>4664</v>
      </c>
      <c r="H898" t="s">
        <v>312</v>
      </c>
      <c r="I898" t="s">
        <v>917</v>
      </c>
      <c r="J898" t="s">
        <v>204</v>
      </c>
      <c r="K898" t="s">
        <v>204</v>
      </c>
      <c r="L898" t="s">
        <v>325</v>
      </c>
      <c r="M898" t="s">
        <v>340</v>
      </c>
      <c r="N898" t="s">
        <v>460</v>
      </c>
      <c r="O898" t="s">
        <v>339</v>
      </c>
      <c r="P898" t="s">
        <v>1212</v>
      </c>
      <c r="Q898" s="142">
        <v>63286</v>
      </c>
      <c r="S898" t="s">
        <v>4665</v>
      </c>
      <c r="U898" s="142">
        <v>285.41990000000004</v>
      </c>
      <c r="V898" s="133">
        <v>1.2648218247258258E-3</v>
      </c>
      <c r="W898" s="133">
        <v>8.1962722839533646E-4</v>
      </c>
      <c r="X898" s="133">
        <v>9.4359516103471845E-5</v>
      </c>
    </row>
    <row r="899" spans="1:24">
      <c r="A899" t="s">
        <v>1213</v>
      </c>
      <c r="B899" t="s">
        <v>1261</v>
      </c>
      <c r="C899" t="s">
        <v>4658</v>
      </c>
      <c r="D899" t="s">
        <v>4659</v>
      </c>
      <c r="E899" t="s">
        <v>309</v>
      </c>
      <c r="F899" t="s">
        <v>4658</v>
      </c>
      <c r="G899" t="s">
        <v>4660</v>
      </c>
      <c r="H899" t="s">
        <v>312</v>
      </c>
      <c r="I899" t="s">
        <v>917</v>
      </c>
      <c r="J899" t="s">
        <v>204</v>
      </c>
      <c r="K899" t="s">
        <v>204</v>
      </c>
      <c r="L899" t="s">
        <v>325</v>
      </c>
      <c r="M899" t="s">
        <v>340</v>
      </c>
      <c r="N899" t="s">
        <v>476</v>
      </c>
      <c r="O899" t="s">
        <v>339</v>
      </c>
      <c r="P899" t="s">
        <v>1212</v>
      </c>
      <c r="Q899" s="142">
        <v>4113</v>
      </c>
      <c r="S899" t="s">
        <v>4661</v>
      </c>
      <c r="U899" s="142">
        <v>259.48920000000004</v>
      </c>
      <c r="V899" s="133">
        <v>1.5733513378076748E-4</v>
      </c>
      <c r="W899" s="133">
        <v>7.4516324549281983E-4</v>
      </c>
      <c r="X899" s="133">
        <v>8.5786856301070085E-5</v>
      </c>
    </row>
    <row r="900" spans="1:24">
      <c r="A900" t="s">
        <v>1213</v>
      </c>
      <c r="B900" t="s">
        <v>1261</v>
      </c>
      <c r="C900" t="s">
        <v>4688</v>
      </c>
      <c r="D900" t="s">
        <v>4689</v>
      </c>
      <c r="E900" t="s">
        <v>309</v>
      </c>
      <c r="F900" t="s">
        <v>4688</v>
      </c>
      <c r="G900" t="s">
        <v>4690</v>
      </c>
      <c r="H900" t="s">
        <v>312</v>
      </c>
      <c r="I900" t="s">
        <v>917</v>
      </c>
      <c r="J900" t="s">
        <v>204</v>
      </c>
      <c r="K900" t="s">
        <v>204</v>
      </c>
      <c r="L900" t="s">
        <v>325</v>
      </c>
      <c r="M900" t="s">
        <v>340</v>
      </c>
      <c r="N900" t="s">
        <v>476</v>
      </c>
      <c r="O900" t="s">
        <v>339</v>
      </c>
      <c r="P900" t="s">
        <v>1212</v>
      </c>
      <c r="Q900" s="142">
        <v>2402</v>
      </c>
      <c r="S900" t="s">
        <v>4691</v>
      </c>
      <c r="U900" s="142">
        <v>234.02689999999998</v>
      </c>
      <c r="V900" s="133">
        <v>3.1173789202629758E-4</v>
      </c>
      <c r="W900" s="133">
        <v>6.7204428812999708E-4</v>
      </c>
      <c r="X900" s="133">
        <v>7.7369042451408082E-5</v>
      </c>
    </row>
    <row r="901" spans="1:24">
      <c r="A901" t="s">
        <v>1213</v>
      </c>
      <c r="B901" t="s">
        <v>1261</v>
      </c>
      <c r="C901" t="s">
        <v>4670</v>
      </c>
      <c r="D901" t="s">
        <v>4671</v>
      </c>
      <c r="E901" t="s">
        <v>309</v>
      </c>
      <c r="F901" t="s">
        <v>4670</v>
      </c>
      <c r="G901" t="s">
        <v>4672</v>
      </c>
      <c r="H901" t="s">
        <v>312</v>
      </c>
      <c r="I901" t="s">
        <v>917</v>
      </c>
      <c r="J901" t="s">
        <v>204</v>
      </c>
      <c r="K901" t="s">
        <v>204</v>
      </c>
      <c r="L901" t="s">
        <v>325</v>
      </c>
      <c r="M901" t="s">
        <v>340</v>
      </c>
      <c r="N901" t="s">
        <v>471</v>
      </c>
      <c r="O901" t="s">
        <v>339</v>
      </c>
      <c r="P901" t="s">
        <v>1212</v>
      </c>
      <c r="Q901" s="142">
        <v>199277</v>
      </c>
      <c r="S901" t="s">
        <v>4673</v>
      </c>
      <c r="U901" s="142">
        <v>208.44370000000001</v>
      </c>
      <c r="V901" s="133">
        <v>1.8229142749399338E-3</v>
      </c>
      <c r="W901" s="133">
        <v>5.9857841192905283E-4</v>
      </c>
      <c r="X901" s="133">
        <v>6.8911289599528675E-5</v>
      </c>
    </row>
    <row r="902" spans="1:24">
      <c r="A902" t="s">
        <v>1213</v>
      </c>
      <c r="B902" t="s">
        <v>1261</v>
      </c>
      <c r="C902" t="s">
        <v>4666</v>
      </c>
      <c r="D902" t="s">
        <v>4667</v>
      </c>
      <c r="E902" t="s">
        <v>309</v>
      </c>
      <c r="F902" t="s">
        <v>4666</v>
      </c>
      <c r="G902" t="s">
        <v>4668</v>
      </c>
      <c r="H902" t="s">
        <v>312</v>
      </c>
      <c r="I902" t="s">
        <v>917</v>
      </c>
      <c r="J902" t="s">
        <v>204</v>
      </c>
      <c r="K902" t="s">
        <v>204</v>
      </c>
      <c r="L902" t="s">
        <v>325</v>
      </c>
      <c r="M902" t="s">
        <v>340</v>
      </c>
      <c r="N902" t="s">
        <v>466</v>
      </c>
      <c r="O902" t="s">
        <v>339</v>
      </c>
      <c r="P902" t="s">
        <v>1212</v>
      </c>
      <c r="Q902" s="142">
        <v>14354</v>
      </c>
      <c r="S902" t="s">
        <v>4669</v>
      </c>
      <c r="U902" s="142">
        <v>201.2431</v>
      </c>
      <c r="V902" s="133">
        <v>1.5352186911217855E-3</v>
      </c>
      <c r="W902" s="133">
        <v>5.7790059841715622E-4</v>
      </c>
      <c r="X902" s="133">
        <v>6.6530758048764617E-5</v>
      </c>
    </row>
    <row r="903" spans="1:24">
      <c r="A903" t="s">
        <v>1213</v>
      </c>
      <c r="B903" t="s">
        <v>1261</v>
      </c>
      <c r="C903" t="s">
        <v>4683</v>
      </c>
      <c r="D903" t="s">
        <v>4684</v>
      </c>
      <c r="E903" t="s">
        <v>309</v>
      </c>
      <c r="F903" t="s">
        <v>4685</v>
      </c>
      <c r="G903" t="s">
        <v>4686</v>
      </c>
      <c r="H903" t="s">
        <v>312</v>
      </c>
      <c r="I903" t="s">
        <v>917</v>
      </c>
      <c r="J903" t="s">
        <v>204</v>
      </c>
      <c r="K903" t="s">
        <v>204</v>
      </c>
      <c r="L903" t="s">
        <v>325</v>
      </c>
      <c r="M903" t="s">
        <v>340</v>
      </c>
      <c r="N903" t="s">
        <v>459</v>
      </c>
      <c r="O903" t="s">
        <v>339</v>
      </c>
      <c r="P903" t="s">
        <v>1212</v>
      </c>
      <c r="Q903" s="142">
        <v>3146</v>
      </c>
      <c r="S903" t="s">
        <v>4687</v>
      </c>
      <c r="U903" s="142">
        <v>192.2835</v>
      </c>
      <c r="V903" s="133">
        <v>8.4813937739128937E-4</v>
      </c>
      <c r="W903" s="133">
        <v>5.5217183752980339E-4</v>
      </c>
      <c r="X903" s="133">
        <v>6.3568736603935859E-5</v>
      </c>
    </row>
    <row r="904" spans="1:24">
      <c r="A904" t="s">
        <v>1213</v>
      </c>
      <c r="B904" t="s">
        <v>1261</v>
      </c>
      <c r="C904" t="s">
        <v>4692</v>
      </c>
      <c r="D904" t="s">
        <v>4693</v>
      </c>
      <c r="E904" t="s">
        <v>309</v>
      </c>
      <c r="F904" t="s">
        <v>4692</v>
      </c>
      <c r="G904" t="s">
        <v>4694</v>
      </c>
      <c r="H904" t="s">
        <v>312</v>
      </c>
      <c r="I904" t="s">
        <v>917</v>
      </c>
      <c r="J904" t="s">
        <v>204</v>
      </c>
      <c r="K904" t="s">
        <v>204</v>
      </c>
      <c r="L904" t="s">
        <v>325</v>
      </c>
      <c r="M904" t="s">
        <v>340</v>
      </c>
      <c r="N904" t="s">
        <v>450</v>
      </c>
      <c r="O904" t="s">
        <v>339</v>
      </c>
      <c r="P904" t="s">
        <v>1212</v>
      </c>
      <c r="Q904" s="142">
        <v>231192.54</v>
      </c>
      <c r="S904" t="s">
        <v>4695</v>
      </c>
      <c r="U904" s="142">
        <v>135.24760000000001</v>
      </c>
      <c r="V904" s="133">
        <v>1.5580999861788299E-3</v>
      </c>
      <c r="W904" s="133">
        <v>3.8838448368567834E-4</v>
      </c>
      <c r="X904" s="133">
        <v>4.471273119418721E-5</v>
      </c>
    </row>
    <row r="905" spans="1:24">
      <c r="A905" t="s">
        <v>1213</v>
      </c>
      <c r="B905" t="s">
        <v>1261</v>
      </c>
      <c r="C905" t="s">
        <v>4696</v>
      </c>
      <c r="D905" t="s">
        <v>4697</v>
      </c>
      <c r="E905" t="s">
        <v>309</v>
      </c>
      <c r="F905" t="s">
        <v>4696</v>
      </c>
      <c r="G905" t="s">
        <v>4698</v>
      </c>
      <c r="H905" t="s">
        <v>312</v>
      </c>
      <c r="I905" t="s">
        <v>917</v>
      </c>
      <c r="J905" t="s">
        <v>204</v>
      </c>
      <c r="K905" t="s">
        <v>204</v>
      </c>
      <c r="L905" t="s">
        <v>325</v>
      </c>
      <c r="M905" t="s">
        <v>340</v>
      </c>
      <c r="N905" t="s">
        <v>445</v>
      </c>
      <c r="O905" t="s">
        <v>339</v>
      </c>
      <c r="P905" t="s">
        <v>1212</v>
      </c>
      <c r="Q905" s="142">
        <v>23346</v>
      </c>
      <c r="S905" t="s">
        <v>4699</v>
      </c>
      <c r="U905" s="142">
        <v>96.67580000000001</v>
      </c>
      <c r="V905" s="133">
        <v>5.1567945174434441E-4</v>
      </c>
      <c r="W905" s="133">
        <v>2.7761945693660092E-4</v>
      </c>
      <c r="X905" s="133">
        <v>3.1960916755697369E-5</v>
      </c>
    </row>
    <row r="906" spans="1:24">
      <c r="A906" t="s">
        <v>1213</v>
      </c>
      <c r="B906" t="s">
        <v>1261</v>
      </c>
      <c r="C906" t="s">
        <v>4506</v>
      </c>
      <c r="D906" t="s">
        <v>4507</v>
      </c>
      <c r="E906" t="s">
        <v>309</v>
      </c>
      <c r="F906" t="s">
        <v>4506</v>
      </c>
      <c r="G906" t="s">
        <v>4508</v>
      </c>
      <c r="H906" t="s">
        <v>312</v>
      </c>
      <c r="I906" t="s">
        <v>917</v>
      </c>
      <c r="J906" t="s">
        <v>204</v>
      </c>
      <c r="K906" t="s">
        <v>204</v>
      </c>
      <c r="L906" t="s">
        <v>325</v>
      </c>
      <c r="M906" t="s">
        <v>340</v>
      </c>
      <c r="N906" t="s">
        <v>469</v>
      </c>
      <c r="O906" t="s">
        <v>339</v>
      </c>
      <c r="P906" t="s">
        <v>1212</v>
      </c>
      <c r="Q906" s="142">
        <v>1435</v>
      </c>
      <c r="S906" t="s">
        <v>4509</v>
      </c>
      <c r="U906" s="142">
        <v>69.841499999999996</v>
      </c>
      <c r="V906" s="133">
        <v>2.22096400269283E-5</v>
      </c>
      <c r="W906" s="133">
        <v>2.0056051492216227E-4</v>
      </c>
      <c r="X906" s="133">
        <v>2.3089512502615703E-5</v>
      </c>
    </row>
    <row r="907" spans="1:24">
      <c r="A907" t="s">
        <v>1213</v>
      </c>
      <c r="B907" t="s">
        <v>1261</v>
      </c>
      <c r="C907" t="s">
        <v>4704</v>
      </c>
      <c r="D907" t="s">
        <v>4705</v>
      </c>
      <c r="E907" t="s">
        <v>309</v>
      </c>
      <c r="F907" t="s">
        <v>4706</v>
      </c>
      <c r="G907" t="s">
        <v>4707</v>
      </c>
      <c r="H907" t="s">
        <v>312</v>
      </c>
      <c r="I907" t="s">
        <v>917</v>
      </c>
      <c r="J907" t="s">
        <v>204</v>
      </c>
      <c r="K907" t="s">
        <v>204</v>
      </c>
      <c r="L907" t="s">
        <v>325</v>
      </c>
      <c r="M907" t="s">
        <v>340</v>
      </c>
      <c r="N907" t="s">
        <v>473</v>
      </c>
      <c r="O907" t="s">
        <v>339</v>
      </c>
      <c r="P907" t="s">
        <v>1212</v>
      </c>
      <c r="Q907" s="142">
        <v>69761</v>
      </c>
      <c r="S907" t="s">
        <v>4708</v>
      </c>
      <c r="U907" s="142">
        <v>41.089199999999998</v>
      </c>
      <c r="V907" s="133">
        <v>1.7396145552181553E-3</v>
      </c>
      <c r="W907" s="133">
        <v>1.1799406979658417E-4</v>
      </c>
      <c r="X907" s="133">
        <v>1.358405741459176E-5</v>
      </c>
    </row>
    <row r="908" spans="1:24">
      <c r="A908" t="s">
        <v>1213</v>
      </c>
      <c r="B908" t="s">
        <v>1261</v>
      </c>
      <c r="C908" t="s">
        <v>4700</v>
      </c>
      <c r="D908" t="s">
        <v>4701</v>
      </c>
      <c r="E908" t="s">
        <v>309</v>
      </c>
      <c r="F908" t="s">
        <v>4700</v>
      </c>
      <c r="G908" t="s">
        <v>4702</v>
      </c>
      <c r="H908" t="s">
        <v>312</v>
      </c>
      <c r="I908" t="s">
        <v>917</v>
      </c>
      <c r="J908" t="s">
        <v>204</v>
      </c>
      <c r="K908" t="s">
        <v>204</v>
      </c>
      <c r="L908" t="s">
        <v>325</v>
      </c>
      <c r="M908" t="s">
        <v>340</v>
      </c>
      <c r="N908" t="s">
        <v>473</v>
      </c>
      <c r="O908" t="s">
        <v>339</v>
      </c>
      <c r="P908" t="s">
        <v>1212</v>
      </c>
      <c r="Q908" s="142">
        <v>30146.5</v>
      </c>
      <c r="S908" t="s">
        <v>4703</v>
      </c>
      <c r="U908" s="142">
        <v>40.607300000000002</v>
      </c>
      <c r="V908" s="133">
        <v>1.6346145608525143E-3</v>
      </c>
      <c r="W908" s="133">
        <v>1.1661023815366091E-4</v>
      </c>
      <c r="X908" s="133">
        <v>1.3424743912464023E-5</v>
      </c>
    </row>
    <row r="909" spans="1:24">
      <c r="A909" t="s">
        <v>1213</v>
      </c>
      <c r="B909" t="s">
        <v>1261</v>
      </c>
      <c r="C909" t="s">
        <v>4337</v>
      </c>
      <c r="D909" t="s">
        <v>4338</v>
      </c>
      <c r="E909" t="s">
        <v>309</v>
      </c>
      <c r="F909" t="s">
        <v>4339</v>
      </c>
      <c r="G909" t="s">
        <v>4340</v>
      </c>
      <c r="H909" t="s">
        <v>312</v>
      </c>
      <c r="I909" t="s">
        <v>917</v>
      </c>
      <c r="J909" t="s">
        <v>204</v>
      </c>
      <c r="K909" t="s">
        <v>204</v>
      </c>
      <c r="L909" t="s">
        <v>325</v>
      </c>
      <c r="M909" t="s">
        <v>340</v>
      </c>
      <c r="N909" t="s">
        <v>446</v>
      </c>
      <c r="O909" t="s">
        <v>339</v>
      </c>
      <c r="P909" t="s">
        <v>1212</v>
      </c>
      <c r="Q909" s="142">
        <v>1146</v>
      </c>
      <c r="S909" t="s">
        <v>4341</v>
      </c>
      <c r="U909" s="142">
        <v>15.7919</v>
      </c>
      <c r="V909" s="133">
        <v>1.8735994905117308E-5</v>
      </c>
      <c r="W909" s="133">
        <v>4.5348823433491084E-5</v>
      </c>
      <c r="X909" s="133">
        <v>5.2207795041455586E-6</v>
      </c>
    </row>
    <row r="910" spans="1:24">
      <c r="A910" t="s">
        <v>1213</v>
      </c>
      <c r="B910" t="s">
        <v>1261</v>
      </c>
      <c r="C910" t="s">
        <v>3383</v>
      </c>
      <c r="D910" t="s">
        <v>3384</v>
      </c>
      <c r="E910" t="s">
        <v>309</v>
      </c>
      <c r="F910" t="s">
        <v>4709</v>
      </c>
      <c r="G910" t="s">
        <v>4710</v>
      </c>
      <c r="H910" t="s">
        <v>312</v>
      </c>
      <c r="I910" t="s">
        <v>917</v>
      </c>
      <c r="J910" t="s">
        <v>204</v>
      </c>
      <c r="K910" t="s">
        <v>204</v>
      </c>
      <c r="L910" t="s">
        <v>325</v>
      </c>
      <c r="M910" t="s">
        <v>340</v>
      </c>
      <c r="N910" t="s">
        <v>451</v>
      </c>
      <c r="O910" t="s">
        <v>339</v>
      </c>
      <c r="P910" t="s">
        <v>1212</v>
      </c>
      <c r="Q910" s="142">
        <v>173</v>
      </c>
      <c r="S910" t="s">
        <v>4711</v>
      </c>
      <c r="U910" s="142">
        <v>10.816000000000001</v>
      </c>
      <c r="V910" s="133">
        <v>2.6903440581488786E-6</v>
      </c>
      <c r="W910" s="133">
        <v>3.1059700320905571E-5</v>
      </c>
      <c r="X910" s="133">
        <v>3.5757454011592161E-6</v>
      </c>
    </row>
    <row r="911" spans="1:24">
      <c r="A911" t="s">
        <v>1213</v>
      </c>
      <c r="B911" t="s">
        <v>1261</v>
      </c>
      <c r="C911" t="s">
        <v>3832</v>
      </c>
      <c r="D911" t="s">
        <v>3833</v>
      </c>
      <c r="E911" t="s">
        <v>80</v>
      </c>
      <c r="F911" t="s">
        <v>4712</v>
      </c>
      <c r="G911" t="s">
        <v>4713</v>
      </c>
      <c r="H911" t="s">
        <v>321</v>
      </c>
      <c r="I911" t="s">
        <v>917</v>
      </c>
      <c r="J911" t="s">
        <v>205</v>
      </c>
      <c r="K911" t="s">
        <v>224</v>
      </c>
      <c r="L911" t="s">
        <v>325</v>
      </c>
      <c r="M911" t="s">
        <v>368</v>
      </c>
      <c r="N911" t="s">
        <v>568</v>
      </c>
      <c r="O911" t="s">
        <v>339</v>
      </c>
      <c r="P911" t="s">
        <v>1217</v>
      </c>
      <c r="Q911" s="142">
        <v>264734.3</v>
      </c>
      <c r="R911" t="s">
        <v>1218</v>
      </c>
      <c r="S911" t="s">
        <v>4714</v>
      </c>
      <c r="U911" s="142">
        <v>2059.4052999999999</v>
      </c>
      <c r="V911" s="133">
        <v>1.7223805410258457E-4</v>
      </c>
      <c r="W911" s="133">
        <v>5.9139005616806991E-3</v>
      </c>
      <c r="X911" s="133">
        <v>6.8083730743884131E-4</v>
      </c>
    </row>
    <row r="912" spans="1:24">
      <c r="A912" t="s">
        <v>1213</v>
      </c>
      <c r="B912" t="s">
        <v>1261</v>
      </c>
      <c r="C912" t="s">
        <v>4730</v>
      </c>
      <c r="D912" t="s">
        <v>4731</v>
      </c>
      <c r="E912" t="s">
        <v>80</v>
      </c>
      <c r="F912" t="s">
        <v>4732</v>
      </c>
      <c r="G912" t="s">
        <v>4733</v>
      </c>
      <c r="H912" t="s">
        <v>321</v>
      </c>
      <c r="I912" t="s">
        <v>917</v>
      </c>
      <c r="J912" t="s">
        <v>205</v>
      </c>
      <c r="K912" t="s">
        <v>224</v>
      </c>
      <c r="L912" t="s">
        <v>325</v>
      </c>
      <c r="M912" t="s">
        <v>344</v>
      </c>
      <c r="N912" t="s">
        <v>488</v>
      </c>
      <c r="O912" t="s">
        <v>339</v>
      </c>
      <c r="P912" t="s">
        <v>1215</v>
      </c>
      <c r="Q912" s="142">
        <v>5236.3500000000004</v>
      </c>
      <c r="R912" t="s">
        <v>1216</v>
      </c>
      <c r="S912" t="s">
        <v>4734</v>
      </c>
      <c r="T912" s="132">
        <v>1577.7</v>
      </c>
      <c r="U912" s="142">
        <v>1663.2652</v>
      </c>
      <c r="V912" s="133">
        <v>2.05090525963718E-5</v>
      </c>
      <c r="W912" s="133">
        <v>4.7808538327353068E-3</v>
      </c>
      <c r="X912" s="133">
        <v>5.5039539755350939E-4</v>
      </c>
    </row>
    <row r="913" spans="1:24">
      <c r="A913" t="s">
        <v>1213</v>
      </c>
      <c r="B913" t="s">
        <v>1261</v>
      </c>
      <c r="C913" t="s">
        <v>4720</v>
      </c>
      <c r="D913" t="s">
        <v>4721</v>
      </c>
      <c r="E913" s="166" t="s">
        <v>311</v>
      </c>
      <c r="F913" t="s">
        <v>4722</v>
      </c>
      <c r="G913" t="s">
        <v>4723</v>
      </c>
      <c r="H913" t="s">
        <v>321</v>
      </c>
      <c r="I913" t="s">
        <v>917</v>
      </c>
      <c r="J913" t="s">
        <v>205</v>
      </c>
      <c r="K913" t="s">
        <v>204</v>
      </c>
      <c r="L913" t="s">
        <v>325</v>
      </c>
      <c r="M913" t="s">
        <v>344</v>
      </c>
      <c r="N913" t="s">
        <v>540</v>
      </c>
      <c r="O913" t="s">
        <v>339</v>
      </c>
      <c r="P913" t="s">
        <v>1215</v>
      </c>
      <c r="Q913" s="142">
        <v>23283</v>
      </c>
      <c r="R913" t="s">
        <v>1216</v>
      </c>
      <c r="S913" t="s">
        <v>4724</v>
      </c>
      <c r="U913" s="142">
        <v>1552.9696000000001</v>
      </c>
      <c r="V913" s="133">
        <v>4.8775270001694343E-4</v>
      </c>
      <c r="W913" s="133">
        <v>4.459592101476703E-3</v>
      </c>
      <c r="X913" s="133">
        <v>5.1341016761736601E-4</v>
      </c>
    </row>
    <row r="914" spans="1:24">
      <c r="A914" t="s">
        <v>1213</v>
      </c>
      <c r="B914" t="s">
        <v>1261</v>
      </c>
      <c r="C914" t="s">
        <v>4725</v>
      </c>
      <c r="D914" t="s">
        <v>4726</v>
      </c>
      <c r="E914" t="s">
        <v>80</v>
      </c>
      <c r="F914" t="s">
        <v>4727</v>
      </c>
      <c r="G914" t="s">
        <v>4728</v>
      </c>
      <c r="H914" t="s">
        <v>321</v>
      </c>
      <c r="I914" t="s">
        <v>917</v>
      </c>
      <c r="J914" t="s">
        <v>205</v>
      </c>
      <c r="K914" t="s">
        <v>224</v>
      </c>
      <c r="L914" t="s">
        <v>325</v>
      </c>
      <c r="M914" t="s">
        <v>344</v>
      </c>
      <c r="N914" t="s">
        <v>548</v>
      </c>
      <c r="O914" t="s">
        <v>339</v>
      </c>
      <c r="P914" t="s">
        <v>1215</v>
      </c>
      <c r="Q914" s="142">
        <v>5608</v>
      </c>
      <c r="R914" t="s">
        <v>1216</v>
      </c>
      <c r="S914" t="s">
        <v>4729</v>
      </c>
      <c r="U914" s="142">
        <v>1465.2435</v>
      </c>
      <c r="V914" s="133">
        <v>9.8168920318503534E-5</v>
      </c>
      <c r="W914" s="133">
        <v>4.2076732410440782E-3</v>
      </c>
      <c r="X914" s="133">
        <v>4.8440802988421715E-4</v>
      </c>
    </row>
    <row r="915" spans="1:24">
      <c r="A915" t="s">
        <v>1213</v>
      </c>
      <c r="B915" t="s">
        <v>1261</v>
      </c>
      <c r="C915" t="s">
        <v>4715</v>
      </c>
      <c r="D915" t="s">
        <v>4716</v>
      </c>
      <c r="E915" t="s">
        <v>80</v>
      </c>
      <c r="F915" t="s">
        <v>4717</v>
      </c>
      <c r="G915" t="s">
        <v>4718</v>
      </c>
      <c r="H915" t="s">
        <v>321</v>
      </c>
      <c r="I915" t="s">
        <v>917</v>
      </c>
      <c r="J915" t="s">
        <v>205</v>
      </c>
      <c r="K915" t="s">
        <v>224</v>
      </c>
      <c r="L915" t="s">
        <v>325</v>
      </c>
      <c r="M915" t="s">
        <v>346</v>
      </c>
      <c r="N915" t="s">
        <v>530</v>
      </c>
      <c r="O915" t="s">
        <v>339</v>
      </c>
      <c r="P915" t="s">
        <v>1215</v>
      </c>
      <c r="Q915" s="142">
        <v>17220</v>
      </c>
      <c r="R915" t="s">
        <v>1216</v>
      </c>
      <c r="S915" t="s">
        <v>4719</v>
      </c>
      <c r="U915" s="142">
        <v>1369.7891999999999</v>
      </c>
      <c r="V915" s="133">
        <v>2.0437030831729595E-4</v>
      </c>
      <c r="W915" s="133">
        <v>3.933561277947673E-3</v>
      </c>
      <c r="X915" s="133">
        <v>4.5285091306345463E-4</v>
      </c>
    </row>
    <row r="916" spans="1:24">
      <c r="A916" t="s">
        <v>1213</v>
      </c>
      <c r="B916" t="s">
        <v>1261</v>
      </c>
      <c r="C916" t="s">
        <v>4740</v>
      </c>
      <c r="D916" t="s">
        <v>4741</v>
      </c>
      <c r="E916" s="166" t="s">
        <v>311</v>
      </c>
      <c r="F916" t="s">
        <v>4742</v>
      </c>
      <c r="G916" t="s">
        <v>4743</v>
      </c>
      <c r="H916" t="s">
        <v>321</v>
      </c>
      <c r="I916" t="s">
        <v>917</v>
      </c>
      <c r="J916" t="s">
        <v>205</v>
      </c>
      <c r="K916" t="s">
        <v>204</v>
      </c>
      <c r="L916" t="s">
        <v>325</v>
      </c>
      <c r="M916" t="s">
        <v>346</v>
      </c>
      <c r="N916" t="s">
        <v>546</v>
      </c>
      <c r="O916" t="s">
        <v>339</v>
      </c>
      <c r="P916" t="s">
        <v>1215</v>
      </c>
      <c r="Q916" s="142">
        <v>19550</v>
      </c>
      <c r="R916" t="s">
        <v>1216</v>
      </c>
      <c r="S916" t="s">
        <v>4744</v>
      </c>
      <c r="U916" s="142">
        <v>1347.1577</v>
      </c>
      <c r="V916" s="133">
        <v>4.649102950235122E-4</v>
      </c>
      <c r="W916" s="133">
        <v>3.8685713593960775E-3</v>
      </c>
      <c r="X916" s="133">
        <v>4.4536895412690403E-4</v>
      </c>
    </row>
    <row r="917" spans="1:24">
      <c r="A917" t="s">
        <v>1213</v>
      </c>
      <c r="B917" t="s">
        <v>1261</v>
      </c>
      <c r="C917" t="s">
        <v>4745</v>
      </c>
      <c r="D917" t="s">
        <v>4746</v>
      </c>
      <c r="E917" s="166" t="s">
        <v>311</v>
      </c>
      <c r="F917" t="s">
        <v>4747</v>
      </c>
      <c r="G917" t="s">
        <v>4748</v>
      </c>
      <c r="H917" t="s">
        <v>321</v>
      </c>
      <c r="I917" t="s">
        <v>917</v>
      </c>
      <c r="J917" t="s">
        <v>205</v>
      </c>
      <c r="K917" t="s">
        <v>204</v>
      </c>
      <c r="L917" t="s">
        <v>325</v>
      </c>
      <c r="M917" t="s">
        <v>344</v>
      </c>
      <c r="N917" t="s">
        <v>544</v>
      </c>
      <c r="O917" t="s">
        <v>339</v>
      </c>
      <c r="P917" t="s">
        <v>1215</v>
      </c>
      <c r="Q917" s="142">
        <v>20423</v>
      </c>
      <c r="R917" t="s">
        <v>1216</v>
      </c>
      <c r="S917" t="s">
        <v>4749</v>
      </c>
      <c r="U917" s="142">
        <v>838.976</v>
      </c>
      <c r="V917" s="133">
        <v>1.3561314999340295E-3</v>
      </c>
      <c r="W917" s="133">
        <v>2.4092492809967823E-3</v>
      </c>
      <c r="X917" s="133">
        <v>2.7736462193010686E-4</v>
      </c>
    </row>
    <row r="918" spans="1:24">
      <c r="A918" t="s">
        <v>1213</v>
      </c>
      <c r="B918" t="s">
        <v>1261</v>
      </c>
      <c r="C918" t="s">
        <v>4750</v>
      </c>
      <c r="D918" t="s">
        <v>4751</v>
      </c>
      <c r="E918" t="s">
        <v>309</v>
      </c>
      <c r="F918" t="s">
        <v>4752</v>
      </c>
      <c r="G918" t="s">
        <v>4753</v>
      </c>
      <c r="H918" t="s">
        <v>321</v>
      </c>
      <c r="I918" t="s">
        <v>917</v>
      </c>
      <c r="J918" t="s">
        <v>205</v>
      </c>
      <c r="K918" t="s">
        <v>204</v>
      </c>
      <c r="L918" t="s">
        <v>325</v>
      </c>
      <c r="M918" t="s">
        <v>344</v>
      </c>
      <c r="N918" t="s">
        <v>546</v>
      </c>
      <c r="O918" t="s">
        <v>339</v>
      </c>
      <c r="P918" t="s">
        <v>1215</v>
      </c>
      <c r="Q918" s="142">
        <v>12387</v>
      </c>
      <c r="R918" t="s">
        <v>1216</v>
      </c>
      <c r="S918" t="s">
        <v>4754</v>
      </c>
      <c r="U918" s="142">
        <v>677.1087</v>
      </c>
      <c r="V918" s="133">
        <v>1.9337999410820943E-3</v>
      </c>
      <c r="W918" s="133">
        <v>1.9444223184532927E-3</v>
      </c>
      <c r="X918" s="133">
        <v>2.2385145675217477E-4</v>
      </c>
    </row>
    <row r="919" spans="1:24">
      <c r="A919" t="s">
        <v>1213</v>
      </c>
      <c r="B919" t="s">
        <v>1261</v>
      </c>
      <c r="C919" t="s">
        <v>4478</v>
      </c>
      <c r="D919" t="s">
        <v>4479</v>
      </c>
      <c r="E919" s="166" t="s">
        <v>311</v>
      </c>
      <c r="F919" t="s">
        <v>4480</v>
      </c>
      <c r="G919" t="s">
        <v>4481</v>
      </c>
      <c r="H919" t="s">
        <v>321</v>
      </c>
      <c r="I919" t="s">
        <v>917</v>
      </c>
      <c r="J919" t="s">
        <v>205</v>
      </c>
      <c r="K919" t="s">
        <v>204</v>
      </c>
      <c r="L919" t="s">
        <v>325</v>
      </c>
      <c r="M919" t="s">
        <v>346</v>
      </c>
      <c r="N919" t="s">
        <v>544</v>
      </c>
      <c r="O919" t="s">
        <v>339</v>
      </c>
      <c r="P919" t="s">
        <v>1215</v>
      </c>
      <c r="Q919" s="142">
        <v>1325</v>
      </c>
      <c r="R919" t="s">
        <v>1216</v>
      </c>
      <c r="S919" t="s">
        <v>4482</v>
      </c>
      <c r="U919" s="142">
        <v>670.53459999999995</v>
      </c>
      <c r="V919" s="133">
        <v>2.381132260198057E-5</v>
      </c>
      <c r="W919" s="133">
        <v>1.925543826368256E-3</v>
      </c>
      <c r="X919" s="133">
        <v>2.2167807193015655E-4</v>
      </c>
    </row>
    <row r="920" spans="1:24">
      <c r="A920" t="s">
        <v>1213</v>
      </c>
      <c r="B920" t="s">
        <v>1261</v>
      </c>
      <c r="C920" t="s">
        <v>4735</v>
      </c>
      <c r="D920" t="s">
        <v>4736</v>
      </c>
      <c r="E920" s="166" t="s">
        <v>311</v>
      </c>
      <c r="F920" t="s">
        <v>4737</v>
      </c>
      <c r="G920" t="s">
        <v>4738</v>
      </c>
      <c r="H920" t="s">
        <v>321</v>
      </c>
      <c r="I920" t="s">
        <v>917</v>
      </c>
      <c r="J920" t="s">
        <v>205</v>
      </c>
      <c r="K920" t="s">
        <v>224</v>
      </c>
      <c r="L920" t="s">
        <v>325</v>
      </c>
      <c r="M920" t="s">
        <v>344</v>
      </c>
      <c r="N920" t="s">
        <v>534</v>
      </c>
      <c r="O920" t="s">
        <v>339</v>
      </c>
      <c r="P920" t="s">
        <v>1215</v>
      </c>
      <c r="Q920" s="142">
        <v>4394</v>
      </c>
      <c r="R920" t="s">
        <v>1216</v>
      </c>
      <c r="S920" t="s">
        <v>4739</v>
      </c>
      <c r="U920" s="142">
        <v>520.65120000000002</v>
      </c>
      <c r="V920" s="133">
        <v>3.2424230185941448E-5</v>
      </c>
      <c r="W920" s="133">
        <v>1.4951302740810028E-3</v>
      </c>
      <c r="X920" s="133">
        <v>1.7212674772913554E-4</v>
      </c>
    </row>
    <row r="921" spans="1:24">
      <c r="A921" t="s">
        <v>1213</v>
      </c>
      <c r="B921" t="s">
        <v>1261</v>
      </c>
      <c r="C921" t="s">
        <v>1998</v>
      </c>
      <c r="D921" t="s">
        <v>1999</v>
      </c>
      <c r="E921" t="s">
        <v>80</v>
      </c>
      <c r="F921" t="s">
        <v>4755</v>
      </c>
      <c r="G921" t="s">
        <v>4756</v>
      </c>
      <c r="H921" t="s">
        <v>321</v>
      </c>
      <c r="I921" t="s">
        <v>917</v>
      </c>
      <c r="J921" t="s">
        <v>205</v>
      </c>
      <c r="K921" t="s">
        <v>224</v>
      </c>
      <c r="L921" t="s">
        <v>325</v>
      </c>
      <c r="M921" t="s">
        <v>346</v>
      </c>
      <c r="N921" t="s">
        <v>534</v>
      </c>
      <c r="O921" t="s">
        <v>339</v>
      </c>
      <c r="P921" t="s">
        <v>1215</v>
      </c>
      <c r="Q921" s="142">
        <v>6672</v>
      </c>
      <c r="R921" t="s">
        <v>1216</v>
      </c>
      <c r="S921" t="s">
        <v>4757</v>
      </c>
      <c r="U921" s="142">
        <v>293.24200000000002</v>
      </c>
      <c r="V921" s="133">
        <v>5.6181991639124335E-6</v>
      </c>
      <c r="W921" s="133">
        <v>8.4208972946885616E-4</v>
      </c>
      <c r="X921" s="133">
        <v>9.6945509660470539E-5</v>
      </c>
    </row>
    <row r="922" spans="1:24">
      <c r="A922" t="s">
        <v>1213</v>
      </c>
      <c r="B922" t="s">
        <v>1261</v>
      </c>
      <c r="C922" t="s">
        <v>4758</v>
      </c>
      <c r="D922" t="s">
        <v>4759</v>
      </c>
      <c r="E922" s="166" t="s">
        <v>311</v>
      </c>
      <c r="F922" t="s">
        <v>4760</v>
      </c>
      <c r="G922" t="s">
        <v>4761</v>
      </c>
      <c r="H922" t="s">
        <v>321</v>
      </c>
      <c r="I922" t="s">
        <v>917</v>
      </c>
      <c r="J922" t="s">
        <v>205</v>
      </c>
      <c r="K922" t="s">
        <v>204</v>
      </c>
      <c r="L922" t="s">
        <v>325</v>
      </c>
      <c r="M922" t="s">
        <v>346</v>
      </c>
      <c r="N922" t="s">
        <v>540</v>
      </c>
      <c r="O922" t="s">
        <v>339</v>
      </c>
      <c r="P922" t="s">
        <v>1215</v>
      </c>
      <c r="Q922" s="142">
        <v>7825</v>
      </c>
      <c r="R922" t="s">
        <v>1216</v>
      </c>
      <c r="S922" t="s">
        <v>4762</v>
      </c>
      <c r="U922" s="142">
        <v>117.80760000000001</v>
      </c>
      <c r="V922" s="133">
        <v>2.2665193269796064E-4</v>
      </c>
      <c r="W922" s="133">
        <v>3.3830285299842587E-4</v>
      </c>
      <c r="X922" s="133">
        <v>3.8947087650873198E-5</v>
      </c>
    </row>
    <row r="923" spans="1:24">
      <c r="A923" t="s">
        <v>1213</v>
      </c>
      <c r="B923" t="s">
        <v>1262</v>
      </c>
      <c r="C923" t="s">
        <v>1846</v>
      </c>
      <c r="D923" t="s">
        <v>1847</v>
      </c>
      <c r="E923" t="s">
        <v>309</v>
      </c>
      <c r="F923" t="s">
        <v>3936</v>
      </c>
      <c r="G923" t="s">
        <v>3937</v>
      </c>
      <c r="H923" t="s">
        <v>321</v>
      </c>
      <c r="I923" t="s">
        <v>917</v>
      </c>
      <c r="J923" t="s">
        <v>204</v>
      </c>
      <c r="K923" t="s">
        <v>204</v>
      </c>
      <c r="L923" t="s">
        <v>325</v>
      </c>
      <c r="M923" t="s">
        <v>340</v>
      </c>
      <c r="N923" t="s">
        <v>464</v>
      </c>
      <c r="O923" t="s">
        <v>339</v>
      </c>
      <c r="P923" t="s">
        <v>1212</v>
      </c>
      <c r="Q923" s="142">
        <v>17941</v>
      </c>
      <c r="S923" t="s">
        <v>3938</v>
      </c>
      <c r="U923" s="142">
        <v>280.95609999999999</v>
      </c>
      <c r="V923" s="133">
        <v>9.2271440142921213E-5</v>
      </c>
      <c r="W923" s="133">
        <v>7.5295235276470508E-3</v>
      </c>
      <c r="X923" s="133">
        <v>1.0089123367833959E-3</v>
      </c>
    </row>
    <row r="924" spans="1:24">
      <c r="A924" t="s">
        <v>1213</v>
      </c>
      <c r="B924" t="s">
        <v>1262</v>
      </c>
      <c r="C924" t="s">
        <v>2312</v>
      </c>
      <c r="D924" t="s">
        <v>2313</v>
      </c>
      <c r="E924" t="s">
        <v>309</v>
      </c>
      <c r="F924" t="s">
        <v>2312</v>
      </c>
      <c r="G924" t="s">
        <v>4222</v>
      </c>
      <c r="H924" t="s">
        <v>321</v>
      </c>
      <c r="I924" t="s">
        <v>917</v>
      </c>
      <c r="J924" t="s">
        <v>204</v>
      </c>
      <c r="K924" t="s">
        <v>204</v>
      </c>
      <c r="L924" t="s">
        <v>325</v>
      </c>
      <c r="M924" t="s">
        <v>340</v>
      </c>
      <c r="N924" t="s">
        <v>464</v>
      </c>
      <c r="O924" t="s">
        <v>339</v>
      </c>
      <c r="P924" t="s">
        <v>1212</v>
      </c>
      <c r="Q924" s="142">
        <v>8614</v>
      </c>
      <c r="S924" t="s">
        <v>4223</v>
      </c>
      <c r="T924" s="132">
        <v>1550.5</v>
      </c>
      <c r="U924" s="142">
        <v>230.07989999999998</v>
      </c>
      <c r="V924" s="133">
        <v>4.7906706077931696E-5</v>
      </c>
      <c r="W924" s="133">
        <v>6.2076148074176052E-3</v>
      </c>
      <c r="X924" s="133">
        <v>8.3178426074459097E-4</v>
      </c>
    </row>
    <row r="925" spans="1:24">
      <c r="A925" t="s">
        <v>1213</v>
      </c>
      <c r="B925" t="s">
        <v>1262</v>
      </c>
      <c r="C925" t="s">
        <v>2499</v>
      </c>
      <c r="D925" t="s">
        <v>2500</v>
      </c>
      <c r="E925" t="s">
        <v>309</v>
      </c>
      <c r="F925" t="s">
        <v>2499</v>
      </c>
      <c r="G925" t="s">
        <v>4213</v>
      </c>
      <c r="H925" t="s">
        <v>321</v>
      </c>
      <c r="I925" t="s">
        <v>917</v>
      </c>
      <c r="J925" t="s">
        <v>204</v>
      </c>
      <c r="K925" t="s">
        <v>204</v>
      </c>
      <c r="L925" t="s">
        <v>325</v>
      </c>
      <c r="M925" t="s">
        <v>340</v>
      </c>
      <c r="N925" t="s">
        <v>454</v>
      </c>
      <c r="O925" t="s">
        <v>339</v>
      </c>
      <c r="P925" t="s">
        <v>1212</v>
      </c>
      <c r="Q925" s="142">
        <v>101104.4</v>
      </c>
      <c r="S925" t="s">
        <v>4214</v>
      </c>
      <c r="U925" s="142">
        <v>180.9769</v>
      </c>
      <c r="V925" s="133">
        <v>3.9029560756323207E-5</v>
      </c>
      <c r="W925" s="133">
        <v>4.8501165833620494E-3</v>
      </c>
      <c r="X925" s="133">
        <v>6.4988739829608549E-4</v>
      </c>
    </row>
    <row r="926" spans="1:24">
      <c r="A926" t="s">
        <v>1213</v>
      </c>
      <c r="B926" t="s">
        <v>1262</v>
      </c>
      <c r="C926" t="s">
        <v>1858</v>
      </c>
      <c r="D926" t="s">
        <v>1859</v>
      </c>
      <c r="E926" t="s">
        <v>309</v>
      </c>
      <c r="F926" t="s">
        <v>1858</v>
      </c>
      <c r="G926" t="s">
        <v>3946</v>
      </c>
      <c r="H926" t="s">
        <v>312</v>
      </c>
      <c r="I926" t="s">
        <v>917</v>
      </c>
      <c r="J926" t="s">
        <v>204</v>
      </c>
      <c r="K926" t="s">
        <v>204</v>
      </c>
      <c r="L926" t="s">
        <v>325</v>
      </c>
      <c r="M926" t="s">
        <v>340</v>
      </c>
      <c r="N926" t="s">
        <v>448</v>
      </c>
      <c r="O926" t="s">
        <v>339</v>
      </c>
      <c r="P926" t="s">
        <v>1212</v>
      </c>
      <c r="Q926" s="142">
        <v>82159</v>
      </c>
      <c r="S926" t="s">
        <v>3947</v>
      </c>
      <c r="T926" s="132">
        <v>25119.200000000001</v>
      </c>
      <c r="U926" s="142">
        <v>2572.0482000000002</v>
      </c>
      <c r="V926" s="133">
        <v>5.0852628881579089E-5</v>
      </c>
      <c r="W926" s="133">
        <v>6.9603172266645252E-2</v>
      </c>
      <c r="X926" s="133">
        <v>9.3264200478596435E-3</v>
      </c>
    </row>
    <row r="927" spans="1:24">
      <c r="A927" t="s">
        <v>1213</v>
      </c>
      <c r="B927" t="s">
        <v>1262</v>
      </c>
      <c r="C927" t="s">
        <v>1874</v>
      </c>
      <c r="D927" t="s">
        <v>1875</v>
      </c>
      <c r="E927" t="s">
        <v>309</v>
      </c>
      <c r="F927" t="s">
        <v>1874</v>
      </c>
      <c r="G927" t="s">
        <v>3951</v>
      </c>
      <c r="H927" t="s">
        <v>312</v>
      </c>
      <c r="I927" t="s">
        <v>917</v>
      </c>
      <c r="J927" t="s">
        <v>204</v>
      </c>
      <c r="K927" t="s">
        <v>204</v>
      </c>
      <c r="L927" t="s">
        <v>325</v>
      </c>
      <c r="M927" t="s">
        <v>340</v>
      </c>
      <c r="N927" t="s">
        <v>448</v>
      </c>
      <c r="O927" t="s">
        <v>339</v>
      </c>
      <c r="P927" t="s">
        <v>1212</v>
      </c>
      <c r="Q927" s="142">
        <v>60699</v>
      </c>
      <c r="S927" t="s">
        <v>3952</v>
      </c>
      <c r="T927" s="132">
        <v>21249.5</v>
      </c>
      <c r="U927" s="142">
        <v>2145.7145</v>
      </c>
      <c r="V927" s="133">
        <v>4.5386600010384058E-5</v>
      </c>
      <c r="W927" s="133">
        <v>5.807387416144566E-2</v>
      </c>
      <c r="X927" s="133">
        <v>7.7815611932351095E-3</v>
      </c>
    </row>
    <row r="928" spans="1:24">
      <c r="A928" t="s">
        <v>1213</v>
      </c>
      <c r="B928" t="s">
        <v>1262</v>
      </c>
      <c r="C928" t="s">
        <v>3567</v>
      </c>
      <c r="D928" t="s">
        <v>3568</v>
      </c>
      <c r="E928" t="s">
        <v>309</v>
      </c>
      <c r="F928" t="s">
        <v>3567</v>
      </c>
      <c r="G928" t="s">
        <v>3953</v>
      </c>
      <c r="H928" t="s">
        <v>312</v>
      </c>
      <c r="I928" t="s">
        <v>917</v>
      </c>
      <c r="J928" t="s">
        <v>204</v>
      </c>
      <c r="K928" t="s">
        <v>204</v>
      </c>
      <c r="L928" t="s">
        <v>325</v>
      </c>
      <c r="M928" t="s">
        <v>340</v>
      </c>
      <c r="N928" t="s">
        <v>448</v>
      </c>
      <c r="O928" t="s">
        <v>339</v>
      </c>
      <c r="P928" t="s">
        <v>1212</v>
      </c>
      <c r="Q928" s="142">
        <v>88961</v>
      </c>
      <c r="S928" t="s">
        <v>3954</v>
      </c>
      <c r="T928" s="132">
        <v>13218.2</v>
      </c>
      <c r="U928" s="142">
        <v>1744.3992000000001</v>
      </c>
      <c r="V928" s="133">
        <v>7.1916077487257029E-5</v>
      </c>
      <c r="W928" s="133">
        <v>4.7103527739895831E-2</v>
      </c>
      <c r="X928" s="133">
        <v>6.3115986115592484E-3</v>
      </c>
    </row>
    <row r="929" spans="1:24">
      <c r="A929" t="s">
        <v>1213</v>
      </c>
      <c r="B929" t="s">
        <v>1262</v>
      </c>
      <c r="C929" t="s">
        <v>4322</v>
      </c>
      <c r="D929" t="s">
        <v>4323</v>
      </c>
      <c r="E929" t="s">
        <v>309</v>
      </c>
      <c r="F929" t="s">
        <v>4322</v>
      </c>
      <c r="G929" t="s">
        <v>4324</v>
      </c>
      <c r="H929" t="s">
        <v>312</v>
      </c>
      <c r="I929" t="s">
        <v>917</v>
      </c>
      <c r="J929" t="s">
        <v>204</v>
      </c>
      <c r="K929" t="s">
        <v>204</v>
      </c>
      <c r="L929" t="s">
        <v>325</v>
      </c>
      <c r="M929" t="s">
        <v>340</v>
      </c>
      <c r="N929" t="s">
        <v>451</v>
      </c>
      <c r="O929" t="s">
        <v>339</v>
      </c>
      <c r="P929" t="s">
        <v>1212</v>
      </c>
      <c r="Q929" s="142">
        <v>247813</v>
      </c>
      <c r="S929" t="s">
        <v>4325</v>
      </c>
      <c r="U929" s="142">
        <v>1280.202</v>
      </c>
      <c r="V929" s="133">
        <v>1.3248214686887841E-3</v>
      </c>
      <c r="W929" s="133">
        <v>3.4308961917037209E-2</v>
      </c>
      <c r="X929" s="133">
        <v>4.5972012456341358E-3</v>
      </c>
    </row>
    <row r="930" spans="1:24">
      <c r="A930" t="s">
        <v>1213</v>
      </c>
      <c r="B930" t="s">
        <v>1262</v>
      </c>
      <c r="C930" t="s">
        <v>1756</v>
      </c>
      <c r="D930" t="s">
        <v>1757</v>
      </c>
      <c r="E930" t="s">
        <v>309</v>
      </c>
      <c r="F930" t="s">
        <v>1756</v>
      </c>
      <c r="G930" t="s">
        <v>3970</v>
      </c>
      <c r="H930" t="s">
        <v>312</v>
      </c>
      <c r="I930" t="s">
        <v>917</v>
      </c>
      <c r="J930" t="s">
        <v>204</v>
      </c>
      <c r="K930" t="s">
        <v>204</v>
      </c>
      <c r="L930" t="s">
        <v>325</v>
      </c>
      <c r="M930" t="s">
        <v>340</v>
      </c>
      <c r="N930" t="s">
        <v>441</v>
      </c>
      <c r="O930" t="s">
        <v>339</v>
      </c>
      <c r="P930" t="s">
        <v>1212</v>
      </c>
      <c r="Q930" s="142">
        <v>18178</v>
      </c>
      <c r="S930" t="s">
        <v>3971</v>
      </c>
      <c r="U930" s="142">
        <v>1145.0321999999999</v>
      </c>
      <c r="V930" s="133">
        <v>1.5406223239547871E-4</v>
      </c>
      <c r="W930" s="133">
        <v>3.0686460510600606E-2</v>
      </c>
      <c r="X930" s="133">
        <v>4.1118071372885836E-3</v>
      </c>
    </row>
    <row r="931" spans="1:24">
      <c r="A931" t="s">
        <v>1213</v>
      </c>
      <c r="B931" t="s">
        <v>1262</v>
      </c>
      <c r="C931" t="s">
        <v>2388</v>
      </c>
      <c r="D931" t="s">
        <v>2389</v>
      </c>
      <c r="E931" t="s">
        <v>309</v>
      </c>
      <c r="F931" t="s">
        <v>2388</v>
      </c>
      <c r="G931" t="s">
        <v>3968</v>
      </c>
      <c r="H931" t="s">
        <v>312</v>
      </c>
      <c r="I931" t="s">
        <v>917</v>
      </c>
      <c r="J931" t="s">
        <v>204</v>
      </c>
      <c r="K931" t="s">
        <v>204</v>
      </c>
      <c r="L931" t="s">
        <v>325</v>
      </c>
      <c r="M931" t="s">
        <v>340</v>
      </c>
      <c r="N931" t="s">
        <v>446</v>
      </c>
      <c r="O931" t="s">
        <v>339</v>
      </c>
      <c r="P931" t="s">
        <v>1212</v>
      </c>
      <c r="Q931" s="142">
        <v>1448</v>
      </c>
      <c r="S931" t="s">
        <v>3969</v>
      </c>
      <c r="U931" s="142">
        <v>1122.2</v>
      </c>
      <c r="V931" s="133">
        <v>3.2558462170293575E-5</v>
      </c>
      <c r="W931" s="133">
        <v>3.0074565050227146E-2</v>
      </c>
      <c r="X931" s="133">
        <v>4.0298167063501922E-3</v>
      </c>
    </row>
    <row r="932" spans="1:24">
      <c r="A932" t="s">
        <v>1213</v>
      </c>
      <c r="B932" t="s">
        <v>1262</v>
      </c>
      <c r="C932" t="s">
        <v>2253</v>
      </c>
      <c r="D932" t="s">
        <v>2254</v>
      </c>
      <c r="E932" t="s">
        <v>309</v>
      </c>
      <c r="F932" t="s">
        <v>2253</v>
      </c>
      <c r="G932" t="s">
        <v>3966</v>
      </c>
      <c r="H932" t="s">
        <v>312</v>
      </c>
      <c r="I932" t="s">
        <v>917</v>
      </c>
      <c r="J932" t="s">
        <v>204</v>
      </c>
      <c r="K932" t="s">
        <v>204</v>
      </c>
      <c r="L932" t="s">
        <v>325</v>
      </c>
      <c r="M932" t="s">
        <v>340</v>
      </c>
      <c r="N932" t="s">
        <v>467</v>
      </c>
      <c r="O932" t="s">
        <v>339</v>
      </c>
      <c r="P932" t="s">
        <v>1212</v>
      </c>
      <c r="Q932" s="142">
        <v>20930</v>
      </c>
      <c r="S932" t="s">
        <v>3967</v>
      </c>
      <c r="U932" s="142">
        <v>1082.7088999999999</v>
      </c>
      <c r="V932" s="133">
        <v>1.7060722402535499E-5</v>
      </c>
      <c r="W932" s="133">
        <v>2.9016217468820063E-2</v>
      </c>
      <c r="X932" s="133">
        <v>3.8880042891944748E-3</v>
      </c>
    </row>
    <row r="933" spans="1:24">
      <c r="A933" t="s">
        <v>1213</v>
      </c>
      <c r="B933" t="s">
        <v>1262</v>
      </c>
      <c r="C933" t="s">
        <v>2010</v>
      </c>
      <c r="D933" t="s">
        <v>2011</v>
      </c>
      <c r="E933" t="s">
        <v>309</v>
      </c>
      <c r="F933" t="s">
        <v>3948</v>
      </c>
      <c r="G933" t="s">
        <v>3949</v>
      </c>
      <c r="H933" t="s">
        <v>312</v>
      </c>
      <c r="I933" t="s">
        <v>917</v>
      </c>
      <c r="J933" t="s">
        <v>204</v>
      </c>
      <c r="K933" t="s">
        <v>204</v>
      </c>
      <c r="L933" t="s">
        <v>325</v>
      </c>
      <c r="M933" t="s">
        <v>340</v>
      </c>
      <c r="N933" t="s">
        <v>448</v>
      </c>
      <c r="O933" t="s">
        <v>339</v>
      </c>
      <c r="P933" t="s">
        <v>1212</v>
      </c>
      <c r="Q933" s="142">
        <v>7286</v>
      </c>
      <c r="S933" t="s">
        <v>3950</v>
      </c>
      <c r="U933" s="142">
        <v>1020.04</v>
      </c>
      <c r="V933" s="133">
        <v>2.8220920117730272E-5</v>
      </c>
      <c r="W933" s="133">
        <v>2.7336713004663782E-2</v>
      </c>
      <c r="X933" s="133">
        <v>3.6629604643962309E-3</v>
      </c>
    </row>
    <row r="934" spans="1:24">
      <c r="A934" t="s">
        <v>1213</v>
      </c>
      <c r="B934" t="s">
        <v>1262</v>
      </c>
      <c r="C934" t="s">
        <v>3428</v>
      </c>
      <c r="D934" t="s">
        <v>3429</v>
      </c>
      <c r="E934" t="s">
        <v>309</v>
      </c>
      <c r="F934" t="s">
        <v>3428</v>
      </c>
      <c r="G934" t="s">
        <v>4310</v>
      </c>
      <c r="H934" t="s">
        <v>312</v>
      </c>
      <c r="I934" t="s">
        <v>917</v>
      </c>
      <c r="J934" t="s">
        <v>204</v>
      </c>
      <c r="K934" t="s">
        <v>204</v>
      </c>
      <c r="L934" t="s">
        <v>325</v>
      </c>
      <c r="M934" t="s">
        <v>340</v>
      </c>
      <c r="N934" t="s">
        <v>464</v>
      </c>
      <c r="O934" t="s">
        <v>339</v>
      </c>
      <c r="P934" t="s">
        <v>1212</v>
      </c>
      <c r="Q934" s="142">
        <v>218554.8</v>
      </c>
      <c r="S934" t="s">
        <v>4311</v>
      </c>
      <c r="U934" s="142">
        <v>986.99350000000004</v>
      </c>
      <c r="V934" s="133">
        <v>1.6660445531464774E-3</v>
      </c>
      <c r="W934" s="133">
        <v>2.645107781337681E-2</v>
      </c>
      <c r="X934" s="133">
        <v>3.5442905024659606E-3</v>
      </c>
    </row>
    <row r="935" spans="1:24">
      <c r="A935" t="s">
        <v>1213</v>
      </c>
      <c r="B935" t="s">
        <v>1262</v>
      </c>
      <c r="C935" t="s">
        <v>4114</v>
      </c>
      <c r="D935" t="s">
        <v>4115</v>
      </c>
      <c r="E935" t="s">
        <v>309</v>
      </c>
      <c r="F935" t="s">
        <v>4114</v>
      </c>
      <c r="G935" t="s">
        <v>4116</v>
      </c>
      <c r="H935" t="s">
        <v>312</v>
      </c>
      <c r="I935" t="s">
        <v>917</v>
      </c>
      <c r="J935" t="s">
        <v>204</v>
      </c>
      <c r="K935" t="s">
        <v>204</v>
      </c>
      <c r="L935" t="s">
        <v>325</v>
      </c>
      <c r="M935" t="s">
        <v>340</v>
      </c>
      <c r="N935" t="s">
        <v>480</v>
      </c>
      <c r="O935" t="s">
        <v>339</v>
      </c>
      <c r="P935" t="s">
        <v>1212</v>
      </c>
      <c r="Q935" s="142">
        <v>972</v>
      </c>
      <c r="S935" t="s">
        <v>4117</v>
      </c>
      <c r="U935" s="142">
        <v>924.85799999999995</v>
      </c>
      <c r="V935" s="133">
        <v>1.2999027065619289E-5</v>
      </c>
      <c r="W935" s="133">
        <v>2.4785868903246282E-2</v>
      </c>
      <c r="X935" s="133">
        <v>3.3211621987182553E-3</v>
      </c>
    </row>
    <row r="936" spans="1:24">
      <c r="A936" t="s">
        <v>1213</v>
      </c>
      <c r="B936" t="s">
        <v>1262</v>
      </c>
      <c r="C936" t="s">
        <v>2393</v>
      </c>
      <c r="D936" t="s">
        <v>2394</v>
      </c>
      <c r="E936" t="s">
        <v>309</v>
      </c>
      <c r="F936" t="s">
        <v>2393</v>
      </c>
      <c r="G936" t="s">
        <v>3983</v>
      </c>
      <c r="H936" t="s">
        <v>312</v>
      </c>
      <c r="I936" t="s">
        <v>917</v>
      </c>
      <c r="J936" t="s">
        <v>204</v>
      </c>
      <c r="K936" t="s">
        <v>204</v>
      </c>
      <c r="L936" t="s">
        <v>325</v>
      </c>
      <c r="M936" t="s">
        <v>340</v>
      </c>
      <c r="N936" t="s">
        <v>456</v>
      </c>
      <c r="O936" t="s">
        <v>339</v>
      </c>
      <c r="P936" t="s">
        <v>1212</v>
      </c>
      <c r="Q936" s="142">
        <v>37499</v>
      </c>
      <c r="S936" t="s">
        <v>3984</v>
      </c>
      <c r="U936" s="142">
        <v>731.60550000000001</v>
      </c>
      <c r="V936" s="133">
        <v>2.8533299327429524E-5</v>
      </c>
      <c r="W936" s="133">
        <v>1.960676964900045E-2</v>
      </c>
      <c r="X936" s="133">
        <v>2.6271930369448568E-3</v>
      </c>
    </row>
    <row r="937" spans="1:24">
      <c r="A937" t="s">
        <v>1213</v>
      </c>
      <c r="B937" t="s">
        <v>1262</v>
      </c>
      <c r="C937" t="s">
        <v>4227</v>
      </c>
      <c r="D937" t="s">
        <v>4228</v>
      </c>
      <c r="E937" t="s">
        <v>309</v>
      </c>
      <c r="F937" t="s">
        <v>4229</v>
      </c>
      <c r="G937" t="s">
        <v>4230</v>
      </c>
      <c r="H937" t="s">
        <v>312</v>
      </c>
      <c r="I937" t="s">
        <v>917</v>
      </c>
      <c r="J937" t="s">
        <v>204</v>
      </c>
      <c r="K937" t="s">
        <v>204</v>
      </c>
      <c r="L937" t="s">
        <v>325</v>
      </c>
      <c r="M937" t="s">
        <v>340</v>
      </c>
      <c r="N937" t="s">
        <v>454</v>
      </c>
      <c r="O937" t="s">
        <v>339</v>
      </c>
      <c r="P937" t="s">
        <v>1212</v>
      </c>
      <c r="Q937" s="142">
        <v>76518</v>
      </c>
      <c r="S937" t="s">
        <v>4231</v>
      </c>
      <c r="T937" s="132">
        <v>14461.2</v>
      </c>
      <c r="U937" s="142">
        <v>730.13400000000001</v>
      </c>
      <c r="V937" s="133">
        <v>6.5187461519000532E-5</v>
      </c>
      <c r="W937" s="133">
        <v>1.9954889680565677E-2</v>
      </c>
      <c r="X937" s="133">
        <v>2.6738390953890542E-3</v>
      </c>
    </row>
    <row r="938" spans="1:24">
      <c r="A938" t="s">
        <v>1213</v>
      </c>
      <c r="B938" t="s">
        <v>1262</v>
      </c>
      <c r="C938" t="s">
        <v>3962</v>
      </c>
      <c r="D938" t="s">
        <v>3963</v>
      </c>
      <c r="E938" t="s">
        <v>309</v>
      </c>
      <c r="F938" t="s">
        <v>3962</v>
      </c>
      <c r="G938" t="s">
        <v>3964</v>
      </c>
      <c r="H938" t="s">
        <v>312</v>
      </c>
      <c r="I938" t="s">
        <v>917</v>
      </c>
      <c r="J938" t="s">
        <v>204</v>
      </c>
      <c r="K938" t="s">
        <v>204</v>
      </c>
      <c r="L938" t="s">
        <v>325</v>
      </c>
      <c r="M938" t="s">
        <v>340</v>
      </c>
      <c r="N938" t="s">
        <v>458</v>
      </c>
      <c r="O938" t="s">
        <v>339</v>
      </c>
      <c r="P938" t="s">
        <v>1212</v>
      </c>
      <c r="Q938" s="142">
        <v>1123</v>
      </c>
      <c r="S938" t="s">
        <v>3965</v>
      </c>
      <c r="U938" s="142">
        <v>726.80560000000003</v>
      </c>
      <c r="V938" s="133">
        <v>3.8705673989862906E-5</v>
      </c>
      <c r="W938" s="133">
        <v>1.9478134286285306E-2</v>
      </c>
      <c r="X938" s="133">
        <v>2.6099566468979463E-3</v>
      </c>
    </row>
    <row r="939" spans="1:24">
      <c r="A939" t="s">
        <v>1213</v>
      </c>
      <c r="B939" t="s">
        <v>1262</v>
      </c>
      <c r="C939" t="s">
        <v>2557</v>
      </c>
      <c r="D939" t="s">
        <v>2558</v>
      </c>
      <c r="E939" t="s">
        <v>309</v>
      </c>
      <c r="F939" t="s">
        <v>2557</v>
      </c>
      <c r="G939" t="s">
        <v>3998</v>
      </c>
      <c r="H939" t="s">
        <v>312</v>
      </c>
      <c r="I939" t="s">
        <v>917</v>
      </c>
      <c r="J939" t="s">
        <v>204</v>
      </c>
      <c r="K939" t="s">
        <v>204</v>
      </c>
      <c r="L939" t="s">
        <v>325</v>
      </c>
      <c r="M939" t="s">
        <v>340</v>
      </c>
      <c r="N939" t="s">
        <v>475</v>
      </c>
      <c r="O939" t="s">
        <v>339</v>
      </c>
      <c r="P939" t="s">
        <v>1212</v>
      </c>
      <c r="Q939" s="142">
        <v>27412</v>
      </c>
      <c r="S939" t="s">
        <v>3999</v>
      </c>
      <c r="U939" s="142">
        <v>708.60019999999997</v>
      </c>
      <c r="V939" s="133">
        <v>9.9841947632738212E-5</v>
      </c>
      <c r="W939" s="133">
        <v>1.8990235973537661E-2</v>
      </c>
      <c r="X939" s="133">
        <v>2.5445811121752697E-3</v>
      </c>
    </row>
    <row r="940" spans="1:24">
      <c r="A940" t="s">
        <v>1213</v>
      </c>
      <c r="B940" t="s">
        <v>1262</v>
      </c>
      <c r="C940" t="s">
        <v>2163</v>
      </c>
      <c r="D940" t="s">
        <v>2164</v>
      </c>
      <c r="E940" t="s">
        <v>309</v>
      </c>
      <c r="F940" t="s">
        <v>2163</v>
      </c>
      <c r="G940" t="s">
        <v>3960</v>
      </c>
      <c r="H940" t="s">
        <v>312</v>
      </c>
      <c r="I940" t="s">
        <v>917</v>
      </c>
      <c r="J940" t="s">
        <v>204</v>
      </c>
      <c r="K940" t="s">
        <v>204</v>
      </c>
      <c r="L940" t="s">
        <v>325</v>
      </c>
      <c r="M940" t="s">
        <v>340</v>
      </c>
      <c r="N940" t="s">
        <v>484</v>
      </c>
      <c r="O940" t="s">
        <v>339</v>
      </c>
      <c r="P940" t="s">
        <v>1212</v>
      </c>
      <c r="Q940" s="142">
        <v>126953</v>
      </c>
      <c r="S940" t="s">
        <v>3961</v>
      </c>
      <c r="U940" s="142">
        <v>600.4876999999999</v>
      </c>
      <c r="V940" s="133">
        <v>4.5883693023325217E-5</v>
      </c>
      <c r="W940" s="133">
        <v>1.6092858754915017E-2</v>
      </c>
      <c r="X940" s="133">
        <v>2.1563494253427512E-3</v>
      </c>
    </row>
    <row r="941" spans="1:24">
      <c r="A941" t="s">
        <v>1213</v>
      </c>
      <c r="B941" t="s">
        <v>1262</v>
      </c>
      <c r="C941" t="s">
        <v>2330</v>
      </c>
      <c r="D941" t="s">
        <v>2331</v>
      </c>
      <c r="E941" t="s">
        <v>309</v>
      </c>
      <c r="F941" t="s">
        <v>3974</v>
      </c>
      <c r="G941" t="s">
        <v>3975</v>
      </c>
      <c r="H941" t="s">
        <v>312</v>
      </c>
      <c r="I941" t="s">
        <v>917</v>
      </c>
      <c r="J941" t="s">
        <v>204</v>
      </c>
      <c r="K941" t="s">
        <v>204</v>
      </c>
      <c r="L941" t="s">
        <v>325</v>
      </c>
      <c r="M941" t="s">
        <v>340</v>
      </c>
      <c r="N941" t="s">
        <v>445</v>
      </c>
      <c r="O941" t="s">
        <v>339</v>
      </c>
      <c r="P941" t="s">
        <v>1212</v>
      </c>
      <c r="Q941" s="142">
        <v>13788</v>
      </c>
      <c r="S941" t="s">
        <v>3976</v>
      </c>
      <c r="U941" s="142">
        <v>525.32280000000003</v>
      </c>
      <c r="V941" s="133">
        <v>5.3059797633826265E-5</v>
      </c>
      <c r="W941" s="133">
        <v>1.4078466156627575E-2</v>
      </c>
      <c r="X941" s="133">
        <v>1.8864325393572097E-3</v>
      </c>
    </row>
    <row r="942" spans="1:24">
      <c r="A942" t="s">
        <v>1213</v>
      </c>
      <c r="B942" t="s">
        <v>1262</v>
      </c>
      <c r="C942" t="s">
        <v>3955</v>
      </c>
      <c r="D942" t="s">
        <v>3956</v>
      </c>
      <c r="E942" t="s">
        <v>309</v>
      </c>
      <c r="F942" t="s">
        <v>3957</v>
      </c>
      <c r="G942" t="s">
        <v>3958</v>
      </c>
      <c r="H942" t="s">
        <v>312</v>
      </c>
      <c r="I942" t="s">
        <v>917</v>
      </c>
      <c r="J942" t="s">
        <v>204</v>
      </c>
      <c r="K942" t="s">
        <v>204</v>
      </c>
      <c r="L942" t="s">
        <v>325</v>
      </c>
      <c r="M942" t="s">
        <v>340</v>
      </c>
      <c r="N942" t="s">
        <v>448</v>
      </c>
      <c r="O942" t="s">
        <v>339</v>
      </c>
      <c r="P942" t="s">
        <v>1212</v>
      </c>
      <c r="Q942" s="142">
        <v>3313</v>
      </c>
      <c r="S942" t="s">
        <v>3959</v>
      </c>
      <c r="U942" s="142">
        <v>511.52719999999999</v>
      </c>
      <c r="V942" s="133">
        <v>3.3021017434060625E-5</v>
      </c>
      <c r="W942" s="133">
        <v>1.370874893188429E-2</v>
      </c>
      <c r="X942" s="133">
        <v>1.8368925827058778E-3</v>
      </c>
    </row>
    <row r="943" spans="1:24">
      <c r="A943" t="s">
        <v>1213</v>
      </c>
      <c r="B943" t="s">
        <v>1262</v>
      </c>
      <c r="C943" t="s">
        <v>1732</v>
      </c>
      <c r="D943" t="s">
        <v>1733</v>
      </c>
      <c r="E943" t="s">
        <v>309</v>
      </c>
      <c r="F943" t="s">
        <v>1732</v>
      </c>
      <c r="G943" t="s">
        <v>4451</v>
      </c>
      <c r="H943" t="s">
        <v>312</v>
      </c>
      <c r="I943" t="s">
        <v>917</v>
      </c>
      <c r="J943" t="s">
        <v>204</v>
      </c>
      <c r="K943" t="s">
        <v>204</v>
      </c>
      <c r="L943" t="s">
        <v>325</v>
      </c>
      <c r="M943" t="s">
        <v>340</v>
      </c>
      <c r="N943" t="s">
        <v>447</v>
      </c>
      <c r="O943" t="s">
        <v>339</v>
      </c>
      <c r="P943" t="s">
        <v>1212</v>
      </c>
      <c r="Q943" s="142">
        <v>30393</v>
      </c>
      <c r="S943" t="s">
        <v>4452</v>
      </c>
      <c r="U943" s="142">
        <v>471.0915</v>
      </c>
      <c r="V943" s="133">
        <v>1.0901288536393926E-4</v>
      </c>
      <c r="W943" s="133">
        <v>1.2625086402922011E-2</v>
      </c>
      <c r="X943" s="133">
        <v>1.6916881098909032E-3</v>
      </c>
    </row>
    <row r="944" spans="1:24">
      <c r="A944" t="s">
        <v>1213</v>
      </c>
      <c r="B944" t="s">
        <v>1262</v>
      </c>
      <c r="C944" t="s">
        <v>3734</v>
      </c>
      <c r="D944" t="s">
        <v>3735</v>
      </c>
      <c r="E944" s="166" t="s">
        <v>311</v>
      </c>
      <c r="F944" t="s">
        <v>3734</v>
      </c>
      <c r="G944" t="s">
        <v>4453</v>
      </c>
      <c r="H944" t="s">
        <v>312</v>
      </c>
      <c r="I944" t="s">
        <v>917</v>
      </c>
      <c r="J944" t="s">
        <v>204</v>
      </c>
      <c r="K944" t="s">
        <v>233</v>
      </c>
      <c r="L944" t="s">
        <v>325</v>
      </c>
      <c r="M944" t="s">
        <v>340</v>
      </c>
      <c r="N944" t="s">
        <v>454</v>
      </c>
      <c r="O944" t="s">
        <v>339</v>
      </c>
      <c r="P944" t="s">
        <v>1212</v>
      </c>
      <c r="Q944" s="142">
        <v>9165</v>
      </c>
      <c r="S944" t="s">
        <v>4454</v>
      </c>
      <c r="T944" s="132">
        <v>10164.9</v>
      </c>
      <c r="U944" s="142">
        <v>469.1481</v>
      </c>
      <c r="V944" s="133">
        <v>4.995068725360216E-5</v>
      </c>
      <c r="W944" s="133">
        <v>1.2845419709427484E-2</v>
      </c>
      <c r="X944" s="133">
        <v>1.7212114907956067E-3</v>
      </c>
    </row>
    <row r="945" spans="1:24">
      <c r="A945" t="s">
        <v>1213</v>
      </c>
      <c r="B945" t="s">
        <v>1262</v>
      </c>
      <c r="C945" t="s">
        <v>2540</v>
      </c>
      <c r="D945" t="s">
        <v>2541</v>
      </c>
      <c r="E945" t="s">
        <v>309</v>
      </c>
      <c r="F945" t="s">
        <v>2540</v>
      </c>
      <c r="G945" t="s">
        <v>4076</v>
      </c>
      <c r="H945" t="s">
        <v>312</v>
      </c>
      <c r="I945" t="s">
        <v>917</v>
      </c>
      <c r="J945" t="s">
        <v>204</v>
      </c>
      <c r="K945" t="s">
        <v>204</v>
      </c>
      <c r="L945" t="s">
        <v>325</v>
      </c>
      <c r="M945" t="s">
        <v>340</v>
      </c>
      <c r="N945" t="s">
        <v>440</v>
      </c>
      <c r="O945" t="s">
        <v>339</v>
      </c>
      <c r="P945" t="s">
        <v>1212</v>
      </c>
      <c r="Q945" s="142">
        <v>17233</v>
      </c>
      <c r="S945" t="s">
        <v>4077</v>
      </c>
      <c r="U945" s="142">
        <v>450.81529999999998</v>
      </c>
      <c r="V945" s="133">
        <v>7.678067474837365E-5</v>
      </c>
      <c r="W945" s="133">
        <v>1.208169084298375E-2</v>
      </c>
      <c r="X945" s="133">
        <v>1.6188762669951343E-3</v>
      </c>
    </row>
    <row r="946" spans="1:24">
      <c r="A946" t="s">
        <v>1213</v>
      </c>
      <c r="B946" t="s">
        <v>1262</v>
      </c>
      <c r="C946" t="s">
        <v>3979</v>
      </c>
      <c r="D946" t="s">
        <v>3980</v>
      </c>
      <c r="E946" t="s">
        <v>309</v>
      </c>
      <c r="F946" t="s">
        <v>3979</v>
      </c>
      <c r="G946" t="s">
        <v>3981</v>
      </c>
      <c r="H946" t="s">
        <v>312</v>
      </c>
      <c r="I946" t="s">
        <v>917</v>
      </c>
      <c r="J946" t="s">
        <v>204</v>
      </c>
      <c r="K946" t="s">
        <v>204</v>
      </c>
      <c r="L946" t="s">
        <v>325</v>
      </c>
      <c r="M946" t="s">
        <v>340</v>
      </c>
      <c r="N946" t="s">
        <v>458</v>
      </c>
      <c r="O946" t="s">
        <v>339</v>
      </c>
      <c r="P946" t="s">
        <v>1212</v>
      </c>
      <c r="Q946" s="142">
        <v>3569</v>
      </c>
      <c r="S946" t="s">
        <v>3982</v>
      </c>
      <c r="U946" s="142">
        <v>439.34390000000002</v>
      </c>
      <c r="V946" s="133">
        <v>3.2178832151109124E-5</v>
      </c>
      <c r="W946" s="133">
        <v>1.1774261896248877E-2</v>
      </c>
      <c r="X946" s="133">
        <v>1.5776825771280059E-3</v>
      </c>
    </row>
    <row r="947" spans="1:24">
      <c r="A947" t="s">
        <v>1213</v>
      </c>
      <c r="B947" t="s">
        <v>1262</v>
      </c>
      <c r="C947" t="s">
        <v>3113</v>
      </c>
      <c r="D947" t="s">
        <v>3114</v>
      </c>
      <c r="E947" t="s">
        <v>309</v>
      </c>
      <c r="F947" t="s">
        <v>3113</v>
      </c>
      <c r="G947" t="s">
        <v>4449</v>
      </c>
      <c r="H947" t="s">
        <v>312</v>
      </c>
      <c r="I947" t="s">
        <v>917</v>
      </c>
      <c r="J947" t="s">
        <v>204</v>
      </c>
      <c r="K947" t="s">
        <v>204</v>
      </c>
      <c r="L947" t="s">
        <v>325</v>
      </c>
      <c r="M947" t="s">
        <v>340</v>
      </c>
      <c r="N947" t="s">
        <v>447</v>
      </c>
      <c r="O947" t="s">
        <v>339</v>
      </c>
      <c r="P947" t="s">
        <v>1212</v>
      </c>
      <c r="Q947" s="142">
        <v>1532</v>
      </c>
      <c r="S947" t="s">
        <v>4450</v>
      </c>
      <c r="U947" s="142">
        <v>438.15199999999999</v>
      </c>
      <c r="V947" s="133">
        <v>7.9164891011596566E-5</v>
      </c>
      <c r="W947" s="133">
        <v>1.1742319395729036E-2</v>
      </c>
      <c r="X947" s="133">
        <v>1.5734024679386468E-3</v>
      </c>
    </row>
    <row r="948" spans="1:24">
      <c r="A948" t="s">
        <v>1213</v>
      </c>
      <c r="B948" t="s">
        <v>1262</v>
      </c>
      <c r="C948" t="s">
        <v>2324</v>
      </c>
      <c r="D948" t="s">
        <v>2325</v>
      </c>
      <c r="E948" t="s">
        <v>309</v>
      </c>
      <c r="F948" t="s">
        <v>2324</v>
      </c>
      <c r="G948" t="s">
        <v>4238</v>
      </c>
      <c r="H948" t="s">
        <v>312</v>
      </c>
      <c r="I948" t="s">
        <v>917</v>
      </c>
      <c r="J948" t="s">
        <v>204</v>
      </c>
      <c r="K948" t="s">
        <v>204</v>
      </c>
      <c r="L948" t="s">
        <v>325</v>
      </c>
      <c r="M948" t="s">
        <v>340</v>
      </c>
      <c r="N948" t="s">
        <v>454</v>
      </c>
      <c r="O948" t="s">
        <v>339</v>
      </c>
      <c r="P948" t="s">
        <v>1212</v>
      </c>
      <c r="Q948" s="142">
        <v>871</v>
      </c>
      <c r="S948" t="s">
        <v>4239</v>
      </c>
      <c r="U948" s="142">
        <v>421.56400000000002</v>
      </c>
      <c r="V948" s="133">
        <v>4.7057987055973991E-5</v>
      </c>
      <c r="W948" s="133">
        <v>1.1297766833749738E-2</v>
      </c>
      <c r="X948" s="133">
        <v>1.5138350115806562E-3</v>
      </c>
    </row>
    <row r="949" spans="1:24">
      <c r="A949" t="s">
        <v>1213</v>
      </c>
      <c r="B949" t="s">
        <v>1262</v>
      </c>
      <c r="C949" t="s">
        <v>2195</v>
      </c>
      <c r="D949" t="s">
        <v>2196</v>
      </c>
      <c r="E949" t="s">
        <v>309</v>
      </c>
      <c r="F949" t="s">
        <v>2195</v>
      </c>
      <c r="G949" t="s">
        <v>4003</v>
      </c>
      <c r="H949" t="s">
        <v>312</v>
      </c>
      <c r="I949" t="s">
        <v>917</v>
      </c>
      <c r="J949" t="s">
        <v>204</v>
      </c>
      <c r="K949" t="s">
        <v>204</v>
      </c>
      <c r="L949" t="s">
        <v>325</v>
      </c>
      <c r="M949" t="s">
        <v>340</v>
      </c>
      <c r="N949" t="s">
        <v>464</v>
      </c>
      <c r="O949" t="s">
        <v>339</v>
      </c>
      <c r="P949" t="s">
        <v>1212</v>
      </c>
      <c r="Q949" s="142">
        <v>23589</v>
      </c>
      <c r="S949" t="s">
        <v>4004</v>
      </c>
      <c r="U949" s="142">
        <v>412.57159999999999</v>
      </c>
      <c r="V949" s="133">
        <v>5.0107021792711861E-5</v>
      </c>
      <c r="W949" s="133">
        <v>1.1056773946553149E-2</v>
      </c>
      <c r="X949" s="133">
        <v>1.4815433670858991E-3</v>
      </c>
    </row>
    <row r="950" spans="1:24">
      <c r="A950" t="s">
        <v>1213</v>
      </c>
      <c r="B950" t="s">
        <v>1262</v>
      </c>
      <c r="C950" t="s">
        <v>4093</v>
      </c>
      <c r="D950" t="s">
        <v>4094</v>
      </c>
      <c r="E950" t="s">
        <v>309</v>
      </c>
      <c r="F950" t="s">
        <v>4093</v>
      </c>
      <c r="G950" t="s">
        <v>4095</v>
      </c>
      <c r="H950" t="s">
        <v>312</v>
      </c>
      <c r="I950" t="s">
        <v>917</v>
      </c>
      <c r="J950" t="s">
        <v>204</v>
      </c>
      <c r="K950" t="s">
        <v>204</v>
      </c>
      <c r="L950" t="s">
        <v>325</v>
      </c>
      <c r="M950" t="s">
        <v>340</v>
      </c>
      <c r="N950" t="s">
        <v>475</v>
      </c>
      <c r="O950" t="s">
        <v>339</v>
      </c>
      <c r="P950" t="s">
        <v>1212</v>
      </c>
      <c r="Q950" s="142">
        <v>1180</v>
      </c>
      <c r="S950" t="s">
        <v>4096</v>
      </c>
      <c r="U950" s="142">
        <v>402.85199999999998</v>
      </c>
      <c r="V950" s="133">
        <v>8.5451399552712617E-5</v>
      </c>
      <c r="W950" s="133">
        <v>1.079629181929612E-2</v>
      </c>
      <c r="X950" s="133">
        <v>1.4466402778351341E-3</v>
      </c>
    </row>
    <row r="951" spans="1:24">
      <c r="A951" t="s">
        <v>1213</v>
      </c>
      <c r="B951" t="s">
        <v>1262</v>
      </c>
      <c r="C951" t="s">
        <v>1618</v>
      </c>
      <c r="D951" t="s">
        <v>1619</v>
      </c>
      <c r="E951" t="s">
        <v>309</v>
      </c>
      <c r="F951" t="s">
        <v>1618</v>
      </c>
      <c r="G951" t="s">
        <v>4298</v>
      </c>
      <c r="H951" t="s">
        <v>312</v>
      </c>
      <c r="I951" t="s">
        <v>917</v>
      </c>
      <c r="J951" t="s">
        <v>204</v>
      </c>
      <c r="K951" t="s">
        <v>204</v>
      </c>
      <c r="L951" t="s">
        <v>325</v>
      </c>
      <c r="M951" t="s">
        <v>340</v>
      </c>
      <c r="N951" t="s">
        <v>464</v>
      </c>
      <c r="O951" t="s">
        <v>339</v>
      </c>
      <c r="P951" t="s">
        <v>1212</v>
      </c>
      <c r="Q951" s="142">
        <v>4030</v>
      </c>
      <c r="S951" t="s">
        <v>4299</v>
      </c>
      <c r="U951" s="142">
        <v>395.50420000000003</v>
      </c>
      <c r="V951" s="133">
        <v>1.1010081847254594E-4</v>
      </c>
      <c r="W951" s="133">
        <v>1.0599373365298563E-2</v>
      </c>
      <c r="X951" s="133">
        <v>1.420254350910415E-3</v>
      </c>
    </row>
    <row r="952" spans="1:24">
      <c r="A952" t="s">
        <v>1213</v>
      </c>
      <c r="B952" t="s">
        <v>1262</v>
      </c>
      <c r="C952" t="s">
        <v>2119</v>
      </c>
      <c r="D952" t="s">
        <v>2120</v>
      </c>
      <c r="E952" t="s">
        <v>309</v>
      </c>
      <c r="F952" t="s">
        <v>2119</v>
      </c>
      <c r="G952" t="s">
        <v>4008</v>
      </c>
      <c r="H952" t="s">
        <v>312</v>
      </c>
      <c r="I952" t="s">
        <v>917</v>
      </c>
      <c r="J952" t="s">
        <v>204</v>
      </c>
      <c r="K952" t="s">
        <v>204</v>
      </c>
      <c r="L952" t="s">
        <v>325</v>
      </c>
      <c r="M952" t="s">
        <v>340</v>
      </c>
      <c r="N952" t="s">
        <v>464</v>
      </c>
      <c r="O952" t="s">
        <v>339</v>
      </c>
      <c r="P952" t="s">
        <v>1212</v>
      </c>
      <c r="Q952" s="142">
        <v>941</v>
      </c>
      <c r="S952" t="s">
        <v>4009</v>
      </c>
      <c r="U952" s="142">
        <v>386.09229999999997</v>
      </c>
      <c r="V952" s="133">
        <v>3.8253629531606872E-5</v>
      </c>
      <c r="W952" s="133">
        <v>1.0347137757745335E-2</v>
      </c>
      <c r="X952" s="133">
        <v>1.3864562473116827E-3</v>
      </c>
    </row>
    <row r="953" spans="1:24">
      <c r="A953" t="s">
        <v>1213</v>
      </c>
      <c r="B953" t="s">
        <v>1262</v>
      </c>
      <c r="C953" t="s">
        <v>3254</v>
      </c>
      <c r="D953" t="s">
        <v>3255</v>
      </c>
      <c r="E953" t="s">
        <v>309</v>
      </c>
      <c r="F953" t="s">
        <v>4016</v>
      </c>
      <c r="G953" t="s">
        <v>4017</v>
      </c>
      <c r="H953" t="s">
        <v>312</v>
      </c>
      <c r="I953" t="s">
        <v>917</v>
      </c>
      <c r="J953" t="s">
        <v>204</v>
      </c>
      <c r="K953" t="s">
        <v>204</v>
      </c>
      <c r="L953" t="s">
        <v>325</v>
      </c>
      <c r="M953" t="s">
        <v>340</v>
      </c>
      <c r="N953" t="s">
        <v>476</v>
      </c>
      <c r="O953" t="s">
        <v>339</v>
      </c>
      <c r="P953" t="s">
        <v>1212</v>
      </c>
      <c r="Q953" s="142">
        <v>1252</v>
      </c>
      <c r="S953" t="s">
        <v>4018</v>
      </c>
      <c r="U953" s="142">
        <v>375.97559999999999</v>
      </c>
      <c r="V953" s="133">
        <v>7.8735765224538111E-5</v>
      </c>
      <c r="W953" s="133">
        <v>1.0076013758241116E-2</v>
      </c>
      <c r="X953" s="133">
        <v>1.3501272091071444E-3</v>
      </c>
    </row>
    <row r="954" spans="1:24">
      <c r="A954" t="s">
        <v>1213</v>
      </c>
      <c r="B954" t="s">
        <v>1262</v>
      </c>
      <c r="C954" t="s">
        <v>2274</v>
      </c>
      <c r="D954" t="s">
        <v>2275</v>
      </c>
      <c r="E954" t="s">
        <v>309</v>
      </c>
      <c r="F954" t="s">
        <v>4235</v>
      </c>
      <c r="G954" t="s">
        <v>4236</v>
      </c>
      <c r="H954" t="s">
        <v>312</v>
      </c>
      <c r="I954" t="s">
        <v>917</v>
      </c>
      <c r="J954" t="s">
        <v>204</v>
      </c>
      <c r="K954" t="s">
        <v>204</v>
      </c>
      <c r="L954" t="s">
        <v>325</v>
      </c>
      <c r="M954" t="s">
        <v>340</v>
      </c>
      <c r="N954" t="s">
        <v>445</v>
      </c>
      <c r="O954" t="s">
        <v>339</v>
      </c>
      <c r="P954" t="s">
        <v>1212</v>
      </c>
      <c r="Q954" s="142">
        <v>5249</v>
      </c>
      <c r="S954" t="s">
        <v>4237</v>
      </c>
      <c r="U954" s="142">
        <v>344.80680000000001</v>
      </c>
      <c r="V954" s="133">
        <v>6.6411458905648221E-5</v>
      </c>
      <c r="W954" s="133">
        <v>9.240701155860195E-3</v>
      </c>
      <c r="X954" s="133">
        <v>1.2382001812522871E-3</v>
      </c>
    </row>
    <row r="955" spans="1:24">
      <c r="A955" t="s">
        <v>1213</v>
      </c>
      <c r="B955" t="s">
        <v>1262</v>
      </c>
      <c r="C955" t="s">
        <v>3151</v>
      </c>
      <c r="D955" t="s">
        <v>3152</v>
      </c>
      <c r="E955" t="s">
        <v>309</v>
      </c>
      <c r="F955" t="s">
        <v>3151</v>
      </c>
      <c r="G955" t="s">
        <v>4284</v>
      </c>
      <c r="H955" t="s">
        <v>312</v>
      </c>
      <c r="I955" t="s">
        <v>917</v>
      </c>
      <c r="J955" t="s">
        <v>204</v>
      </c>
      <c r="K955" t="s">
        <v>204</v>
      </c>
      <c r="L955" t="s">
        <v>325</v>
      </c>
      <c r="M955" t="s">
        <v>340</v>
      </c>
      <c r="N955" t="s">
        <v>447</v>
      </c>
      <c r="O955" t="s">
        <v>339</v>
      </c>
      <c r="P955" t="s">
        <v>1212</v>
      </c>
      <c r="Q955" s="142">
        <v>1347</v>
      </c>
      <c r="S955" t="s">
        <v>4285</v>
      </c>
      <c r="T955" s="132">
        <v>3196.1</v>
      </c>
      <c r="U955" s="142">
        <v>336.84800000000001</v>
      </c>
      <c r="V955" s="133">
        <v>1.0653665240483359E-4</v>
      </c>
      <c r="W955" s="133">
        <v>9.1130622040598332E-3</v>
      </c>
      <c r="X955" s="133">
        <v>1.221097304469627E-3</v>
      </c>
    </row>
    <row r="956" spans="1:24">
      <c r="A956" t="s">
        <v>1213</v>
      </c>
      <c r="B956" t="s">
        <v>1262</v>
      </c>
      <c r="C956" t="s">
        <v>2125</v>
      </c>
      <c r="D956" t="s">
        <v>2126</v>
      </c>
      <c r="E956" t="s">
        <v>309</v>
      </c>
      <c r="F956" t="s">
        <v>2125</v>
      </c>
      <c r="G956" t="s">
        <v>3972</v>
      </c>
      <c r="H956" t="s">
        <v>312</v>
      </c>
      <c r="I956" t="s">
        <v>917</v>
      </c>
      <c r="J956" t="s">
        <v>204</v>
      </c>
      <c r="K956" t="s">
        <v>204</v>
      </c>
      <c r="L956" t="s">
        <v>325</v>
      </c>
      <c r="M956" t="s">
        <v>340</v>
      </c>
      <c r="N956" t="s">
        <v>464</v>
      </c>
      <c r="O956" t="s">
        <v>339</v>
      </c>
      <c r="P956" t="s">
        <v>1212</v>
      </c>
      <c r="Q956" s="142">
        <v>1155</v>
      </c>
      <c r="S956" t="s">
        <v>3973</v>
      </c>
      <c r="T956" s="132">
        <v>2916.6</v>
      </c>
      <c r="U956" s="142">
        <v>313.61159999999995</v>
      </c>
      <c r="V956" s="133">
        <v>2.4304935656944104E-5</v>
      </c>
      <c r="W956" s="133">
        <v>8.4828438243093988E-3</v>
      </c>
      <c r="X956" s="133">
        <v>1.1366517089597405E-3</v>
      </c>
    </row>
    <row r="957" spans="1:24">
      <c r="A957" t="s">
        <v>1213</v>
      </c>
      <c r="B957" t="s">
        <v>1262</v>
      </c>
      <c r="C957" t="s">
        <v>4019</v>
      </c>
      <c r="D957" t="s">
        <v>4020</v>
      </c>
      <c r="E957" t="s">
        <v>309</v>
      </c>
      <c r="F957" t="s">
        <v>4021</v>
      </c>
      <c r="G957" t="s">
        <v>4022</v>
      </c>
      <c r="H957" t="s">
        <v>312</v>
      </c>
      <c r="I957" t="s">
        <v>917</v>
      </c>
      <c r="J957" t="s">
        <v>204</v>
      </c>
      <c r="K957" t="s">
        <v>204</v>
      </c>
      <c r="L957" t="s">
        <v>325</v>
      </c>
      <c r="M957" t="s">
        <v>340</v>
      </c>
      <c r="N957" t="s">
        <v>476</v>
      </c>
      <c r="O957" t="s">
        <v>339</v>
      </c>
      <c r="P957" t="s">
        <v>1212</v>
      </c>
      <c r="Q957" s="142">
        <v>5454</v>
      </c>
      <c r="S957" t="s">
        <v>4023</v>
      </c>
      <c r="T957" s="132">
        <v>2478.4</v>
      </c>
      <c r="U957" s="142">
        <v>309.26590000000004</v>
      </c>
      <c r="V957" s="133">
        <v>7.5942842080800461E-5</v>
      </c>
      <c r="W957" s="133">
        <v>8.3546380599526168E-3</v>
      </c>
      <c r="X957" s="133">
        <v>1.119472882592925E-3</v>
      </c>
    </row>
    <row r="958" spans="1:24">
      <c r="A958" t="s">
        <v>1213</v>
      </c>
      <c r="B958" t="s">
        <v>1262</v>
      </c>
      <c r="C958" t="s">
        <v>1953</v>
      </c>
      <c r="D958" t="s">
        <v>1954</v>
      </c>
      <c r="E958" t="s">
        <v>309</v>
      </c>
      <c r="F958" t="s">
        <v>1953</v>
      </c>
      <c r="G958" t="s">
        <v>3996</v>
      </c>
      <c r="H958" t="s">
        <v>312</v>
      </c>
      <c r="I958" t="s">
        <v>917</v>
      </c>
      <c r="J958" t="s">
        <v>204</v>
      </c>
      <c r="K958" t="s">
        <v>204</v>
      </c>
      <c r="L958" t="s">
        <v>325</v>
      </c>
      <c r="M958" t="s">
        <v>340</v>
      </c>
      <c r="N958" t="s">
        <v>464</v>
      </c>
      <c r="O958" t="s">
        <v>339</v>
      </c>
      <c r="P958" t="s">
        <v>1212</v>
      </c>
      <c r="Q958" s="142">
        <v>1028</v>
      </c>
      <c r="S958" t="s">
        <v>3997</v>
      </c>
      <c r="U958" s="142">
        <v>273.55079999999998</v>
      </c>
      <c r="V958" s="133">
        <v>8.4767593316091766E-6</v>
      </c>
      <c r="W958" s="133">
        <v>7.3310651658721046E-3</v>
      </c>
      <c r="X958" s="133">
        <v>9.8232007117756218E-4</v>
      </c>
    </row>
    <row r="959" spans="1:24">
      <c r="A959" t="s">
        <v>1213</v>
      </c>
      <c r="B959" t="s">
        <v>1262</v>
      </c>
      <c r="C959" t="s">
        <v>2474</v>
      </c>
      <c r="D959" t="s">
        <v>2475</v>
      </c>
      <c r="E959" t="s">
        <v>309</v>
      </c>
      <c r="F959" t="s">
        <v>2474</v>
      </c>
      <c r="G959" t="s">
        <v>4247</v>
      </c>
      <c r="H959" t="s">
        <v>312</v>
      </c>
      <c r="I959" t="s">
        <v>917</v>
      </c>
      <c r="J959" t="s">
        <v>204</v>
      </c>
      <c r="K959" t="s">
        <v>204</v>
      </c>
      <c r="L959" t="s">
        <v>325</v>
      </c>
      <c r="M959" t="s">
        <v>340</v>
      </c>
      <c r="N959" t="s">
        <v>478</v>
      </c>
      <c r="O959" t="s">
        <v>339</v>
      </c>
      <c r="P959" t="s">
        <v>1212</v>
      </c>
      <c r="Q959" s="142">
        <v>16558.2</v>
      </c>
      <c r="S959" t="s">
        <v>4248</v>
      </c>
      <c r="T959" s="132">
        <v>3793.7</v>
      </c>
      <c r="U959" s="142">
        <v>248.1927</v>
      </c>
      <c r="V959" s="133">
        <v>8.2650461980952208E-5</v>
      </c>
      <c r="W959" s="133">
        <v>6.7531455489159104E-3</v>
      </c>
      <c r="X959" s="133">
        <v>9.0488220554432383E-4</v>
      </c>
    </row>
    <row r="960" spans="1:24">
      <c r="A960" t="s">
        <v>1213</v>
      </c>
      <c r="B960" t="s">
        <v>1262</v>
      </c>
      <c r="C960" t="s">
        <v>4122</v>
      </c>
      <c r="D960" t="s">
        <v>4123</v>
      </c>
      <c r="E960" t="s">
        <v>309</v>
      </c>
      <c r="F960" t="s">
        <v>4122</v>
      </c>
      <c r="G960" t="s">
        <v>4124</v>
      </c>
      <c r="H960" t="s">
        <v>312</v>
      </c>
      <c r="I960" t="s">
        <v>917</v>
      </c>
      <c r="J960" t="s">
        <v>204</v>
      </c>
      <c r="K960" t="s">
        <v>204</v>
      </c>
      <c r="L960" t="s">
        <v>325</v>
      </c>
      <c r="M960" t="s">
        <v>340</v>
      </c>
      <c r="N960" t="s">
        <v>441</v>
      </c>
      <c r="O960" t="s">
        <v>339</v>
      </c>
      <c r="P960" t="s">
        <v>1212</v>
      </c>
      <c r="Q960" s="142">
        <v>968</v>
      </c>
      <c r="S960" t="s">
        <v>4125</v>
      </c>
      <c r="U960" s="142">
        <v>232.90079999999998</v>
      </c>
      <c r="V960" s="133">
        <v>1.7176951972940621E-5</v>
      </c>
      <c r="W960" s="133">
        <v>6.2416594723310841E-3</v>
      </c>
      <c r="X960" s="133">
        <v>8.3634604772974948E-4</v>
      </c>
    </row>
    <row r="961" spans="1:24">
      <c r="A961" t="s">
        <v>1213</v>
      </c>
      <c r="B961" t="s">
        <v>1262</v>
      </c>
      <c r="C961" t="s">
        <v>1699</v>
      </c>
      <c r="D961" t="s">
        <v>1700</v>
      </c>
      <c r="E961" t="s">
        <v>309</v>
      </c>
      <c r="F961" t="s">
        <v>4013</v>
      </c>
      <c r="G961" t="s">
        <v>4014</v>
      </c>
      <c r="H961" t="s">
        <v>312</v>
      </c>
      <c r="I961" t="s">
        <v>917</v>
      </c>
      <c r="J961" t="s">
        <v>204</v>
      </c>
      <c r="K961" t="s">
        <v>204</v>
      </c>
      <c r="L961" t="s">
        <v>325</v>
      </c>
      <c r="M961" t="s">
        <v>340</v>
      </c>
      <c r="N961" t="s">
        <v>447</v>
      </c>
      <c r="O961" t="s">
        <v>339</v>
      </c>
      <c r="P961" t="s">
        <v>1212</v>
      </c>
      <c r="Q961" s="142">
        <v>14340</v>
      </c>
      <c r="S961" t="s">
        <v>4015</v>
      </c>
      <c r="U961" s="142">
        <v>228.8664</v>
      </c>
      <c r="V961" s="133">
        <v>2.3117225694328856E-4</v>
      </c>
      <c r="W961" s="133">
        <v>6.1335389722075436E-3</v>
      </c>
      <c r="X961" s="133">
        <v>8.218585298897038E-4</v>
      </c>
    </row>
    <row r="962" spans="1:24">
      <c r="A962" t="s">
        <v>1213</v>
      </c>
      <c r="B962" t="s">
        <v>1262</v>
      </c>
      <c r="C962" t="s">
        <v>2234</v>
      </c>
      <c r="D962" t="s">
        <v>2235</v>
      </c>
      <c r="E962" t="s">
        <v>309</v>
      </c>
      <c r="F962" t="s">
        <v>2234</v>
      </c>
      <c r="G962" t="s">
        <v>3990</v>
      </c>
      <c r="H962" t="s">
        <v>312</v>
      </c>
      <c r="I962" t="s">
        <v>917</v>
      </c>
      <c r="J962" t="s">
        <v>204</v>
      </c>
      <c r="K962" t="s">
        <v>204</v>
      </c>
      <c r="L962" t="s">
        <v>325</v>
      </c>
      <c r="M962" t="s">
        <v>340</v>
      </c>
      <c r="N962" t="s">
        <v>441</v>
      </c>
      <c r="O962" t="s">
        <v>339</v>
      </c>
      <c r="P962" t="s">
        <v>1212</v>
      </c>
      <c r="Q962" s="142">
        <v>16889</v>
      </c>
      <c r="S962" t="s">
        <v>3991</v>
      </c>
      <c r="U962" s="142">
        <v>228.33929999999998</v>
      </c>
      <c r="V962" s="133">
        <v>3.0813151871302472E-5</v>
      </c>
      <c r="W962" s="133">
        <v>6.1194123417234276E-3</v>
      </c>
      <c r="X962" s="133">
        <v>8.1996564361074172E-4</v>
      </c>
    </row>
    <row r="963" spans="1:24">
      <c r="A963" t="s">
        <v>1213</v>
      </c>
      <c r="B963" t="s">
        <v>1262</v>
      </c>
      <c r="C963" t="s">
        <v>2535</v>
      </c>
      <c r="D963" t="s">
        <v>2536</v>
      </c>
      <c r="E963" t="s">
        <v>309</v>
      </c>
      <c r="F963" t="s">
        <v>2535</v>
      </c>
      <c r="G963" t="s">
        <v>4245</v>
      </c>
      <c r="H963" t="s">
        <v>312</v>
      </c>
      <c r="I963" t="s">
        <v>917</v>
      </c>
      <c r="J963" t="s">
        <v>204</v>
      </c>
      <c r="K963" t="s">
        <v>204</v>
      </c>
      <c r="L963" t="s">
        <v>325</v>
      </c>
      <c r="M963" t="s">
        <v>340</v>
      </c>
      <c r="N963" t="s">
        <v>451</v>
      </c>
      <c r="O963" t="s">
        <v>339</v>
      </c>
      <c r="P963" t="s">
        <v>1212</v>
      </c>
      <c r="Q963" s="142">
        <v>211</v>
      </c>
      <c r="S963" t="s">
        <v>4246</v>
      </c>
      <c r="U963" s="142">
        <v>211.25320000000002</v>
      </c>
      <c r="V963" s="133">
        <v>2.7394094560259866E-5</v>
      </c>
      <c r="W963" s="133">
        <v>5.6615114110396053E-3</v>
      </c>
      <c r="X963" s="133">
        <v>7.5860958352338124E-4</v>
      </c>
    </row>
    <row r="964" spans="1:24">
      <c r="A964" t="s">
        <v>1213</v>
      </c>
      <c r="B964" t="s">
        <v>1262</v>
      </c>
      <c r="C964" t="s">
        <v>4347</v>
      </c>
      <c r="D964" t="s">
        <v>4348</v>
      </c>
      <c r="E964" t="s">
        <v>309</v>
      </c>
      <c r="F964" t="s">
        <v>4347</v>
      </c>
      <c r="G964" t="s">
        <v>4349</v>
      </c>
      <c r="H964" t="s">
        <v>312</v>
      </c>
      <c r="I964" t="s">
        <v>917</v>
      </c>
      <c r="J964" t="s">
        <v>204</v>
      </c>
      <c r="K964" t="s">
        <v>204</v>
      </c>
      <c r="L964" t="s">
        <v>325</v>
      </c>
      <c r="M964" t="s">
        <v>340</v>
      </c>
      <c r="N964" t="s">
        <v>451</v>
      </c>
      <c r="O964" t="s">
        <v>339</v>
      </c>
      <c r="P964" t="s">
        <v>1212</v>
      </c>
      <c r="Q964" s="142">
        <v>1495</v>
      </c>
      <c r="S964" t="s">
        <v>4350</v>
      </c>
      <c r="U964" s="142">
        <v>202.72200000000001</v>
      </c>
      <c r="V964" s="133">
        <v>4.3192273627415996E-5</v>
      </c>
      <c r="W964" s="133">
        <v>5.4328782535306959E-3</v>
      </c>
      <c r="X964" s="133">
        <v>7.2797407088284055E-4</v>
      </c>
    </row>
    <row r="965" spans="1:24">
      <c r="A965" t="s">
        <v>1213</v>
      </c>
      <c r="B965" t="s">
        <v>1262</v>
      </c>
      <c r="C965" t="s">
        <v>4455</v>
      </c>
      <c r="D965" t="s">
        <v>4456</v>
      </c>
      <c r="E965" t="s">
        <v>309</v>
      </c>
      <c r="F965" t="s">
        <v>4455</v>
      </c>
      <c r="G965" t="s">
        <v>4457</v>
      </c>
      <c r="H965" t="s">
        <v>312</v>
      </c>
      <c r="I965" t="s">
        <v>917</v>
      </c>
      <c r="J965" t="s">
        <v>204</v>
      </c>
      <c r="K965" t="s">
        <v>204</v>
      </c>
      <c r="L965" t="s">
        <v>325</v>
      </c>
      <c r="M965" t="s">
        <v>340</v>
      </c>
      <c r="N965" t="s">
        <v>480</v>
      </c>
      <c r="O965" t="s">
        <v>339</v>
      </c>
      <c r="P965" t="s">
        <v>1212</v>
      </c>
      <c r="Q965" s="142">
        <v>2411</v>
      </c>
      <c r="S965" t="s">
        <v>4458</v>
      </c>
      <c r="U965" s="142">
        <v>199.84779999999998</v>
      </c>
      <c r="V965" s="133">
        <v>5.0117776775422245E-5</v>
      </c>
      <c r="W965" s="133">
        <v>5.355850437087091E-3</v>
      </c>
      <c r="X965" s="133">
        <v>7.1765279172087413E-4</v>
      </c>
    </row>
    <row r="966" spans="1:24">
      <c r="A966" t="s">
        <v>1213</v>
      </c>
      <c r="B966" t="s">
        <v>1262</v>
      </c>
      <c r="C966" t="s">
        <v>2110</v>
      </c>
      <c r="D966" t="s">
        <v>2111</v>
      </c>
      <c r="E966" t="s">
        <v>309</v>
      </c>
      <c r="F966" t="s">
        <v>4024</v>
      </c>
      <c r="G966" t="s">
        <v>4025</v>
      </c>
      <c r="H966" t="s">
        <v>312</v>
      </c>
      <c r="I966" t="s">
        <v>917</v>
      </c>
      <c r="J966" t="s">
        <v>204</v>
      </c>
      <c r="K966" t="s">
        <v>204</v>
      </c>
      <c r="L966" t="s">
        <v>325</v>
      </c>
      <c r="M966" t="s">
        <v>340</v>
      </c>
      <c r="N966" t="s">
        <v>464</v>
      </c>
      <c r="O966" t="s">
        <v>339</v>
      </c>
      <c r="P966" t="s">
        <v>1212</v>
      </c>
      <c r="Q966" s="142">
        <v>21207</v>
      </c>
      <c r="S966" t="s">
        <v>4026</v>
      </c>
      <c r="U966" s="142">
        <v>192.36870000000002</v>
      </c>
      <c r="V966" s="133">
        <v>2.8074332598536517E-5</v>
      </c>
      <c r="W966" s="133">
        <v>5.1554133768971083E-3</v>
      </c>
      <c r="X966" s="133">
        <v>6.907953920418982E-4</v>
      </c>
    </row>
    <row r="967" spans="1:24">
      <c r="A967" t="s">
        <v>1213</v>
      </c>
      <c r="B967" t="s">
        <v>1262</v>
      </c>
      <c r="C967" t="s">
        <v>2740</v>
      </c>
      <c r="D967" t="s">
        <v>2741</v>
      </c>
      <c r="E967" t="s">
        <v>309</v>
      </c>
      <c r="F967" t="s">
        <v>2740</v>
      </c>
      <c r="G967" t="s">
        <v>4304</v>
      </c>
      <c r="H967" t="s">
        <v>312</v>
      </c>
      <c r="I967" t="s">
        <v>917</v>
      </c>
      <c r="J967" t="s">
        <v>204</v>
      </c>
      <c r="K967" t="s">
        <v>204</v>
      </c>
      <c r="L967" t="s">
        <v>325</v>
      </c>
      <c r="M967" t="s">
        <v>340</v>
      </c>
      <c r="N967" t="s">
        <v>440</v>
      </c>
      <c r="O967" t="s">
        <v>339</v>
      </c>
      <c r="P967" t="s">
        <v>1212</v>
      </c>
      <c r="Q967" s="142">
        <v>272790</v>
      </c>
      <c r="S967" t="s">
        <v>4305</v>
      </c>
      <c r="U967" s="142">
        <v>182.22370000000001</v>
      </c>
      <c r="V967" s="133">
        <v>2.1565183619368271E-4</v>
      </c>
      <c r="W967" s="133">
        <v>4.883531563744767E-3</v>
      </c>
      <c r="X967" s="133">
        <v>6.543648112183921E-4</v>
      </c>
    </row>
    <row r="968" spans="1:24">
      <c r="A968" t="s">
        <v>1213</v>
      </c>
      <c r="B968" t="s">
        <v>1262</v>
      </c>
      <c r="C968" t="s">
        <v>1973</v>
      </c>
      <c r="D968" t="s">
        <v>1974</v>
      </c>
      <c r="E968" t="s">
        <v>309</v>
      </c>
      <c r="F968" t="s">
        <v>4269</v>
      </c>
      <c r="G968" t="s">
        <v>4270</v>
      </c>
      <c r="H968" t="s">
        <v>312</v>
      </c>
      <c r="I968" t="s">
        <v>917</v>
      </c>
      <c r="J968" t="s">
        <v>204</v>
      </c>
      <c r="K968" t="s">
        <v>204</v>
      </c>
      <c r="L968" t="s">
        <v>325</v>
      </c>
      <c r="M968" t="s">
        <v>340</v>
      </c>
      <c r="N968" t="s">
        <v>464</v>
      </c>
      <c r="O968" t="s">
        <v>339</v>
      </c>
      <c r="P968" t="s">
        <v>1212</v>
      </c>
      <c r="Q968" s="142">
        <v>2579</v>
      </c>
      <c r="S968" t="s">
        <v>4271</v>
      </c>
      <c r="U968" s="142">
        <v>156.72579999999999</v>
      </c>
      <c r="V968" s="133">
        <v>1.9610713124991011E-5</v>
      </c>
      <c r="W968" s="133">
        <v>4.2001970855336315E-3</v>
      </c>
      <c r="X968" s="133">
        <v>5.6280196760880431E-4</v>
      </c>
    </row>
    <row r="969" spans="1:24">
      <c r="A969" t="s">
        <v>1213</v>
      </c>
      <c r="B969" t="s">
        <v>1262</v>
      </c>
      <c r="C969" t="s">
        <v>2318</v>
      </c>
      <c r="D969" t="s">
        <v>2319</v>
      </c>
      <c r="E969" t="s">
        <v>309</v>
      </c>
      <c r="F969" t="s">
        <v>4224</v>
      </c>
      <c r="G969" t="s">
        <v>4225</v>
      </c>
      <c r="H969" t="s">
        <v>312</v>
      </c>
      <c r="I969" t="s">
        <v>917</v>
      </c>
      <c r="J969" t="s">
        <v>204</v>
      </c>
      <c r="K969" t="s">
        <v>204</v>
      </c>
      <c r="L969" t="s">
        <v>325</v>
      </c>
      <c r="M969" t="s">
        <v>340</v>
      </c>
      <c r="N969" t="s">
        <v>459</v>
      </c>
      <c r="O969" t="s">
        <v>339</v>
      </c>
      <c r="P969" t="s">
        <v>1212</v>
      </c>
      <c r="Q969" s="142">
        <v>2239</v>
      </c>
      <c r="S969" t="s">
        <v>4226</v>
      </c>
      <c r="U969" s="142">
        <v>154.7149</v>
      </c>
      <c r="V969" s="133">
        <v>1.9066431227322954E-5</v>
      </c>
      <c r="W969" s="133">
        <v>4.1463048692651824E-3</v>
      </c>
      <c r="X969" s="133">
        <v>5.5558072423926162E-4</v>
      </c>
    </row>
    <row r="970" spans="1:24">
      <c r="A970" t="s">
        <v>1213</v>
      </c>
      <c r="B970" t="s">
        <v>1262</v>
      </c>
      <c r="C970" t="s">
        <v>2724</v>
      </c>
      <c r="D970" t="s">
        <v>2725</v>
      </c>
      <c r="E970" t="s">
        <v>309</v>
      </c>
      <c r="F970" t="s">
        <v>2724</v>
      </c>
      <c r="G970" t="s">
        <v>4292</v>
      </c>
      <c r="H970" t="s">
        <v>312</v>
      </c>
      <c r="I970" t="s">
        <v>917</v>
      </c>
      <c r="J970" t="s">
        <v>204</v>
      </c>
      <c r="K970" t="s">
        <v>204</v>
      </c>
      <c r="L970" t="s">
        <v>325</v>
      </c>
      <c r="M970" t="s">
        <v>340</v>
      </c>
      <c r="N970" t="s">
        <v>447</v>
      </c>
      <c r="O970" t="s">
        <v>339</v>
      </c>
      <c r="P970" t="s">
        <v>1212</v>
      </c>
      <c r="Q970" s="142">
        <v>16455</v>
      </c>
      <c r="S970" t="s">
        <v>4293</v>
      </c>
      <c r="U970" s="142">
        <v>150.36579999999998</v>
      </c>
      <c r="V970" s="133">
        <v>2.9685901138314405E-5</v>
      </c>
      <c r="W970" s="133">
        <v>4.0297502519014384E-3</v>
      </c>
      <c r="X970" s="133">
        <v>5.3996308376897588E-4</v>
      </c>
    </row>
    <row r="971" spans="1:24">
      <c r="A971" t="s">
        <v>1213</v>
      </c>
      <c r="B971" t="s">
        <v>1262</v>
      </c>
      <c r="C971" t="s">
        <v>2565</v>
      </c>
      <c r="D971" t="s">
        <v>2566</v>
      </c>
      <c r="E971" t="s">
        <v>309</v>
      </c>
      <c r="F971" t="s">
        <v>2565</v>
      </c>
      <c r="G971" t="s">
        <v>4286</v>
      </c>
      <c r="H971" t="s">
        <v>312</v>
      </c>
      <c r="I971" t="s">
        <v>917</v>
      </c>
      <c r="J971" t="s">
        <v>204</v>
      </c>
      <c r="K971" t="s">
        <v>204</v>
      </c>
      <c r="L971" t="s">
        <v>325</v>
      </c>
      <c r="M971" t="s">
        <v>340</v>
      </c>
      <c r="N971" t="s">
        <v>484</v>
      </c>
      <c r="O971" t="s">
        <v>339</v>
      </c>
      <c r="P971" t="s">
        <v>1212</v>
      </c>
      <c r="Q971" s="142">
        <v>8726</v>
      </c>
      <c r="S971" t="s">
        <v>4287</v>
      </c>
      <c r="U971" s="142">
        <v>139.35420000000002</v>
      </c>
      <c r="V971" s="133">
        <v>4.5657130718484329E-5</v>
      </c>
      <c r="W971" s="133">
        <v>3.7346440513399259E-3</v>
      </c>
      <c r="X971" s="133">
        <v>5.0042057018036008E-4</v>
      </c>
    </row>
    <row r="972" spans="1:24">
      <c r="A972" t="s">
        <v>1213</v>
      </c>
      <c r="B972" t="s">
        <v>1262</v>
      </c>
      <c r="C972" t="s">
        <v>4134</v>
      </c>
      <c r="D972" t="s">
        <v>4135</v>
      </c>
      <c r="E972" t="s">
        <v>309</v>
      </c>
      <c r="F972" t="s">
        <v>4134</v>
      </c>
      <c r="G972" t="s">
        <v>4215</v>
      </c>
      <c r="H972" t="s">
        <v>312</v>
      </c>
      <c r="I972" t="s">
        <v>917</v>
      </c>
      <c r="J972" t="s">
        <v>204</v>
      </c>
      <c r="K972" t="s">
        <v>204</v>
      </c>
      <c r="L972" t="s">
        <v>325</v>
      </c>
      <c r="M972" t="s">
        <v>340</v>
      </c>
      <c r="N972" t="s">
        <v>458</v>
      </c>
      <c r="O972" t="s">
        <v>339</v>
      </c>
      <c r="P972" t="s">
        <v>1212</v>
      </c>
      <c r="Q972" s="142">
        <v>389</v>
      </c>
      <c r="S972" t="s">
        <v>4216</v>
      </c>
      <c r="U972" s="142">
        <v>119.812</v>
      </c>
      <c r="V972" s="133">
        <v>8.3916037452784551E-6</v>
      </c>
      <c r="W972" s="133">
        <v>3.2109194330759354E-3</v>
      </c>
      <c r="X972" s="133">
        <v>4.3024451899949137E-4</v>
      </c>
    </row>
    <row r="973" spans="1:24">
      <c r="A973" t="s">
        <v>1213</v>
      </c>
      <c r="B973" t="s">
        <v>1262</v>
      </c>
      <c r="C973" t="s">
        <v>4515</v>
      </c>
      <c r="D973" t="s">
        <v>4516</v>
      </c>
      <c r="E973" t="s">
        <v>309</v>
      </c>
      <c r="F973" t="s">
        <v>4517</v>
      </c>
      <c r="G973" t="s">
        <v>4518</v>
      </c>
      <c r="H973" t="s">
        <v>312</v>
      </c>
      <c r="I973" t="s">
        <v>917</v>
      </c>
      <c r="J973" t="s">
        <v>204</v>
      </c>
      <c r="K973" t="s">
        <v>204</v>
      </c>
      <c r="L973" t="s">
        <v>325</v>
      </c>
      <c r="M973" t="s">
        <v>340</v>
      </c>
      <c r="N973" t="s">
        <v>450</v>
      </c>
      <c r="O973" t="s">
        <v>339</v>
      </c>
      <c r="P973" t="s">
        <v>1212</v>
      </c>
      <c r="Q973" s="142">
        <v>60823</v>
      </c>
      <c r="S973" t="s">
        <v>4519</v>
      </c>
      <c r="U973" s="142">
        <v>107.6567</v>
      </c>
      <c r="V973" s="133">
        <v>4.9170516833280638E-3</v>
      </c>
      <c r="W973" s="133">
        <v>2.885161939037996E-3</v>
      </c>
      <c r="X973" s="133">
        <v>3.8659491045152182E-4</v>
      </c>
    </row>
    <row r="974" spans="1:24">
      <c r="A974" t="s">
        <v>1213</v>
      </c>
      <c r="B974" t="s">
        <v>1262</v>
      </c>
      <c r="C974" t="s">
        <v>4459</v>
      </c>
      <c r="D974" t="s">
        <v>4460</v>
      </c>
      <c r="E974" t="s">
        <v>309</v>
      </c>
      <c r="F974" t="s">
        <v>4461</v>
      </c>
      <c r="G974" t="s">
        <v>4462</v>
      </c>
      <c r="H974" t="s">
        <v>312</v>
      </c>
      <c r="I974" t="s">
        <v>917</v>
      </c>
      <c r="J974" t="s">
        <v>204</v>
      </c>
      <c r="K974" t="s">
        <v>204</v>
      </c>
      <c r="L974" t="s">
        <v>325</v>
      </c>
      <c r="M974" t="s">
        <v>340</v>
      </c>
      <c r="N974" t="s">
        <v>450</v>
      </c>
      <c r="O974" t="s">
        <v>339</v>
      </c>
      <c r="P974" t="s">
        <v>1212</v>
      </c>
      <c r="Q974" s="142">
        <v>34500</v>
      </c>
      <c r="S974" t="s">
        <v>4463</v>
      </c>
      <c r="U974" s="142">
        <v>27.634499999999999</v>
      </c>
      <c r="V974" s="133">
        <v>8.5501858736059481E-3</v>
      </c>
      <c r="W974" s="133">
        <v>7.405948742474622E-4</v>
      </c>
      <c r="X974" s="133">
        <v>9.9235403467861695E-5</v>
      </c>
    </row>
    <row r="975" spans="1:24">
      <c r="A975" t="s">
        <v>1213</v>
      </c>
      <c r="B975" t="s">
        <v>1262</v>
      </c>
      <c r="C975" t="s">
        <v>4152</v>
      </c>
      <c r="D975" t="s">
        <v>4153</v>
      </c>
      <c r="E975" t="s">
        <v>80</v>
      </c>
      <c r="F975" t="s">
        <v>4154</v>
      </c>
      <c r="G975" t="s">
        <v>4155</v>
      </c>
      <c r="H975" t="s">
        <v>321</v>
      </c>
      <c r="I975" t="s">
        <v>917</v>
      </c>
      <c r="J975" t="s">
        <v>205</v>
      </c>
      <c r="K975" t="s">
        <v>224</v>
      </c>
      <c r="L975" t="s">
        <v>325</v>
      </c>
      <c r="M975" t="s">
        <v>344</v>
      </c>
      <c r="N975" t="s">
        <v>544</v>
      </c>
      <c r="O975" t="s">
        <v>339</v>
      </c>
      <c r="P975" t="s">
        <v>1215</v>
      </c>
      <c r="Q975" s="142">
        <v>1450</v>
      </c>
      <c r="R975" t="s">
        <v>1216</v>
      </c>
      <c r="S975" t="s">
        <v>4156</v>
      </c>
      <c r="U975" s="142">
        <v>2245.5720000000001</v>
      </c>
      <c r="V975" s="133">
        <v>1.9514332070314308E-7</v>
      </c>
      <c r="W975" s="133">
        <v>6.0180538323190452E-2</v>
      </c>
      <c r="X975" s="133">
        <v>8.063841931775808E-3</v>
      </c>
    </row>
    <row r="976" spans="1:24">
      <c r="A976" t="s">
        <v>1213</v>
      </c>
      <c r="B976" t="s">
        <v>1262</v>
      </c>
      <c r="C976" t="s">
        <v>4129</v>
      </c>
      <c r="D976" t="s">
        <v>4130</v>
      </c>
      <c r="E976" t="s">
        <v>80</v>
      </c>
      <c r="F976" t="s">
        <v>4131</v>
      </c>
      <c r="G976" t="s">
        <v>4132</v>
      </c>
      <c r="H976" t="s">
        <v>321</v>
      </c>
      <c r="I976" t="s">
        <v>917</v>
      </c>
      <c r="J976" t="s">
        <v>205</v>
      </c>
      <c r="K976" t="s">
        <v>224</v>
      </c>
      <c r="L976" t="s">
        <v>325</v>
      </c>
      <c r="M976" t="s">
        <v>344</v>
      </c>
      <c r="N976" t="s">
        <v>545</v>
      </c>
      <c r="O976" t="s">
        <v>339</v>
      </c>
      <c r="P976" t="s">
        <v>1215</v>
      </c>
      <c r="Q976" s="142">
        <v>2327</v>
      </c>
      <c r="R976" t="s">
        <v>1216</v>
      </c>
      <c r="S976" t="s">
        <v>4133</v>
      </c>
      <c r="U976" s="142">
        <v>1304.2114999999999</v>
      </c>
      <c r="V976" s="133">
        <v>4.1033327455475223E-7</v>
      </c>
      <c r="W976" s="133">
        <v>3.4952409262876211E-2</v>
      </c>
      <c r="X976" s="133">
        <v>4.6834194456176828E-3</v>
      </c>
    </row>
    <row r="977" spans="1:24">
      <c r="A977" t="s">
        <v>1213</v>
      </c>
      <c r="B977" t="s">
        <v>1262</v>
      </c>
      <c r="C977" t="s">
        <v>3701</v>
      </c>
      <c r="D977" t="s">
        <v>3702</v>
      </c>
      <c r="E977" t="s">
        <v>80</v>
      </c>
      <c r="F977" t="s">
        <v>4126</v>
      </c>
      <c r="G977" t="s">
        <v>4127</v>
      </c>
      <c r="H977" t="s">
        <v>321</v>
      </c>
      <c r="I977" t="s">
        <v>917</v>
      </c>
      <c r="J977" t="s">
        <v>205</v>
      </c>
      <c r="K977" t="s">
        <v>301</v>
      </c>
      <c r="L977" t="s">
        <v>325</v>
      </c>
      <c r="M977" t="s">
        <v>344</v>
      </c>
      <c r="N977" t="s">
        <v>548</v>
      </c>
      <c r="O977" t="s">
        <v>339</v>
      </c>
      <c r="P977" t="s">
        <v>1215</v>
      </c>
      <c r="Q977" s="142">
        <v>2331</v>
      </c>
      <c r="R977" t="s">
        <v>1216</v>
      </c>
      <c r="S977" t="s">
        <v>4128</v>
      </c>
      <c r="T977" s="132">
        <v>808.8</v>
      </c>
      <c r="U977" s="142">
        <v>1170.3421000000001</v>
      </c>
      <c r="V977" s="133">
        <v>4.4939217556724423E-7</v>
      </c>
      <c r="W977" s="133">
        <v>3.1386431075076125E-2</v>
      </c>
      <c r="X977" s="133">
        <v>4.205599119648626E-3</v>
      </c>
    </row>
    <row r="978" spans="1:24">
      <c r="A978" t="s">
        <v>1213</v>
      </c>
      <c r="B978" t="s">
        <v>1262</v>
      </c>
      <c r="C978" t="s">
        <v>4179</v>
      </c>
      <c r="D978" t="s">
        <v>4180</v>
      </c>
      <c r="E978" t="s">
        <v>80</v>
      </c>
      <c r="F978" t="s">
        <v>4181</v>
      </c>
      <c r="G978" t="s">
        <v>4182</v>
      </c>
      <c r="H978" t="s">
        <v>321</v>
      </c>
      <c r="I978" t="s">
        <v>917</v>
      </c>
      <c r="J978" t="s">
        <v>205</v>
      </c>
      <c r="K978" t="s">
        <v>224</v>
      </c>
      <c r="L978" t="s">
        <v>325</v>
      </c>
      <c r="M978" t="s">
        <v>344</v>
      </c>
      <c r="N978" t="s">
        <v>546</v>
      </c>
      <c r="O978" t="s">
        <v>339</v>
      </c>
      <c r="P978" t="s">
        <v>1215</v>
      </c>
      <c r="Q978" s="142">
        <v>1741</v>
      </c>
      <c r="R978" t="s">
        <v>1216</v>
      </c>
      <c r="S978" t="s">
        <v>4183</v>
      </c>
      <c r="U978" s="142">
        <v>1098.9503</v>
      </c>
      <c r="V978" s="133">
        <v>1.1274533199679495E-7</v>
      </c>
      <c r="W978" s="133">
        <v>2.9451482052116368E-2</v>
      </c>
      <c r="X978" s="133">
        <v>3.946327210457695E-3</v>
      </c>
    </row>
    <row r="979" spans="1:24">
      <c r="A979" t="s">
        <v>1213</v>
      </c>
      <c r="B979" t="s">
        <v>1262</v>
      </c>
      <c r="C979" t="s">
        <v>4464</v>
      </c>
      <c r="D979" t="s">
        <v>4465</v>
      </c>
      <c r="E979" t="s">
        <v>80</v>
      </c>
      <c r="F979" t="s">
        <v>4464</v>
      </c>
      <c r="G979" t="s">
        <v>4466</v>
      </c>
      <c r="H979" t="s">
        <v>321</v>
      </c>
      <c r="I979" t="s">
        <v>917</v>
      </c>
      <c r="J979" t="s">
        <v>205</v>
      </c>
      <c r="K979" t="s">
        <v>224</v>
      </c>
      <c r="L979" t="s">
        <v>325</v>
      </c>
      <c r="M979" t="s">
        <v>344</v>
      </c>
      <c r="N979" t="s">
        <v>516</v>
      </c>
      <c r="O979" t="s">
        <v>339</v>
      </c>
      <c r="P979" t="s">
        <v>1215</v>
      </c>
      <c r="Q979" s="142">
        <v>1680</v>
      </c>
      <c r="R979" t="s">
        <v>1216</v>
      </c>
      <c r="S979" t="s">
        <v>4467</v>
      </c>
      <c r="U979" s="142">
        <v>859.649</v>
      </c>
      <c r="V979" s="133">
        <v>6.5458758533265133E-6</v>
      </c>
      <c r="W979" s="133">
        <v>2.303828960251271E-2</v>
      </c>
      <c r="X979" s="133">
        <v>3.0869967419608103E-3</v>
      </c>
    </row>
    <row r="980" spans="1:24">
      <c r="A980" t="s">
        <v>1213</v>
      </c>
      <c r="B980" t="s">
        <v>1262</v>
      </c>
      <c r="C980" t="s">
        <v>4468</v>
      </c>
      <c r="D980" t="s">
        <v>4469</v>
      </c>
      <c r="E980" s="166" t="s">
        <v>311</v>
      </c>
      <c r="F980" t="s">
        <v>4470</v>
      </c>
      <c r="G980" t="s">
        <v>4471</v>
      </c>
      <c r="H980" t="s">
        <v>321</v>
      </c>
      <c r="I980" t="s">
        <v>917</v>
      </c>
      <c r="J980" t="s">
        <v>205</v>
      </c>
      <c r="K980" t="s">
        <v>224</v>
      </c>
      <c r="L980" t="s">
        <v>325</v>
      </c>
      <c r="M980" t="s">
        <v>344</v>
      </c>
      <c r="N980" t="s">
        <v>516</v>
      </c>
      <c r="O980" t="s">
        <v>339</v>
      </c>
      <c r="P980" t="s">
        <v>1215</v>
      </c>
      <c r="Q980" s="142">
        <v>13095</v>
      </c>
      <c r="R980" t="s">
        <v>1216</v>
      </c>
      <c r="S980" t="s">
        <v>4472</v>
      </c>
      <c r="U980" s="142">
        <v>787.63199999999995</v>
      </c>
      <c r="V980" s="133">
        <v>1.1697755416199442E-5</v>
      </c>
      <c r="W980" s="133">
        <v>2.1108261371722704E-2</v>
      </c>
      <c r="X980" s="133">
        <v>2.8283841902854759E-3</v>
      </c>
    </row>
    <row r="981" spans="1:24">
      <c r="A981" t="s">
        <v>1213</v>
      </c>
      <c r="B981" t="s">
        <v>1262</v>
      </c>
      <c r="C981" t="s">
        <v>3678</v>
      </c>
      <c r="D981" t="s">
        <v>3679</v>
      </c>
      <c r="E981" t="s">
        <v>80</v>
      </c>
      <c r="F981" t="s">
        <v>3678</v>
      </c>
      <c r="G981" t="s">
        <v>4167</v>
      </c>
      <c r="H981" t="s">
        <v>321</v>
      </c>
      <c r="I981" t="s">
        <v>917</v>
      </c>
      <c r="J981" t="s">
        <v>205</v>
      </c>
      <c r="K981" t="s">
        <v>224</v>
      </c>
      <c r="L981" t="s">
        <v>325</v>
      </c>
      <c r="M981" t="s">
        <v>340</v>
      </c>
      <c r="N981" t="s">
        <v>545</v>
      </c>
      <c r="O981" t="s">
        <v>339</v>
      </c>
      <c r="P981" t="s">
        <v>1215</v>
      </c>
      <c r="Q981" s="142">
        <v>322</v>
      </c>
      <c r="R981" t="s">
        <v>1216</v>
      </c>
      <c r="S981" t="s">
        <v>4168</v>
      </c>
      <c r="U981" s="142">
        <v>575.54919999999993</v>
      </c>
      <c r="V981" s="133">
        <v>1.4636038270580138E-7</v>
      </c>
      <c r="W981" s="133">
        <v>1.5424516899223487E-2</v>
      </c>
      <c r="X981" s="133">
        <v>2.0667955059054865E-3</v>
      </c>
    </row>
    <row r="982" spans="1:24">
      <c r="A982" t="s">
        <v>1213</v>
      </c>
      <c r="B982" t="s">
        <v>1262</v>
      </c>
      <c r="C982" t="s">
        <v>4473</v>
      </c>
      <c r="D982" t="s">
        <v>4474</v>
      </c>
      <c r="E982" t="s">
        <v>309</v>
      </c>
      <c r="F982" t="s">
        <v>4475</v>
      </c>
      <c r="G982" t="s">
        <v>4476</v>
      </c>
      <c r="H982" t="s">
        <v>321</v>
      </c>
      <c r="I982" t="s">
        <v>917</v>
      </c>
      <c r="J982" t="s">
        <v>205</v>
      </c>
      <c r="K982" t="s">
        <v>204</v>
      </c>
      <c r="L982" t="s">
        <v>325</v>
      </c>
      <c r="M982" t="s">
        <v>346</v>
      </c>
      <c r="N982" t="s">
        <v>544</v>
      </c>
      <c r="O982" t="s">
        <v>339</v>
      </c>
      <c r="P982" t="s">
        <v>1215</v>
      </c>
      <c r="Q982" s="142">
        <v>16825.48</v>
      </c>
      <c r="R982" t="s">
        <v>1216</v>
      </c>
      <c r="S982" t="s">
        <v>4477</v>
      </c>
      <c r="U982" s="142">
        <v>361.69799999999998</v>
      </c>
      <c r="V982" s="133">
        <v>1.556776350035872E-3</v>
      </c>
      <c r="W982" s="133">
        <v>9.6933795474507985E-3</v>
      </c>
      <c r="X982" s="133">
        <v>1.2988564514922376E-3</v>
      </c>
    </row>
    <row r="983" spans="1:24">
      <c r="A983" t="s">
        <v>1213</v>
      </c>
      <c r="B983" t="s">
        <v>1262</v>
      </c>
      <c r="C983" t="s">
        <v>3574</v>
      </c>
      <c r="D983" t="s">
        <v>3575</v>
      </c>
      <c r="E983" t="s">
        <v>80</v>
      </c>
      <c r="F983" t="s">
        <v>4389</v>
      </c>
      <c r="G983" t="s">
        <v>4390</v>
      </c>
      <c r="H983" t="s">
        <v>321</v>
      </c>
      <c r="I983" t="s">
        <v>917</v>
      </c>
      <c r="J983" t="s">
        <v>205</v>
      </c>
      <c r="K983" t="s">
        <v>224</v>
      </c>
      <c r="L983" t="s">
        <v>325</v>
      </c>
      <c r="M983" t="s">
        <v>344</v>
      </c>
      <c r="N983" t="s">
        <v>544</v>
      </c>
      <c r="O983" t="s">
        <v>339</v>
      </c>
      <c r="P983" t="s">
        <v>1215</v>
      </c>
      <c r="Q983" s="142">
        <v>512</v>
      </c>
      <c r="R983" t="s">
        <v>1216</v>
      </c>
      <c r="S983" t="s">
        <v>4391</v>
      </c>
      <c r="U983" s="142">
        <v>339.95709999999997</v>
      </c>
      <c r="V983" s="133">
        <v>4.9290575329473577E-8</v>
      </c>
      <c r="W983" s="133">
        <v>9.1107315823143777E-3</v>
      </c>
      <c r="X983" s="133">
        <v>1.2207850147181265E-3</v>
      </c>
    </row>
    <row r="984" spans="1:24">
      <c r="A984" t="s">
        <v>1213</v>
      </c>
      <c r="B984" t="s">
        <v>1262</v>
      </c>
      <c r="C984" t="s">
        <v>4478</v>
      </c>
      <c r="D984" t="s">
        <v>4479</v>
      </c>
      <c r="E984" s="166" t="s">
        <v>311</v>
      </c>
      <c r="F984" t="s">
        <v>4480</v>
      </c>
      <c r="G984" t="s">
        <v>4481</v>
      </c>
      <c r="H984" t="s">
        <v>321</v>
      </c>
      <c r="I984" t="s">
        <v>917</v>
      </c>
      <c r="J984" t="s">
        <v>205</v>
      </c>
      <c r="K984" t="s">
        <v>204</v>
      </c>
      <c r="L984" t="s">
        <v>325</v>
      </c>
      <c r="M984" t="s">
        <v>346</v>
      </c>
      <c r="N984" t="s">
        <v>544</v>
      </c>
      <c r="O984" t="s">
        <v>339</v>
      </c>
      <c r="P984" t="s">
        <v>1215</v>
      </c>
      <c r="Q984" s="142">
        <v>285</v>
      </c>
      <c r="R984" t="s">
        <v>1216</v>
      </c>
      <c r="S984" t="s">
        <v>4482</v>
      </c>
      <c r="U984" s="142">
        <v>144.22820000000002</v>
      </c>
      <c r="V984" s="133">
        <v>5.1216807106146886E-6</v>
      </c>
      <c r="W984" s="133">
        <v>3.8652651554176155E-3</v>
      </c>
      <c r="X984" s="133">
        <v>5.1792303801439469E-4</v>
      </c>
    </row>
    <row r="985" spans="1:24">
      <c r="A985" t="s">
        <v>1213</v>
      </c>
      <c r="B985" t="s">
        <v>1262</v>
      </c>
      <c r="C985" t="s">
        <v>4483</v>
      </c>
      <c r="D985" t="s">
        <v>4484</v>
      </c>
      <c r="E985" t="s">
        <v>309</v>
      </c>
      <c r="F985" t="s">
        <v>4485</v>
      </c>
      <c r="G985" t="s">
        <v>4486</v>
      </c>
      <c r="H985" t="s">
        <v>321</v>
      </c>
      <c r="I985" t="s">
        <v>917</v>
      </c>
      <c r="J985" t="s">
        <v>205</v>
      </c>
      <c r="K985" t="s">
        <v>204</v>
      </c>
      <c r="L985" t="s">
        <v>325</v>
      </c>
      <c r="M985" t="s">
        <v>346</v>
      </c>
      <c r="N985" t="s">
        <v>546</v>
      </c>
      <c r="O985" t="s">
        <v>339</v>
      </c>
      <c r="P985" t="s">
        <v>1215</v>
      </c>
      <c r="Q985" s="142">
        <v>13964</v>
      </c>
      <c r="R985" t="s">
        <v>1216</v>
      </c>
      <c r="S985" t="s">
        <v>4487</v>
      </c>
      <c r="U985" s="142">
        <v>107.42910000000001</v>
      </c>
      <c r="V985" s="133">
        <v>1.8017153196896364E-4</v>
      </c>
      <c r="W985" s="133">
        <v>2.879062112951059E-3</v>
      </c>
      <c r="X985" s="133">
        <v>3.8577756925207583E-4</v>
      </c>
    </row>
    <row r="986" spans="1:24">
      <c r="A986" t="s">
        <v>1213</v>
      </c>
      <c r="B986" t="s">
        <v>1262</v>
      </c>
      <c r="C986" t="s">
        <v>4488</v>
      </c>
      <c r="D986" t="s">
        <v>4489</v>
      </c>
      <c r="E986" s="166" t="s">
        <v>311</v>
      </c>
      <c r="F986" t="s">
        <v>4490</v>
      </c>
      <c r="G986" t="s">
        <v>4491</v>
      </c>
      <c r="H986" t="s">
        <v>321</v>
      </c>
      <c r="I986" t="s">
        <v>917</v>
      </c>
      <c r="J986" t="s">
        <v>205</v>
      </c>
      <c r="K986" t="s">
        <v>224</v>
      </c>
      <c r="L986" t="s">
        <v>325</v>
      </c>
      <c r="M986" t="s">
        <v>346</v>
      </c>
      <c r="N986" t="s">
        <v>486</v>
      </c>
      <c r="O986" t="s">
        <v>339</v>
      </c>
      <c r="P986" t="s">
        <v>1215</v>
      </c>
      <c r="Q986" s="142">
        <v>1574</v>
      </c>
      <c r="R986" t="s">
        <v>1216</v>
      </c>
      <c r="S986" t="s">
        <v>4492</v>
      </c>
      <c r="U986" s="142">
        <v>33.025199999999998</v>
      </c>
      <c r="V986" s="133">
        <v>1.3547921157571568E-5</v>
      </c>
      <c r="W986" s="133">
        <v>8.85063624472989E-4</v>
      </c>
      <c r="X986" s="133">
        <v>1.1859337530326697E-4</v>
      </c>
    </row>
    <row r="987" spans="1:24">
      <c r="A987" t="s">
        <v>1213</v>
      </c>
      <c r="B987" t="s">
        <v>1262</v>
      </c>
      <c r="C987" t="s">
        <v>4497</v>
      </c>
      <c r="D987" t="s">
        <v>4498</v>
      </c>
      <c r="E987" t="s">
        <v>80</v>
      </c>
      <c r="F987" t="s">
        <v>4499</v>
      </c>
      <c r="G987" t="s">
        <v>4500</v>
      </c>
      <c r="H987" t="s">
        <v>321</v>
      </c>
      <c r="I987" t="s">
        <v>917</v>
      </c>
      <c r="J987" t="s">
        <v>205</v>
      </c>
      <c r="K987" t="s">
        <v>272</v>
      </c>
      <c r="L987" t="s">
        <v>325</v>
      </c>
      <c r="M987" t="s">
        <v>314</v>
      </c>
      <c r="N987" t="s">
        <v>568</v>
      </c>
      <c r="O987" t="s">
        <v>339</v>
      </c>
      <c r="P987" t="s">
        <v>1217</v>
      </c>
      <c r="Q987" s="142">
        <v>2564</v>
      </c>
      <c r="R987" t="s">
        <v>1218</v>
      </c>
      <c r="S987" t="s">
        <v>4501</v>
      </c>
      <c r="U987" s="142">
        <v>10.8146</v>
      </c>
      <c r="V987" s="133">
        <v>4.9727633566455213E-5</v>
      </c>
      <c r="W987" s="133">
        <v>2.8982632535789224E-4</v>
      </c>
      <c r="X987" s="133">
        <v>3.8835041036063108E-5</v>
      </c>
    </row>
    <row r="988" spans="1:24">
      <c r="A988" t="s">
        <v>1213</v>
      </c>
      <c r="B988" t="s">
        <v>1263</v>
      </c>
      <c r="C988" t="s">
        <v>2499</v>
      </c>
      <c r="D988" t="s">
        <v>2500</v>
      </c>
      <c r="E988" t="s">
        <v>309</v>
      </c>
      <c r="F988" t="s">
        <v>2499</v>
      </c>
      <c r="G988" t="s">
        <v>4213</v>
      </c>
      <c r="H988" t="s">
        <v>321</v>
      </c>
      <c r="I988" t="s">
        <v>917</v>
      </c>
      <c r="J988" t="s">
        <v>204</v>
      </c>
      <c r="K988" t="s">
        <v>204</v>
      </c>
      <c r="L988" t="s">
        <v>325</v>
      </c>
      <c r="M988" t="s">
        <v>340</v>
      </c>
      <c r="N988" t="s">
        <v>454</v>
      </c>
      <c r="O988" t="s">
        <v>339</v>
      </c>
      <c r="P988" t="s">
        <v>1212</v>
      </c>
      <c r="Q988" s="142">
        <v>85947.8</v>
      </c>
      <c r="S988" t="s">
        <v>4214</v>
      </c>
      <c r="U988" s="142">
        <v>153.8466</v>
      </c>
      <c r="V988" s="133">
        <v>3.317862409521559E-5</v>
      </c>
      <c r="W988" s="133">
        <v>8.900287402383366E-3</v>
      </c>
      <c r="X988" s="133">
        <v>9.0493751616827053E-4</v>
      </c>
    </row>
    <row r="989" spans="1:24">
      <c r="A989" t="s">
        <v>1213</v>
      </c>
      <c r="B989" t="s">
        <v>1263</v>
      </c>
      <c r="C989" t="s">
        <v>1846</v>
      </c>
      <c r="D989" t="s">
        <v>1847</v>
      </c>
      <c r="E989" t="s">
        <v>309</v>
      </c>
      <c r="F989" t="s">
        <v>3936</v>
      </c>
      <c r="G989" t="s">
        <v>3937</v>
      </c>
      <c r="H989" t="s">
        <v>321</v>
      </c>
      <c r="I989" t="s">
        <v>917</v>
      </c>
      <c r="J989" t="s">
        <v>204</v>
      </c>
      <c r="K989" t="s">
        <v>204</v>
      </c>
      <c r="L989" t="s">
        <v>325</v>
      </c>
      <c r="M989" t="s">
        <v>340</v>
      </c>
      <c r="N989" t="s">
        <v>464</v>
      </c>
      <c r="O989" t="s">
        <v>339</v>
      </c>
      <c r="P989" t="s">
        <v>1212</v>
      </c>
      <c r="Q989" s="142">
        <v>8795</v>
      </c>
      <c r="S989" t="s">
        <v>3938</v>
      </c>
      <c r="U989" s="142">
        <v>137.72970000000001</v>
      </c>
      <c r="V989" s="133">
        <v>4.5233114991192917E-5</v>
      </c>
      <c r="W989" s="133">
        <v>7.9678993011494149E-3</v>
      </c>
      <c r="X989" s="133">
        <v>8.1013687274078343E-4</v>
      </c>
    </row>
    <row r="990" spans="1:24">
      <c r="A990" t="s">
        <v>1213</v>
      </c>
      <c r="B990" t="s">
        <v>1263</v>
      </c>
      <c r="C990" t="s">
        <v>2312</v>
      </c>
      <c r="D990" t="s">
        <v>2313</v>
      </c>
      <c r="E990" t="s">
        <v>309</v>
      </c>
      <c r="F990" t="s">
        <v>2312</v>
      </c>
      <c r="G990" t="s">
        <v>4222</v>
      </c>
      <c r="H990" t="s">
        <v>321</v>
      </c>
      <c r="I990" t="s">
        <v>917</v>
      </c>
      <c r="J990" t="s">
        <v>204</v>
      </c>
      <c r="K990" t="s">
        <v>204</v>
      </c>
      <c r="L990" t="s">
        <v>325</v>
      </c>
      <c r="M990" t="s">
        <v>340</v>
      </c>
      <c r="N990" t="s">
        <v>464</v>
      </c>
      <c r="O990" t="s">
        <v>339</v>
      </c>
      <c r="P990" t="s">
        <v>1212</v>
      </c>
      <c r="Q990" s="142">
        <v>4557</v>
      </c>
      <c r="S990" t="s">
        <v>4223</v>
      </c>
      <c r="T990" s="132">
        <v>820.3</v>
      </c>
      <c r="U990" s="142">
        <v>121.7175</v>
      </c>
      <c r="V990" s="133">
        <v>2.5343726444988942E-5</v>
      </c>
      <c r="W990" s="133">
        <v>7.0890177879675605E-3</v>
      </c>
      <c r="X990" s="133">
        <v>7.2077651643004002E-4</v>
      </c>
    </row>
    <row r="991" spans="1:24">
      <c r="A991" t="s">
        <v>1213</v>
      </c>
      <c r="B991" t="s">
        <v>1263</v>
      </c>
      <c r="C991" t="s">
        <v>1858</v>
      </c>
      <c r="D991" t="s">
        <v>1859</v>
      </c>
      <c r="E991" t="s">
        <v>309</v>
      </c>
      <c r="F991" t="s">
        <v>1858</v>
      </c>
      <c r="G991" t="s">
        <v>3946</v>
      </c>
      <c r="H991" t="s">
        <v>312</v>
      </c>
      <c r="I991" t="s">
        <v>917</v>
      </c>
      <c r="J991" t="s">
        <v>204</v>
      </c>
      <c r="K991" t="s">
        <v>204</v>
      </c>
      <c r="L991" t="s">
        <v>325</v>
      </c>
      <c r="M991" t="s">
        <v>340</v>
      </c>
      <c r="N991" t="s">
        <v>448</v>
      </c>
      <c r="O991" t="s">
        <v>339</v>
      </c>
      <c r="P991" t="s">
        <v>1212</v>
      </c>
      <c r="Q991" s="142">
        <v>53720</v>
      </c>
      <c r="S991" t="s">
        <v>3947</v>
      </c>
      <c r="T991" s="132">
        <v>12877.1</v>
      </c>
      <c r="U991" s="142">
        <v>1678.1971000000001</v>
      </c>
      <c r="V991" s="133">
        <v>3.3250200507776739E-5</v>
      </c>
      <c r="W991" s="133">
        <v>9.7831540887795596E-2</v>
      </c>
      <c r="X991" s="133">
        <v>9.9470306532133939E-3</v>
      </c>
    </row>
    <row r="992" spans="1:24">
      <c r="A992" t="s">
        <v>1213</v>
      </c>
      <c r="B992" t="s">
        <v>1263</v>
      </c>
      <c r="C992" t="s">
        <v>1874</v>
      </c>
      <c r="D992" t="s">
        <v>1875</v>
      </c>
      <c r="E992" t="s">
        <v>309</v>
      </c>
      <c r="F992" t="s">
        <v>1874</v>
      </c>
      <c r="G992" t="s">
        <v>3951</v>
      </c>
      <c r="H992" t="s">
        <v>312</v>
      </c>
      <c r="I992" t="s">
        <v>917</v>
      </c>
      <c r="J992" t="s">
        <v>204</v>
      </c>
      <c r="K992" t="s">
        <v>204</v>
      </c>
      <c r="L992" t="s">
        <v>325</v>
      </c>
      <c r="M992" t="s">
        <v>340</v>
      </c>
      <c r="N992" t="s">
        <v>448</v>
      </c>
      <c r="O992" t="s">
        <v>339</v>
      </c>
      <c r="P992" t="s">
        <v>1212</v>
      </c>
      <c r="Q992" s="142">
        <v>38060</v>
      </c>
      <c r="S992" t="s">
        <v>3952</v>
      </c>
      <c r="T992" s="132">
        <v>10018.200000000001</v>
      </c>
      <c r="U992" s="142">
        <v>1342.1181999999999</v>
      </c>
      <c r="V992" s="133">
        <v>2.8458689540111324E-5</v>
      </c>
      <c r="W992" s="133">
        <v>7.8223405689148581E-2</v>
      </c>
      <c r="X992" s="133">
        <v>7.9533717564676948E-3</v>
      </c>
    </row>
    <row r="993" spans="1:24">
      <c r="A993" t="s">
        <v>1213</v>
      </c>
      <c r="B993" t="s">
        <v>1263</v>
      </c>
      <c r="C993" t="s">
        <v>3567</v>
      </c>
      <c r="D993" t="s">
        <v>3568</v>
      </c>
      <c r="E993" t="s">
        <v>309</v>
      </c>
      <c r="F993" t="s">
        <v>3567</v>
      </c>
      <c r="G993" t="s">
        <v>3953</v>
      </c>
      <c r="H993" t="s">
        <v>312</v>
      </c>
      <c r="I993" t="s">
        <v>917</v>
      </c>
      <c r="J993" t="s">
        <v>204</v>
      </c>
      <c r="K993" t="s">
        <v>204</v>
      </c>
      <c r="L993" t="s">
        <v>325</v>
      </c>
      <c r="M993" t="s">
        <v>340</v>
      </c>
      <c r="N993" t="s">
        <v>448</v>
      </c>
      <c r="O993" t="s">
        <v>339</v>
      </c>
      <c r="P993" t="s">
        <v>1212</v>
      </c>
      <c r="Q993" s="142">
        <v>37524</v>
      </c>
      <c r="S993" t="s">
        <v>3954</v>
      </c>
      <c r="T993" s="132">
        <v>5575.5</v>
      </c>
      <c r="U993" s="142">
        <v>735.79250000000002</v>
      </c>
      <c r="V993" s="133">
        <v>3.0334403745819321E-5</v>
      </c>
      <c r="W993" s="133">
        <v>4.2889407661372732E-2</v>
      </c>
      <c r="X993" s="133">
        <v>4.3607843527185075E-3</v>
      </c>
    </row>
    <row r="994" spans="1:24">
      <c r="A994" t="s">
        <v>1213</v>
      </c>
      <c r="B994" t="s">
        <v>1263</v>
      </c>
      <c r="C994" t="s">
        <v>4322</v>
      </c>
      <c r="D994" t="s">
        <v>4323</v>
      </c>
      <c r="E994" t="s">
        <v>309</v>
      </c>
      <c r="F994" t="s">
        <v>4322</v>
      </c>
      <c r="G994" t="s">
        <v>4324</v>
      </c>
      <c r="H994" t="s">
        <v>312</v>
      </c>
      <c r="I994" t="s">
        <v>917</v>
      </c>
      <c r="J994" t="s">
        <v>204</v>
      </c>
      <c r="K994" t="s">
        <v>204</v>
      </c>
      <c r="L994" t="s">
        <v>325</v>
      </c>
      <c r="M994" t="s">
        <v>340</v>
      </c>
      <c r="N994" t="s">
        <v>451</v>
      </c>
      <c r="O994" t="s">
        <v>339</v>
      </c>
      <c r="P994" t="s">
        <v>1212</v>
      </c>
      <c r="Q994" s="142">
        <v>130978</v>
      </c>
      <c r="S994" t="s">
        <v>4325</v>
      </c>
      <c r="U994" s="142">
        <v>676.6323000000001</v>
      </c>
      <c r="V994" s="133">
        <v>7.0021534917829003E-4</v>
      </c>
      <c r="W994" s="133">
        <v>3.9144341509233578E-2</v>
      </c>
      <c r="X994" s="133">
        <v>3.9800044173767422E-3</v>
      </c>
    </row>
    <row r="995" spans="1:24">
      <c r="A995" t="s">
        <v>1213</v>
      </c>
      <c r="B995" t="s">
        <v>1263</v>
      </c>
      <c r="C995" t="s">
        <v>1756</v>
      </c>
      <c r="D995" t="s">
        <v>1757</v>
      </c>
      <c r="E995" t="s">
        <v>309</v>
      </c>
      <c r="F995" t="s">
        <v>1756</v>
      </c>
      <c r="G995" t="s">
        <v>3970</v>
      </c>
      <c r="H995" t="s">
        <v>312</v>
      </c>
      <c r="I995" t="s">
        <v>917</v>
      </c>
      <c r="J995" t="s">
        <v>204</v>
      </c>
      <c r="K995" t="s">
        <v>204</v>
      </c>
      <c r="L995" t="s">
        <v>325</v>
      </c>
      <c r="M995" t="s">
        <v>340</v>
      </c>
      <c r="N995" t="s">
        <v>441</v>
      </c>
      <c r="O995" t="s">
        <v>339</v>
      </c>
      <c r="P995" t="s">
        <v>1212</v>
      </c>
      <c r="Q995" s="142">
        <v>9068</v>
      </c>
      <c r="S995" t="s">
        <v>3971</v>
      </c>
      <c r="U995" s="142">
        <v>571.19330000000002</v>
      </c>
      <c r="V995" s="133">
        <v>7.6853136943679233E-5</v>
      </c>
      <c r="W995" s="133">
        <v>3.3044512949997093E-2</v>
      </c>
      <c r="X995" s="133">
        <v>3.3598038040831106E-3</v>
      </c>
    </row>
    <row r="996" spans="1:24">
      <c r="A996" t="s">
        <v>1213</v>
      </c>
      <c r="B996" t="s">
        <v>1263</v>
      </c>
      <c r="C996" t="s">
        <v>2388</v>
      </c>
      <c r="D996" t="s">
        <v>2389</v>
      </c>
      <c r="E996" t="s">
        <v>309</v>
      </c>
      <c r="F996" t="s">
        <v>2388</v>
      </c>
      <c r="G996" t="s">
        <v>3968</v>
      </c>
      <c r="H996" t="s">
        <v>312</v>
      </c>
      <c r="I996" t="s">
        <v>917</v>
      </c>
      <c r="J996" t="s">
        <v>204</v>
      </c>
      <c r="K996" t="s">
        <v>204</v>
      </c>
      <c r="L996" t="s">
        <v>325</v>
      </c>
      <c r="M996" t="s">
        <v>340</v>
      </c>
      <c r="N996" t="s">
        <v>446</v>
      </c>
      <c r="O996" t="s">
        <v>339</v>
      </c>
      <c r="P996" t="s">
        <v>1212</v>
      </c>
      <c r="Q996" s="142">
        <v>651</v>
      </c>
      <c r="S996" t="s">
        <v>3969</v>
      </c>
      <c r="U996" s="142">
        <v>504.52499999999998</v>
      </c>
      <c r="V996" s="133">
        <v>1.463781690114718E-5</v>
      </c>
      <c r="W996" s="133">
        <v>2.9187636326169365E-2</v>
      </c>
      <c r="X996" s="133">
        <v>2.9676555290510599E-3</v>
      </c>
    </row>
    <row r="997" spans="1:24">
      <c r="A997" t="s">
        <v>1213</v>
      </c>
      <c r="B997" t="s">
        <v>1263</v>
      </c>
      <c r="C997" t="s">
        <v>2253</v>
      </c>
      <c r="D997" t="s">
        <v>2254</v>
      </c>
      <c r="E997" t="s">
        <v>309</v>
      </c>
      <c r="F997" t="s">
        <v>2253</v>
      </c>
      <c r="G997" t="s">
        <v>3966</v>
      </c>
      <c r="H997" t="s">
        <v>312</v>
      </c>
      <c r="I997" t="s">
        <v>917</v>
      </c>
      <c r="J997" t="s">
        <v>204</v>
      </c>
      <c r="K997" t="s">
        <v>204</v>
      </c>
      <c r="L997" t="s">
        <v>325</v>
      </c>
      <c r="M997" t="s">
        <v>340</v>
      </c>
      <c r="N997" t="s">
        <v>467</v>
      </c>
      <c r="O997" t="s">
        <v>339</v>
      </c>
      <c r="P997" t="s">
        <v>1212</v>
      </c>
      <c r="Q997" s="142">
        <v>9384</v>
      </c>
      <c r="S997" t="s">
        <v>3967</v>
      </c>
      <c r="U997" s="142">
        <v>485.43430000000001</v>
      </c>
      <c r="V997" s="133">
        <v>7.649203011246686E-6</v>
      </c>
      <c r="W997" s="133">
        <v>2.8083207754623307E-2</v>
      </c>
      <c r="X997" s="133">
        <v>2.8553626554464924E-3</v>
      </c>
    </row>
    <row r="998" spans="1:24">
      <c r="A998" t="s">
        <v>1213</v>
      </c>
      <c r="B998" t="s">
        <v>1263</v>
      </c>
      <c r="C998" t="s">
        <v>2557</v>
      </c>
      <c r="D998" t="s">
        <v>2558</v>
      </c>
      <c r="E998" t="s">
        <v>309</v>
      </c>
      <c r="F998" t="s">
        <v>2557</v>
      </c>
      <c r="G998" t="s">
        <v>3998</v>
      </c>
      <c r="H998" t="s">
        <v>312</v>
      </c>
      <c r="I998" t="s">
        <v>917</v>
      </c>
      <c r="J998" t="s">
        <v>204</v>
      </c>
      <c r="K998" t="s">
        <v>204</v>
      </c>
      <c r="L998" t="s">
        <v>325</v>
      </c>
      <c r="M998" t="s">
        <v>340</v>
      </c>
      <c r="N998" t="s">
        <v>475</v>
      </c>
      <c r="O998" t="s">
        <v>339</v>
      </c>
      <c r="P998" t="s">
        <v>1212</v>
      </c>
      <c r="Q998" s="142">
        <v>18222</v>
      </c>
      <c r="S998" t="s">
        <v>3999</v>
      </c>
      <c r="U998" s="142">
        <v>471.03870000000001</v>
      </c>
      <c r="V998" s="133">
        <v>6.6369472120376323E-5</v>
      </c>
      <c r="W998" s="133">
        <v>2.7250396454390948E-2</v>
      </c>
      <c r="X998" s="133">
        <v>2.7706864921500885E-3</v>
      </c>
    </row>
    <row r="999" spans="1:24">
      <c r="A999" t="s">
        <v>1213</v>
      </c>
      <c r="B999" t="s">
        <v>1263</v>
      </c>
      <c r="C999" t="s">
        <v>4227</v>
      </c>
      <c r="D999" t="s">
        <v>4228</v>
      </c>
      <c r="E999" t="s">
        <v>309</v>
      </c>
      <c r="F999" t="s">
        <v>4229</v>
      </c>
      <c r="G999" t="s">
        <v>4230</v>
      </c>
      <c r="H999" t="s">
        <v>312</v>
      </c>
      <c r="I999" t="s">
        <v>917</v>
      </c>
      <c r="J999" t="s">
        <v>204</v>
      </c>
      <c r="K999" t="s">
        <v>204</v>
      </c>
      <c r="L999" t="s">
        <v>325</v>
      </c>
      <c r="M999" t="s">
        <v>340</v>
      </c>
      <c r="N999" t="s">
        <v>454</v>
      </c>
      <c r="O999" t="s">
        <v>339</v>
      </c>
      <c r="P999" t="s">
        <v>1212</v>
      </c>
      <c r="Q999" s="142">
        <v>44746</v>
      </c>
      <c r="S999" t="s">
        <v>4231</v>
      </c>
      <c r="T999" s="132">
        <v>8456.6</v>
      </c>
      <c r="U999" s="142">
        <v>426.96590000000003</v>
      </c>
      <c r="V999" s="133">
        <v>3.8120156736051622E-5</v>
      </c>
      <c r="W999" s="133">
        <v>2.5189939256942538E-2</v>
      </c>
      <c r="X999" s="133">
        <v>2.5611893226619785E-3</v>
      </c>
    </row>
    <row r="1000" spans="1:24">
      <c r="A1000" t="s">
        <v>1213</v>
      </c>
      <c r="B1000" t="s">
        <v>1263</v>
      </c>
      <c r="C1000" t="s">
        <v>4114</v>
      </c>
      <c r="D1000" t="s">
        <v>4115</v>
      </c>
      <c r="E1000" t="s">
        <v>309</v>
      </c>
      <c r="F1000" t="s">
        <v>4114</v>
      </c>
      <c r="G1000" t="s">
        <v>4116</v>
      </c>
      <c r="H1000" t="s">
        <v>312</v>
      </c>
      <c r="I1000" t="s">
        <v>917</v>
      </c>
      <c r="J1000" t="s">
        <v>204</v>
      </c>
      <c r="K1000" t="s">
        <v>204</v>
      </c>
      <c r="L1000" t="s">
        <v>325</v>
      </c>
      <c r="M1000" t="s">
        <v>340</v>
      </c>
      <c r="N1000" t="s">
        <v>480</v>
      </c>
      <c r="O1000" t="s">
        <v>339</v>
      </c>
      <c r="P1000" t="s">
        <v>1212</v>
      </c>
      <c r="Q1000" s="142">
        <v>446</v>
      </c>
      <c r="S1000" t="s">
        <v>4117</v>
      </c>
      <c r="U1000" s="142">
        <v>424.36900000000003</v>
      </c>
      <c r="V1000" s="133">
        <v>5.964574147393213E-6</v>
      </c>
      <c r="W1000" s="133">
        <v>2.4550474287894884E-2</v>
      </c>
      <c r="X1000" s="133">
        <v>2.4961716648488562E-3</v>
      </c>
    </row>
    <row r="1001" spans="1:24">
      <c r="A1001" t="s">
        <v>1213</v>
      </c>
      <c r="B1001" t="s">
        <v>1263</v>
      </c>
      <c r="C1001" t="s">
        <v>2010</v>
      </c>
      <c r="D1001" t="s">
        <v>2011</v>
      </c>
      <c r="E1001" t="s">
        <v>309</v>
      </c>
      <c r="F1001" t="s">
        <v>3948</v>
      </c>
      <c r="G1001" t="s">
        <v>3949</v>
      </c>
      <c r="H1001" t="s">
        <v>312</v>
      </c>
      <c r="I1001" t="s">
        <v>917</v>
      </c>
      <c r="J1001" t="s">
        <v>204</v>
      </c>
      <c r="K1001" t="s">
        <v>204</v>
      </c>
      <c r="L1001" t="s">
        <v>325</v>
      </c>
      <c r="M1001" t="s">
        <v>340</v>
      </c>
      <c r="N1001" t="s">
        <v>448</v>
      </c>
      <c r="O1001" t="s">
        <v>339</v>
      </c>
      <c r="P1001" t="s">
        <v>1212</v>
      </c>
      <c r="Q1001" s="142">
        <v>2936</v>
      </c>
      <c r="S1001" t="s">
        <v>3950</v>
      </c>
      <c r="U1001" s="142">
        <v>411.04</v>
      </c>
      <c r="V1001" s="133">
        <v>1.1372031494051067E-5</v>
      </c>
      <c r="W1001" s="133">
        <v>2.3779368783526399E-2</v>
      </c>
      <c r="X1001" s="133">
        <v>2.417769443855404E-3</v>
      </c>
    </row>
    <row r="1002" spans="1:24">
      <c r="A1002" t="s">
        <v>1213</v>
      </c>
      <c r="B1002" t="s">
        <v>1263</v>
      </c>
      <c r="C1002" t="s">
        <v>3962</v>
      </c>
      <c r="D1002" t="s">
        <v>3963</v>
      </c>
      <c r="E1002" t="s">
        <v>309</v>
      </c>
      <c r="F1002" t="s">
        <v>3962</v>
      </c>
      <c r="G1002" t="s">
        <v>3964</v>
      </c>
      <c r="H1002" t="s">
        <v>312</v>
      </c>
      <c r="I1002" t="s">
        <v>917</v>
      </c>
      <c r="J1002" t="s">
        <v>204</v>
      </c>
      <c r="K1002" t="s">
        <v>204</v>
      </c>
      <c r="L1002" t="s">
        <v>325</v>
      </c>
      <c r="M1002" t="s">
        <v>340</v>
      </c>
      <c r="N1002" t="s">
        <v>458</v>
      </c>
      <c r="O1002" t="s">
        <v>339</v>
      </c>
      <c r="P1002" t="s">
        <v>1212</v>
      </c>
      <c r="Q1002" s="142">
        <v>515</v>
      </c>
      <c r="S1002" t="s">
        <v>3965</v>
      </c>
      <c r="U1002" s="142">
        <v>333.30799999999999</v>
      </c>
      <c r="V1002" s="133">
        <v>1.7750153254478536E-5</v>
      </c>
      <c r="W1002" s="133">
        <v>1.9282439301526899E-2</v>
      </c>
      <c r="X1002" s="133">
        <v>1.9605437373310555E-3</v>
      </c>
    </row>
    <row r="1003" spans="1:24">
      <c r="A1003" t="s">
        <v>1213</v>
      </c>
      <c r="B1003" t="s">
        <v>1263</v>
      </c>
      <c r="C1003" t="s">
        <v>2393</v>
      </c>
      <c r="D1003" t="s">
        <v>2394</v>
      </c>
      <c r="E1003" t="s">
        <v>309</v>
      </c>
      <c r="F1003" t="s">
        <v>2393</v>
      </c>
      <c r="G1003" t="s">
        <v>3983</v>
      </c>
      <c r="H1003" t="s">
        <v>312</v>
      </c>
      <c r="I1003" t="s">
        <v>917</v>
      </c>
      <c r="J1003" t="s">
        <v>204</v>
      </c>
      <c r="K1003" t="s">
        <v>204</v>
      </c>
      <c r="L1003" t="s">
        <v>325</v>
      </c>
      <c r="M1003" t="s">
        <v>340</v>
      </c>
      <c r="N1003" t="s">
        <v>456</v>
      </c>
      <c r="O1003" t="s">
        <v>339</v>
      </c>
      <c r="P1003" t="s">
        <v>1212</v>
      </c>
      <c r="Q1003" s="142">
        <v>16964</v>
      </c>
      <c r="S1003" t="s">
        <v>3984</v>
      </c>
      <c r="U1003" s="142">
        <v>330.9676</v>
      </c>
      <c r="V1003" s="133">
        <v>1.2908047942358849E-5</v>
      </c>
      <c r="W1003" s="133">
        <v>1.9147045462663981E-2</v>
      </c>
      <c r="X1003" s="133">
        <v>1.9467775566780253E-3</v>
      </c>
    </row>
    <row r="1004" spans="1:24">
      <c r="A1004" t="s">
        <v>1213</v>
      </c>
      <c r="B1004" t="s">
        <v>1263</v>
      </c>
      <c r="C1004" t="s">
        <v>3428</v>
      </c>
      <c r="D1004" t="s">
        <v>3429</v>
      </c>
      <c r="E1004" t="s">
        <v>309</v>
      </c>
      <c r="F1004" t="s">
        <v>3428</v>
      </c>
      <c r="G1004" t="s">
        <v>4310</v>
      </c>
      <c r="H1004" t="s">
        <v>312</v>
      </c>
      <c r="I1004" t="s">
        <v>917</v>
      </c>
      <c r="J1004" t="s">
        <v>204</v>
      </c>
      <c r="K1004" t="s">
        <v>204</v>
      </c>
      <c r="L1004" t="s">
        <v>325</v>
      </c>
      <c r="M1004" t="s">
        <v>340</v>
      </c>
      <c r="N1004" t="s">
        <v>464</v>
      </c>
      <c r="O1004" t="s">
        <v>339</v>
      </c>
      <c r="P1004" t="s">
        <v>1212</v>
      </c>
      <c r="Q1004" s="142">
        <v>70125.600000000006</v>
      </c>
      <c r="S1004" t="s">
        <v>4311</v>
      </c>
      <c r="U1004" s="142">
        <v>316.68720000000002</v>
      </c>
      <c r="V1004" s="133">
        <v>5.3456787000847662E-4</v>
      </c>
      <c r="W1004" s="133">
        <v>1.832089807829973E-2</v>
      </c>
      <c r="X1004" s="133">
        <v>1.8627789476224012E-3</v>
      </c>
    </row>
    <row r="1005" spans="1:24">
      <c r="A1005" t="s">
        <v>1213</v>
      </c>
      <c r="B1005" t="s">
        <v>1263</v>
      </c>
      <c r="C1005" t="s">
        <v>1618</v>
      </c>
      <c r="D1005" t="s">
        <v>1619</v>
      </c>
      <c r="E1005" t="s">
        <v>309</v>
      </c>
      <c r="F1005" t="s">
        <v>1618</v>
      </c>
      <c r="G1005" t="s">
        <v>4298</v>
      </c>
      <c r="H1005" t="s">
        <v>312</v>
      </c>
      <c r="I1005" t="s">
        <v>917</v>
      </c>
      <c r="J1005" t="s">
        <v>204</v>
      </c>
      <c r="K1005" t="s">
        <v>204</v>
      </c>
      <c r="L1005" t="s">
        <v>325</v>
      </c>
      <c r="M1005" t="s">
        <v>340</v>
      </c>
      <c r="N1005" t="s">
        <v>464</v>
      </c>
      <c r="O1005" t="s">
        <v>339</v>
      </c>
      <c r="P1005" t="s">
        <v>1212</v>
      </c>
      <c r="Q1005" s="142">
        <v>3135</v>
      </c>
      <c r="S1005" t="s">
        <v>4299</v>
      </c>
      <c r="U1005" s="142">
        <v>307.66890000000001</v>
      </c>
      <c r="V1005" s="133">
        <v>8.5649147868841567E-5</v>
      </c>
      <c r="W1005" s="133">
        <v>1.7799173404831413E-2</v>
      </c>
      <c r="X1005" s="133">
        <v>1.8097325448730146E-3</v>
      </c>
    </row>
    <row r="1006" spans="1:24">
      <c r="A1006" t="s">
        <v>1213</v>
      </c>
      <c r="B1006" t="s">
        <v>1263</v>
      </c>
      <c r="C1006" t="s">
        <v>2163</v>
      </c>
      <c r="D1006" t="s">
        <v>2164</v>
      </c>
      <c r="E1006" t="s">
        <v>309</v>
      </c>
      <c r="F1006" t="s">
        <v>2163</v>
      </c>
      <c r="G1006" t="s">
        <v>3960</v>
      </c>
      <c r="H1006" t="s">
        <v>312</v>
      </c>
      <c r="I1006" t="s">
        <v>917</v>
      </c>
      <c r="J1006" t="s">
        <v>204</v>
      </c>
      <c r="K1006" t="s">
        <v>204</v>
      </c>
      <c r="L1006" t="s">
        <v>325</v>
      </c>
      <c r="M1006" t="s">
        <v>340</v>
      </c>
      <c r="N1006" t="s">
        <v>484</v>
      </c>
      <c r="O1006" t="s">
        <v>339</v>
      </c>
      <c r="P1006" t="s">
        <v>1212</v>
      </c>
      <c r="Q1006" s="142">
        <v>57319</v>
      </c>
      <c r="S1006" t="s">
        <v>3961</v>
      </c>
      <c r="U1006" s="142">
        <v>271.1189</v>
      </c>
      <c r="V1006" s="133">
        <v>2.0716386382393314E-5</v>
      </c>
      <c r="W1006" s="133">
        <v>1.5684691499374639E-2</v>
      </c>
      <c r="X1006" s="133">
        <v>1.5947424083753541E-3</v>
      </c>
    </row>
    <row r="1007" spans="1:24">
      <c r="A1007" t="s">
        <v>1213</v>
      </c>
      <c r="B1007" t="s">
        <v>1263</v>
      </c>
      <c r="C1007" t="s">
        <v>3734</v>
      </c>
      <c r="D1007" t="s">
        <v>3735</v>
      </c>
      <c r="E1007" s="166" t="s">
        <v>311</v>
      </c>
      <c r="F1007" t="s">
        <v>3734</v>
      </c>
      <c r="G1007" t="s">
        <v>4453</v>
      </c>
      <c r="H1007" t="s">
        <v>312</v>
      </c>
      <c r="I1007" t="s">
        <v>917</v>
      </c>
      <c r="J1007" t="s">
        <v>204</v>
      </c>
      <c r="K1007" t="s">
        <v>233</v>
      </c>
      <c r="L1007" t="s">
        <v>325</v>
      </c>
      <c r="M1007" t="s">
        <v>340</v>
      </c>
      <c r="N1007" t="s">
        <v>454</v>
      </c>
      <c r="O1007" t="s">
        <v>339</v>
      </c>
      <c r="P1007" t="s">
        <v>1212</v>
      </c>
      <c r="Q1007" s="142">
        <v>5157</v>
      </c>
      <c r="S1007" t="s">
        <v>4454</v>
      </c>
      <c r="T1007" s="132">
        <v>5719.6</v>
      </c>
      <c r="U1007" s="142">
        <v>263.98220000000003</v>
      </c>
      <c r="V1007" s="133">
        <v>2.8106458719784652E-5</v>
      </c>
      <c r="W1007" s="133">
        <v>1.5602711570116971E-2</v>
      </c>
      <c r="X1007" s="133">
        <v>1.5864070917497115E-3</v>
      </c>
    </row>
    <row r="1008" spans="1:24">
      <c r="A1008" t="s">
        <v>1213</v>
      </c>
      <c r="B1008" t="s">
        <v>1263</v>
      </c>
      <c r="C1008" t="s">
        <v>1732</v>
      </c>
      <c r="D1008" t="s">
        <v>1733</v>
      </c>
      <c r="E1008" t="s">
        <v>309</v>
      </c>
      <c r="F1008" t="s">
        <v>1732</v>
      </c>
      <c r="G1008" t="s">
        <v>4451</v>
      </c>
      <c r="H1008" t="s">
        <v>312</v>
      </c>
      <c r="I1008" t="s">
        <v>917</v>
      </c>
      <c r="J1008" t="s">
        <v>204</v>
      </c>
      <c r="K1008" t="s">
        <v>204</v>
      </c>
      <c r="L1008" t="s">
        <v>325</v>
      </c>
      <c r="M1008" t="s">
        <v>340</v>
      </c>
      <c r="N1008" t="s">
        <v>447</v>
      </c>
      <c r="O1008" t="s">
        <v>339</v>
      </c>
      <c r="P1008" t="s">
        <v>1212</v>
      </c>
      <c r="Q1008" s="142">
        <v>16243</v>
      </c>
      <c r="S1008" t="s">
        <v>4452</v>
      </c>
      <c r="U1008" s="142">
        <v>251.76650000000001</v>
      </c>
      <c r="V1008" s="133">
        <v>5.8260003848467261E-5</v>
      </c>
      <c r="W1008" s="133">
        <v>1.4565123712625775E-2</v>
      </c>
      <c r="X1008" s="133">
        <v>1.4809102537135597E-3</v>
      </c>
    </row>
    <row r="1009" spans="1:24">
      <c r="A1009" t="s">
        <v>1213</v>
      </c>
      <c r="B1009" t="s">
        <v>1263</v>
      </c>
      <c r="C1009" t="s">
        <v>2330</v>
      </c>
      <c r="D1009" t="s">
        <v>2331</v>
      </c>
      <c r="E1009" t="s">
        <v>309</v>
      </c>
      <c r="F1009" t="s">
        <v>3974</v>
      </c>
      <c r="G1009" t="s">
        <v>3975</v>
      </c>
      <c r="H1009" t="s">
        <v>312</v>
      </c>
      <c r="I1009" t="s">
        <v>917</v>
      </c>
      <c r="J1009" t="s">
        <v>204</v>
      </c>
      <c r="K1009" t="s">
        <v>204</v>
      </c>
      <c r="L1009" t="s">
        <v>325</v>
      </c>
      <c r="M1009" t="s">
        <v>340</v>
      </c>
      <c r="N1009" t="s">
        <v>445</v>
      </c>
      <c r="O1009" t="s">
        <v>339</v>
      </c>
      <c r="P1009" t="s">
        <v>1212</v>
      </c>
      <c r="Q1009" s="142">
        <v>6496</v>
      </c>
      <c r="S1009" t="s">
        <v>3976</v>
      </c>
      <c r="U1009" s="142">
        <v>247.49760000000001</v>
      </c>
      <c r="V1009" s="133">
        <v>2.4998291661541588E-5</v>
      </c>
      <c r="W1009" s="133">
        <v>1.431816052802088E-2</v>
      </c>
      <c r="X1009" s="133">
        <v>1.4558002498723901E-3</v>
      </c>
    </row>
    <row r="1010" spans="1:24">
      <c r="A1010" t="s">
        <v>1213</v>
      </c>
      <c r="B1010" t="s">
        <v>1263</v>
      </c>
      <c r="C1010" t="s">
        <v>3979</v>
      </c>
      <c r="D1010" t="s">
        <v>3980</v>
      </c>
      <c r="E1010" t="s">
        <v>309</v>
      </c>
      <c r="F1010" t="s">
        <v>3979</v>
      </c>
      <c r="G1010" t="s">
        <v>3981</v>
      </c>
      <c r="H1010" t="s">
        <v>312</v>
      </c>
      <c r="I1010" t="s">
        <v>917</v>
      </c>
      <c r="J1010" t="s">
        <v>204</v>
      </c>
      <c r="K1010" t="s">
        <v>204</v>
      </c>
      <c r="L1010" t="s">
        <v>325</v>
      </c>
      <c r="M1010" t="s">
        <v>340</v>
      </c>
      <c r="N1010" t="s">
        <v>458</v>
      </c>
      <c r="O1010" t="s">
        <v>339</v>
      </c>
      <c r="P1010" t="s">
        <v>1212</v>
      </c>
      <c r="Q1010" s="142">
        <v>1839</v>
      </c>
      <c r="S1010" t="s">
        <v>3982</v>
      </c>
      <c r="U1010" s="142">
        <v>226.3809</v>
      </c>
      <c r="V1010" s="133">
        <v>1.658079919470151E-5</v>
      </c>
      <c r="W1010" s="133">
        <v>1.3096523225590236E-2</v>
      </c>
      <c r="X1010" s="133">
        <v>1.3315901680918786E-3</v>
      </c>
    </row>
    <row r="1011" spans="1:24">
      <c r="A1011" t="s">
        <v>1213</v>
      </c>
      <c r="B1011" t="s">
        <v>1263</v>
      </c>
      <c r="C1011" t="s">
        <v>3254</v>
      </c>
      <c r="D1011" t="s">
        <v>3255</v>
      </c>
      <c r="E1011" t="s">
        <v>309</v>
      </c>
      <c r="F1011" t="s">
        <v>4016</v>
      </c>
      <c r="G1011" t="s">
        <v>4017</v>
      </c>
      <c r="H1011" t="s">
        <v>312</v>
      </c>
      <c r="I1011" t="s">
        <v>917</v>
      </c>
      <c r="J1011" t="s">
        <v>204</v>
      </c>
      <c r="K1011" t="s">
        <v>204</v>
      </c>
      <c r="L1011" t="s">
        <v>325</v>
      </c>
      <c r="M1011" t="s">
        <v>340</v>
      </c>
      <c r="N1011" t="s">
        <v>476</v>
      </c>
      <c r="O1011" t="s">
        <v>339</v>
      </c>
      <c r="P1011" t="s">
        <v>1212</v>
      </c>
      <c r="Q1011" s="142">
        <v>751</v>
      </c>
      <c r="S1011" t="s">
        <v>4018</v>
      </c>
      <c r="U1011" s="142">
        <v>225.52529999999999</v>
      </c>
      <c r="V1011" s="133">
        <v>4.7228881536444186E-5</v>
      </c>
      <c r="W1011" s="133">
        <v>1.3047025298548622E-2</v>
      </c>
      <c r="X1011" s="133">
        <v>1.32655746194123E-3</v>
      </c>
    </row>
    <row r="1012" spans="1:24">
      <c r="A1012" t="s">
        <v>1213</v>
      </c>
      <c r="B1012" t="s">
        <v>1263</v>
      </c>
      <c r="C1012" t="s">
        <v>2195</v>
      </c>
      <c r="D1012" t="s">
        <v>2196</v>
      </c>
      <c r="E1012" t="s">
        <v>309</v>
      </c>
      <c r="F1012" t="s">
        <v>2195</v>
      </c>
      <c r="G1012" t="s">
        <v>4003</v>
      </c>
      <c r="H1012" t="s">
        <v>312</v>
      </c>
      <c r="I1012" t="s">
        <v>917</v>
      </c>
      <c r="J1012" t="s">
        <v>204</v>
      </c>
      <c r="K1012" t="s">
        <v>204</v>
      </c>
      <c r="L1012" t="s">
        <v>325</v>
      </c>
      <c r="M1012" t="s">
        <v>340</v>
      </c>
      <c r="N1012" t="s">
        <v>464</v>
      </c>
      <c r="O1012" t="s">
        <v>339</v>
      </c>
      <c r="P1012" t="s">
        <v>1212</v>
      </c>
      <c r="Q1012" s="142">
        <v>12364</v>
      </c>
      <c r="S1012" t="s">
        <v>4004</v>
      </c>
      <c r="U1012" s="142">
        <v>216.24639999999999</v>
      </c>
      <c r="V1012" s="133">
        <v>2.6263225123790302E-5</v>
      </c>
      <c r="W1012" s="133">
        <v>1.2510222709554328E-2</v>
      </c>
      <c r="X1012" s="133">
        <v>1.2719780107847301E-3</v>
      </c>
    </row>
    <row r="1013" spans="1:24">
      <c r="A1013" t="s">
        <v>1213</v>
      </c>
      <c r="B1013" t="s">
        <v>1263</v>
      </c>
      <c r="C1013" t="s">
        <v>2125</v>
      </c>
      <c r="D1013" t="s">
        <v>2126</v>
      </c>
      <c r="E1013" t="s">
        <v>309</v>
      </c>
      <c r="F1013" t="s">
        <v>2125</v>
      </c>
      <c r="G1013" t="s">
        <v>3972</v>
      </c>
      <c r="H1013" t="s">
        <v>312</v>
      </c>
      <c r="I1013" t="s">
        <v>917</v>
      </c>
      <c r="J1013" t="s">
        <v>204</v>
      </c>
      <c r="K1013" t="s">
        <v>204</v>
      </c>
      <c r="L1013" t="s">
        <v>325</v>
      </c>
      <c r="M1013" t="s">
        <v>340</v>
      </c>
      <c r="N1013" t="s">
        <v>464</v>
      </c>
      <c r="O1013" t="s">
        <v>339</v>
      </c>
      <c r="P1013" t="s">
        <v>1212</v>
      </c>
      <c r="Q1013" s="142">
        <v>559</v>
      </c>
      <c r="S1013" t="s">
        <v>3973</v>
      </c>
      <c r="T1013" s="132">
        <v>1411.6</v>
      </c>
      <c r="U1013" s="142">
        <v>151.7826</v>
      </c>
      <c r="V1013" s="133">
        <v>1.1763167993274245E-5</v>
      </c>
      <c r="W1013" s="133">
        <v>8.862544828052132E-3</v>
      </c>
      <c r="X1013" s="133">
        <v>9.011000365538531E-4</v>
      </c>
    </row>
    <row r="1014" spans="1:24">
      <c r="A1014" t="s">
        <v>1213</v>
      </c>
      <c r="B1014" t="s">
        <v>1263</v>
      </c>
      <c r="C1014" t="s">
        <v>2540</v>
      </c>
      <c r="D1014" t="s">
        <v>2541</v>
      </c>
      <c r="E1014" t="s">
        <v>309</v>
      </c>
      <c r="F1014" t="s">
        <v>2540</v>
      </c>
      <c r="G1014" t="s">
        <v>4076</v>
      </c>
      <c r="H1014" t="s">
        <v>312</v>
      </c>
      <c r="I1014" t="s">
        <v>917</v>
      </c>
      <c r="J1014" t="s">
        <v>204</v>
      </c>
      <c r="K1014" t="s">
        <v>204</v>
      </c>
      <c r="L1014" t="s">
        <v>325</v>
      </c>
      <c r="M1014" t="s">
        <v>340</v>
      </c>
      <c r="N1014" t="s">
        <v>440</v>
      </c>
      <c r="O1014" t="s">
        <v>339</v>
      </c>
      <c r="P1014" t="s">
        <v>1212</v>
      </c>
      <c r="Q1014" s="142">
        <v>5686</v>
      </c>
      <c r="S1014" t="s">
        <v>4077</v>
      </c>
      <c r="U1014" s="142">
        <v>148.74579999999997</v>
      </c>
      <c r="V1014" s="133">
        <v>2.5333657321374837E-5</v>
      </c>
      <c r="W1014" s="133">
        <v>8.6051972606702738E-3</v>
      </c>
      <c r="X1014" s="133">
        <v>8.7493419966681927E-4</v>
      </c>
    </row>
    <row r="1015" spans="1:24">
      <c r="A1015" t="s">
        <v>1213</v>
      </c>
      <c r="B1015" t="s">
        <v>1263</v>
      </c>
      <c r="C1015" t="s">
        <v>4093</v>
      </c>
      <c r="D1015" t="s">
        <v>4094</v>
      </c>
      <c r="E1015" t="s">
        <v>309</v>
      </c>
      <c r="F1015" t="s">
        <v>4093</v>
      </c>
      <c r="G1015" t="s">
        <v>4095</v>
      </c>
      <c r="H1015" t="s">
        <v>312</v>
      </c>
      <c r="I1015" t="s">
        <v>917</v>
      </c>
      <c r="J1015" t="s">
        <v>204</v>
      </c>
      <c r="K1015" t="s">
        <v>204</v>
      </c>
      <c r="L1015" t="s">
        <v>325</v>
      </c>
      <c r="M1015" t="s">
        <v>340</v>
      </c>
      <c r="N1015" t="s">
        <v>475</v>
      </c>
      <c r="O1015" t="s">
        <v>339</v>
      </c>
      <c r="P1015" t="s">
        <v>1212</v>
      </c>
      <c r="Q1015" s="142">
        <v>415</v>
      </c>
      <c r="S1015" t="s">
        <v>4096</v>
      </c>
      <c r="U1015" s="142">
        <v>141.68100000000001</v>
      </c>
      <c r="V1015" s="133">
        <v>3.0052822724047234E-5</v>
      </c>
      <c r="W1015" s="133">
        <v>8.1964887811862685E-3</v>
      </c>
      <c r="X1015" s="133">
        <v>8.3337872852977206E-4</v>
      </c>
    </row>
    <row r="1016" spans="1:24">
      <c r="A1016" t="s">
        <v>1213</v>
      </c>
      <c r="B1016" t="s">
        <v>1263</v>
      </c>
      <c r="C1016" t="s">
        <v>1953</v>
      </c>
      <c r="D1016" t="s">
        <v>1954</v>
      </c>
      <c r="E1016" t="s">
        <v>309</v>
      </c>
      <c r="F1016" t="s">
        <v>1953</v>
      </c>
      <c r="G1016" t="s">
        <v>3996</v>
      </c>
      <c r="H1016" t="s">
        <v>312</v>
      </c>
      <c r="I1016" t="s">
        <v>917</v>
      </c>
      <c r="J1016" t="s">
        <v>204</v>
      </c>
      <c r="K1016" t="s">
        <v>204</v>
      </c>
      <c r="L1016" t="s">
        <v>325</v>
      </c>
      <c r="M1016" t="s">
        <v>340</v>
      </c>
      <c r="N1016" t="s">
        <v>464</v>
      </c>
      <c r="O1016" t="s">
        <v>339</v>
      </c>
      <c r="P1016" t="s">
        <v>1212</v>
      </c>
      <c r="Q1016" s="142">
        <v>497</v>
      </c>
      <c r="S1016" t="s">
        <v>3997</v>
      </c>
      <c r="U1016" s="142">
        <v>132.2517</v>
      </c>
      <c r="V1016" s="133">
        <v>4.0981997935892609E-6</v>
      </c>
      <c r="W1016" s="133">
        <v>7.6509876083794715E-3</v>
      </c>
      <c r="X1016" s="133">
        <v>7.779148480876112E-4</v>
      </c>
    </row>
    <row r="1017" spans="1:24">
      <c r="A1017" t="s">
        <v>1213</v>
      </c>
      <c r="B1017" t="s">
        <v>1263</v>
      </c>
      <c r="C1017" t="s">
        <v>3113</v>
      </c>
      <c r="D1017" t="s">
        <v>3114</v>
      </c>
      <c r="E1017" t="s">
        <v>309</v>
      </c>
      <c r="F1017" t="s">
        <v>3113</v>
      </c>
      <c r="G1017" t="s">
        <v>4449</v>
      </c>
      <c r="H1017" t="s">
        <v>312</v>
      </c>
      <c r="I1017" t="s">
        <v>917</v>
      </c>
      <c r="J1017" t="s">
        <v>204</v>
      </c>
      <c r="K1017" t="s">
        <v>204</v>
      </c>
      <c r="L1017" t="s">
        <v>325</v>
      </c>
      <c r="M1017" t="s">
        <v>340</v>
      </c>
      <c r="N1017" t="s">
        <v>447</v>
      </c>
      <c r="O1017" t="s">
        <v>339</v>
      </c>
      <c r="P1017" t="s">
        <v>1212</v>
      </c>
      <c r="Q1017" s="142">
        <v>455</v>
      </c>
      <c r="S1017" t="s">
        <v>4450</v>
      </c>
      <c r="U1017" s="142">
        <v>130.13</v>
      </c>
      <c r="V1017" s="133">
        <v>2.3511765933600811E-5</v>
      </c>
      <c r="W1017" s="133">
        <v>7.5282436254386189E-3</v>
      </c>
      <c r="X1017" s="133">
        <v>7.6543484266471324E-4</v>
      </c>
    </row>
    <row r="1018" spans="1:24">
      <c r="A1018" t="s">
        <v>1213</v>
      </c>
      <c r="B1018" t="s">
        <v>1263</v>
      </c>
      <c r="C1018" t="s">
        <v>2234</v>
      </c>
      <c r="D1018" t="s">
        <v>2235</v>
      </c>
      <c r="E1018" t="s">
        <v>309</v>
      </c>
      <c r="F1018" t="s">
        <v>2234</v>
      </c>
      <c r="G1018" t="s">
        <v>3990</v>
      </c>
      <c r="H1018" t="s">
        <v>312</v>
      </c>
      <c r="I1018" t="s">
        <v>917</v>
      </c>
      <c r="J1018" t="s">
        <v>204</v>
      </c>
      <c r="K1018" t="s">
        <v>204</v>
      </c>
      <c r="L1018" t="s">
        <v>325</v>
      </c>
      <c r="M1018" t="s">
        <v>340</v>
      </c>
      <c r="N1018" t="s">
        <v>441</v>
      </c>
      <c r="O1018" t="s">
        <v>339</v>
      </c>
      <c r="P1018" t="s">
        <v>1212</v>
      </c>
      <c r="Q1018" s="142">
        <v>9529</v>
      </c>
      <c r="S1018" t="s">
        <v>3991</v>
      </c>
      <c r="U1018" s="142">
        <v>128.8321</v>
      </c>
      <c r="V1018" s="133">
        <v>1.7385192976590755E-5</v>
      </c>
      <c r="W1018" s="133">
        <v>7.4531567279796989E-3</v>
      </c>
      <c r="X1018" s="133">
        <v>7.5780037566255086E-4</v>
      </c>
    </row>
    <row r="1019" spans="1:24">
      <c r="A1019" t="s">
        <v>1213</v>
      </c>
      <c r="B1019" t="s">
        <v>1263</v>
      </c>
      <c r="C1019" t="s">
        <v>4122</v>
      </c>
      <c r="D1019" t="s">
        <v>4123</v>
      </c>
      <c r="E1019" t="s">
        <v>309</v>
      </c>
      <c r="F1019" t="s">
        <v>4122</v>
      </c>
      <c r="G1019" t="s">
        <v>4124</v>
      </c>
      <c r="H1019" t="s">
        <v>312</v>
      </c>
      <c r="I1019" t="s">
        <v>917</v>
      </c>
      <c r="J1019" t="s">
        <v>204</v>
      </c>
      <c r="K1019" t="s">
        <v>204</v>
      </c>
      <c r="L1019" t="s">
        <v>325</v>
      </c>
      <c r="M1019" t="s">
        <v>340</v>
      </c>
      <c r="N1019" t="s">
        <v>441</v>
      </c>
      <c r="O1019" t="s">
        <v>339</v>
      </c>
      <c r="P1019" t="s">
        <v>1212</v>
      </c>
      <c r="Q1019" s="142">
        <v>494</v>
      </c>
      <c r="S1019" t="s">
        <v>4125</v>
      </c>
      <c r="U1019" s="142">
        <v>118.85639999999999</v>
      </c>
      <c r="V1019" s="133">
        <v>8.7659238374304411E-6</v>
      </c>
      <c r="W1019" s="133">
        <v>6.8760465353306897E-3</v>
      </c>
      <c r="X1019" s="133">
        <v>6.9912264530618776E-4</v>
      </c>
    </row>
    <row r="1020" spans="1:24">
      <c r="A1020" t="s">
        <v>1213</v>
      </c>
      <c r="B1020" t="s">
        <v>1263</v>
      </c>
      <c r="C1020" t="s">
        <v>2740</v>
      </c>
      <c r="D1020" t="s">
        <v>2741</v>
      </c>
      <c r="E1020" t="s">
        <v>309</v>
      </c>
      <c r="F1020" t="s">
        <v>2740</v>
      </c>
      <c r="G1020" t="s">
        <v>4304</v>
      </c>
      <c r="H1020" t="s">
        <v>312</v>
      </c>
      <c r="I1020" t="s">
        <v>917</v>
      </c>
      <c r="J1020" t="s">
        <v>204</v>
      </c>
      <c r="K1020" t="s">
        <v>204</v>
      </c>
      <c r="L1020" t="s">
        <v>325</v>
      </c>
      <c r="M1020" t="s">
        <v>340</v>
      </c>
      <c r="N1020" t="s">
        <v>440</v>
      </c>
      <c r="O1020" t="s">
        <v>339</v>
      </c>
      <c r="P1020" t="s">
        <v>1212</v>
      </c>
      <c r="Q1020" s="142">
        <v>152376</v>
      </c>
      <c r="S1020" t="s">
        <v>4305</v>
      </c>
      <c r="U1020" s="142">
        <v>101.7872</v>
      </c>
      <c r="V1020" s="133">
        <v>1.2045956300395394E-4</v>
      </c>
      <c r="W1020" s="133">
        <v>5.8885621966299068E-3</v>
      </c>
      <c r="X1020" s="133">
        <v>5.9872008701580522E-4</v>
      </c>
    </row>
    <row r="1021" spans="1:24">
      <c r="A1021" t="s">
        <v>1213</v>
      </c>
      <c r="B1021" t="s">
        <v>1263</v>
      </c>
      <c r="C1021" t="s">
        <v>4455</v>
      </c>
      <c r="D1021" t="s">
        <v>4456</v>
      </c>
      <c r="E1021" t="s">
        <v>309</v>
      </c>
      <c r="F1021" t="s">
        <v>4455</v>
      </c>
      <c r="G1021" t="s">
        <v>4457</v>
      </c>
      <c r="H1021" t="s">
        <v>312</v>
      </c>
      <c r="I1021" t="s">
        <v>917</v>
      </c>
      <c r="J1021" t="s">
        <v>204</v>
      </c>
      <c r="K1021" t="s">
        <v>204</v>
      </c>
      <c r="L1021" t="s">
        <v>325</v>
      </c>
      <c r="M1021" t="s">
        <v>340</v>
      </c>
      <c r="N1021" t="s">
        <v>480</v>
      </c>
      <c r="O1021" t="s">
        <v>339</v>
      </c>
      <c r="P1021" t="s">
        <v>1212</v>
      </c>
      <c r="Q1021" s="142">
        <v>1183</v>
      </c>
      <c r="S1021" t="s">
        <v>4458</v>
      </c>
      <c r="U1021" s="142">
        <v>98.058899999999994</v>
      </c>
      <c r="V1021" s="133">
        <v>2.4591177903494198E-5</v>
      </c>
      <c r="W1021" s="133">
        <v>5.6728737646600646E-3</v>
      </c>
      <c r="X1021" s="133">
        <v>5.7678994644070984E-4</v>
      </c>
    </row>
    <row r="1022" spans="1:24">
      <c r="A1022" t="s">
        <v>1213</v>
      </c>
      <c r="B1022" t="s">
        <v>1263</v>
      </c>
      <c r="C1022" t="s">
        <v>2324</v>
      </c>
      <c r="D1022" t="s">
        <v>2325</v>
      </c>
      <c r="E1022" t="s">
        <v>309</v>
      </c>
      <c r="F1022" t="s">
        <v>2324</v>
      </c>
      <c r="G1022" t="s">
        <v>4238</v>
      </c>
      <c r="H1022" t="s">
        <v>312</v>
      </c>
      <c r="I1022" t="s">
        <v>917</v>
      </c>
      <c r="J1022" t="s">
        <v>204</v>
      </c>
      <c r="K1022" t="s">
        <v>204</v>
      </c>
      <c r="L1022" t="s">
        <v>325</v>
      </c>
      <c r="M1022" t="s">
        <v>340</v>
      </c>
      <c r="N1022" t="s">
        <v>454</v>
      </c>
      <c r="O1022" t="s">
        <v>339</v>
      </c>
      <c r="P1022" t="s">
        <v>1212</v>
      </c>
      <c r="Q1022" s="142">
        <v>201</v>
      </c>
      <c r="S1022" t="s">
        <v>4239</v>
      </c>
      <c r="U1022" s="142">
        <v>97.284000000000006</v>
      </c>
      <c r="V1022" s="133">
        <v>1.0859535474455537E-5</v>
      </c>
      <c r="W1022" s="133">
        <v>5.6280462065409253E-3</v>
      </c>
      <c r="X1022" s="133">
        <v>5.7223210046717862E-4</v>
      </c>
    </row>
    <row r="1023" spans="1:24">
      <c r="A1023" t="s">
        <v>1213</v>
      </c>
      <c r="B1023" t="s">
        <v>1263</v>
      </c>
      <c r="C1023" t="s">
        <v>4019</v>
      </c>
      <c r="D1023" t="s">
        <v>4020</v>
      </c>
      <c r="E1023" t="s">
        <v>309</v>
      </c>
      <c r="F1023" t="s">
        <v>4021</v>
      </c>
      <c r="G1023" t="s">
        <v>4022</v>
      </c>
      <c r="H1023" t="s">
        <v>312</v>
      </c>
      <c r="I1023" t="s">
        <v>917</v>
      </c>
      <c r="J1023" t="s">
        <v>204</v>
      </c>
      <c r="K1023" t="s">
        <v>204</v>
      </c>
      <c r="L1023" t="s">
        <v>325</v>
      </c>
      <c r="M1023" t="s">
        <v>340</v>
      </c>
      <c r="N1023" t="s">
        <v>476</v>
      </c>
      <c r="O1023" t="s">
        <v>339</v>
      </c>
      <c r="P1023" t="s">
        <v>1212</v>
      </c>
      <c r="Q1023" s="142">
        <v>1704</v>
      </c>
      <c r="S1023" t="s">
        <v>4023</v>
      </c>
      <c r="T1023" s="132">
        <v>774.3</v>
      </c>
      <c r="U1023" s="142">
        <v>96.624300000000005</v>
      </c>
      <c r="V1023" s="133">
        <v>2.3726916557697831E-5</v>
      </c>
      <c r="W1023" s="133">
        <v>5.6346794841409626E-3</v>
      </c>
      <c r="X1023" s="133">
        <v>5.729065395593168E-4</v>
      </c>
    </row>
    <row r="1024" spans="1:24">
      <c r="A1024" t="s">
        <v>1213</v>
      </c>
      <c r="B1024" t="s">
        <v>1263</v>
      </c>
      <c r="C1024" t="s">
        <v>3151</v>
      </c>
      <c r="D1024" t="s">
        <v>3152</v>
      </c>
      <c r="E1024" t="s">
        <v>309</v>
      </c>
      <c r="F1024" t="s">
        <v>3151</v>
      </c>
      <c r="G1024" t="s">
        <v>4284</v>
      </c>
      <c r="H1024" t="s">
        <v>312</v>
      </c>
      <c r="I1024" t="s">
        <v>917</v>
      </c>
      <c r="J1024" t="s">
        <v>204</v>
      </c>
      <c r="K1024" t="s">
        <v>204</v>
      </c>
      <c r="L1024" t="s">
        <v>325</v>
      </c>
      <c r="M1024" t="s">
        <v>340</v>
      </c>
      <c r="N1024" t="s">
        <v>447</v>
      </c>
      <c r="O1024" t="s">
        <v>339</v>
      </c>
      <c r="P1024" t="s">
        <v>1212</v>
      </c>
      <c r="Q1024" s="142">
        <v>358</v>
      </c>
      <c r="S1024" t="s">
        <v>4285</v>
      </c>
      <c r="T1024" s="132">
        <v>849.5</v>
      </c>
      <c r="U1024" s="142">
        <v>89.5261</v>
      </c>
      <c r="V1024" s="133">
        <v>2.8314863816577896E-5</v>
      </c>
      <c r="W1024" s="133">
        <v>5.2283776359857677E-3</v>
      </c>
      <c r="X1024" s="133">
        <v>5.3159576287746708E-4</v>
      </c>
    </row>
    <row r="1025" spans="1:24">
      <c r="A1025" t="s">
        <v>1213</v>
      </c>
      <c r="B1025" t="s">
        <v>1263</v>
      </c>
      <c r="C1025" t="s">
        <v>1973</v>
      </c>
      <c r="D1025" t="s">
        <v>1974</v>
      </c>
      <c r="E1025" t="s">
        <v>309</v>
      </c>
      <c r="F1025" t="s">
        <v>4269</v>
      </c>
      <c r="G1025" t="s">
        <v>4270</v>
      </c>
      <c r="H1025" t="s">
        <v>312</v>
      </c>
      <c r="I1025" t="s">
        <v>917</v>
      </c>
      <c r="J1025" t="s">
        <v>204</v>
      </c>
      <c r="K1025" t="s">
        <v>204</v>
      </c>
      <c r="L1025" t="s">
        <v>325</v>
      </c>
      <c r="M1025" t="s">
        <v>340</v>
      </c>
      <c r="N1025" t="s">
        <v>464</v>
      </c>
      <c r="O1025" t="s">
        <v>339</v>
      </c>
      <c r="P1025" t="s">
        <v>1212</v>
      </c>
      <c r="Q1025" s="142">
        <v>1455</v>
      </c>
      <c r="S1025" t="s">
        <v>4271</v>
      </c>
      <c r="U1025" s="142">
        <v>88.420400000000001</v>
      </c>
      <c r="V1025" s="133">
        <v>1.1063818377999971E-5</v>
      </c>
      <c r="W1025" s="133">
        <v>5.1152688561173568E-3</v>
      </c>
      <c r="X1025" s="133">
        <v>5.2009541758709656E-4</v>
      </c>
    </row>
    <row r="1026" spans="1:24">
      <c r="A1026" t="s">
        <v>1213</v>
      </c>
      <c r="B1026" t="s">
        <v>1263</v>
      </c>
      <c r="C1026" t="s">
        <v>2724</v>
      </c>
      <c r="D1026" t="s">
        <v>2725</v>
      </c>
      <c r="E1026" t="s">
        <v>309</v>
      </c>
      <c r="F1026" t="s">
        <v>2724</v>
      </c>
      <c r="G1026" t="s">
        <v>4292</v>
      </c>
      <c r="H1026" t="s">
        <v>312</v>
      </c>
      <c r="I1026" t="s">
        <v>917</v>
      </c>
      <c r="J1026" t="s">
        <v>204</v>
      </c>
      <c r="K1026" t="s">
        <v>204</v>
      </c>
      <c r="L1026" t="s">
        <v>325</v>
      </c>
      <c r="M1026" t="s">
        <v>340</v>
      </c>
      <c r="N1026" t="s">
        <v>447</v>
      </c>
      <c r="O1026" t="s">
        <v>339</v>
      </c>
      <c r="P1026" t="s">
        <v>1212</v>
      </c>
      <c r="Q1026" s="142">
        <v>9218</v>
      </c>
      <c r="S1026" t="s">
        <v>4293</v>
      </c>
      <c r="U1026" s="142">
        <v>84.234100000000012</v>
      </c>
      <c r="V1026" s="133">
        <v>1.6629877647704782E-5</v>
      </c>
      <c r="W1026" s="133">
        <v>4.8730861900996014E-3</v>
      </c>
      <c r="X1026" s="133">
        <v>4.9547147340003254E-4</v>
      </c>
    </row>
    <row r="1027" spans="1:24">
      <c r="A1027" t="s">
        <v>1213</v>
      </c>
      <c r="B1027" t="s">
        <v>1263</v>
      </c>
      <c r="C1027" t="s">
        <v>2274</v>
      </c>
      <c r="D1027" t="s">
        <v>2275</v>
      </c>
      <c r="E1027" t="s">
        <v>309</v>
      </c>
      <c r="F1027" t="s">
        <v>4235</v>
      </c>
      <c r="G1027" t="s">
        <v>4236</v>
      </c>
      <c r="H1027" t="s">
        <v>312</v>
      </c>
      <c r="I1027" t="s">
        <v>917</v>
      </c>
      <c r="J1027" t="s">
        <v>204</v>
      </c>
      <c r="K1027" t="s">
        <v>204</v>
      </c>
      <c r="L1027" t="s">
        <v>325</v>
      </c>
      <c r="M1027" t="s">
        <v>340</v>
      </c>
      <c r="N1027" t="s">
        <v>445</v>
      </c>
      <c r="O1027" t="s">
        <v>339</v>
      </c>
      <c r="P1027" t="s">
        <v>1212</v>
      </c>
      <c r="Q1027" s="142">
        <v>1280</v>
      </c>
      <c r="S1027" t="s">
        <v>4237</v>
      </c>
      <c r="U1027" s="142">
        <v>84.083199999999991</v>
      </c>
      <c r="V1027" s="133">
        <v>1.6194830900977275E-5</v>
      </c>
      <c r="W1027" s="133">
        <v>4.8643572919886309E-3</v>
      </c>
      <c r="X1027" s="133">
        <v>4.9458396190536855E-4</v>
      </c>
    </row>
    <row r="1028" spans="1:24">
      <c r="A1028" t="s">
        <v>1213</v>
      </c>
      <c r="B1028" t="s">
        <v>1263</v>
      </c>
      <c r="C1028" t="s">
        <v>2535</v>
      </c>
      <c r="D1028" t="s">
        <v>2536</v>
      </c>
      <c r="E1028" t="s">
        <v>309</v>
      </c>
      <c r="F1028" t="s">
        <v>2535</v>
      </c>
      <c r="G1028" t="s">
        <v>4245</v>
      </c>
      <c r="H1028" t="s">
        <v>312</v>
      </c>
      <c r="I1028" t="s">
        <v>917</v>
      </c>
      <c r="J1028" t="s">
        <v>204</v>
      </c>
      <c r="K1028" t="s">
        <v>204</v>
      </c>
      <c r="L1028" t="s">
        <v>325</v>
      </c>
      <c r="M1028" t="s">
        <v>340</v>
      </c>
      <c r="N1028" t="s">
        <v>451</v>
      </c>
      <c r="O1028" t="s">
        <v>339</v>
      </c>
      <c r="P1028" t="s">
        <v>1212</v>
      </c>
      <c r="Q1028" s="142">
        <v>82</v>
      </c>
      <c r="S1028" t="s">
        <v>4246</v>
      </c>
      <c r="U1028" s="142">
        <v>82.098399999999998</v>
      </c>
      <c r="V1028" s="133">
        <v>1.0646046227209995E-5</v>
      </c>
      <c r="W1028" s="133">
        <v>4.7495332087812954E-3</v>
      </c>
      <c r="X1028" s="133">
        <v>4.8290921299488736E-4</v>
      </c>
    </row>
    <row r="1029" spans="1:24">
      <c r="A1029" t="s">
        <v>1213</v>
      </c>
      <c r="B1029" t="s">
        <v>1263</v>
      </c>
      <c r="C1029" t="s">
        <v>4347</v>
      </c>
      <c r="D1029" t="s">
        <v>4348</v>
      </c>
      <c r="E1029" t="s">
        <v>309</v>
      </c>
      <c r="F1029" t="s">
        <v>4347</v>
      </c>
      <c r="G1029" t="s">
        <v>4349</v>
      </c>
      <c r="H1029" t="s">
        <v>312</v>
      </c>
      <c r="I1029" t="s">
        <v>917</v>
      </c>
      <c r="J1029" t="s">
        <v>204</v>
      </c>
      <c r="K1029" t="s">
        <v>204</v>
      </c>
      <c r="L1029" t="s">
        <v>325</v>
      </c>
      <c r="M1029" t="s">
        <v>340</v>
      </c>
      <c r="N1029" t="s">
        <v>451</v>
      </c>
      <c r="O1029" t="s">
        <v>339</v>
      </c>
      <c r="P1029" t="s">
        <v>1212</v>
      </c>
      <c r="Q1029" s="142">
        <v>554</v>
      </c>
      <c r="S1029" t="s">
        <v>4350</v>
      </c>
      <c r="U1029" s="142">
        <v>75.122399999999999</v>
      </c>
      <c r="V1029" s="133">
        <v>1.6005698722132748E-5</v>
      </c>
      <c r="W1029" s="133">
        <v>4.3459596474882817E-3</v>
      </c>
      <c r="X1029" s="133">
        <v>4.4187583512330476E-4</v>
      </c>
    </row>
    <row r="1030" spans="1:24">
      <c r="A1030" t="s">
        <v>1213</v>
      </c>
      <c r="B1030" t="s">
        <v>1263</v>
      </c>
      <c r="C1030" t="s">
        <v>2110</v>
      </c>
      <c r="D1030" t="s">
        <v>2111</v>
      </c>
      <c r="E1030" t="s">
        <v>309</v>
      </c>
      <c r="F1030" t="s">
        <v>4024</v>
      </c>
      <c r="G1030" t="s">
        <v>4025</v>
      </c>
      <c r="H1030" t="s">
        <v>312</v>
      </c>
      <c r="I1030" t="s">
        <v>917</v>
      </c>
      <c r="J1030" t="s">
        <v>204</v>
      </c>
      <c r="K1030" t="s">
        <v>204</v>
      </c>
      <c r="L1030" t="s">
        <v>325</v>
      </c>
      <c r="M1030" t="s">
        <v>340</v>
      </c>
      <c r="N1030" t="s">
        <v>464</v>
      </c>
      <c r="O1030" t="s">
        <v>339</v>
      </c>
      <c r="P1030" t="s">
        <v>1212</v>
      </c>
      <c r="Q1030" s="142">
        <v>8275</v>
      </c>
      <c r="S1030" t="s">
        <v>4026</v>
      </c>
      <c r="U1030" s="142">
        <v>75.0625</v>
      </c>
      <c r="V1030" s="133">
        <v>1.0954642441311343E-5</v>
      </c>
      <c r="W1030" s="133">
        <v>4.3424957760745181E-3</v>
      </c>
      <c r="X1030" s="133">
        <v>4.4152364568808962E-4</v>
      </c>
    </row>
    <row r="1031" spans="1:24">
      <c r="A1031" t="s">
        <v>1213</v>
      </c>
      <c r="B1031" t="s">
        <v>1263</v>
      </c>
      <c r="C1031" t="s">
        <v>2474</v>
      </c>
      <c r="D1031" t="s">
        <v>2475</v>
      </c>
      <c r="E1031" t="s">
        <v>309</v>
      </c>
      <c r="F1031" t="s">
        <v>2474</v>
      </c>
      <c r="G1031" t="s">
        <v>4247</v>
      </c>
      <c r="H1031" t="s">
        <v>312</v>
      </c>
      <c r="I1031" t="s">
        <v>917</v>
      </c>
      <c r="J1031" t="s">
        <v>204</v>
      </c>
      <c r="K1031" t="s">
        <v>204</v>
      </c>
      <c r="L1031" t="s">
        <v>325</v>
      </c>
      <c r="M1031" t="s">
        <v>340</v>
      </c>
      <c r="N1031" t="s">
        <v>478</v>
      </c>
      <c r="O1031" t="s">
        <v>339</v>
      </c>
      <c r="P1031" t="s">
        <v>1212</v>
      </c>
      <c r="Q1031" s="142">
        <v>4653.92</v>
      </c>
      <c r="S1031" t="s">
        <v>4248</v>
      </c>
      <c r="T1031" s="132">
        <v>1066.3</v>
      </c>
      <c r="U1031" s="142">
        <v>69.758099999999999</v>
      </c>
      <c r="V1031" s="133">
        <v>2.3230099770650982E-5</v>
      </c>
      <c r="W1031" s="133">
        <v>4.0973117746718477E-3</v>
      </c>
      <c r="X1031" s="133">
        <v>4.1659454045783436E-4</v>
      </c>
    </row>
    <row r="1032" spans="1:24">
      <c r="A1032" t="s">
        <v>1213</v>
      </c>
      <c r="B1032" t="s">
        <v>1263</v>
      </c>
      <c r="C1032" t="s">
        <v>4134</v>
      </c>
      <c r="D1032" t="s">
        <v>4135</v>
      </c>
      <c r="E1032" t="s">
        <v>309</v>
      </c>
      <c r="F1032" t="s">
        <v>4134</v>
      </c>
      <c r="G1032" t="s">
        <v>4215</v>
      </c>
      <c r="H1032" t="s">
        <v>312</v>
      </c>
      <c r="I1032" t="s">
        <v>917</v>
      </c>
      <c r="J1032" t="s">
        <v>204</v>
      </c>
      <c r="K1032" t="s">
        <v>204</v>
      </c>
      <c r="L1032" t="s">
        <v>325</v>
      </c>
      <c r="M1032" t="s">
        <v>340</v>
      </c>
      <c r="N1032" t="s">
        <v>458</v>
      </c>
      <c r="O1032" t="s">
        <v>339</v>
      </c>
      <c r="P1032" t="s">
        <v>1212</v>
      </c>
      <c r="Q1032" s="142">
        <v>219</v>
      </c>
      <c r="S1032" t="s">
        <v>4216</v>
      </c>
      <c r="U1032" s="142">
        <v>67.451999999999998</v>
      </c>
      <c r="V1032" s="133">
        <v>4.7243219028688481E-6</v>
      </c>
      <c r="W1032" s="133">
        <v>3.902213855552799E-3</v>
      </c>
      <c r="X1032" s="133">
        <v>3.9675794211496376E-4</v>
      </c>
    </row>
    <row r="1033" spans="1:24">
      <c r="A1033" t="s">
        <v>1213</v>
      </c>
      <c r="B1033" t="s">
        <v>1263</v>
      </c>
      <c r="C1033" t="s">
        <v>1699</v>
      </c>
      <c r="D1033" t="s">
        <v>1700</v>
      </c>
      <c r="E1033" t="s">
        <v>309</v>
      </c>
      <c r="F1033" t="s">
        <v>4013</v>
      </c>
      <c r="G1033" t="s">
        <v>4014</v>
      </c>
      <c r="H1033" t="s">
        <v>312</v>
      </c>
      <c r="I1033" t="s">
        <v>917</v>
      </c>
      <c r="J1033" t="s">
        <v>204</v>
      </c>
      <c r="K1033" t="s">
        <v>204</v>
      </c>
      <c r="L1033" t="s">
        <v>325</v>
      </c>
      <c r="M1033" t="s">
        <v>340</v>
      </c>
      <c r="N1033" t="s">
        <v>447</v>
      </c>
      <c r="O1033" t="s">
        <v>339</v>
      </c>
      <c r="P1033" t="s">
        <v>1212</v>
      </c>
      <c r="Q1033" s="142">
        <v>4092</v>
      </c>
      <c r="S1033" t="s">
        <v>4015</v>
      </c>
      <c r="U1033" s="142">
        <v>65.308300000000003</v>
      </c>
      <c r="V1033" s="133">
        <v>6.5966309303482347E-5</v>
      </c>
      <c r="W1033" s="133">
        <v>3.7781982919242716E-3</v>
      </c>
      <c r="X1033" s="133">
        <v>3.8414864861213206E-4</v>
      </c>
    </row>
    <row r="1034" spans="1:24">
      <c r="A1034" t="s">
        <v>1213</v>
      </c>
      <c r="B1034" t="s">
        <v>1263</v>
      </c>
      <c r="C1034" t="s">
        <v>2318</v>
      </c>
      <c r="D1034" t="s">
        <v>2319</v>
      </c>
      <c r="E1034" t="s">
        <v>309</v>
      </c>
      <c r="F1034" t="s">
        <v>4224</v>
      </c>
      <c r="G1034" t="s">
        <v>4225</v>
      </c>
      <c r="H1034" t="s">
        <v>312</v>
      </c>
      <c r="I1034" t="s">
        <v>917</v>
      </c>
      <c r="J1034" t="s">
        <v>204</v>
      </c>
      <c r="K1034" t="s">
        <v>204</v>
      </c>
      <c r="L1034" t="s">
        <v>325</v>
      </c>
      <c r="M1034" t="s">
        <v>340</v>
      </c>
      <c r="N1034" t="s">
        <v>459</v>
      </c>
      <c r="O1034" t="s">
        <v>339</v>
      </c>
      <c r="P1034" t="s">
        <v>1212</v>
      </c>
      <c r="Q1034" s="142">
        <v>661</v>
      </c>
      <c r="S1034" t="s">
        <v>4226</v>
      </c>
      <c r="U1034" s="142">
        <v>45.6751</v>
      </c>
      <c r="V1034" s="133">
        <v>5.628812434685338E-6</v>
      </c>
      <c r="W1034" s="133">
        <v>2.642382851120199E-3</v>
      </c>
      <c r="X1034" s="133">
        <v>2.6866451227384189E-4</v>
      </c>
    </row>
    <row r="1035" spans="1:24">
      <c r="A1035" t="s">
        <v>1213</v>
      </c>
      <c r="B1035" t="s">
        <v>1263</v>
      </c>
      <c r="C1035" t="s">
        <v>2565</v>
      </c>
      <c r="D1035" t="s">
        <v>2566</v>
      </c>
      <c r="E1035" t="s">
        <v>309</v>
      </c>
      <c r="F1035" t="s">
        <v>2565</v>
      </c>
      <c r="G1035" t="s">
        <v>4286</v>
      </c>
      <c r="H1035" t="s">
        <v>312</v>
      </c>
      <c r="I1035" t="s">
        <v>917</v>
      </c>
      <c r="J1035" t="s">
        <v>204</v>
      </c>
      <c r="K1035" t="s">
        <v>204</v>
      </c>
      <c r="L1035" t="s">
        <v>325</v>
      </c>
      <c r="M1035" t="s">
        <v>340</v>
      </c>
      <c r="N1035" t="s">
        <v>484</v>
      </c>
      <c r="O1035" t="s">
        <v>339</v>
      </c>
      <c r="P1035" t="s">
        <v>1212</v>
      </c>
      <c r="Q1035" s="142">
        <v>2650</v>
      </c>
      <c r="S1035" t="s">
        <v>4287</v>
      </c>
      <c r="U1035" s="142">
        <v>42.320500000000003</v>
      </c>
      <c r="V1035" s="133">
        <v>1.3865619574144336E-5</v>
      </c>
      <c r="W1035" s="133">
        <v>2.4483134892059871E-3</v>
      </c>
      <c r="X1035" s="133">
        <v>2.4893249257659263E-4</v>
      </c>
    </row>
    <row r="1036" spans="1:24">
      <c r="A1036" t="s">
        <v>1213</v>
      </c>
      <c r="B1036" t="s">
        <v>1263</v>
      </c>
      <c r="C1036" t="s">
        <v>3955</v>
      </c>
      <c r="D1036" t="s">
        <v>3956</v>
      </c>
      <c r="E1036" t="s">
        <v>309</v>
      </c>
      <c r="F1036" t="s">
        <v>3957</v>
      </c>
      <c r="G1036" t="s">
        <v>3958</v>
      </c>
      <c r="H1036" t="s">
        <v>312</v>
      </c>
      <c r="I1036" t="s">
        <v>917</v>
      </c>
      <c r="J1036" t="s">
        <v>204</v>
      </c>
      <c r="K1036" t="s">
        <v>204</v>
      </c>
      <c r="L1036" t="s">
        <v>325</v>
      </c>
      <c r="M1036" t="s">
        <v>340</v>
      </c>
      <c r="N1036" t="s">
        <v>448</v>
      </c>
      <c r="O1036" t="s">
        <v>339</v>
      </c>
      <c r="P1036" t="s">
        <v>1212</v>
      </c>
      <c r="Q1036" s="142">
        <v>271</v>
      </c>
      <c r="S1036" t="s">
        <v>3959</v>
      </c>
      <c r="U1036" s="142">
        <v>41.842400000000005</v>
      </c>
      <c r="V1036" s="133">
        <v>2.7010853379506275E-6</v>
      </c>
      <c r="W1036" s="133">
        <v>2.4206545844390449E-3</v>
      </c>
      <c r="X1036" s="133">
        <v>2.4612027096529622E-4</v>
      </c>
    </row>
    <row r="1037" spans="1:24">
      <c r="A1037" t="s">
        <v>1213</v>
      </c>
      <c r="B1037" t="s">
        <v>1263</v>
      </c>
      <c r="C1037" t="s">
        <v>4515</v>
      </c>
      <c r="D1037" t="s">
        <v>4516</v>
      </c>
      <c r="E1037" t="s">
        <v>309</v>
      </c>
      <c r="F1037" t="s">
        <v>4517</v>
      </c>
      <c r="G1037" t="s">
        <v>4518</v>
      </c>
      <c r="H1037" t="s">
        <v>312</v>
      </c>
      <c r="I1037" t="s">
        <v>917</v>
      </c>
      <c r="J1037" t="s">
        <v>204</v>
      </c>
      <c r="K1037" t="s">
        <v>204</v>
      </c>
      <c r="L1037" t="s">
        <v>325</v>
      </c>
      <c r="M1037" t="s">
        <v>340</v>
      </c>
      <c r="N1037" t="s">
        <v>450</v>
      </c>
      <c r="O1037" t="s">
        <v>339</v>
      </c>
      <c r="P1037" t="s">
        <v>1212</v>
      </c>
      <c r="Q1037" s="142">
        <v>20915</v>
      </c>
      <c r="S1037" t="s">
        <v>4519</v>
      </c>
      <c r="U1037" s="142">
        <v>37.019599999999997</v>
      </c>
      <c r="V1037" s="133">
        <v>1.6908099889319246E-3</v>
      </c>
      <c r="W1037" s="133">
        <v>2.1416444425121513E-3</v>
      </c>
      <c r="X1037" s="133">
        <v>2.1775188987757231E-4</v>
      </c>
    </row>
    <row r="1038" spans="1:24">
      <c r="A1038" t="s">
        <v>1213</v>
      </c>
      <c r="B1038" t="s">
        <v>1263</v>
      </c>
      <c r="C1038" t="s">
        <v>4459</v>
      </c>
      <c r="D1038" t="s">
        <v>4460</v>
      </c>
      <c r="E1038" t="s">
        <v>309</v>
      </c>
      <c r="F1038" t="s">
        <v>4461</v>
      </c>
      <c r="G1038" t="s">
        <v>4462</v>
      </c>
      <c r="H1038" t="s">
        <v>312</v>
      </c>
      <c r="I1038" t="s">
        <v>917</v>
      </c>
      <c r="J1038" t="s">
        <v>204</v>
      </c>
      <c r="K1038" t="s">
        <v>204</v>
      </c>
      <c r="L1038" t="s">
        <v>325</v>
      </c>
      <c r="M1038" t="s">
        <v>340</v>
      </c>
      <c r="N1038" t="s">
        <v>450</v>
      </c>
      <c r="O1038" t="s">
        <v>339</v>
      </c>
      <c r="P1038" t="s">
        <v>1212</v>
      </c>
      <c r="Q1038" s="142">
        <v>11600</v>
      </c>
      <c r="S1038" t="s">
        <v>4463</v>
      </c>
      <c r="U1038" s="142">
        <v>9.2916000000000007</v>
      </c>
      <c r="V1038" s="133">
        <v>2.8748451053283767E-3</v>
      </c>
      <c r="W1038" s="133">
        <v>5.3753499170157133E-4</v>
      </c>
      <c r="X1038" s="133">
        <v>5.4653918267144005E-5</v>
      </c>
    </row>
    <row r="1039" spans="1:24">
      <c r="A1039" t="s">
        <v>1213</v>
      </c>
      <c r="B1039" t="s">
        <v>1263</v>
      </c>
      <c r="C1039" t="s">
        <v>4152</v>
      </c>
      <c r="D1039" t="s">
        <v>4153</v>
      </c>
      <c r="E1039" t="s">
        <v>80</v>
      </c>
      <c r="F1039" t="s">
        <v>4154</v>
      </c>
      <c r="G1039" t="s">
        <v>4155</v>
      </c>
      <c r="H1039" t="s">
        <v>321</v>
      </c>
      <c r="I1039" t="s">
        <v>917</v>
      </c>
      <c r="J1039" t="s">
        <v>205</v>
      </c>
      <c r="K1039" t="s">
        <v>224</v>
      </c>
      <c r="L1039" t="s">
        <v>325</v>
      </c>
      <c r="M1039" t="s">
        <v>344</v>
      </c>
      <c r="N1039" t="s">
        <v>544</v>
      </c>
      <c r="O1039" t="s">
        <v>339</v>
      </c>
      <c r="P1039" t="s">
        <v>1215</v>
      </c>
      <c r="Q1039" s="142">
        <v>534</v>
      </c>
      <c r="R1039" t="s">
        <v>1216</v>
      </c>
      <c r="S1039" t="s">
        <v>4156</v>
      </c>
      <c r="U1039" s="142">
        <v>826.99</v>
      </c>
      <c r="V1039" s="133">
        <v>7.1866574658950625E-8</v>
      </c>
      <c r="W1039" s="133">
        <v>4.7842786644233894E-2</v>
      </c>
      <c r="X1039" s="133">
        <v>4.8644196029903304E-3</v>
      </c>
    </row>
    <row r="1040" spans="1:24">
      <c r="A1040" t="s">
        <v>1213</v>
      </c>
      <c r="B1040" t="s">
        <v>1263</v>
      </c>
      <c r="C1040" t="s">
        <v>4129</v>
      </c>
      <c r="D1040" t="s">
        <v>4130</v>
      </c>
      <c r="E1040" t="s">
        <v>80</v>
      </c>
      <c r="F1040" t="s">
        <v>4131</v>
      </c>
      <c r="G1040" t="s">
        <v>4132</v>
      </c>
      <c r="H1040" t="s">
        <v>321</v>
      </c>
      <c r="I1040" t="s">
        <v>917</v>
      </c>
      <c r="J1040" t="s">
        <v>205</v>
      </c>
      <c r="K1040" t="s">
        <v>224</v>
      </c>
      <c r="L1040" t="s">
        <v>325</v>
      </c>
      <c r="M1040" t="s">
        <v>344</v>
      </c>
      <c r="N1040" t="s">
        <v>545</v>
      </c>
      <c r="O1040" t="s">
        <v>339</v>
      </c>
      <c r="P1040" t="s">
        <v>1215</v>
      </c>
      <c r="Q1040" s="142">
        <v>921</v>
      </c>
      <c r="R1040" t="s">
        <v>1216</v>
      </c>
      <c r="S1040" t="s">
        <v>4133</v>
      </c>
      <c r="U1040" s="142">
        <v>516.19200000000001</v>
      </c>
      <c r="V1040" s="133">
        <v>1.6240521953800037E-7</v>
      </c>
      <c r="W1040" s="133">
        <v>2.9862592527262963E-2</v>
      </c>
      <c r="X1040" s="133">
        <v>3.036281761050765E-3</v>
      </c>
    </row>
    <row r="1041" spans="1:24">
      <c r="A1041" t="s">
        <v>1213</v>
      </c>
      <c r="B1041" t="s">
        <v>1263</v>
      </c>
      <c r="C1041" t="s">
        <v>4464</v>
      </c>
      <c r="D1041" t="s">
        <v>4465</v>
      </c>
      <c r="E1041" t="s">
        <v>80</v>
      </c>
      <c r="F1041" t="s">
        <v>4464</v>
      </c>
      <c r="G1041" t="s">
        <v>4466</v>
      </c>
      <c r="H1041" t="s">
        <v>321</v>
      </c>
      <c r="I1041" t="s">
        <v>917</v>
      </c>
      <c r="J1041" t="s">
        <v>205</v>
      </c>
      <c r="K1041" t="s">
        <v>224</v>
      </c>
      <c r="L1041" t="s">
        <v>325</v>
      </c>
      <c r="M1041" t="s">
        <v>344</v>
      </c>
      <c r="N1041" t="s">
        <v>516</v>
      </c>
      <c r="O1041" t="s">
        <v>339</v>
      </c>
      <c r="P1041" t="s">
        <v>1215</v>
      </c>
      <c r="Q1041" s="142">
        <v>945</v>
      </c>
      <c r="R1041" t="s">
        <v>1216</v>
      </c>
      <c r="S1041" t="s">
        <v>4467</v>
      </c>
      <c r="U1041" s="142">
        <v>483.55250000000001</v>
      </c>
      <c r="V1041" s="133">
        <v>3.6820551674961635E-6</v>
      </c>
      <c r="W1041" s="133">
        <v>2.7974343581090928E-2</v>
      </c>
      <c r="X1041" s="133">
        <v>2.8442938808842552E-3</v>
      </c>
    </row>
    <row r="1042" spans="1:24">
      <c r="A1042" t="s">
        <v>1213</v>
      </c>
      <c r="B1042" t="s">
        <v>1263</v>
      </c>
      <c r="C1042" t="s">
        <v>4179</v>
      </c>
      <c r="D1042" t="s">
        <v>4180</v>
      </c>
      <c r="E1042" t="s">
        <v>80</v>
      </c>
      <c r="F1042" t="s">
        <v>4181</v>
      </c>
      <c r="G1042" t="s">
        <v>4182</v>
      </c>
      <c r="H1042" t="s">
        <v>321</v>
      </c>
      <c r="I1042" t="s">
        <v>917</v>
      </c>
      <c r="J1042" t="s">
        <v>205</v>
      </c>
      <c r="K1042" t="s">
        <v>224</v>
      </c>
      <c r="L1042" t="s">
        <v>325</v>
      </c>
      <c r="M1042" t="s">
        <v>344</v>
      </c>
      <c r="N1042" t="s">
        <v>546</v>
      </c>
      <c r="O1042" t="s">
        <v>339</v>
      </c>
      <c r="P1042" t="s">
        <v>1215</v>
      </c>
      <c r="Q1042" s="142">
        <v>717</v>
      </c>
      <c r="R1042" t="s">
        <v>1216</v>
      </c>
      <c r="S1042" t="s">
        <v>4183</v>
      </c>
      <c r="U1042" s="142">
        <v>452.58320000000003</v>
      </c>
      <c r="V1042" s="133">
        <v>4.6432167169271672E-8</v>
      </c>
      <c r="W1042" s="133">
        <v>2.6182715289666907E-2</v>
      </c>
      <c r="X1042" s="133">
        <v>2.6621299144146001E-3</v>
      </c>
    </row>
    <row r="1043" spans="1:24">
      <c r="A1043" t="s">
        <v>1213</v>
      </c>
      <c r="B1043" t="s">
        <v>1263</v>
      </c>
      <c r="C1043" t="s">
        <v>4468</v>
      </c>
      <c r="D1043" t="s">
        <v>4469</v>
      </c>
      <c r="E1043" s="166" t="s">
        <v>311</v>
      </c>
      <c r="F1043" t="s">
        <v>4470</v>
      </c>
      <c r="G1043" t="s">
        <v>4471</v>
      </c>
      <c r="H1043" t="s">
        <v>321</v>
      </c>
      <c r="I1043" t="s">
        <v>917</v>
      </c>
      <c r="J1043" t="s">
        <v>205</v>
      </c>
      <c r="K1043" t="s">
        <v>224</v>
      </c>
      <c r="L1043" t="s">
        <v>325</v>
      </c>
      <c r="M1043" t="s">
        <v>344</v>
      </c>
      <c r="N1043" t="s">
        <v>516</v>
      </c>
      <c r="O1043" t="s">
        <v>339</v>
      </c>
      <c r="P1043" t="s">
        <v>1215</v>
      </c>
      <c r="Q1043" s="142">
        <v>7365</v>
      </c>
      <c r="R1043" t="s">
        <v>1216</v>
      </c>
      <c r="S1043" t="s">
        <v>4472</v>
      </c>
      <c r="U1043" s="142">
        <v>442.98659999999995</v>
      </c>
      <c r="V1043" s="133">
        <v>6.5791499534409235E-6</v>
      </c>
      <c r="W1043" s="133">
        <v>2.5627536227321508E-2</v>
      </c>
      <c r="X1043" s="133">
        <v>2.6056820336896542E-3</v>
      </c>
    </row>
    <row r="1044" spans="1:24">
      <c r="A1044" t="s">
        <v>1213</v>
      </c>
      <c r="B1044" t="s">
        <v>1263</v>
      </c>
      <c r="C1044" t="s">
        <v>3701</v>
      </c>
      <c r="D1044" t="s">
        <v>3702</v>
      </c>
      <c r="E1044" t="s">
        <v>80</v>
      </c>
      <c r="F1044" t="s">
        <v>4126</v>
      </c>
      <c r="G1044" t="s">
        <v>4127</v>
      </c>
      <c r="H1044" t="s">
        <v>321</v>
      </c>
      <c r="I1044" t="s">
        <v>917</v>
      </c>
      <c r="J1044" t="s">
        <v>205</v>
      </c>
      <c r="K1044" t="s">
        <v>301</v>
      </c>
      <c r="L1044" t="s">
        <v>325</v>
      </c>
      <c r="M1044" t="s">
        <v>344</v>
      </c>
      <c r="N1044" t="s">
        <v>548</v>
      </c>
      <c r="O1044" t="s">
        <v>339</v>
      </c>
      <c r="P1044" t="s">
        <v>1215</v>
      </c>
      <c r="Q1044" s="142">
        <v>800</v>
      </c>
      <c r="R1044" t="s">
        <v>1216</v>
      </c>
      <c r="S1044" t="s">
        <v>4128</v>
      </c>
      <c r="T1044" s="132">
        <v>277.60000000000002</v>
      </c>
      <c r="U1044" s="142">
        <v>401.66179999999997</v>
      </c>
      <c r="V1044" s="133">
        <v>1.542315488862271E-7</v>
      </c>
      <c r="W1044" s="133">
        <v>2.3252883595364846E-2</v>
      </c>
      <c r="X1044" s="133">
        <v>2.3642390153496107E-3</v>
      </c>
    </row>
    <row r="1045" spans="1:24">
      <c r="A1045" t="s">
        <v>1213</v>
      </c>
      <c r="B1045" t="s">
        <v>1263</v>
      </c>
      <c r="C1045" t="s">
        <v>3678</v>
      </c>
      <c r="D1045" t="s">
        <v>3679</v>
      </c>
      <c r="E1045" t="s">
        <v>80</v>
      </c>
      <c r="F1045" t="s">
        <v>3678</v>
      </c>
      <c r="G1045" t="s">
        <v>4167</v>
      </c>
      <c r="H1045" t="s">
        <v>321</v>
      </c>
      <c r="I1045" t="s">
        <v>917</v>
      </c>
      <c r="J1045" t="s">
        <v>205</v>
      </c>
      <c r="K1045" t="s">
        <v>224</v>
      </c>
      <c r="L1045" t="s">
        <v>325</v>
      </c>
      <c r="M1045" t="s">
        <v>340</v>
      </c>
      <c r="N1045" t="s">
        <v>545</v>
      </c>
      <c r="O1045" t="s">
        <v>339</v>
      </c>
      <c r="P1045" t="s">
        <v>1215</v>
      </c>
      <c r="Q1045" s="142">
        <v>151</v>
      </c>
      <c r="R1045" t="s">
        <v>1216</v>
      </c>
      <c r="S1045" t="s">
        <v>4168</v>
      </c>
      <c r="U1045" s="142">
        <v>269.90040000000005</v>
      </c>
      <c r="V1045" s="133">
        <v>6.8634837852720519E-8</v>
      </c>
      <c r="W1045" s="133">
        <v>1.5614201902965575E-2</v>
      </c>
      <c r="X1045" s="133">
        <v>1.5875753723678383E-3</v>
      </c>
    </row>
    <row r="1046" spans="1:24">
      <c r="A1046" t="s">
        <v>1213</v>
      </c>
      <c r="B1046" t="s">
        <v>1263</v>
      </c>
      <c r="C1046" t="s">
        <v>3574</v>
      </c>
      <c r="D1046" t="s">
        <v>3575</v>
      </c>
      <c r="E1046" t="s">
        <v>80</v>
      </c>
      <c r="F1046" t="s">
        <v>4389</v>
      </c>
      <c r="G1046" t="s">
        <v>4390</v>
      </c>
      <c r="H1046" t="s">
        <v>321</v>
      </c>
      <c r="I1046" t="s">
        <v>917</v>
      </c>
      <c r="J1046" t="s">
        <v>205</v>
      </c>
      <c r="K1046" t="s">
        <v>224</v>
      </c>
      <c r="L1046" t="s">
        <v>325</v>
      </c>
      <c r="M1046" t="s">
        <v>344</v>
      </c>
      <c r="N1046" t="s">
        <v>544</v>
      </c>
      <c r="O1046" t="s">
        <v>339</v>
      </c>
      <c r="P1046" t="s">
        <v>1215</v>
      </c>
      <c r="Q1046" s="142">
        <v>284</v>
      </c>
      <c r="R1046" t="s">
        <v>1216</v>
      </c>
      <c r="S1046" t="s">
        <v>4391</v>
      </c>
      <c r="U1046" s="142">
        <v>188.57</v>
      </c>
      <c r="V1046" s="133">
        <v>2.7340866003067374E-8</v>
      </c>
      <c r="W1046" s="133">
        <v>1.090909629678836E-2</v>
      </c>
      <c r="X1046" s="133">
        <v>1.1091833398337843E-3</v>
      </c>
    </row>
    <row r="1047" spans="1:24">
      <c r="A1047" t="s">
        <v>1213</v>
      </c>
      <c r="B1047" t="s">
        <v>1263</v>
      </c>
      <c r="C1047" t="s">
        <v>4473</v>
      </c>
      <c r="D1047" t="s">
        <v>4474</v>
      </c>
      <c r="E1047" t="s">
        <v>309</v>
      </c>
      <c r="F1047" t="s">
        <v>4475</v>
      </c>
      <c r="G1047" t="s">
        <v>4476</v>
      </c>
      <c r="H1047" t="s">
        <v>321</v>
      </c>
      <c r="I1047" t="s">
        <v>917</v>
      </c>
      <c r="J1047" t="s">
        <v>205</v>
      </c>
      <c r="K1047" t="s">
        <v>204</v>
      </c>
      <c r="L1047" t="s">
        <v>325</v>
      </c>
      <c r="M1047" t="s">
        <v>346</v>
      </c>
      <c r="N1047" t="s">
        <v>544</v>
      </c>
      <c r="O1047" t="s">
        <v>339</v>
      </c>
      <c r="P1047" t="s">
        <v>1215</v>
      </c>
      <c r="Q1047" s="142">
        <v>5391.33</v>
      </c>
      <c r="R1047" t="s">
        <v>1216</v>
      </c>
      <c r="S1047" t="s">
        <v>4477</v>
      </c>
      <c r="U1047" s="142">
        <v>115.89760000000001</v>
      </c>
      <c r="V1047" s="133">
        <v>4.9883242791521536E-4</v>
      </c>
      <c r="W1047" s="133">
        <v>6.704877003097953E-3</v>
      </c>
      <c r="X1047" s="133">
        <v>6.8171896783607614E-4</v>
      </c>
    </row>
    <row r="1048" spans="1:24">
      <c r="A1048" t="s">
        <v>1213</v>
      </c>
      <c r="B1048" t="s">
        <v>1263</v>
      </c>
      <c r="C1048" t="s">
        <v>4478</v>
      </c>
      <c r="D1048" t="s">
        <v>4479</v>
      </c>
      <c r="E1048" s="166" t="s">
        <v>311</v>
      </c>
      <c r="F1048" t="s">
        <v>4480</v>
      </c>
      <c r="G1048" t="s">
        <v>4481</v>
      </c>
      <c r="H1048" t="s">
        <v>321</v>
      </c>
      <c r="I1048" t="s">
        <v>917</v>
      </c>
      <c r="J1048" t="s">
        <v>205</v>
      </c>
      <c r="K1048" t="s">
        <v>204</v>
      </c>
      <c r="L1048" t="s">
        <v>325</v>
      </c>
      <c r="M1048" t="s">
        <v>346</v>
      </c>
      <c r="N1048" t="s">
        <v>544</v>
      </c>
      <c r="O1048" t="s">
        <v>339</v>
      </c>
      <c r="P1048" t="s">
        <v>1215</v>
      </c>
      <c r="Q1048" s="142">
        <v>181</v>
      </c>
      <c r="R1048" t="s">
        <v>1216</v>
      </c>
      <c r="S1048" t="s">
        <v>4482</v>
      </c>
      <c r="U1048" s="142">
        <v>91.5976</v>
      </c>
      <c r="V1048" s="133">
        <v>3.2527165214781004E-6</v>
      </c>
      <c r="W1048" s="133">
        <v>5.2990760342743939E-3</v>
      </c>
      <c r="X1048" s="133">
        <v>5.387840288347273E-4</v>
      </c>
    </row>
    <row r="1049" spans="1:24">
      <c r="A1049" t="s">
        <v>1213</v>
      </c>
      <c r="B1049" t="s">
        <v>1263</v>
      </c>
      <c r="C1049" t="s">
        <v>4483</v>
      </c>
      <c r="D1049" t="s">
        <v>4484</v>
      </c>
      <c r="E1049" t="s">
        <v>309</v>
      </c>
      <c r="F1049" t="s">
        <v>4485</v>
      </c>
      <c r="G1049" t="s">
        <v>4486</v>
      </c>
      <c r="H1049" t="s">
        <v>321</v>
      </c>
      <c r="I1049" t="s">
        <v>917</v>
      </c>
      <c r="J1049" t="s">
        <v>205</v>
      </c>
      <c r="K1049" t="s">
        <v>204</v>
      </c>
      <c r="L1049" t="s">
        <v>325</v>
      </c>
      <c r="M1049" t="s">
        <v>346</v>
      </c>
      <c r="N1049" t="s">
        <v>546</v>
      </c>
      <c r="O1049" t="s">
        <v>339</v>
      </c>
      <c r="P1049" t="s">
        <v>1215</v>
      </c>
      <c r="Q1049" s="142">
        <v>4995</v>
      </c>
      <c r="R1049" t="s">
        <v>1216</v>
      </c>
      <c r="S1049" t="s">
        <v>4487</v>
      </c>
      <c r="U1049" s="142">
        <v>38.427999999999997</v>
      </c>
      <c r="V1049" s="133">
        <v>6.4448353063948253E-5</v>
      </c>
      <c r="W1049" s="133">
        <v>2.2231247383289604E-3</v>
      </c>
      <c r="X1049" s="133">
        <v>2.260364062285133E-4</v>
      </c>
    </row>
    <row r="1050" spans="1:24">
      <c r="A1050" t="s">
        <v>1213</v>
      </c>
      <c r="B1050" t="s">
        <v>1263</v>
      </c>
      <c r="C1050" t="s">
        <v>4488</v>
      </c>
      <c r="D1050" t="s">
        <v>4489</v>
      </c>
      <c r="E1050" s="166" t="s">
        <v>311</v>
      </c>
      <c r="F1050" t="s">
        <v>4490</v>
      </c>
      <c r="G1050" t="s">
        <v>4491</v>
      </c>
      <c r="H1050" t="s">
        <v>321</v>
      </c>
      <c r="I1050" t="s">
        <v>917</v>
      </c>
      <c r="J1050" t="s">
        <v>205</v>
      </c>
      <c r="K1050" t="s">
        <v>224</v>
      </c>
      <c r="L1050" t="s">
        <v>325</v>
      </c>
      <c r="M1050" t="s">
        <v>346</v>
      </c>
      <c r="N1050" t="s">
        <v>486</v>
      </c>
      <c r="O1050" t="s">
        <v>339</v>
      </c>
      <c r="P1050" t="s">
        <v>1215</v>
      </c>
      <c r="Q1050" s="142">
        <v>596</v>
      </c>
      <c r="R1050" t="s">
        <v>1216</v>
      </c>
      <c r="S1050" t="s">
        <v>4492</v>
      </c>
      <c r="U1050" s="142">
        <v>12.505100000000001</v>
      </c>
      <c r="V1050" s="133">
        <v>5.1299625221808477E-6</v>
      </c>
      <c r="W1050" s="133">
        <v>7.2344108328914025E-4</v>
      </c>
      <c r="X1050" s="133">
        <v>7.3555936725194613E-5</v>
      </c>
    </row>
    <row r="1051" spans="1:24">
      <c r="A1051" t="s">
        <v>1213</v>
      </c>
      <c r="B1051" t="s">
        <v>1263</v>
      </c>
      <c r="C1051" t="s">
        <v>4497</v>
      </c>
      <c r="D1051" t="s">
        <v>4498</v>
      </c>
      <c r="E1051" t="s">
        <v>80</v>
      </c>
      <c r="F1051" t="s">
        <v>4499</v>
      </c>
      <c r="G1051" t="s">
        <v>4500</v>
      </c>
      <c r="H1051" t="s">
        <v>321</v>
      </c>
      <c r="I1051" t="s">
        <v>917</v>
      </c>
      <c r="J1051" t="s">
        <v>205</v>
      </c>
      <c r="K1051" t="s">
        <v>272</v>
      </c>
      <c r="L1051" t="s">
        <v>325</v>
      </c>
      <c r="M1051" t="s">
        <v>314</v>
      </c>
      <c r="N1051" t="s">
        <v>568</v>
      </c>
      <c r="O1051" t="s">
        <v>339</v>
      </c>
      <c r="P1051" t="s">
        <v>1217</v>
      </c>
      <c r="Q1051" s="142">
        <v>2302</v>
      </c>
      <c r="R1051" t="s">
        <v>1218</v>
      </c>
      <c r="S1051" t="s">
        <v>4501</v>
      </c>
      <c r="U1051" s="142">
        <v>9.7095000000000002</v>
      </c>
      <c r="V1051" s="133">
        <v>4.4646260713720712E-5</v>
      </c>
      <c r="W1051" s="133">
        <v>5.6171015252795857E-4</v>
      </c>
      <c r="X1051" s="133">
        <v>5.7111929902289749E-5</v>
      </c>
    </row>
    <row r="1052" spans="1:24">
      <c r="A1052" t="s">
        <v>1213</v>
      </c>
      <c r="B1052" t="s">
        <v>1264</v>
      </c>
      <c r="C1052" t="s">
        <v>2499</v>
      </c>
      <c r="D1052" t="s">
        <v>2500</v>
      </c>
      <c r="E1052" t="s">
        <v>309</v>
      </c>
      <c r="F1052" t="s">
        <v>2499</v>
      </c>
      <c r="G1052" t="s">
        <v>4213</v>
      </c>
      <c r="H1052" t="s">
        <v>321</v>
      </c>
      <c r="I1052" t="s">
        <v>917</v>
      </c>
      <c r="J1052" t="s">
        <v>204</v>
      </c>
      <c r="K1052" t="s">
        <v>204</v>
      </c>
      <c r="L1052" t="s">
        <v>325</v>
      </c>
      <c r="M1052" t="s">
        <v>340</v>
      </c>
      <c r="N1052" t="s">
        <v>454</v>
      </c>
      <c r="O1052" t="s">
        <v>339</v>
      </c>
      <c r="P1052" t="s">
        <v>1212</v>
      </c>
      <c r="Q1052" s="142">
        <v>70266.8</v>
      </c>
      <c r="S1052" t="s">
        <v>4214</v>
      </c>
      <c r="U1052" s="142">
        <v>125.77760000000001</v>
      </c>
      <c r="V1052" s="133">
        <v>2.7125252113186087E-5</v>
      </c>
      <c r="W1052" s="133">
        <v>1.4053026876313469E-2</v>
      </c>
      <c r="X1052" s="133">
        <v>1.0275769230581628E-3</v>
      </c>
    </row>
    <row r="1053" spans="1:24">
      <c r="A1053" t="s">
        <v>1213</v>
      </c>
      <c r="B1053" t="s">
        <v>1264</v>
      </c>
      <c r="C1053" t="s">
        <v>1846</v>
      </c>
      <c r="D1053" t="s">
        <v>1847</v>
      </c>
      <c r="E1053" t="s">
        <v>309</v>
      </c>
      <c r="F1053" t="s">
        <v>3936</v>
      </c>
      <c r="G1053" t="s">
        <v>3937</v>
      </c>
      <c r="H1053" t="s">
        <v>321</v>
      </c>
      <c r="I1053" t="s">
        <v>917</v>
      </c>
      <c r="J1053" t="s">
        <v>204</v>
      </c>
      <c r="K1053" t="s">
        <v>204</v>
      </c>
      <c r="L1053" t="s">
        <v>325</v>
      </c>
      <c r="M1053" t="s">
        <v>340</v>
      </c>
      <c r="N1053" t="s">
        <v>464</v>
      </c>
      <c r="O1053" t="s">
        <v>339</v>
      </c>
      <c r="P1053" t="s">
        <v>1212</v>
      </c>
      <c r="Q1053" s="142">
        <v>4692</v>
      </c>
      <c r="S1053" t="s">
        <v>3938</v>
      </c>
      <c r="U1053" s="142">
        <v>73.476699999999994</v>
      </c>
      <c r="V1053" s="133">
        <v>2.4131185393823442E-5</v>
      </c>
      <c r="W1053" s="133">
        <v>8.2094947813379591E-3</v>
      </c>
      <c r="X1053" s="133">
        <v>6.0028970708709639E-4</v>
      </c>
    </row>
    <row r="1054" spans="1:24">
      <c r="A1054" t="s">
        <v>1213</v>
      </c>
      <c r="B1054" t="s">
        <v>1264</v>
      </c>
      <c r="C1054" t="s">
        <v>2312</v>
      </c>
      <c r="D1054" t="s">
        <v>2313</v>
      </c>
      <c r="E1054" t="s">
        <v>309</v>
      </c>
      <c r="F1054" t="s">
        <v>2312</v>
      </c>
      <c r="G1054" t="s">
        <v>4222</v>
      </c>
      <c r="H1054" t="s">
        <v>321</v>
      </c>
      <c r="I1054" t="s">
        <v>917</v>
      </c>
      <c r="J1054" t="s">
        <v>204</v>
      </c>
      <c r="K1054" t="s">
        <v>204</v>
      </c>
      <c r="L1054" t="s">
        <v>325</v>
      </c>
      <c r="M1054" t="s">
        <v>340</v>
      </c>
      <c r="N1054" t="s">
        <v>464</v>
      </c>
      <c r="O1054" t="s">
        <v>339</v>
      </c>
      <c r="P1054" t="s">
        <v>1212</v>
      </c>
      <c r="Q1054" s="142">
        <v>2287</v>
      </c>
      <c r="S1054" t="s">
        <v>4223</v>
      </c>
      <c r="T1054" s="132">
        <v>411.7</v>
      </c>
      <c r="U1054" s="142">
        <v>61.085800000000006</v>
      </c>
      <c r="V1054" s="133">
        <v>1.2719135918299256E-5</v>
      </c>
      <c r="W1054" s="133">
        <v>6.8710583522331491E-3</v>
      </c>
      <c r="X1054" s="133">
        <v>5.0242136885409708E-4</v>
      </c>
    </row>
    <row r="1055" spans="1:24">
      <c r="A1055" t="s">
        <v>1213</v>
      </c>
      <c r="B1055" t="s">
        <v>1264</v>
      </c>
      <c r="C1055" t="s">
        <v>1858</v>
      </c>
      <c r="D1055" t="s">
        <v>1859</v>
      </c>
      <c r="E1055" t="s">
        <v>309</v>
      </c>
      <c r="F1055" t="s">
        <v>1858</v>
      </c>
      <c r="G1055" t="s">
        <v>3946</v>
      </c>
      <c r="H1055" t="s">
        <v>312</v>
      </c>
      <c r="I1055" t="s">
        <v>917</v>
      </c>
      <c r="J1055" t="s">
        <v>204</v>
      </c>
      <c r="K1055" t="s">
        <v>204</v>
      </c>
      <c r="L1055" t="s">
        <v>325</v>
      </c>
      <c r="M1055" t="s">
        <v>340</v>
      </c>
      <c r="N1055" t="s">
        <v>448</v>
      </c>
      <c r="O1055" t="s">
        <v>339</v>
      </c>
      <c r="P1055" t="s">
        <v>1212</v>
      </c>
      <c r="Q1055" s="142">
        <v>27402</v>
      </c>
      <c r="S1055" t="s">
        <v>3947</v>
      </c>
      <c r="T1055" s="132">
        <v>6568.5</v>
      </c>
      <c r="U1055" s="142">
        <v>856.03049999999996</v>
      </c>
      <c r="V1055" s="133">
        <v>1.6960573237418057E-5</v>
      </c>
      <c r="W1055" s="133">
        <v>9.6377485226853563E-2</v>
      </c>
      <c r="X1055" s="133">
        <v>7.0472561244737083E-3</v>
      </c>
    </row>
    <row r="1056" spans="1:24">
      <c r="A1056" t="s">
        <v>1213</v>
      </c>
      <c r="B1056" t="s">
        <v>1264</v>
      </c>
      <c r="C1056" t="s">
        <v>1874</v>
      </c>
      <c r="D1056" t="s">
        <v>1875</v>
      </c>
      <c r="E1056" t="s">
        <v>309</v>
      </c>
      <c r="F1056" t="s">
        <v>1874</v>
      </c>
      <c r="G1056" t="s">
        <v>3951</v>
      </c>
      <c r="H1056" t="s">
        <v>312</v>
      </c>
      <c r="I1056" t="s">
        <v>917</v>
      </c>
      <c r="J1056" t="s">
        <v>204</v>
      </c>
      <c r="K1056" t="s">
        <v>204</v>
      </c>
      <c r="L1056" t="s">
        <v>325</v>
      </c>
      <c r="M1056" t="s">
        <v>340</v>
      </c>
      <c r="N1056" t="s">
        <v>448</v>
      </c>
      <c r="O1056" t="s">
        <v>339</v>
      </c>
      <c r="P1056" t="s">
        <v>1212</v>
      </c>
      <c r="Q1056" s="142">
        <v>19257</v>
      </c>
      <c r="S1056" t="s">
        <v>3952</v>
      </c>
      <c r="T1056" s="132">
        <v>5068.8</v>
      </c>
      <c r="U1056" s="142">
        <v>679.06380000000001</v>
      </c>
      <c r="V1056" s="133">
        <v>1.4399079991432573E-5</v>
      </c>
      <c r="W1056" s="133">
        <v>7.6437593651468821E-2</v>
      </c>
      <c r="X1056" s="133">
        <v>5.5892234450028557E-3</v>
      </c>
    </row>
    <row r="1057" spans="1:24">
      <c r="A1057" t="s">
        <v>1213</v>
      </c>
      <c r="B1057" t="s">
        <v>1264</v>
      </c>
      <c r="C1057" t="s">
        <v>3567</v>
      </c>
      <c r="D1057" t="s">
        <v>3568</v>
      </c>
      <c r="E1057" t="s">
        <v>309</v>
      </c>
      <c r="F1057" t="s">
        <v>3567</v>
      </c>
      <c r="G1057" t="s">
        <v>3953</v>
      </c>
      <c r="H1057" t="s">
        <v>312</v>
      </c>
      <c r="I1057" t="s">
        <v>917</v>
      </c>
      <c r="J1057" t="s">
        <v>204</v>
      </c>
      <c r="K1057" t="s">
        <v>204</v>
      </c>
      <c r="L1057" t="s">
        <v>325</v>
      </c>
      <c r="M1057" t="s">
        <v>340</v>
      </c>
      <c r="N1057" t="s">
        <v>448</v>
      </c>
      <c r="O1057" t="s">
        <v>339</v>
      </c>
      <c r="P1057" t="s">
        <v>1212</v>
      </c>
      <c r="Q1057" s="142">
        <v>19809</v>
      </c>
      <c r="S1057" t="s">
        <v>3954</v>
      </c>
      <c r="T1057" s="132">
        <v>2943.3</v>
      </c>
      <c r="U1057" s="142">
        <v>388.4264</v>
      </c>
      <c r="V1057" s="133">
        <v>1.6013596732782617E-5</v>
      </c>
      <c r="W1057" s="133">
        <v>4.3727426021515303E-2</v>
      </c>
      <c r="X1057" s="133">
        <v>3.1974103714394581E-3</v>
      </c>
    </row>
    <row r="1058" spans="1:24">
      <c r="A1058" t="s">
        <v>1213</v>
      </c>
      <c r="B1058" t="s">
        <v>1264</v>
      </c>
      <c r="C1058" t="s">
        <v>1756</v>
      </c>
      <c r="D1058" t="s">
        <v>1757</v>
      </c>
      <c r="E1058" t="s">
        <v>309</v>
      </c>
      <c r="F1058" t="s">
        <v>1756</v>
      </c>
      <c r="G1058" t="s">
        <v>3970</v>
      </c>
      <c r="H1058" t="s">
        <v>312</v>
      </c>
      <c r="I1058" t="s">
        <v>917</v>
      </c>
      <c r="J1058" t="s">
        <v>204</v>
      </c>
      <c r="K1058" t="s">
        <v>204</v>
      </c>
      <c r="L1058" t="s">
        <v>325</v>
      </c>
      <c r="M1058" t="s">
        <v>340</v>
      </c>
      <c r="N1058" t="s">
        <v>441</v>
      </c>
      <c r="O1058" t="s">
        <v>339</v>
      </c>
      <c r="P1058" t="s">
        <v>1212</v>
      </c>
      <c r="Q1058" s="142">
        <v>5007.8999999999996</v>
      </c>
      <c r="S1058" t="s">
        <v>3971</v>
      </c>
      <c r="U1058" s="142">
        <v>315.44759999999997</v>
      </c>
      <c r="V1058" s="133">
        <v>4.2442966971796557E-5</v>
      </c>
      <c r="W1058" s="133">
        <v>3.5244708778303852E-2</v>
      </c>
      <c r="X1058" s="133">
        <v>2.5771422569136372E-3</v>
      </c>
    </row>
    <row r="1059" spans="1:24">
      <c r="A1059" t="s">
        <v>1213</v>
      </c>
      <c r="B1059" t="s">
        <v>1264</v>
      </c>
      <c r="C1059" t="s">
        <v>4322</v>
      </c>
      <c r="D1059" t="s">
        <v>4323</v>
      </c>
      <c r="E1059" t="s">
        <v>309</v>
      </c>
      <c r="F1059" t="s">
        <v>4322</v>
      </c>
      <c r="G1059" t="s">
        <v>4324</v>
      </c>
      <c r="H1059" t="s">
        <v>312</v>
      </c>
      <c r="I1059" t="s">
        <v>917</v>
      </c>
      <c r="J1059" t="s">
        <v>204</v>
      </c>
      <c r="K1059" t="s">
        <v>204</v>
      </c>
      <c r="L1059" t="s">
        <v>325</v>
      </c>
      <c r="M1059" t="s">
        <v>340</v>
      </c>
      <c r="N1059" t="s">
        <v>451</v>
      </c>
      <c r="O1059" t="s">
        <v>339</v>
      </c>
      <c r="P1059" t="s">
        <v>1212</v>
      </c>
      <c r="Q1059" s="142">
        <v>60799</v>
      </c>
      <c r="S1059" t="s">
        <v>4325</v>
      </c>
      <c r="U1059" s="142">
        <v>314.08759999999995</v>
      </c>
      <c r="V1059" s="133">
        <v>3.2503468532647355E-4</v>
      </c>
      <c r="W1059" s="133">
        <v>3.5092758525500145E-2</v>
      </c>
      <c r="X1059" s="133">
        <v>2.5660314425240967E-3</v>
      </c>
    </row>
    <row r="1060" spans="1:24">
      <c r="A1060" t="s">
        <v>1213</v>
      </c>
      <c r="B1060" t="s">
        <v>1264</v>
      </c>
      <c r="C1060" t="s">
        <v>2388</v>
      </c>
      <c r="D1060" t="s">
        <v>2389</v>
      </c>
      <c r="E1060" t="s">
        <v>309</v>
      </c>
      <c r="F1060" t="s">
        <v>2388</v>
      </c>
      <c r="G1060" t="s">
        <v>3968</v>
      </c>
      <c r="H1060" t="s">
        <v>312</v>
      </c>
      <c r="I1060" t="s">
        <v>917</v>
      </c>
      <c r="J1060" t="s">
        <v>204</v>
      </c>
      <c r="K1060" t="s">
        <v>204</v>
      </c>
      <c r="L1060" t="s">
        <v>325</v>
      </c>
      <c r="M1060" t="s">
        <v>340</v>
      </c>
      <c r="N1060" t="s">
        <v>446</v>
      </c>
      <c r="O1060" t="s">
        <v>339</v>
      </c>
      <c r="P1060" t="s">
        <v>1212</v>
      </c>
      <c r="Q1060" s="142">
        <v>339</v>
      </c>
      <c r="S1060" t="s">
        <v>3969</v>
      </c>
      <c r="U1060" s="142">
        <v>262.72500000000002</v>
      </c>
      <c r="V1060" s="133">
        <v>7.6224576489844759E-6</v>
      </c>
      <c r="W1060" s="133">
        <v>2.9354052772456573E-2</v>
      </c>
      <c r="X1060" s="133">
        <v>2.1464092748622612E-3</v>
      </c>
    </row>
    <row r="1061" spans="1:24">
      <c r="A1061" t="s">
        <v>1213</v>
      </c>
      <c r="B1061" t="s">
        <v>1264</v>
      </c>
      <c r="C1061" t="s">
        <v>2253</v>
      </c>
      <c r="D1061" t="s">
        <v>2254</v>
      </c>
      <c r="E1061" t="s">
        <v>309</v>
      </c>
      <c r="F1061" t="s">
        <v>2253</v>
      </c>
      <c r="G1061" t="s">
        <v>3966</v>
      </c>
      <c r="H1061" t="s">
        <v>312</v>
      </c>
      <c r="I1061" t="s">
        <v>917</v>
      </c>
      <c r="J1061" t="s">
        <v>204</v>
      </c>
      <c r="K1061" t="s">
        <v>204</v>
      </c>
      <c r="L1061" t="s">
        <v>325</v>
      </c>
      <c r="M1061" t="s">
        <v>340</v>
      </c>
      <c r="N1061" t="s">
        <v>467</v>
      </c>
      <c r="O1061" t="s">
        <v>339</v>
      </c>
      <c r="P1061" t="s">
        <v>1212</v>
      </c>
      <c r="Q1061" s="142">
        <v>4955</v>
      </c>
      <c r="S1061" t="s">
        <v>3967</v>
      </c>
      <c r="U1061" s="142">
        <v>256.32220000000001</v>
      </c>
      <c r="V1061" s="133">
        <v>4.0389813427885047E-6</v>
      </c>
      <c r="W1061" s="133">
        <v>2.8638667495858899E-2</v>
      </c>
      <c r="X1061" s="133">
        <v>2.094099305786034E-3</v>
      </c>
    </row>
    <row r="1062" spans="1:24">
      <c r="A1062" t="s">
        <v>1213</v>
      </c>
      <c r="B1062" t="s">
        <v>1264</v>
      </c>
      <c r="C1062" t="s">
        <v>4227</v>
      </c>
      <c r="D1062" t="s">
        <v>4228</v>
      </c>
      <c r="E1062" t="s">
        <v>309</v>
      </c>
      <c r="F1062" t="s">
        <v>4229</v>
      </c>
      <c r="G1062" t="s">
        <v>4230</v>
      </c>
      <c r="H1062" t="s">
        <v>312</v>
      </c>
      <c r="I1062" t="s">
        <v>917</v>
      </c>
      <c r="J1062" t="s">
        <v>204</v>
      </c>
      <c r="K1062" t="s">
        <v>204</v>
      </c>
      <c r="L1062" t="s">
        <v>325</v>
      </c>
      <c r="M1062" t="s">
        <v>340</v>
      </c>
      <c r="N1062" t="s">
        <v>454</v>
      </c>
      <c r="O1062" t="s">
        <v>339</v>
      </c>
      <c r="P1062" t="s">
        <v>1212</v>
      </c>
      <c r="Q1062" s="142">
        <v>25656</v>
      </c>
      <c r="S1062" t="s">
        <v>4231</v>
      </c>
      <c r="T1062" s="132">
        <v>4848.7</v>
      </c>
      <c r="U1062" s="142">
        <v>244.80929999999998</v>
      </c>
      <c r="V1062" s="133">
        <v>2.1856942323786268E-5</v>
      </c>
      <c r="W1062" s="133">
        <v>2.7894088274425292E-2</v>
      </c>
      <c r="X1062" s="133">
        <v>2.0396546347505439E-3</v>
      </c>
    </row>
    <row r="1063" spans="1:24">
      <c r="A1063" t="s">
        <v>1213</v>
      </c>
      <c r="B1063" t="s">
        <v>1264</v>
      </c>
      <c r="C1063" t="s">
        <v>2010</v>
      </c>
      <c r="D1063" t="s">
        <v>2011</v>
      </c>
      <c r="E1063" t="s">
        <v>309</v>
      </c>
      <c r="F1063" t="s">
        <v>3948</v>
      </c>
      <c r="G1063" t="s">
        <v>3949</v>
      </c>
      <c r="H1063" t="s">
        <v>312</v>
      </c>
      <c r="I1063" t="s">
        <v>917</v>
      </c>
      <c r="J1063" t="s">
        <v>204</v>
      </c>
      <c r="K1063" t="s">
        <v>204</v>
      </c>
      <c r="L1063" t="s">
        <v>325</v>
      </c>
      <c r="M1063" t="s">
        <v>340</v>
      </c>
      <c r="N1063" t="s">
        <v>448</v>
      </c>
      <c r="O1063" t="s">
        <v>339</v>
      </c>
      <c r="P1063" t="s">
        <v>1212</v>
      </c>
      <c r="Q1063" s="142">
        <v>1683</v>
      </c>
      <c r="S1063" t="s">
        <v>3950</v>
      </c>
      <c r="U1063" s="142">
        <v>235.62</v>
      </c>
      <c r="V1063" s="133">
        <v>6.5187769088855406E-6</v>
      </c>
      <c r="W1063" s="133">
        <v>2.6325632940322457E-2</v>
      </c>
      <c r="X1063" s="133">
        <v>1.9249669934077304E-3</v>
      </c>
    </row>
    <row r="1064" spans="1:24">
      <c r="A1064" t="s">
        <v>1213</v>
      </c>
      <c r="B1064" t="s">
        <v>1264</v>
      </c>
      <c r="C1064" t="s">
        <v>4114</v>
      </c>
      <c r="D1064" t="s">
        <v>4115</v>
      </c>
      <c r="E1064" t="s">
        <v>309</v>
      </c>
      <c r="F1064" t="s">
        <v>4114</v>
      </c>
      <c r="G1064" t="s">
        <v>4116</v>
      </c>
      <c r="H1064" t="s">
        <v>312</v>
      </c>
      <c r="I1064" t="s">
        <v>917</v>
      </c>
      <c r="J1064" t="s">
        <v>204</v>
      </c>
      <c r="K1064" t="s">
        <v>204</v>
      </c>
      <c r="L1064" t="s">
        <v>325</v>
      </c>
      <c r="M1064" t="s">
        <v>340</v>
      </c>
      <c r="N1064" t="s">
        <v>480</v>
      </c>
      <c r="O1064" t="s">
        <v>339</v>
      </c>
      <c r="P1064" t="s">
        <v>1212</v>
      </c>
      <c r="Q1064" s="142">
        <v>226</v>
      </c>
      <c r="S1064" t="s">
        <v>4117</v>
      </c>
      <c r="U1064" s="142">
        <v>215.03899999999999</v>
      </c>
      <c r="V1064" s="133">
        <v>3.0224075276028388E-6</v>
      </c>
      <c r="W1064" s="133">
        <v>2.4026134376767681E-2</v>
      </c>
      <c r="X1064" s="133">
        <v>1.7568244516399498E-3</v>
      </c>
    </row>
    <row r="1065" spans="1:24">
      <c r="A1065" t="s">
        <v>1213</v>
      </c>
      <c r="B1065" t="s">
        <v>1264</v>
      </c>
      <c r="C1065" t="s">
        <v>1618</v>
      </c>
      <c r="D1065" t="s">
        <v>1619</v>
      </c>
      <c r="E1065" t="s">
        <v>309</v>
      </c>
      <c r="F1065" t="s">
        <v>1618</v>
      </c>
      <c r="G1065" t="s">
        <v>4298</v>
      </c>
      <c r="H1065" t="s">
        <v>312</v>
      </c>
      <c r="I1065" t="s">
        <v>917</v>
      </c>
      <c r="J1065" t="s">
        <v>204</v>
      </c>
      <c r="K1065" t="s">
        <v>204</v>
      </c>
      <c r="L1065" t="s">
        <v>325</v>
      </c>
      <c r="M1065" t="s">
        <v>340</v>
      </c>
      <c r="N1065" t="s">
        <v>464</v>
      </c>
      <c r="O1065" t="s">
        <v>339</v>
      </c>
      <c r="P1065" t="s">
        <v>1212</v>
      </c>
      <c r="Q1065" s="142">
        <v>2169</v>
      </c>
      <c r="S1065" t="s">
        <v>4299</v>
      </c>
      <c r="U1065" s="142">
        <v>212.8657</v>
      </c>
      <c r="V1065" s="133">
        <v>5.925773579825115E-5</v>
      </c>
      <c r="W1065" s="133">
        <v>2.3783308847973351E-2</v>
      </c>
      <c r="X1065" s="133">
        <v>1.739068710338478E-3</v>
      </c>
    </row>
    <row r="1066" spans="1:24">
      <c r="A1066" t="s">
        <v>1213</v>
      </c>
      <c r="B1066" t="s">
        <v>1264</v>
      </c>
      <c r="C1066" t="s">
        <v>2330</v>
      </c>
      <c r="D1066" t="s">
        <v>2331</v>
      </c>
      <c r="E1066" t="s">
        <v>309</v>
      </c>
      <c r="F1066" t="s">
        <v>3974</v>
      </c>
      <c r="G1066" t="s">
        <v>3975</v>
      </c>
      <c r="H1066" t="s">
        <v>312</v>
      </c>
      <c r="I1066" t="s">
        <v>917</v>
      </c>
      <c r="J1066" t="s">
        <v>204</v>
      </c>
      <c r="K1066" t="s">
        <v>204</v>
      </c>
      <c r="L1066" t="s">
        <v>325</v>
      </c>
      <c r="M1066" t="s">
        <v>340</v>
      </c>
      <c r="N1066" t="s">
        <v>445</v>
      </c>
      <c r="O1066" t="s">
        <v>339</v>
      </c>
      <c r="P1066" t="s">
        <v>1212</v>
      </c>
      <c r="Q1066" s="142">
        <v>5259</v>
      </c>
      <c r="S1066" t="s">
        <v>3976</v>
      </c>
      <c r="U1066" s="142">
        <v>200.36789999999999</v>
      </c>
      <c r="V1066" s="133">
        <v>2.0237995050499879E-5</v>
      </c>
      <c r="W1066" s="133">
        <v>2.2386944183105151E-2</v>
      </c>
      <c r="X1066" s="133">
        <v>1.6369645787217588E-3</v>
      </c>
    </row>
    <row r="1067" spans="1:24">
      <c r="A1067" t="s">
        <v>1213</v>
      </c>
      <c r="B1067" t="s">
        <v>1264</v>
      </c>
      <c r="C1067" t="s">
        <v>2393</v>
      </c>
      <c r="D1067" t="s">
        <v>2394</v>
      </c>
      <c r="E1067" t="s">
        <v>309</v>
      </c>
      <c r="F1067" t="s">
        <v>2393</v>
      </c>
      <c r="G1067" t="s">
        <v>3983</v>
      </c>
      <c r="H1067" t="s">
        <v>312</v>
      </c>
      <c r="I1067" t="s">
        <v>917</v>
      </c>
      <c r="J1067" t="s">
        <v>204</v>
      </c>
      <c r="K1067" t="s">
        <v>204</v>
      </c>
      <c r="L1067" t="s">
        <v>325</v>
      </c>
      <c r="M1067" t="s">
        <v>340</v>
      </c>
      <c r="N1067" t="s">
        <v>456</v>
      </c>
      <c r="O1067" t="s">
        <v>339</v>
      </c>
      <c r="P1067" t="s">
        <v>1212</v>
      </c>
      <c r="Q1067" s="142">
        <v>9544</v>
      </c>
      <c r="S1067" t="s">
        <v>3984</v>
      </c>
      <c r="U1067" s="142">
        <v>186.20339999999999</v>
      </c>
      <c r="V1067" s="133">
        <v>7.2621085570545183E-6</v>
      </c>
      <c r="W1067" s="133">
        <v>2.0804360468828435E-2</v>
      </c>
      <c r="X1067" s="133">
        <v>1.5212438505176841E-3</v>
      </c>
    </row>
    <row r="1068" spans="1:24">
      <c r="A1068" t="s">
        <v>1213</v>
      </c>
      <c r="B1068" t="s">
        <v>1264</v>
      </c>
      <c r="C1068" t="s">
        <v>3955</v>
      </c>
      <c r="D1068" t="s">
        <v>3956</v>
      </c>
      <c r="E1068" t="s">
        <v>309</v>
      </c>
      <c r="F1068" t="s">
        <v>3957</v>
      </c>
      <c r="G1068" t="s">
        <v>3958</v>
      </c>
      <c r="H1068" t="s">
        <v>312</v>
      </c>
      <c r="I1068" t="s">
        <v>917</v>
      </c>
      <c r="J1068" t="s">
        <v>204</v>
      </c>
      <c r="K1068" t="s">
        <v>204</v>
      </c>
      <c r="L1068" t="s">
        <v>325</v>
      </c>
      <c r="M1068" t="s">
        <v>340</v>
      </c>
      <c r="N1068" t="s">
        <v>448</v>
      </c>
      <c r="O1068" t="s">
        <v>339</v>
      </c>
      <c r="P1068" t="s">
        <v>1212</v>
      </c>
      <c r="Q1068" s="142">
        <v>1097</v>
      </c>
      <c r="S1068" t="s">
        <v>3959</v>
      </c>
      <c r="U1068" s="142">
        <v>169.37679999999997</v>
      </c>
      <c r="V1068" s="133">
        <v>1.0933913711187597E-5</v>
      </c>
      <c r="W1068" s="133">
        <v>1.8924333526043668E-2</v>
      </c>
      <c r="X1068" s="133">
        <v>1.3837736586411276E-3</v>
      </c>
    </row>
    <row r="1069" spans="1:24">
      <c r="A1069" t="s">
        <v>1213</v>
      </c>
      <c r="B1069" t="s">
        <v>1264</v>
      </c>
      <c r="C1069" t="s">
        <v>3962</v>
      </c>
      <c r="D1069" t="s">
        <v>3963</v>
      </c>
      <c r="E1069" t="s">
        <v>309</v>
      </c>
      <c r="F1069" t="s">
        <v>3962</v>
      </c>
      <c r="G1069" t="s">
        <v>3964</v>
      </c>
      <c r="H1069" t="s">
        <v>312</v>
      </c>
      <c r="I1069" t="s">
        <v>917</v>
      </c>
      <c r="J1069" t="s">
        <v>204</v>
      </c>
      <c r="K1069" t="s">
        <v>204</v>
      </c>
      <c r="L1069" t="s">
        <v>325</v>
      </c>
      <c r="M1069" t="s">
        <v>340</v>
      </c>
      <c r="N1069" t="s">
        <v>458</v>
      </c>
      <c r="O1069" t="s">
        <v>339</v>
      </c>
      <c r="P1069" t="s">
        <v>1212</v>
      </c>
      <c r="Q1069" s="142">
        <v>251</v>
      </c>
      <c r="S1069" t="s">
        <v>3965</v>
      </c>
      <c r="U1069" s="142">
        <v>162.44720000000001</v>
      </c>
      <c r="V1069" s="133">
        <v>8.6510455667458491E-6</v>
      </c>
      <c r="W1069" s="133">
        <v>1.8150094895947502E-2</v>
      </c>
      <c r="X1069" s="133">
        <v>1.3271602502822521E-3</v>
      </c>
    </row>
    <row r="1070" spans="1:24">
      <c r="A1070" t="s">
        <v>1213</v>
      </c>
      <c r="B1070" t="s">
        <v>1264</v>
      </c>
      <c r="C1070" t="s">
        <v>2557</v>
      </c>
      <c r="D1070" t="s">
        <v>2558</v>
      </c>
      <c r="E1070" t="s">
        <v>309</v>
      </c>
      <c r="F1070" t="s">
        <v>2557</v>
      </c>
      <c r="G1070" t="s">
        <v>3998</v>
      </c>
      <c r="H1070" t="s">
        <v>312</v>
      </c>
      <c r="I1070" t="s">
        <v>917</v>
      </c>
      <c r="J1070" t="s">
        <v>204</v>
      </c>
      <c r="K1070" t="s">
        <v>204</v>
      </c>
      <c r="L1070" t="s">
        <v>325</v>
      </c>
      <c r="M1070" t="s">
        <v>340</v>
      </c>
      <c r="N1070" t="s">
        <v>475</v>
      </c>
      <c r="O1070" t="s">
        <v>339</v>
      </c>
      <c r="P1070" t="s">
        <v>1212</v>
      </c>
      <c r="Q1070" s="142">
        <v>5824</v>
      </c>
      <c r="S1070" t="s">
        <v>3999</v>
      </c>
      <c r="U1070" s="142">
        <v>150.5504</v>
      </c>
      <c r="V1070" s="133">
        <v>2.1212589486833041E-5</v>
      </c>
      <c r="W1070" s="133">
        <v>1.6820875008143291E-2</v>
      </c>
      <c r="X1070" s="133">
        <v>1.2299658384022204E-3</v>
      </c>
    </row>
    <row r="1071" spans="1:24">
      <c r="A1071" t="s">
        <v>1213</v>
      </c>
      <c r="B1071" t="s">
        <v>1264</v>
      </c>
      <c r="C1071" t="s">
        <v>2163</v>
      </c>
      <c r="D1071" t="s">
        <v>2164</v>
      </c>
      <c r="E1071" t="s">
        <v>309</v>
      </c>
      <c r="F1071" t="s">
        <v>2163</v>
      </c>
      <c r="G1071" t="s">
        <v>3960</v>
      </c>
      <c r="H1071" t="s">
        <v>312</v>
      </c>
      <c r="I1071" t="s">
        <v>917</v>
      </c>
      <c r="J1071" t="s">
        <v>204</v>
      </c>
      <c r="K1071" t="s">
        <v>204</v>
      </c>
      <c r="L1071" t="s">
        <v>325</v>
      </c>
      <c r="M1071" t="s">
        <v>340</v>
      </c>
      <c r="N1071" t="s">
        <v>484</v>
      </c>
      <c r="O1071" t="s">
        <v>339</v>
      </c>
      <c r="P1071" t="s">
        <v>1212</v>
      </c>
      <c r="Q1071" s="142">
        <v>27428</v>
      </c>
      <c r="S1071" t="s">
        <v>3961</v>
      </c>
      <c r="U1071" s="142">
        <v>129.73439999999999</v>
      </c>
      <c r="V1071" s="133">
        <v>9.9131011653427975E-6</v>
      </c>
      <c r="W1071" s="133">
        <v>1.4495124552916933E-2</v>
      </c>
      <c r="X1071" s="133">
        <v>1.0599037217054392E-3</v>
      </c>
    </row>
    <row r="1072" spans="1:24">
      <c r="A1072" t="s">
        <v>1213</v>
      </c>
      <c r="B1072" t="s">
        <v>1264</v>
      </c>
      <c r="C1072" t="s">
        <v>3428</v>
      </c>
      <c r="D1072" t="s">
        <v>3429</v>
      </c>
      <c r="E1072" t="s">
        <v>309</v>
      </c>
      <c r="F1072" t="s">
        <v>3428</v>
      </c>
      <c r="G1072" t="s">
        <v>4310</v>
      </c>
      <c r="H1072" t="s">
        <v>312</v>
      </c>
      <c r="I1072" t="s">
        <v>917</v>
      </c>
      <c r="J1072" t="s">
        <v>204</v>
      </c>
      <c r="K1072" t="s">
        <v>204</v>
      </c>
      <c r="L1072" t="s">
        <v>325</v>
      </c>
      <c r="M1072" t="s">
        <v>340</v>
      </c>
      <c r="N1072" t="s">
        <v>464</v>
      </c>
      <c r="O1072" t="s">
        <v>339</v>
      </c>
      <c r="P1072" t="s">
        <v>1212</v>
      </c>
      <c r="Q1072" s="142">
        <v>27694.6</v>
      </c>
      <c r="S1072" t="s">
        <v>4311</v>
      </c>
      <c r="U1072" s="142">
        <v>125.0688</v>
      </c>
      <c r="V1072" s="133">
        <v>2.1111610214724375E-4</v>
      </c>
      <c r="W1072" s="133">
        <v>1.3973837870788597E-2</v>
      </c>
      <c r="X1072" s="133">
        <v>1.0217865125399536E-3</v>
      </c>
    </row>
    <row r="1073" spans="1:24">
      <c r="A1073" t="s">
        <v>1213</v>
      </c>
      <c r="B1073" t="s">
        <v>1264</v>
      </c>
      <c r="C1073" t="s">
        <v>1732</v>
      </c>
      <c r="D1073" t="s">
        <v>1733</v>
      </c>
      <c r="E1073" t="s">
        <v>309</v>
      </c>
      <c r="F1073" t="s">
        <v>1732</v>
      </c>
      <c r="G1073" t="s">
        <v>4451</v>
      </c>
      <c r="H1073" t="s">
        <v>312</v>
      </c>
      <c r="I1073" t="s">
        <v>917</v>
      </c>
      <c r="J1073" t="s">
        <v>204</v>
      </c>
      <c r="K1073" t="s">
        <v>204</v>
      </c>
      <c r="L1073" t="s">
        <v>325</v>
      </c>
      <c r="M1073" t="s">
        <v>340</v>
      </c>
      <c r="N1073" t="s">
        <v>447</v>
      </c>
      <c r="O1073" t="s">
        <v>339</v>
      </c>
      <c r="P1073" t="s">
        <v>1212</v>
      </c>
      <c r="Q1073" s="142">
        <v>8065</v>
      </c>
      <c r="S1073" t="s">
        <v>4452</v>
      </c>
      <c r="U1073" s="142">
        <v>125.00749999999999</v>
      </c>
      <c r="V1073" s="133">
        <v>2.8927349075779627E-5</v>
      </c>
      <c r="W1073" s="133">
        <v>1.3966987351614293E-2</v>
      </c>
      <c r="X1073" s="133">
        <v>1.0212855930244328E-3</v>
      </c>
    </row>
    <row r="1074" spans="1:24">
      <c r="A1074" t="s">
        <v>1213</v>
      </c>
      <c r="B1074" t="s">
        <v>1264</v>
      </c>
      <c r="C1074" t="s">
        <v>3734</v>
      </c>
      <c r="D1074" t="s">
        <v>3735</v>
      </c>
      <c r="E1074" s="166" t="s">
        <v>311</v>
      </c>
      <c r="F1074" t="s">
        <v>3734</v>
      </c>
      <c r="G1074" t="s">
        <v>4453</v>
      </c>
      <c r="H1074" t="s">
        <v>312</v>
      </c>
      <c r="I1074" t="s">
        <v>917</v>
      </c>
      <c r="J1074" t="s">
        <v>204</v>
      </c>
      <c r="K1074" t="s">
        <v>233</v>
      </c>
      <c r="L1074" t="s">
        <v>325</v>
      </c>
      <c r="M1074" t="s">
        <v>340</v>
      </c>
      <c r="N1074" t="s">
        <v>454</v>
      </c>
      <c r="O1074" t="s">
        <v>339</v>
      </c>
      <c r="P1074" t="s">
        <v>1212</v>
      </c>
      <c r="Q1074" s="142">
        <v>2402</v>
      </c>
      <c r="S1074" t="s">
        <v>4454</v>
      </c>
      <c r="T1074" s="132">
        <v>2664.1</v>
      </c>
      <c r="U1074" s="142">
        <v>122.9562</v>
      </c>
      <c r="V1074" s="133">
        <v>1.3091276681195023E-5</v>
      </c>
      <c r="W1074" s="133">
        <v>1.403545053318E-2</v>
      </c>
      <c r="X1074" s="133">
        <v>1.0262917163368873E-3</v>
      </c>
    </row>
    <row r="1075" spans="1:24">
      <c r="A1075" t="s">
        <v>1213</v>
      </c>
      <c r="B1075" t="s">
        <v>1264</v>
      </c>
      <c r="C1075" t="s">
        <v>3979</v>
      </c>
      <c r="D1075" t="s">
        <v>3980</v>
      </c>
      <c r="E1075" t="s">
        <v>309</v>
      </c>
      <c r="F1075" t="s">
        <v>3979</v>
      </c>
      <c r="G1075" t="s">
        <v>3981</v>
      </c>
      <c r="H1075" t="s">
        <v>312</v>
      </c>
      <c r="I1075" t="s">
        <v>917</v>
      </c>
      <c r="J1075" t="s">
        <v>204</v>
      </c>
      <c r="K1075" t="s">
        <v>204</v>
      </c>
      <c r="L1075" t="s">
        <v>325</v>
      </c>
      <c r="M1075" t="s">
        <v>340</v>
      </c>
      <c r="N1075" t="s">
        <v>458</v>
      </c>
      <c r="O1075" t="s">
        <v>339</v>
      </c>
      <c r="P1075" t="s">
        <v>1212</v>
      </c>
      <c r="Q1075" s="142">
        <v>962</v>
      </c>
      <c r="S1075" t="s">
        <v>3982</v>
      </c>
      <c r="U1075" s="142">
        <v>118.4222</v>
      </c>
      <c r="V1075" s="133">
        <v>8.6735882682451615E-6</v>
      </c>
      <c r="W1075" s="133">
        <v>1.3231217083377702E-2</v>
      </c>
      <c r="X1075" s="133">
        <v>9.67485044931368E-4</v>
      </c>
    </row>
    <row r="1076" spans="1:24">
      <c r="A1076" t="s">
        <v>1213</v>
      </c>
      <c r="B1076" t="s">
        <v>1264</v>
      </c>
      <c r="C1076" t="s">
        <v>2119</v>
      </c>
      <c r="D1076" t="s">
        <v>2120</v>
      </c>
      <c r="E1076" t="s">
        <v>309</v>
      </c>
      <c r="F1076" t="s">
        <v>2119</v>
      </c>
      <c r="G1076" t="s">
        <v>4008</v>
      </c>
      <c r="H1076" t="s">
        <v>312</v>
      </c>
      <c r="I1076" t="s">
        <v>917</v>
      </c>
      <c r="J1076" t="s">
        <v>204</v>
      </c>
      <c r="K1076" t="s">
        <v>204</v>
      </c>
      <c r="L1076" t="s">
        <v>325</v>
      </c>
      <c r="M1076" t="s">
        <v>340</v>
      </c>
      <c r="N1076" t="s">
        <v>464</v>
      </c>
      <c r="O1076" t="s">
        <v>339</v>
      </c>
      <c r="P1076" t="s">
        <v>1212</v>
      </c>
      <c r="Q1076" s="142">
        <v>288</v>
      </c>
      <c r="S1076" t="s">
        <v>4009</v>
      </c>
      <c r="U1076" s="142">
        <v>118.1664</v>
      </c>
      <c r="V1076" s="133">
        <v>1.1707805850268627E-5</v>
      </c>
      <c r="W1076" s="133">
        <v>1.3202636755281045E-2</v>
      </c>
      <c r="X1076" s="133">
        <v>9.6539521148380971E-4</v>
      </c>
    </row>
    <row r="1077" spans="1:24">
      <c r="A1077" t="s">
        <v>1213</v>
      </c>
      <c r="B1077" t="s">
        <v>1264</v>
      </c>
      <c r="C1077" t="s">
        <v>2195</v>
      </c>
      <c r="D1077" t="s">
        <v>2196</v>
      </c>
      <c r="E1077" t="s">
        <v>309</v>
      </c>
      <c r="F1077" t="s">
        <v>2195</v>
      </c>
      <c r="G1077" t="s">
        <v>4003</v>
      </c>
      <c r="H1077" t="s">
        <v>312</v>
      </c>
      <c r="I1077" t="s">
        <v>917</v>
      </c>
      <c r="J1077" t="s">
        <v>204</v>
      </c>
      <c r="K1077" t="s">
        <v>204</v>
      </c>
      <c r="L1077" t="s">
        <v>325</v>
      </c>
      <c r="M1077" t="s">
        <v>340</v>
      </c>
      <c r="N1077" t="s">
        <v>464</v>
      </c>
      <c r="O1077" t="s">
        <v>339</v>
      </c>
      <c r="P1077" t="s">
        <v>1212</v>
      </c>
      <c r="Q1077" s="142">
        <v>6266</v>
      </c>
      <c r="S1077" t="s">
        <v>4004</v>
      </c>
      <c r="U1077" s="142">
        <v>109.59230000000001</v>
      </c>
      <c r="V1077" s="133">
        <v>1.331004275523051E-5</v>
      </c>
      <c r="W1077" s="133">
        <v>1.224466393307452E-2</v>
      </c>
      <c r="X1077" s="133">
        <v>8.9534690276851607E-4</v>
      </c>
    </row>
    <row r="1078" spans="1:24">
      <c r="A1078" t="s">
        <v>1213</v>
      </c>
      <c r="B1078" t="s">
        <v>1264</v>
      </c>
      <c r="C1078" t="s">
        <v>2125</v>
      </c>
      <c r="D1078" t="s">
        <v>2126</v>
      </c>
      <c r="E1078" t="s">
        <v>309</v>
      </c>
      <c r="F1078" t="s">
        <v>2125</v>
      </c>
      <c r="G1078" t="s">
        <v>3972</v>
      </c>
      <c r="H1078" t="s">
        <v>312</v>
      </c>
      <c r="I1078" t="s">
        <v>917</v>
      </c>
      <c r="J1078" t="s">
        <v>204</v>
      </c>
      <c r="K1078" t="s">
        <v>204</v>
      </c>
      <c r="L1078" t="s">
        <v>325</v>
      </c>
      <c r="M1078" t="s">
        <v>340</v>
      </c>
      <c r="N1078" t="s">
        <v>464</v>
      </c>
      <c r="O1078" t="s">
        <v>339</v>
      </c>
      <c r="P1078" t="s">
        <v>1212</v>
      </c>
      <c r="Q1078" s="142">
        <v>295</v>
      </c>
      <c r="S1078" t="s">
        <v>3973</v>
      </c>
      <c r="T1078" s="132">
        <v>744.9</v>
      </c>
      <c r="U1078" s="142">
        <v>80.099899999999991</v>
      </c>
      <c r="V1078" s="133">
        <v>6.2077541288298794E-6</v>
      </c>
      <c r="W1078" s="133">
        <v>9.0327311326362687E-3</v>
      </c>
      <c r="X1078" s="133">
        <v>6.6048589715078892E-4</v>
      </c>
    </row>
    <row r="1079" spans="1:24">
      <c r="A1079" t="s">
        <v>1213</v>
      </c>
      <c r="B1079" t="s">
        <v>1264</v>
      </c>
      <c r="C1079" t="s">
        <v>3254</v>
      </c>
      <c r="D1079" t="s">
        <v>3255</v>
      </c>
      <c r="E1079" t="s">
        <v>309</v>
      </c>
      <c r="F1079" t="s">
        <v>4016</v>
      </c>
      <c r="G1079" t="s">
        <v>4017</v>
      </c>
      <c r="H1079" t="s">
        <v>312</v>
      </c>
      <c r="I1079" t="s">
        <v>917</v>
      </c>
      <c r="J1079" t="s">
        <v>204</v>
      </c>
      <c r="K1079" t="s">
        <v>204</v>
      </c>
      <c r="L1079" t="s">
        <v>325</v>
      </c>
      <c r="M1079" t="s">
        <v>340</v>
      </c>
      <c r="N1079" t="s">
        <v>476</v>
      </c>
      <c r="O1079" t="s">
        <v>339</v>
      </c>
      <c r="P1079" t="s">
        <v>1212</v>
      </c>
      <c r="Q1079" s="142">
        <v>265</v>
      </c>
      <c r="S1079" t="s">
        <v>4018</v>
      </c>
      <c r="U1079" s="142">
        <v>79.579499999999996</v>
      </c>
      <c r="V1079" s="133">
        <v>1.6665317719251279E-5</v>
      </c>
      <c r="W1079" s="133">
        <v>8.8913534783736144E-3</v>
      </c>
      <c r="X1079" s="133">
        <v>6.5014816591074816E-4</v>
      </c>
    </row>
    <row r="1080" spans="1:24">
      <c r="A1080" t="s">
        <v>1213</v>
      </c>
      <c r="B1080" t="s">
        <v>1264</v>
      </c>
      <c r="C1080" t="s">
        <v>3151</v>
      </c>
      <c r="D1080" t="s">
        <v>3152</v>
      </c>
      <c r="E1080" t="s">
        <v>309</v>
      </c>
      <c r="F1080" t="s">
        <v>3151</v>
      </c>
      <c r="G1080" t="s">
        <v>4284</v>
      </c>
      <c r="H1080" t="s">
        <v>312</v>
      </c>
      <c r="I1080" t="s">
        <v>917</v>
      </c>
      <c r="J1080" t="s">
        <v>204</v>
      </c>
      <c r="K1080" t="s">
        <v>204</v>
      </c>
      <c r="L1080" t="s">
        <v>325</v>
      </c>
      <c r="M1080" t="s">
        <v>340</v>
      </c>
      <c r="N1080" t="s">
        <v>447</v>
      </c>
      <c r="O1080" t="s">
        <v>339</v>
      </c>
      <c r="P1080" t="s">
        <v>1212</v>
      </c>
      <c r="Q1080" s="142">
        <v>302</v>
      </c>
      <c r="S1080" t="s">
        <v>4285</v>
      </c>
      <c r="T1080" s="132">
        <v>716.6</v>
      </c>
      <c r="U1080" s="142">
        <v>75.522000000000006</v>
      </c>
      <c r="V1080" s="133">
        <v>2.3885723107839451E-5</v>
      </c>
      <c r="W1080" s="133">
        <v>8.5180707068419122E-3</v>
      </c>
      <c r="X1080" s="133">
        <v>6.2285320908919022E-4</v>
      </c>
    </row>
    <row r="1081" spans="1:24">
      <c r="A1081" t="s">
        <v>1213</v>
      </c>
      <c r="B1081" t="s">
        <v>1264</v>
      </c>
      <c r="C1081" t="s">
        <v>1953</v>
      </c>
      <c r="D1081" t="s">
        <v>1954</v>
      </c>
      <c r="E1081" t="s">
        <v>309</v>
      </c>
      <c r="F1081" t="s">
        <v>1953</v>
      </c>
      <c r="G1081" t="s">
        <v>3996</v>
      </c>
      <c r="H1081" t="s">
        <v>312</v>
      </c>
      <c r="I1081" t="s">
        <v>917</v>
      </c>
      <c r="J1081" t="s">
        <v>204</v>
      </c>
      <c r="K1081" t="s">
        <v>204</v>
      </c>
      <c r="L1081" t="s">
        <v>325</v>
      </c>
      <c r="M1081" t="s">
        <v>340</v>
      </c>
      <c r="N1081" t="s">
        <v>464</v>
      </c>
      <c r="O1081" t="s">
        <v>339</v>
      </c>
      <c r="P1081" t="s">
        <v>1212</v>
      </c>
      <c r="Q1081" s="142">
        <v>265</v>
      </c>
      <c r="S1081" t="s">
        <v>3997</v>
      </c>
      <c r="U1081" s="142">
        <v>70.516499999999994</v>
      </c>
      <c r="V1081" s="133">
        <v>2.1851568315918597E-6</v>
      </c>
      <c r="W1081" s="133">
        <v>7.8787517835338626E-3</v>
      </c>
      <c r="X1081" s="133">
        <v>5.7610531784498865E-4</v>
      </c>
    </row>
    <row r="1082" spans="1:24">
      <c r="A1082" t="s">
        <v>1213</v>
      </c>
      <c r="B1082" t="s">
        <v>1264</v>
      </c>
      <c r="C1082" t="s">
        <v>2274</v>
      </c>
      <c r="D1082" t="s">
        <v>2275</v>
      </c>
      <c r="E1082" t="s">
        <v>309</v>
      </c>
      <c r="F1082" t="s">
        <v>4235</v>
      </c>
      <c r="G1082" t="s">
        <v>4236</v>
      </c>
      <c r="H1082" t="s">
        <v>312</v>
      </c>
      <c r="I1082" t="s">
        <v>917</v>
      </c>
      <c r="J1082" t="s">
        <v>204</v>
      </c>
      <c r="K1082" t="s">
        <v>204</v>
      </c>
      <c r="L1082" t="s">
        <v>325</v>
      </c>
      <c r="M1082" t="s">
        <v>340</v>
      </c>
      <c r="N1082" t="s">
        <v>445</v>
      </c>
      <c r="O1082" t="s">
        <v>339</v>
      </c>
      <c r="P1082" t="s">
        <v>1212</v>
      </c>
      <c r="Q1082" s="142">
        <v>1046</v>
      </c>
      <c r="S1082" t="s">
        <v>4237</v>
      </c>
      <c r="U1082" s="142">
        <v>68.711699999999993</v>
      </c>
      <c r="V1082" s="133">
        <v>1.3234213376892368E-5</v>
      </c>
      <c r="W1082" s="133">
        <v>7.6771074014551919E-3</v>
      </c>
      <c r="X1082" s="133">
        <v>5.6136079942115981E-4</v>
      </c>
    </row>
    <row r="1083" spans="1:24">
      <c r="A1083" t="s">
        <v>1213</v>
      </c>
      <c r="B1083" t="s">
        <v>1264</v>
      </c>
      <c r="C1083" t="s">
        <v>2540</v>
      </c>
      <c r="D1083" t="s">
        <v>2541</v>
      </c>
      <c r="E1083" t="s">
        <v>309</v>
      </c>
      <c r="F1083" t="s">
        <v>2540</v>
      </c>
      <c r="G1083" t="s">
        <v>4076</v>
      </c>
      <c r="H1083" t="s">
        <v>312</v>
      </c>
      <c r="I1083" t="s">
        <v>917</v>
      </c>
      <c r="J1083" t="s">
        <v>204</v>
      </c>
      <c r="K1083" t="s">
        <v>204</v>
      </c>
      <c r="L1083" t="s">
        <v>325</v>
      </c>
      <c r="M1083" t="s">
        <v>340</v>
      </c>
      <c r="N1083" t="s">
        <v>440</v>
      </c>
      <c r="O1083" t="s">
        <v>339</v>
      </c>
      <c r="P1083" t="s">
        <v>1212</v>
      </c>
      <c r="Q1083" s="142">
        <v>2578</v>
      </c>
      <c r="S1083" t="s">
        <v>4077</v>
      </c>
      <c r="U1083" s="142">
        <v>67.4405</v>
      </c>
      <c r="V1083" s="133">
        <v>1.1486135873110153E-5</v>
      </c>
      <c r="W1083" s="133">
        <v>7.5350705449416765E-3</v>
      </c>
      <c r="X1083" s="133">
        <v>5.5097486639323556E-4</v>
      </c>
    </row>
    <row r="1084" spans="1:24">
      <c r="A1084" t="s">
        <v>1213</v>
      </c>
      <c r="B1084" t="s">
        <v>1264</v>
      </c>
      <c r="C1084" t="s">
        <v>1699</v>
      </c>
      <c r="D1084" t="s">
        <v>1700</v>
      </c>
      <c r="E1084" t="s">
        <v>309</v>
      </c>
      <c r="F1084" t="s">
        <v>4013</v>
      </c>
      <c r="G1084" t="s">
        <v>4014</v>
      </c>
      <c r="H1084" t="s">
        <v>312</v>
      </c>
      <c r="I1084" t="s">
        <v>917</v>
      </c>
      <c r="J1084" t="s">
        <v>204</v>
      </c>
      <c r="K1084" t="s">
        <v>204</v>
      </c>
      <c r="L1084" t="s">
        <v>325</v>
      </c>
      <c r="M1084" t="s">
        <v>340</v>
      </c>
      <c r="N1084" t="s">
        <v>447</v>
      </c>
      <c r="O1084" t="s">
        <v>339</v>
      </c>
      <c r="P1084" t="s">
        <v>1212</v>
      </c>
      <c r="Q1084" s="142">
        <v>3775</v>
      </c>
      <c r="S1084" t="s">
        <v>4015</v>
      </c>
      <c r="U1084" s="142">
        <v>60.249000000000002</v>
      </c>
      <c r="V1084" s="133">
        <v>6.0856016036325962E-5</v>
      </c>
      <c r="W1084" s="133">
        <v>6.7315722732428813E-3</v>
      </c>
      <c r="X1084" s="133">
        <v>4.9222195223589825E-4</v>
      </c>
    </row>
    <row r="1085" spans="1:24">
      <c r="A1085" t="s">
        <v>1213</v>
      </c>
      <c r="B1085" t="s">
        <v>1264</v>
      </c>
      <c r="C1085" t="s">
        <v>3113</v>
      </c>
      <c r="D1085" t="s">
        <v>3114</v>
      </c>
      <c r="E1085" t="s">
        <v>309</v>
      </c>
      <c r="F1085" t="s">
        <v>3113</v>
      </c>
      <c r="G1085" t="s">
        <v>4449</v>
      </c>
      <c r="H1085" t="s">
        <v>312</v>
      </c>
      <c r="I1085" t="s">
        <v>917</v>
      </c>
      <c r="J1085" t="s">
        <v>204</v>
      </c>
      <c r="K1085" t="s">
        <v>204</v>
      </c>
      <c r="L1085" t="s">
        <v>325</v>
      </c>
      <c r="M1085" t="s">
        <v>340</v>
      </c>
      <c r="N1085" t="s">
        <v>447</v>
      </c>
      <c r="O1085" t="s">
        <v>339</v>
      </c>
      <c r="P1085" t="s">
        <v>1212</v>
      </c>
      <c r="Q1085" s="142">
        <v>209</v>
      </c>
      <c r="S1085" t="s">
        <v>4450</v>
      </c>
      <c r="U1085" s="142">
        <v>59.774000000000001</v>
      </c>
      <c r="V1085" s="133">
        <v>1.0799910066203448E-5</v>
      </c>
      <c r="W1085" s="133">
        <v>6.6785009055888066E-3</v>
      </c>
      <c r="X1085" s="133">
        <v>4.8834129982155028E-4</v>
      </c>
    </row>
    <row r="1086" spans="1:24">
      <c r="A1086" t="s">
        <v>1213</v>
      </c>
      <c r="B1086" t="s">
        <v>1264</v>
      </c>
      <c r="C1086" t="s">
        <v>4122</v>
      </c>
      <c r="D1086" t="s">
        <v>4123</v>
      </c>
      <c r="E1086" t="s">
        <v>309</v>
      </c>
      <c r="F1086" t="s">
        <v>4122</v>
      </c>
      <c r="G1086" t="s">
        <v>4124</v>
      </c>
      <c r="H1086" t="s">
        <v>312</v>
      </c>
      <c r="I1086" t="s">
        <v>917</v>
      </c>
      <c r="J1086" t="s">
        <v>204</v>
      </c>
      <c r="K1086" t="s">
        <v>204</v>
      </c>
      <c r="L1086" t="s">
        <v>325</v>
      </c>
      <c r="M1086" t="s">
        <v>340</v>
      </c>
      <c r="N1086" t="s">
        <v>441</v>
      </c>
      <c r="O1086" t="s">
        <v>339</v>
      </c>
      <c r="P1086" t="s">
        <v>1212</v>
      </c>
      <c r="Q1086" s="142">
        <v>237</v>
      </c>
      <c r="S1086" t="s">
        <v>4125</v>
      </c>
      <c r="U1086" s="142">
        <v>57.022199999999998</v>
      </c>
      <c r="V1086" s="133">
        <v>4.2055140677550902E-6</v>
      </c>
      <c r="W1086" s="133">
        <v>6.3710445066193673E-3</v>
      </c>
      <c r="X1086" s="133">
        <v>4.6585965916091286E-4</v>
      </c>
    </row>
    <row r="1087" spans="1:24">
      <c r="A1087" t="s">
        <v>1213</v>
      </c>
      <c r="B1087" t="s">
        <v>1264</v>
      </c>
      <c r="C1087" t="s">
        <v>4093</v>
      </c>
      <c r="D1087" t="s">
        <v>4094</v>
      </c>
      <c r="E1087" t="s">
        <v>309</v>
      </c>
      <c r="F1087" t="s">
        <v>4093</v>
      </c>
      <c r="G1087" t="s">
        <v>4095</v>
      </c>
      <c r="H1087" t="s">
        <v>312</v>
      </c>
      <c r="I1087" t="s">
        <v>917</v>
      </c>
      <c r="J1087" t="s">
        <v>204</v>
      </c>
      <c r="K1087" t="s">
        <v>204</v>
      </c>
      <c r="L1087" t="s">
        <v>325</v>
      </c>
      <c r="M1087" t="s">
        <v>340</v>
      </c>
      <c r="N1087" t="s">
        <v>475</v>
      </c>
      <c r="O1087" t="s">
        <v>339</v>
      </c>
      <c r="P1087" t="s">
        <v>1212</v>
      </c>
      <c r="Q1087" s="142">
        <v>164</v>
      </c>
      <c r="S1087" t="s">
        <v>4096</v>
      </c>
      <c r="U1087" s="142">
        <v>55.989599999999996</v>
      </c>
      <c r="V1087" s="133">
        <v>1.1876296209021076E-5</v>
      </c>
      <c r="W1087" s="133">
        <v>6.2556729397991607E-3</v>
      </c>
      <c r="X1087" s="133">
        <v>4.5742352930184816E-4</v>
      </c>
    </row>
    <row r="1088" spans="1:24">
      <c r="A1088" t="s">
        <v>1213</v>
      </c>
      <c r="B1088" t="s">
        <v>1264</v>
      </c>
      <c r="C1088" t="s">
        <v>4455</v>
      </c>
      <c r="D1088" t="s">
        <v>4456</v>
      </c>
      <c r="E1088" t="s">
        <v>309</v>
      </c>
      <c r="F1088" t="s">
        <v>4455</v>
      </c>
      <c r="G1088" t="s">
        <v>4457</v>
      </c>
      <c r="H1088" t="s">
        <v>312</v>
      </c>
      <c r="I1088" t="s">
        <v>917</v>
      </c>
      <c r="J1088" t="s">
        <v>204</v>
      </c>
      <c r="K1088" t="s">
        <v>204</v>
      </c>
      <c r="L1088" t="s">
        <v>325</v>
      </c>
      <c r="M1088" t="s">
        <v>340</v>
      </c>
      <c r="N1088" t="s">
        <v>480</v>
      </c>
      <c r="O1088" t="s">
        <v>339</v>
      </c>
      <c r="P1088" t="s">
        <v>1212</v>
      </c>
      <c r="Q1088" s="142">
        <v>630</v>
      </c>
      <c r="S1088" t="s">
        <v>4458</v>
      </c>
      <c r="U1088" s="142">
        <v>52.220699999999994</v>
      </c>
      <c r="V1088" s="133">
        <v>1.3095893558073834E-5</v>
      </c>
      <c r="W1088" s="133">
        <v>5.834576776532964E-3</v>
      </c>
      <c r="X1088" s="133">
        <v>4.2663239059777215E-4</v>
      </c>
    </row>
    <row r="1089" spans="1:24">
      <c r="A1089" t="s">
        <v>1213</v>
      </c>
      <c r="B1089" t="s">
        <v>1264</v>
      </c>
      <c r="C1089" t="s">
        <v>2740</v>
      </c>
      <c r="D1089" t="s">
        <v>2741</v>
      </c>
      <c r="E1089" t="s">
        <v>309</v>
      </c>
      <c r="F1089" t="s">
        <v>2740</v>
      </c>
      <c r="G1089" t="s">
        <v>4304</v>
      </c>
      <c r="H1089" t="s">
        <v>312</v>
      </c>
      <c r="I1089" t="s">
        <v>917</v>
      </c>
      <c r="J1089" t="s">
        <v>204</v>
      </c>
      <c r="K1089" t="s">
        <v>204</v>
      </c>
      <c r="L1089" t="s">
        <v>325</v>
      </c>
      <c r="M1089" t="s">
        <v>340</v>
      </c>
      <c r="N1089" t="s">
        <v>440</v>
      </c>
      <c r="O1089" t="s">
        <v>339</v>
      </c>
      <c r="P1089" t="s">
        <v>1212</v>
      </c>
      <c r="Q1089" s="142">
        <v>74392</v>
      </c>
      <c r="S1089" t="s">
        <v>4305</v>
      </c>
      <c r="U1089" s="142">
        <v>49.693899999999999</v>
      </c>
      <c r="V1089" s="133">
        <v>5.8809968833609901E-5</v>
      </c>
      <c r="W1089" s="133">
        <v>5.5522545303677145E-3</v>
      </c>
      <c r="X1089" s="133">
        <v>4.0598859424139169E-4</v>
      </c>
    </row>
    <row r="1090" spans="1:24">
      <c r="A1090" t="s">
        <v>1213</v>
      </c>
      <c r="B1090" t="s">
        <v>1264</v>
      </c>
      <c r="C1090" t="s">
        <v>2535</v>
      </c>
      <c r="D1090" t="s">
        <v>2536</v>
      </c>
      <c r="E1090" t="s">
        <v>309</v>
      </c>
      <c r="F1090" t="s">
        <v>2535</v>
      </c>
      <c r="G1090" t="s">
        <v>4245</v>
      </c>
      <c r="H1090" t="s">
        <v>312</v>
      </c>
      <c r="I1090" t="s">
        <v>917</v>
      </c>
      <c r="J1090" t="s">
        <v>204</v>
      </c>
      <c r="K1090" t="s">
        <v>204</v>
      </c>
      <c r="L1090" t="s">
        <v>325</v>
      </c>
      <c r="M1090" t="s">
        <v>340</v>
      </c>
      <c r="N1090" t="s">
        <v>451</v>
      </c>
      <c r="O1090" t="s">
        <v>339</v>
      </c>
      <c r="P1090" t="s">
        <v>1212</v>
      </c>
      <c r="Q1090" s="142">
        <v>46</v>
      </c>
      <c r="S1090" t="s">
        <v>4246</v>
      </c>
      <c r="U1090" s="142">
        <v>46.055199999999999</v>
      </c>
      <c r="V1090" s="133">
        <v>5.9721722738007298E-6</v>
      </c>
      <c r="W1090" s="133">
        <v>5.1457104243830699E-3</v>
      </c>
      <c r="X1090" s="133">
        <v>3.7626152225953528E-4</v>
      </c>
    </row>
    <row r="1091" spans="1:24">
      <c r="A1091" t="s">
        <v>1213</v>
      </c>
      <c r="B1091" t="s">
        <v>1264</v>
      </c>
      <c r="C1091" t="s">
        <v>2110</v>
      </c>
      <c r="D1091" t="s">
        <v>2111</v>
      </c>
      <c r="E1091" t="s">
        <v>309</v>
      </c>
      <c r="F1091" t="s">
        <v>4024</v>
      </c>
      <c r="G1091" t="s">
        <v>4025</v>
      </c>
      <c r="H1091" t="s">
        <v>312</v>
      </c>
      <c r="I1091" t="s">
        <v>917</v>
      </c>
      <c r="J1091" t="s">
        <v>204</v>
      </c>
      <c r="K1091" t="s">
        <v>204</v>
      </c>
      <c r="L1091" t="s">
        <v>325</v>
      </c>
      <c r="M1091" t="s">
        <v>340</v>
      </c>
      <c r="N1091" t="s">
        <v>464</v>
      </c>
      <c r="O1091" t="s">
        <v>339</v>
      </c>
      <c r="P1091" t="s">
        <v>1212</v>
      </c>
      <c r="Q1091" s="142">
        <v>5063</v>
      </c>
      <c r="S1091" t="s">
        <v>4026</v>
      </c>
      <c r="U1091" s="142">
        <v>45.926499999999997</v>
      </c>
      <c r="V1091" s="133">
        <v>6.7025202030645722E-6</v>
      </c>
      <c r="W1091" s="133">
        <v>5.1313278602904255E-3</v>
      </c>
      <c r="X1091" s="133">
        <v>3.7520984911565788E-4</v>
      </c>
    </row>
    <row r="1092" spans="1:24">
      <c r="A1092" t="s">
        <v>1213</v>
      </c>
      <c r="B1092" t="s">
        <v>1264</v>
      </c>
      <c r="C1092" t="s">
        <v>2324</v>
      </c>
      <c r="D1092" t="s">
        <v>2325</v>
      </c>
      <c r="E1092" t="s">
        <v>309</v>
      </c>
      <c r="F1092" t="s">
        <v>2324</v>
      </c>
      <c r="G1092" t="s">
        <v>4238</v>
      </c>
      <c r="H1092" t="s">
        <v>312</v>
      </c>
      <c r="I1092" t="s">
        <v>917</v>
      </c>
      <c r="J1092" t="s">
        <v>204</v>
      </c>
      <c r="K1092" t="s">
        <v>204</v>
      </c>
      <c r="L1092" t="s">
        <v>325</v>
      </c>
      <c r="M1092" t="s">
        <v>340</v>
      </c>
      <c r="N1092" t="s">
        <v>454</v>
      </c>
      <c r="O1092" t="s">
        <v>339</v>
      </c>
      <c r="P1092" t="s">
        <v>1212</v>
      </c>
      <c r="Q1092" s="142">
        <v>94</v>
      </c>
      <c r="S1092" t="s">
        <v>4239</v>
      </c>
      <c r="U1092" s="142">
        <v>45.496000000000002</v>
      </c>
      <c r="V1092" s="133">
        <v>5.0785887293473649E-6</v>
      </c>
      <c r="W1092" s="133">
        <v>5.0832314585048406E-3</v>
      </c>
      <c r="X1092" s="133">
        <v>3.7169297314352813E-4</v>
      </c>
    </row>
    <row r="1093" spans="1:24">
      <c r="A1093" t="s">
        <v>1213</v>
      </c>
      <c r="B1093" t="s">
        <v>1264</v>
      </c>
      <c r="C1093" t="s">
        <v>2234</v>
      </c>
      <c r="D1093" t="s">
        <v>2235</v>
      </c>
      <c r="E1093" t="s">
        <v>309</v>
      </c>
      <c r="F1093" t="s">
        <v>2234</v>
      </c>
      <c r="G1093" t="s">
        <v>3990</v>
      </c>
      <c r="H1093" t="s">
        <v>312</v>
      </c>
      <c r="I1093" t="s">
        <v>917</v>
      </c>
      <c r="J1093" t="s">
        <v>204</v>
      </c>
      <c r="K1093" t="s">
        <v>204</v>
      </c>
      <c r="L1093" t="s">
        <v>325</v>
      </c>
      <c r="M1093" t="s">
        <v>340</v>
      </c>
      <c r="N1093" t="s">
        <v>441</v>
      </c>
      <c r="O1093" t="s">
        <v>339</v>
      </c>
      <c r="P1093" t="s">
        <v>1212</v>
      </c>
      <c r="Q1093" s="142">
        <v>3291</v>
      </c>
      <c r="S1093" t="s">
        <v>3991</v>
      </c>
      <c r="U1093" s="142">
        <v>44.494300000000003</v>
      </c>
      <c r="V1093" s="133">
        <v>6.0042680329478616E-6</v>
      </c>
      <c r="W1093" s="133">
        <v>4.9713145583959268E-3</v>
      </c>
      <c r="X1093" s="133">
        <v>3.6350945333215115E-4</v>
      </c>
    </row>
    <row r="1094" spans="1:24">
      <c r="A1094" t="s">
        <v>1213</v>
      </c>
      <c r="B1094" t="s">
        <v>1264</v>
      </c>
      <c r="C1094" t="s">
        <v>1973</v>
      </c>
      <c r="D1094" t="s">
        <v>1974</v>
      </c>
      <c r="E1094" t="s">
        <v>309</v>
      </c>
      <c r="F1094" t="s">
        <v>4269</v>
      </c>
      <c r="G1094" t="s">
        <v>4270</v>
      </c>
      <c r="H1094" t="s">
        <v>312</v>
      </c>
      <c r="I1094" t="s">
        <v>917</v>
      </c>
      <c r="J1094" t="s">
        <v>204</v>
      </c>
      <c r="K1094" t="s">
        <v>204</v>
      </c>
      <c r="L1094" t="s">
        <v>325</v>
      </c>
      <c r="M1094" t="s">
        <v>340</v>
      </c>
      <c r="N1094" t="s">
        <v>464</v>
      </c>
      <c r="O1094" t="s">
        <v>339</v>
      </c>
      <c r="P1094" t="s">
        <v>1212</v>
      </c>
      <c r="Q1094" s="142">
        <v>680</v>
      </c>
      <c r="S1094" t="s">
        <v>4271</v>
      </c>
      <c r="U1094" s="142">
        <v>41.323599999999999</v>
      </c>
      <c r="V1094" s="133">
        <v>5.1707192419518763E-6</v>
      </c>
      <c r="W1094" s="133">
        <v>4.6170525650314452E-3</v>
      </c>
      <c r="X1094" s="133">
        <v>3.3760532233589549E-4</v>
      </c>
    </row>
    <row r="1095" spans="1:24">
      <c r="A1095" t="s">
        <v>1213</v>
      </c>
      <c r="B1095" t="s">
        <v>1264</v>
      </c>
      <c r="C1095" t="s">
        <v>2724</v>
      </c>
      <c r="D1095" t="s">
        <v>2725</v>
      </c>
      <c r="E1095" t="s">
        <v>309</v>
      </c>
      <c r="F1095" t="s">
        <v>2724</v>
      </c>
      <c r="G1095" t="s">
        <v>4292</v>
      </c>
      <c r="H1095" t="s">
        <v>312</v>
      </c>
      <c r="I1095" t="s">
        <v>917</v>
      </c>
      <c r="J1095" t="s">
        <v>204</v>
      </c>
      <c r="K1095" t="s">
        <v>204</v>
      </c>
      <c r="L1095" t="s">
        <v>325</v>
      </c>
      <c r="M1095" t="s">
        <v>340</v>
      </c>
      <c r="N1095" t="s">
        <v>447</v>
      </c>
      <c r="O1095" t="s">
        <v>339</v>
      </c>
      <c r="P1095" t="s">
        <v>1212</v>
      </c>
      <c r="Q1095" s="142">
        <v>4276</v>
      </c>
      <c r="S1095" t="s">
        <v>4293</v>
      </c>
      <c r="U1095" s="142">
        <v>39.074100000000001</v>
      </c>
      <c r="V1095" s="133">
        <v>7.7141849448454805E-6</v>
      </c>
      <c r="W1095" s="133">
        <v>4.3657163999909114E-3</v>
      </c>
      <c r="X1095" s="133">
        <v>3.1922727144346438E-4</v>
      </c>
    </row>
    <row r="1096" spans="1:24">
      <c r="A1096" t="s">
        <v>1213</v>
      </c>
      <c r="B1096" t="s">
        <v>1264</v>
      </c>
      <c r="C1096" t="s">
        <v>4347</v>
      </c>
      <c r="D1096" t="s">
        <v>4348</v>
      </c>
      <c r="E1096" t="s">
        <v>309</v>
      </c>
      <c r="F1096" t="s">
        <v>4347</v>
      </c>
      <c r="G1096" t="s">
        <v>4349</v>
      </c>
      <c r="H1096" t="s">
        <v>312</v>
      </c>
      <c r="I1096" t="s">
        <v>917</v>
      </c>
      <c r="J1096" t="s">
        <v>204</v>
      </c>
      <c r="K1096" t="s">
        <v>204</v>
      </c>
      <c r="L1096" t="s">
        <v>325</v>
      </c>
      <c r="M1096" t="s">
        <v>340</v>
      </c>
      <c r="N1096" t="s">
        <v>451</v>
      </c>
      <c r="O1096" t="s">
        <v>339</v>
      </c>
      <c r="P1096" t="s">
        <v>1212</v>
      </c>
      <c r="Q1096" s="142">
        <v>258</v>
      </c>
      <c r="S1096" t="s">
        <v>4350</v>
      </c>
      <c r="U1096" s="142">
        <v>34.9848</v>
      </c>
      <c r="V1096" s="133">
        <v>7.4539174554336633E-6</v>
      </c>
      <c r="W1096" s="133">
        <v>3.9088235433774434E-3</v>
      </c>
      <c r="X1096" s="133">
        <v>2.8581862860101333E-4</v>
      </c>
    </row>
    <row r="1097" spans="1:24">
      <c r="A1097" t="s">
        <v>1213</v>
      </c>
      <c r="B1097" t="s">
        <v>1264</v>
      </c>
      <c r="C1097" t="s">
        <v>4019</v>
      </c>
      <c r="D1097" t="s">
        <v>4020</v>
      </c>
      <c r="E1097" t="s">
        <v>309</v>
      </c>
      <c r="F1097" t="s">
        <v>4021</v>
      </c>
      <c r="G1097" t="s">
        <v>4022</v>
      </c>
      <c r="H1097" t="s">
        <v>312</v>
      </c>
      <c r="I1097" t="s">
        <v>917</v>
      </c>
      <c r="J1097" t="s">
        <v>204</v>
      </c>
      <c r="K1097" t="s">
        <v>204</v>
      </c>
      <c r="L1097" t="s">
        <v>325</v>
      </c>
      <c r="M1097" t="s">
        <v>340</v>
      </c>
      <c r="N1097" t="s">
        <v>476</v>
      </c>
      <c r="O1097" t="s">
        <v>339</v>
      </c>
      <c r="P1097" t="s">
        <v>1212</v>
      </c>
      <c r="Q1097" s="142">
        <v>601</v>
      </c>
      <c r="S1097" t="s">
        <v>4023</v>
      </c>
      <c r="T1097" s="132">
        <v>273.10000000000002</v>
      </c>
      <c r="U1097" s="142">
        <v>34.0794</v>
      </c>
      <c r="V1097" s="133">
        <v>8.3684723305025809E-6</v>
      </c>
      <c r="W1097" s="133">
        <v>3.8381738214643877E-3</v>
      </c>
      <c r="X1097" s="133">
        <v>2.8065262240908775E-4</v>
      </c>
    </row>
    <row r="1098" spans="1:24">
      <c r="A1098" t="s">
        <v>1213</v>
      </c>
      <c r="B1098" t="s">
        <v>1264</v>
      </c>
      <c r="C1098" t="s">
        <v>4134</v>
      </c>
      <c r="D1098" t="s">
        <v>4135</v>
      </c>
      <c r="E1098" t="s">
        <v>309</v>
      </c>
      <c r="F1098" t="s">
        <v>4134</v>
      </c>
      <c r="G1098" t="s">
        <v>4215</v>
      </c>
      <c r="H1098" t="s">
        <v>312</v>
      </c>
      <c r="I1098" t="s">
        <v>917</v>
      </c>
      <c r="J1098" t="s">
        <v>204</v>
      </c>
      <c r="K1098" t="s">
        <v>204</v>
      </c>
      <c r="L1098" t="s">
        <v>325</v>
      </c>
      <c r="M1098" t="s">
        <v>340</v>
      </c>
      <c r="N1098" t="s">
        <v>458</v>
      </c>
      <c r="O1098" t="s">
        <v>339</v>
      </c>
      <c r="P1098" t="s">
        <v>1212</v>
      </c>
      <c r="Q1098" s="142">
        <v>102</v>
      </c>
      <c r="S1098" t="s">
        <v>4216</v>
      </c>
      <c r="U1098" s="142">
        <v>31.416</v>
      </c>
      <c r="V1098" s="133">
        <v>2.2003691054457648E-6</v>
      </c>
      <c r="W1098" s="133">
        <v>3.5100843920429945E-3</v>
      </c>
      <c r="X1098" s="133">
        <v>2.5666226578769741E-4</v>
      </c>
    </row>
    <row r="1099" spans="1:24">
      <c r="A1099" t="s">
        <v>1213</v>
      </c>
      <c r="B1099" t="s">
        <v>1264</v>
      </c>
      <c r="C1099" t="s">
        <v>2474</v>
      </c>
      <c r="D1099" t="s">
        <v>2475</v>
      </c>
      <c r="E1099" t="s">
        <v>309</v>
      </c>
      <c r="F1099" t="s">
        <v>2474</v>
      </c>
      <c r="G1099" t="s">
        <v>4247</v>
      </c>
      <c r="H1099" t="s">
        <v>312</v>
      </c>
      <c r="I1099" t="s">
        <v>917</v>
      </c>
      <c r="J1099" t="s">
        <v>204</v>
      </c>
      <c r="K1099" t="s">
        <v>204</v>
      </c>
      <c r="L1099" t="s">
        <v>325</v>
      </c>
      <c r="M1099" t="s">
        <v>340</v>
      </c>
      <c r="N1099" t="s">
        <v>478</v>
      </c>
      <c r="O1099" t="s">
        <v>339</v>
      </c>
      <c r="P1099" t="s">
        <v>1212</v>
      </c>
      <c r="Q1099" s="142">
        <v>1860.56</v>
      </c>
      <c r="S1099" t="s">
        <v>4248</v>
      </c>
      <c r="T1099" s="132">
        <v>426.3</v>
      </c>
      <c r="U1099" s="142">
        <v>27.888099999999998</v>
      </c>
      <c r="V1099" s="133">
        <v>9.2870084636784455E-6</v>
      </c>
      <c r="W1099" s="133">
        <v>3.1635457463246356E-3</v>
      </c>
      <c r="X1099" s="133">
        <v>2.3132287674203805E-4</v>
      </c>
    </row>
    <row r="1100" spans="1:24">
      <c r="A1100" t="s">
        <v>1213</v>
      </c>
      <c r="B1100" t="s">
        <v>1264</v>
      </c>
      <c r="C1100" t="s">
        <v>2318</v>
      </c>
      <c r="D1100" t="s">
        <v>2319</v>
      </c>
      <c r="E1100" t="s">
        <v>309</v>
      </c>
      <c r="F1100" t="s">
        <v>4224</v>
      </c>
      <c r="G1100" t="s">
        <v>4225</v>
      </c>
      <c r="H1100" t="s">
        <v>312</v>
      </c>
      <c r="I1100" t="s">
        <v>917</v>
      </c>
      <c r="J1100" t="s">
        <v>204</v>
      </c>
      <c r="K1100" t="s">
        <v>204</v>
      </c>
      <c r="L1100" t="s">
        <v>325</v>
      </c>
      <c r="M1100" t="s">
        <v>340</v>
      </c>
      <c r="N1100" t="s">
        <v>459</v>
      </c>
      <c r="O1100" t="s">
        <v>339</v>
      </c>
      <c r="P1100" t="s">
        <v>1212</v>
      </c>
      <c r="Q1100" s="142">
        <v>237</v>
      </c>
      <c r="S1100" t="s">
        <v>4226</v>
      </c>
      <c r="U1100" s="142">
        <v>16.3767</v>
      </c>
      <c r="V1100" s="133">
        <v>2.0181974992744708E-6</v>
      </c>
      <c r="W1100" s="133">
        <v>1.8297555087589288E-3</v>
      </c>
      <c r="X1100" s="133">
        <v>1.3379427451379501E-4</v>
      </c>
    </row>
    <row r="1101" spans="1:24">
      <c r="A1101" t="s">
        <v>1213</v>
      </c>
      <c r="B1101" t="s">
        <v>1264</v>
      </c>
      <c r="C1101" t="s">
        <v>2565</v>
      </c>
      <c r="D1101" t="s">
        <v>2566</v>
      </c>
      <c r="E1101" t="s">
        <v>309</v>
      </c>
      <c r="F1101" t="s">
        <v>2565</v>
      </c>
      <c r="G1101" t="s">
        <v>4286</v>
      </c>
      <c r="H1101" t="s">
        <v>312</v>
      </c>
      <c r="I1101" t="s">
        <v>917</v>
      </c>
      <c r="J1101" t="s">
        <v>204</v>
      </c>
      <c r="K1101" t="s">
        <v>204</v>
      </c>
      <c r="L1101" t="s">
        <v>325</v>
      </c>
      <c r="M1101" t="s">
        <v>340</v>
      </c>
      <c r="N1101" t="s">
        <v>484</v>
      </c>
      <c r="O1101" t="s">
        <v>339</v>
      </c>
      <c r="P1101" t="s">
        <v>1212</v>
      </c>
      <c r="Q1101" s="142">
        <v>984</v>
      </c>
      <c r="S1101" t="s">
        <v>4287</v>
      </c>
      <c r="U1101" s="142">
        <v>15.714499999999999</v>
      </c>
      <c r="V1101" s="133">
        <v>5.1485923248898215E-6</v>
      </c>
      <c r="W1101" s="133">
        <v>1.7557662012054939E-3</v>
      </c>
      <c r="X1101" s="133">
        <v>1.2838407316257495E-4</v>
      </c>
    </row>
    <row r="1102" spans="1:24">
      <c r="A1102" t="s">
        <v>1213</v>
      </c>
      <c r="B1102" t="s">
        <v>1264</v>
      </c>
      <c r="C1102" t="s">
        <v>4515</v>
      </c>
      <c r="D1102" t="s">
        <v>4516</v>
      </c>
      <c r="E1102" t="s">
        <v>309</v>
      </c>
      <c r="F1102" t="s">
        <v>4517</v>
      </c>
      <c r="G1102" t="s">
        <v>4518</v>
      </c>
      <c r="H1102" t="s">
        <v>312</v>
      </c>
      <c r="I1102" t="s">
        <v>917</v>
      </c>
      <c r="J1102" t="s">
        <v>204</v>
      </c>
      <c r="K1102" t="s">
        <v>204</v>
      </c>
      <c r="L1102" t="s">
        <v>325</v>
      </c>
      <c r="M1102" t="s">
        <v>340</v>
      </c>
      <c r="N1102" t="s">
        <v>450</v>
      </c>
      <c r="O1102" t="s">
        <v>339</v>
      </c>
      <c r="P1102" t="s">
        <v>1212</v>
      </c>
      <c r="Q1102" s="142">
        <v>6776</v>
      </c>
      <c r="S1102" t="s">
        <v>4519</v>
      </c>
      <c r="U1102" s="142">
        <v>11.993499999999999</v>
      </c>
      <c r="V1102" s="133">
        <v>5.4778524910364436E-4</v>
      </c>
      <c r="W1102" s="133">
        <v>1.3400263355505314E-3</v>
      </c>
      <c r="X1102" s="133">
        <v>9.7984594409538587E-5</v>
      </c>
    </row>
    <row r="1103" spans="1:24">
      <c r="A1103" t="s">
        <v>1213</v>
      </c>
      <c r="B1103" t="s">
        <v>1264</v>
      </c>
      <c r="C1103" t="s">
        <v>4459</v>
      </c>
      <c r="D1103" t="s">
        <v>4460</v>
      </c>
      <c r="E1103" t="s">
        <v>309</v>
      </c>
      <c r="F1103" t="s">
        <v>4461</v>
      </c>
      <c r="G1103" t="s">
        <v>4462</v>
      </c>
      <c r="H1103" t="s">
        <v>312</v>
      </c>
      <c r="I1103" t="s">
        <v>917</v>
      </c>
      <c r="J1103" t="s">
        <v>204</v>
      </c>
      <c r="K1103" t="s">
        <v>204</v>
      </c>
      <c r="L1103" t="s">
        <v>325</v>
      </c>
      <c r="M1103" t="s">
        <v>340</v>
      </c>
      <c r="N1103" t="s">
        <v>450</v>
      </c>
      <c r="O1103" t="s">
        <v>339</v>
      </c>
      <c r="P1103" t="s">
        <v>1212</v>
      </c>
      <c r="Q1103" s="142">
        <v>3900</v>
      </c>
      <c r="S1103" t="s">
        <v>4463</v>
      </c>
      <c r="U1103" s="142">
        <v>3.1238999999999999</v>
      </c>
      <c r="V1103" s="133">
        <v>9.6654275092936798E-4</v>
      </c>
      <c r="W1103" s="133">
        <v>3.4903083245171602E-4</v>
      </c>
      <c r="X1103" s="133">
        <v>2.5521621215119298E-5</v>
      </c>
    </row>
    <row r="1104" spans="1:24">
      <c r="A1104" t="s">
        <v>1213</v>
      </c>
      <c r="B1104" t="s">
        <v>1264</v>
      </c>
      <c r="C1104" t="s">
        <v>4152</v>
      </c>
      <c r="D1104" t="s">
        <v>4153</v>
      </c>
      <c r="E1104" t="s">
        <v>80</v>
      </c>
      <c r="F1104" t="s">
        <v>4154</v>
      </c>
      <c r="G1104" t="s">
        <v>4155</v>
      </c>
      <c r="H1104" t="s">
        <v>321</v>
      </c>
      <c r="I1104" t="s">
        <v>917</v>
      </c>
      <c r="J1104" t="s">
        <v>205</v>
      </c>
      <c r="K1104" t="s">
        <v>224</v>
      </c>
      <c r="L1104" t="s">
        <v>325</v>
      </c>
      <c r="M1104" t="s">
        <v>344</v>
      </c>
      <c r="N1104" t="s">
        <v>544</v>
      </c>
      <c r="O1104" t="s">
        <v>339</v>
      </c>
      <c r="P1104" t="s">
        <v>1215</v>
      </c>
      <c r="Q1104" s="142">
        <v>236</v>
      </c>
      <c r="R1104" t="s">
        <v>1216</v>
      </c>
      <c r="S1104" t="s">
        <v>4156</v>
      </c>
      <c r="U1104" s="142">
        <v>365.4862</v>
      </c>
      <c r="V1104" s="133">
        <v>3.1761257714442593E-8</v>
      </c>
      <c r="W1104" s="133">
        <v>4.0835478431433862E-2</v>
      </c>
      <c r="X1104" s="133">
        <v>2.9859471306432576E-3</v>
      </c>
    </row>
    <row r="1105" spans="1:24">
      <c r="A1105" t="s">
        <v>1213</v>
      </c>
      <c r="B1105" t="s">
        <v>1264</v>
      </c>
      <c r="C1105" t="s">
        <v>4129</v>
      </c>
      <c r="D1105" t="s">
        <v>4130</v>
      </c>
      <c r="E1105" t="s">
        <v>80</v>
      </c>
      <c r="F1105" t="s">
        <v>4131</v>
      </c>
      <c r="G1105" t="s">
        <v>4132</v>
      </c>
      <c r="H1105" t="s">
        <v>321</v>
      </c>
      <c r="I1105" t="s">
        <v>917</v>
      </c>
      <c r="J1105" t="s">
        <v>205</v>
      </c>
      <c r="K1105" t="s">
        <v>224</v>
      </c>
      <c r="L1105" t="s">
        <v>325</v>
      </c>
      <c r="M1105" t="s">
        <v>344</v>
      </c>
      <c r="N1105" t="s">
        <v>545</v>
      </c>
      <c r="O1105" t="s">
        <v>339</v>
      </c>
      <c r="P1105" t="s">
        <v>1215</v>
      </c>
      <c r="Q1105" s="142">
        <v>402</v>
      </c>
      <c r="R1105" t="s">
        <v>1216</v>
      </c>
      <c r="S1105" t="s">
        <v>4133</v>
      </c>
      <c r="U1105" s="142">
        <v>225.30860000000001</v>
      </c>
      <c r="V1105" s="133">
        <v>7.0886968788573441E-8</v>
      </c>
      <c r="W1105" s="133">
        <v>2.5173544286066381E-2</v>
      </c>
      <c r="X1105" s="133">
        <v>1.840724664345791E-3</v>
      </c>
    </row>
    <row r="1106" spans="1:24">
      <c r="A1106" t="s">
        <v>1213</v>
      </c>
      <c r="B1106" t="s">
        <v>1264</v>
      </c>
      <c r="C1106" t="s">
        <v>4464</v>
      </c>
      <c r="D1106" t="s">
        <v>4465</v>
      </c>
      <c r="E1106" t="s">
        <v>80</v>
      </c>
      <c r="F1106" t="s">
        <v>4464</v>
      </c>
      <c r="G1106" t="s">
        <v>4466</v>
      </c>
      <c r="H1106" t="s">
        <v>321</v>
      </c>
      <c r="I1106" t="s">
        <v>917</v>
      </c>
      <c r="J1106" t="s">
        <v>205</v>
      </c>
      <c r="K1106" t="s">
        <v>224</v>
      </c>
      <c r="L1106" t="s">
        <v>325</v>
      </c>
      <c r="M1106" t="s">
        <v>344</v>
      </c>
      <c r="N1106" t="s">
        <v>516</v>
      </c>
      <c r="O1106" t="s">
        <v>339</v>
      </c>
      <c r="P1106" t="s">
        <v>1215</v>
      </c>
      <c r="Q1106" s="142">
        <v>440</v>
      </c>
      <c r="R1106" t="s">
        <v>1216</v>
      </c>
      <c r="S1106" t="s">
        <v>4467</v>
      </c>
      <c r="U1106" s="142">
        <v>225.14620000000002</v>
      </c>
      <c r="V1106" s="133">
        <v>1.7143960568236105E-6</v>
      </c>
      <c r="W1106" s="133">
        <v>2.5155398825697443E-2</v>
      </c>
      <c r="X1106" s="133">
        <v>1.8393978429785869E-3</v>
      </c>
    </row>
    <row r="1107" spans="1:24">
      <c r="A1107" t="s">
        <v>1213</v>
      </c>
      <c r="B1107" t="s">
        <v>1264</v>
      </c>
      <c r="C1107" t="s">
        <v>4179</v>
      </c>
      <c r="D1107" t="s">
        <v>4180</v>
      </c>
      <c r="E1107" t="s">
        <v>80</v>
      </c>
      <c r="F1107" t="s">
        <v>4181</v>
      </c>
      <c r="G1107" t="s">
        <v>4182</v>
      </c>
      <c r="H1107" t="s">
        <v>321</v>
      </c>
      <c r="I1107" t="s">
        <v>917</v>
      </c>
      <c r="J1107" t="s">
        <v>205</v>
      </c>
      <c r="K1107" t="s">
        <v>224</v>
      </c>
      <c r="L1107" t="s">
        <v>325</v>
      </c>
      <c r="M1107" t="s">
        <v>344</v>
      </c>
      <c r="N1107" t="s">
        <v>546</v>
      </c>
      <c r="O1107" t="s">
        <v>339</v>
      </c>
      <c r="P1107" t="s">
        <v>1215</v>
      </c>
      <c r="Q1107" s="142">
        <v>334</v>
      </c>
      <c r="R1107" t="s">
        <v>1216</v>
      </c>
      <c r="S1107" t="s">
        <v>4183</v>
      </c>
      <c r="U1107" s="142">
        <v>210.82679999999999</v>
      </c>
      <c r="V1107" s="133">
        <v>2.1629489308977319E-8</v>
      </c>
      <c r="W1107" s="133">
        <v>2.3555505523975052E-2</v>
      </c>
      <c r="X1107" s="133">
        <v>1.7224114136011363E-3</v>
      </c>
    </row>
    <row r="1108" spans="1:24">
      <c r="A1108" t="s">
        <v>1213</v>
      </c>
      <c r="B1108" t="s">
        <v>1264</v>
      </c>
      <c r="C1108" t="s">
        <v>4468</v>
      </c>
      <c r="D1108" t="s">
        <v>4469</v>
      </c>
      <c r="E1108" s="166" t="s">
        <v>311</v>
      </c>
      <c r="F1108" t="s">
        <v>4470</v>
      </c>
      <c r="G1108" t="s">
        <v>4471</v>
      </c>
      <c r="H1108" t="s">
        <v>321</v>
      </c>
      <c r="I1108" t="s">
        <v>917</v>
      </c>
      <c r="J1108" t="s">
        <v>205</v>
      </c>
      <c r="K1108" t="s">
        <v>224</v>
      </c>
      <c r="L1108" t="s">
        <v>325</v>
      </c>
      <c r="M1108" t="s">
        <v>344</v>
      </c>
      <c r="N1108" t="s">
        <v>516</v>
      </c>
      <c r="O1108" t="s">
        <v>339</v>
      </c>
      <c r="P1108" t="s">
        <v>1215</v>
      </c>
      <c r="Q1108" s="142">
        <v>3425</v>
      </c>
      <c r="R1108" t="s">
        <v>1216</v>
      </c>
      <c r="S1108" t="s">
        <v>4472</v>
      </c>
      <c r="U1108" s="142">
        <v>206.00529999999998</v>
      </c>
      <c r="V1108" s="133">
        <v>3.0595503856802664E-6</v>
      </c>
      <c r="W1108" s="133">
        <v>2.30168090847085E-2</v>
      </c>
      <c r="X1108" s="133">
        <v>1.6830211787146629E-3</v>
      </c>
    </row>
    <row r="1109" spans="1:24">
      <c r="A1109" t="s">
        <v>1213</v>
      </c>
      <c r="B1109" t="s">
        <v>1264</v>
      </c>
      <c r="C1109" t="s">
        <v>3701</v>
      </c>
      <c r="D1109" t="s">
        <v>3702</v>
      </c>
      <c r="E1109" t="s">
        <v>80</v>
      </c>
      <c r="F1109" t="s">
        <v>4126</v>
      </c>
      <c r="G1109" t="s">
        <v>4127</v>
      </c>
      <c r="H1109" t="s">
        <v>321</v>
      </c>
      <c r="I1109" t="s">
        <v>917</v>
      </c>
      <c r="J1109" t="s">
        <v>205</v>
      </c>
      <c r="K1109" t="s">
        <v>301</v>
      </c>
      <c r="L1109" t="s">
        <v>325</v>
      </c>
      <c r="M1109" t="s">
        <v>344</v>
      </c>
      <c r="N1109" t="s">
        <v>548</v>
      </c>
      <c r="O1109" t="s">
        <v>339</v>
      </c>
      <c r="P1109" t="s">
        <v>1215</v>
      </c>
      <c r="Q1109" s="142">
        <v>332</v>
      </c>
      <c r="R1109" t="s">
        <v>1216</v>
      </c>
      <c r="S1109" t="s">
        <v>4128</v>
      </c>
      <c r="T1109" s="132">
        <v>115.2</v>
      </c>
      <c r="U1109" s="142">
        <v>166.68970000000002</v>
      </c>
      <c r="V1109" s="133">
        <v>6.400609278778425E-8</v>
      </c>
      <c r="W1109" s="133">
        <v>1.8636973441087088E-2</v>
      </c>
      <c r="X1109" s="133">
        <v>1.3627614884867305E-3</v>
      </c>
    </row>
    <row r="1110" spans="1:24">
      <c r="A1110" t="s">
        <v>1213</v>
      </c>
      <c r="B1110" t="s">
        <v>1264</v>
      </c>
      <c r="C1110" t="s">
        <v>3678</v>
      </c>
      <c r="D1110" t="s">
        <v>3679</v>
      </c>
      <c r="E1110" t="s">
        <v>80</v>
      </c>
      <c r="F1110" t="s">
        <v>3678</v>
      </c>
      <c r="G1110" t="s">
        <v>4167</v>
      </c>
      <c r="H1110" t="s">
        <v>321</v>
      </c>
      <c r="I1110" t="s">
        <v>917</v>
      </c>
      <c r="J1110" t="s">
        <v>205</v>
      </c>
      <c r="K1110" t="s">
        <v>224</v>
      </c>
      <c r="L1110" t="s">
        <v>325</v>
      </c>
      <c r="M1110" t="s">
        <v>340</v>
      </c>
      <c r="N1110" t="s">
        <v>545</v>
      </c>
      <c r="O1110" t="s">
        <v>339</v>
      </c>
      <c r="P1110" t="s">
        <v>1215</v>
      </c>
      <c r="Q1110" s="142">
        <v>73</v>
      </c>
      <c r="R1110" t="s">
        <v>1216</v>
      </c>
      <c r="S1110" t="s">
        <v>4168</v>
      </c>
      <c r="U1110" s="142">
        <v>130.48169999999999</v>
      </c>
      <c r="V1110" s="133">
        <v>3.318108055131522E-8</v>
      </c>
      <c r="W1110" s="133">
        <v>1.4578610678925946E-2</v>
      </c>
      <c r="X1110" s="133">
        <v>1.0660083436660637E-3</v>
      </c>
    </row>
    <row r="1111" spans="1:24">
      <c r="A1111" t="s">
        <v>1213</v>
      </c>
      <c r="B1111" t="s">
        <v>1264</v>
      </c>
      <c r="C1111" t="s">
        <v>3574</v>
      </c>
      <c r="D1111" t="s">
        <v>3575</v>
      </c>
      <c r="E1111" t="s">
        <v>80</v>
      </c>
      <c r="F1111" t="s">
        <v>4389</v>
      </c>
      <c r="G1111" t="s">
        <v>4390</v>
      </c>
      <c r="H1111" t="s">
        <v>321</v>
      </c>
      <c r="I1111" t="s">
        <v>917</v>
      </c>
      <c r="J1111" t="s">
        <v>205</v>
      </c>
      <c r="K1111" t="s">
        <v>224</v>
      </c>
      <c r="L1111" t="s">
        <v>325</v>
      </c>
      <c r="M1111" t="s">
        <v>344</v>
      </c>
      <c r="N1111" t="s">
        <v>544</v>
      </c>
      <c r="O1111" t="s">
        <v>339</v>
      </c>
      <c r="P1111" t="s">
        <v>1215</v>
      </c>
      <c r="Q1111" s="142">
        <v>137</v>
      </c>
      <c r="R1111" t="s">
        <v>1216</v>
      </c>
      <c r="S1111" t="s">
        <v>4391</v>
      </c>
      <c r="U1111" s="142">
        <v>90.965100000000007</v>
      </c>
      <c r="V1111" s="133">
        <v>1.3189079726831797E-8</v>
      </c>
      <c r="W1111" s="133">
        <v>1.0163456603916082E-2</v>
      </c>
      <c r="X1111" s="133">
        <v>7.4316612048115269E-4</v>
      </c>
    </row>
    <row r="1112" spans="1:24">
      <c r="A1112" t="s">
        <v>1213</v>
      </c>
      <c r="B1112" t="s">
        <v>1264</v>
      </c>
      <c r="C1112" t="s">
        <v>4473</v>
      </c>
      <c r="D1112" t="s">
        <v>4474</v>
      </c>
      <c r="E1112" t="s">
        <v>309</v>
      </c>
      <c r="F1112" t="s">
        <v>4475</v>
      </c>
      <c r="G1112" t="s">
        <v>4476</v>
      </c>
      <c r="H1112" t="s">
        <v>321</v>
      </c>
      <c r="I1112" t="s">
        <v>917</v>
      </c>
      <c r="J1112" t="s">
        <v>205</v>
      </c>
      <c r="K1112" t="s">
        <v>204</v>
      </c>
      <c r="L1112" t="s">
        <v>325</v>
      </c>
      <c r="M1112" t="s">
        <v>346</v>
      </c>
      <c r="N1112" t="s">
        <v>544</v>
      </c>
      <c r="O1112" t="s">
        <v>339</v>
      </c>
      <c r="P1112" t="s">
        <v>1215</v>
      </c>
      <c r="Q1112" s="142">
        <v>4006.46</v>
      </c>
      <c r="R1112" t="s">
        <v>1216</v>
      </c>
      <c r="S1112" t="s">
        <v>4477</v>
      </c>
      <c r="U1112" s="142">
        <v>86.126999999999995</v>
      </c>
      <c r="V1112" s="133">
        <v>3.7069742886174534E-4</v>
      </c>
      <c r="W1112" s="133">
        <v>9.6229038330556682E-3</v>
      </c>
      <c r="X1112" s="133">
        <v>7.0364014803976063E-4</v>
      </c>
    </row>
    <row r="1113" spans="1:24">
      <c r="A1113" t="s">
        <v>1213</v>
      </c>
      <c r="B1113" t="s">
        <v>1264</v>
      </c>
      <c r="C1113" t="s">
        <v>4478</v>
      </c>
      <c r="D1113" t="s">
        <v>4479</v>
      </c>
      <c r="E1113" s="166" t="s">
        <v>311</v>
      </c>
      <c r="F1113" t="s">
        <v>4480</v>
      </c>
      <c r="G1113" t="s">
        <v>4481</v>
      </c>
      <c r="H1113" t="s">
        <v>321</v>
      </c>
      <c r="I1113" t="s">
        <v>917</v>
      </c>
      <c r="J1113" t="s">
        <v>205</v>
      </c>
      <c r="K1113" t="s">
        <v>204</v>
      </c>
      <c r="L1113" t="s">
        <v>325</v>
      </c>
      <c r="M1113" t="s">
        <v>346</v>
      </c>
      <c r="N1113" t="s">
        <v>544</v>
      </c>
      <c r="O1113" t="s">
        <v>339</v>
      </c>
      <c r="P1113" t="s">
        <v>1215</v>
      </c>
      <c r="Q1113" s="142">
        <v>72</v>
      </c>
      <c r="R1113" t="s">
        <v>1216</v>
      </c>
      <c r="S1113" t="s">
        <v>4482</v>
      </c>
      <c r="U1113" s="142">
        <v>36.436599999999999</v>
      </c>
      <c r="V1113" s="133">
        <v>1.2938982847868688E-6</v>
      </c>
      <c r="W1113" s="133">
        <v>4.0710319172606235E-3</v>
      </c>
      <c r="X1113" s="133">
        <v>2.9767953110950357E-4</v>
      </c>
    </row>
    <row r="1114" spans="1:24">
      <c r="A1114" t="s">
        <v>1213</v>
      </c>
      <c r="B1114" t="s">
        <v>1264</v>
      </c>
      <c r="C1114" t="s">
        <v>4483</v>
      </c>
      <c r="D1114" t="s">
        <v>4484</v>
      </c>
      <c r="E1114" t="s">
        <v>309</v>
      </c>
      <c r="F1114" t="s">
        <v>4485</v>
      </c>
      <c r="G1114" t="s">
        <v>4486</v>
      </c>
      <c r="H1114" t="s">
        <v>321</v>
      </c>
      <c r="I1114" t="s">
        <v>917</v>
      </c>
      <c r="J1114" t="s">
        <v>205</v>
      </c>
      <c r="K1114" t="s">
        <v>204</v>
      </c>
      <c r="L1114" t="s">
        <v>325</v>
      </c>
      <c r="M1114" t="s">
        <v>346</v>
      </c>
      <c r="N1114" t="s">
        <v>546</v>
      </c>
      <c r="O1114" t="s">
        <v>339</v>
      </c>
      <c r="P1114" t="s">
        <v>1215</v>
      </c>
      <c r="Q1114" s="142">
        <v>2232</v>
      </c>
      <c r="R1114" t="s">
        <v>1216</v>
      </c>
      <c r="S1114" t="s">
        <v>4487</v>
      </c>
      <c r="U1114" s="142">
        <v>17.171400000000002</v>
      </c>
      <c r="V1114" s="133">
        <v>2.8798543351097596E-5</v>
      </c>
      <c r="W1114" s="133">
        <v>1.9185493011297339E-3</v>
      </c>
      <c r="X1114" s="133">
        <v>1.4028700044068038E-4</v>
      </c>
    </row>
    <row r="1115" spans="1:24">
      <c r="A1115" t="s">
        <v>1213</v>
      </c>
      <c r="B1115" t="s">
        <v>1264</v>
      </c>
      <c r="C1115" t="s">
        <v>4488</v>
      </c>
      <c r="D1115" t="s">
        <v>4489</v>
      </c>
      <c r="E1115" s="166" t="s">
        <v>311</v>
      </c>
      <c r="F1115" t="s">
        <v>4490</v>
      </c>
      <c r="G1115" t="s">
        <v>4491</v>
      </c>
      <c r="H1115" t="s">
        <v>321</v>
      </c>
      <c r="I1115" t="s">
        <v>917</v>
      </c>
      <c r="J1115" t="s">
        <v>205</v>
      </c>
      <c r="K1115" t="s">
        <v>224</v>
      </c>
      <c r="L1115" t="s">
        <v>325</v>
      </c>
      <c r="M1115" t="s">
        <v>346</v>
      </c>
      <c r="N1115" t="s">
        <v>486</v>
      </c>
      <c r="O1115" t="s">
        <v>339</v>
      </c>
      <c r="P1115" t="s">
        <v>1215</v>
      </c>
      <c r="Q1115" s="142">
        <v>415</v>
      </c>
      <c r="R1115" t="s">
        <v>1216</v>
      </c>
      <c r="S1115" t="s">
        <v>4492</v>
      </c>
      <c r="U1115" s="142">
        <v>8.7073999999999998</v>
      </c>
      <c r="V1115" s="133">
        <v>3.5720376622567983E-6</v>
      </c>
      <c r="W1115" s="133">
        <v>9.7287140758655862E-4</v>
      </c>
      <c r="X1115" s="133">
        <v>7.1137714055330347E-5</v>
      </c>
    </row>
    <row r="1116" spans="1:24">
      <c r="A1116" t="s">
        <v>1213</v>
      </c>
      <c r="B1116" t="s">
        <v>1264</v>
      </c>
      <c r="C1116" t="s">
        <v>4497</v>
      </c>
      <c r="D1116" t="s">
        <v>4498</v>
      </c>
      <c r="E1116" t="s">
        <v>80</v>
      </c>
      <c r="F1116" t="s">
        <v>4499</v>
      </c>
      <c r="G1116" t="s">
        <v>4500</v>
      </c>
      <c r="H1116" t="s">
        <v>321</v>
      </c>
      <c r="I1116" t="s">
        <v>917</v>
      </c>
      <c r="J1116" t="s">
        <v>205</v>
      </c>
      <c r="K1116" t="s">
        <v>272</v>
      </c>
      <c r="L1116" t="s">
        <v>325</v>
      </c>
      <c r="M1116" t="s">
        <v>314</v>
      </c>
      <c r="N1116" t="s">
        <v>568</v>
      </c>
      <c r="O1116" t="s">
        <v>339</v>
      </c>
      <c r="P1116" t="s">
        <v>1217</v>
      </c>
      <c r="Q1116" s="142">
        <v>1760</v>
      </c>
      <c r="R1116" t="s">
        <v>1218</v>
      </c>
      <c r="S1116" t="s">
        <v>4501</v>
      </c>
      <c r="U1116" s="142">
        <v>7.4234</v>
      </c>
      <c r="V1116" s="133">
        <v>3.4134413056537117E-5</v>
      </c>
      <c r="W1116" s="133">
        <v>8.29411507710979E-4</v>
      </c>
      <c r="X1116" s="133">
        <v>6.0647726112245171E-5</v>
      </c>
    </row>
    <row r="1117" spans="1:24">
      <c r="A1117" t="s">
        <v>1213</v>
      </c>
      <c r="B1117" t="s">
        <v>1265</v>
      </c>
      <c r="C1117" t="s">
        <v>1874</v>
      </c>
      <c r="D1117" t="s">
        <v>1875</v>
      </c>
      <c r="E1117" t="s">
        <v>309</v>
      </c>
      <c r="F1117" t="s">
        <v>1874</v>
      </c>
      <c r="G1117" t="s">
        <v>3951</v>
      </c>
      <c r="H1117" t="s">
        <v>312</v>
      </c>
      <c r="I1117" t="s">
        <v>917</v>
      </c>
      <c r="J1117" t="s">
        <v>204</v>
      </c>
      <c r="K1117" t="s">
        <v>204</v>
      </c>
      <c r="L1117" t="s">
        <v>325</v>
      </c>
      <c r="M1117" t="s">
        <v>340</v>
      </c>
      <c r="N1117" t="s">
        <v>448</v>
      </c>
      <c r="O1117" t="s">
        <v>339</v>
      </c>
      <c r="P1117" t="s">
        <v>1212</v>
      </c>
      <c r="Q1117" s="142">
        <v>1173033</v>
      </c>
      <c r="S1117" t="s">
        <v>3952</v>
      </c>
      <c r="T1117" s="132">
        <v>308766.3</v>
      </c>
      <c r="U1117" s="142">
        <v>41364.921299999995</v>
      </c>
      <c r="V1117" s="133">
        <v>8.7711460765384675E-4</v>
      </c>
      <c r="W1117" s="133">
        <v>9.3881844226899019E-2</v>
      </c>
      <c r="X1117" s="133">
        <v>1.5072632860267303E-2</v>
      </c>
    </row>
    <row r="1118" spans="1:24">
      <c r="A1118" t="s">
        <v>1213</v>
      </c>
      <c r="B1118" t="s">
        <v>1265</v>
      </c>
      <c r="C1118" t="s">
        <v>1858</v>
      </c>
      <c r="D1118" t="s">
        <v>1859</v>
      </c>
      <c r="E1118" t="s">
        <v>309</v>
      </c>
      <c r="F1118" t="s">
        <v>1858</v>
      </c>
      <c r="G1118" t="s">
        <v>3946</v>
      </c>
      <c r="H1118" t="s">
        <v>312</v>
      </c>
      <c r="I1118" t="s">
        <v>917</v>
      </c>
      <c r="J1118" t="s">
        <v>204</v>
      </c>
      <c r="K1118" t="s">
        <v>204</v>
      </c>
      <c r="L1118" t="s">
        <v>325</v>
      </c>
      <c r="M1118" t="s">
        <v>340</v>
      </c>
      <c r="N1118" t="s">
        <v>448</v>
      </c>
      <c r="O1118" t="s">
        <v>339</v>
      </c>
      <c r="P1118" t="s">
        <v>1212</v>
      </c>
      <c r="Q1118" s="142">
        <v>731374</v>
      </c>
      <c r="S1118" t="s">
        <v>3947</v>
      </c>
      <c r="T1118" s="132">
        <v>175315.9</v>
      </c>
      <c r="U1118" s="142">
        <v>22847.909899999999</v>
      </c>
      <c r="V1118" s="133">
        <v>4.5268674881188944E-4</v>
      </c>
      <c r="W1118" s="133">
        <v>5.1866369918316932E-2</v>
      </c>
      <c r="X1118" s="133">
        <v>8.3270919740796139E-3</v>
      </c>
    </row>
    <row r="1119" spans="1:24">
      <c r="A1119" t="s">
        <v>1213</v>
      </c>
      <c r="B1119" t="s">
        <v>1265</v>
      </c>
      <c r="C1119" t="s">
        <v>3955</v>
      </c>
      <c r="D1119" t="s">
        <v>3956</v>
      </c>
      <c r="E1119" t="s">
        <v>309</v>
      </c>
      <c r="F1119" t="s">
        <v>3957</v>
      </c>
      <c r="G1119" t="s">
        <v>3958</v>
      </c>
      <c r="H1119" t="s">
        <v>312</v>
      </c>
      <c r="I1119" t="s">
        <v>917</v>
      </c>
      <c r="J1119" t="s">
        <v>204</v>
      </c>
      <c r="K1119" t="s">
        <v>204</v>
      </c>
      <c r="L1119" t="s">
        <v>325</v>
      </c>
      <c r="M1119" t="s">
        <v>340</v>
      </c>
      <c r="N1119" t="s">
        <v>448</v>
      </c>
      <c r="O1119" t="s">
        <v>339</v>
      </c>
      <c r="P1119" t="s">
        <v>1212</v>
      </c>
      <c r="Q1119" s="142">
        <v>125964</v>
      </c>
      <c r="S1119" t="s">
        <v>3959</v>
      </c>
      <c r="U1119" s="142">
        <v>19448.8416</v>
      </c>
      <c r="V1119" s="133">
        <v>1.2554963598140696E-3</v>
      </c>
      <c r="W1119" s="133">
        <v>4.3814051983630802E-2</v>
      </c>
      <c r="X1119" s="133">
        <v>7.0343006691885764E-3</v>
      </c>
    </row>
    <row r="1120" spans="1:24">
      <c r="A1120" t="s">
        <v>1213</v>
      </c>
      <c r="B1120" t="s">
        <v>1265</v>
      </c>
      <c r="C1120" t="s">
        <v>3942</v>
      </c>
      <c r="D1120" t="s">
        <v>3943</v>
      </c>
      <c r="E1120" t="s">
        <v>309</v>
      </c>
      <c r="F1120" t="s">
        <v>3942</v>
      </c>
      <c r="G1120" t="s">
        <v>3944</v>
      </c>
      <c r="H1120" t="s">
        <v>312</v>
      </c>
      <c r="I1120" t="s">
        <v>917</v>
      </c>
      <c r="J1120" t="s">
        <v>204</v>
      </c>
      <c r="K1120" t="s">
        <v>204</v>
      </c>
      <c r="L1120" t="s">
        <v>325</v>
      </c>
      <c r="M1120" t="s">
        <v>340</v>
      </c>
      <c r="N1120" t="s">
        <v>439</v>
      </c>
      <c r="O1120" t="s">
        <v>339</v>
      </c>
      <c r="P1120" t="s">
        <v>1212</v>
      </c>
      <c r="Q1120" s="142">
        <v>294254</v>
      </c>
      <c r="S1120" t="s">
        <v>3945</v>
      </c>
      <c r="U1120" s="142">
        <v>12573.473400000001</v>
      </c>
      <c r="V1120" s="133">
        <v>3.718363537913208E-3</v>
      </c>
      <c r="W1120" s="133">
        <v>2.8325328025638308E-2</v>
      </c>
      <c r="X1120" s="133">
        <v>4.5476020788986615E-3</v>
      </c>
    </row>
    <row r="1121" spans="1:24">
      <c r="A1121" t="s">
        <v>1213</v>
      </c>
      <c r="B1121" t="s">
        <v>1265</v>
      </c>
      <c r="C1121" t="s">
        <v>2119</v>
      </c>
      <c r="D1121" t="s">
        <v>2120</v>
      </c>
      <c r="E1121" t="s">
        <v>309</v>
      </c>
      <c r="F1121" t="s">
        <v>2119</v>
      </c>
      <c r="G1121" t="s">
        <v>4008</v>
      </c>
      <c r="H1121" t="s">
        <v>312</v>
      </c>
      <c r="I1121" t="s">
        <v>917</v>
      </c>
      <c r="J1121" t="s">
        <v>204</v>
      </c>
      <c r="K1121" t="s">
        <v>204</v>
      </c>
      <c r="L1121" t="s">
        <v>325</v>
      </c>
      <c r="M1121" t="s">
        <v>340</v>
      </c>
      <c r="N1121" t="s">
        <v>464</v>
      </c>
      <c r="O1121" t="s">
        <v>339</v>
      </c>
      <c r="P1121" t="s">
        <v>1212</v>
      </c>
      <c r="Q1121" s="142">
        <v>30395</v>
      </c>
      <c r="S1121" t="s">
        <v>4009</v>
      </c>
      <c r="U1121" s="142">
        <v>12471.068499999999</v>
      </c>
      <c r="V1121" s="133">
        <v>1.2356206903434545E-3</v>
      </c>
      <c r="W1121" s="133">
        <v>2.8094631792899203E-2</v>
      </c>
      <c r="X1121" s="133">
        <v>4.5105640376569564E-3</v>
      </c>
    </row>
    <row r="1122" spans="1:24">
      <c r="A1122" t="s">
        <v>1213</v>
      </c>
      <c r="B1122" t="s">
        <v>1265</v>
      </c>
      <c r="C1122" t="s">
        <v>2253</v>
      </c>
      <c r="D1122" t="s">
        <v>2254</v>
      </c>
      <c r="E1122" t="s">
        <v>309</v>
      </c>
      <c r="F1122" t="s">
        <v>2253</v>
      </c>
      <c r="G1122" t="s">
        <v>3966</v>
      </c>
      <c r="H1122" t="s">
        <v>312</v>
      </c>
      <c r="I1122" t="s">
        <v>917</v>
      </c>
      <c r="J1122" t="s">
        <v>204</v>
      </c>
      <c r="K1122" t="s">
        <v>204</v>
      </c>
      <c r="L1122" t="s">
        <v>325</v>
      </c>
      <c r="M1122" t="s">
        <v>340</v>
      </c>
      <c r="N1122" t="s">
        <v>467</v>
      </c>
      <c r="O1122" t="s">
        <v>339</v>
      </c>
      <c r="P1122" t="s">
        <v>1212</v>
      </c>
      <c r="Q1122" s="142">
        <v>234079</v>
      </c>
      <c r="S1122" t="s">
        <v>3967</v>
      </c>
      <c r="U1122" s="142">
        <v>12108.9067</v>
      </c>
      <c r="V1122" s="133">
        <v>1.9080539126914035E-4</v>
      </c>
      <c r="W1122" s="133">
        <v>2.7278759178351975E-2</v>
      </c>
      <c r="X1122" s="133">
        <v>4.3795765343640318E-3</v>
      </c>
    </row>
    <row r="1123" spans="1:24">
      <c r="A1123" t="s">
        <v>1213</v>
      </c>
      <c r="B1123" t="s">
        <v>1265</v>
      </c>
      <c r="C1123" t="s">
        <v>4763</v>
      </c>
      <c r="D1123" t="s">
        <v>4764</v>
      </c>
      <c r="E1123" t="s">
        <v>309</v>
      </c>
      <c r="F1123" t="s">
        <v>4763</v>
      </c>
      <c r="G1123" t="s">
        <v>4765</v>
      </c>
      <c r="H1123" t="s">
        <v>312</v>
      </c>
      <c r="I1123" t="s">
        <v>917</v>
      </c>
      <c r="J1123" t="s">
        <v>204</v>
      </c>
      <c r="K1123" t="s">
        <v>204</v>
      </c>
      <c r="L1123" t="s">
        <v>325</v>
      </c>
      <c r="M1123" t="s">
        <v>340</v>
      </c>
      <c r="N1123" t="s">
        <v>475</v>
      </c>
      <c r="O1123" t="s">
        <v>339</v>
      </c>
      <c r="P1123" t="s">
        <v>1212</v>
      </c>
      <c r="Q1123" s="142">
        <v>1263156</v>
      </c>
      <c r="S1123" t="s">
        <v>4766</v>
      </c>
      <c r="U1123" s="142">
        <v>10630.7209</v>
      </c>
      <c r="V1123" s="133">
        <v>8.8320770340566956E-3</v>
      </c>
      <c r="W1123" s="133">
        <v>2.3948724944153704E-2</v>
      </c>
      <c r="X1123" s="133">
        <v>3.844942986871248E-3</v>
      </c>
    </row>
    <row r="1124" spans="1:24">
      <c r="A1124" t="s">
        <v>1213</v>
      </c>
      <c r="B1124" t="s">
        <v>1265</v>
      </c>
      <c r="C1124" t="s">
        <v>3567</v>
      </c>
      <c r="D1124" t="s">
        <v>3568</v>
      </c>
      <c r="E1124" t="s">
        <v>309</v>
      </c>
      <c r="F1124" t="s">
        <v>3567</v>
      </c>
      <c r="G1124" t="s">
        <v>3953</v>
      </c>
      <c r="H1124" t="s">
        <v>312</v>
      </c>
      <c r="I1124" t="s">
        <v>917</v>
      </c>
      <c r="J1124" t="s">
        <v>204</v>
      </c>
      <c r="K1124" t="s">
        <v>204</v>
      </c>
      <c r="L1124" t="s">
        <v>325</v>
      </c>
      <c r="M1124" t="s">
        <v>340</v>
      </c>
      <c r="N1124" t="s">
        <v>448</v>
      </c>
      <c r="O1124" t="s">
        <v>339</v>
      </c>
      <c r="P1124" t="s">
        <v>1212</v>
      </c>
      <c r="Q1124" s="142">
        <v>512885</v>
      </c>
      <c r="S1124" t="s">
        <v>3954</v>
      </c>
      <c r="T1124" s="132">
        <v>76206.5</v>
      </c>
      <c r="U1124" s="142">
        <v>10056.9486</v>
      </c>
      <c r="V1124" s="133">
        <v>4.146162633294569E-4</v>
      </c>
      <c r="W1124" s="133">
        <v>2.2827816127012335E-2</v>
      </c>
      <c r="X1124" s="133">
        <v>3.6649822371678715E-3</v>
      </c>
    </row>
    <row r="1125" spans="1:24">
      <c r="A1125" t="s">
        <v>1213</v>
      </c>
      <c r="B1125" t="s">
        <v>1265</v>
      </c>
      <c r="C1125" t="s">
        <v>1756</v>
      </c>
      <c r="D1125" t="s">
        <v>1757</v>
      </c>
      <c r="E1125" t="s">
        <v>309</v>
      </c>
      <c r="F1125" t="s">
        <v>1756</v>
      </c>
      <c r="G1125" t="s">
        <v>3970</v>
      </c>
      <c r="H1125" t="s">
        <v>312</v>
      </c>
      <c r="I1125" t="s">
        <v>917</v>
      </c>
      <c r="J1125" t="s">
        <v>204</v>
      </c>
      <c r="K1125" t="s">
        <v>204</v>
      </c>
      <c r="L1125" t="s">
        <v>325</v>
      </c>
      <c r="M1125" t="s">
        <v>340</v>
      </c>
      <c r="N1125" t="s">
        <v>441</v>
      </c>
      <c r="O1125" t="s">
        <v>339</v>
      </c>
      <c r="P1125" t="s">
        <v>1212</v>
      </c>
      <c r="Q1125" s="142">
        <v>141656.79999999999</v>
      </c>
      <c r="S1125" t="s">
        <v>3971</v>
      </c>
      <c r="U1125" s="142">
        <v>8922.9618000000009</v>
      </c>
      <c r="V1125" s="133">
        <v>1.2005700760259572E-3</v>
      </c>
      <c r="W1125" s="133">
        <v>2.0101511524223712E-2</v>
      </c>
      <c r="X1125" s="133">
        <v>3.2272768567348361E-3</v>
      </c>
    </row>
    <row r="1126" spans="1:24">
      <c r="A1126" t="s">
        <v>1213</v>
      </c>
      <c r="B1126" t="s">
        <v>1265</v>
      </c>
      <c r="C1126" t="s">
        <v>2388</v>
      </c>
      <c r="D1126" t="s">
        <v>2389</v>
      </c>
      <c r="E1126" t="s">
        <v>309</v>
      </c>
      <c r="F1126" t="s">
        <v>2388</v>
      </c>
      <c r="G1126" t="s">
        <v>3968</v>
      </c>
      <c r="H1126" t="s">
        <v>312</v>
      </c>
      <c r="I1126" t="s">
        <v>917</v>
      </c>
      <c r="J1126" t="s">
        <v>204</v>
      </c>
      <c r="K1126" t="s">
        <v>204</v>
      </c>
      <c r="L1126" t="s">
        <v>325</v>
      </c>
      <c r="M1126" t="s">
        <v>340</v>
      </c>
      <c r="N1126" t="s">
        <v>446</v>
      </c>
      <c r="O1126" t="s">
        <v>339</v>
      </c>
      <c r="P1126" t="s">
        <v>1212</v>
      </c>
      <c r="Q1126" s="142">
        <v>11483</v>
      </c>
      <c r="S1126" t="s">
        <v>3969</v>
      </c>
      <c r="U1126" s="142">
        <v>8899.3250000000007</v>
      </c>
      <c r="V1126" s="133">
        <v>2.5819669965571897E-4</v>
      </c>
      <c r="W1126" s="133">
        <v>2.0048262831716682E-2</v>
      </c>
      <c r="X1126" s="133">
        <v>3.218727834300765E-3</v>
      </c>
    </row>
    <row r="1127" spans="1:24">
      <c r="A1127" t="s">
        <v>1213</v>
      </c>
      <c r="B1127" t="s">
        <v>1265</v>
      </c>
      <c r="C1127" t="s">
        <v>2125</v>
      </c>
      <c r="D1127" t="s">
        <v>2126</v>
      </c>
      <c r="E1127" t="s">
        <v>309</v>
      </c>
      <c r="F1127" t="s">
        <v>2125</v>
      </c>
      <c r="G1127" t="s">
        <v>3972</v>
      </c>
      <c r="H1127" t="s">
        <v>312</v>
      </c>
      <c r="I1127" t="s">
        <v>917</v>
      </c>
      <c r="J1127" t="s">
        <v>204</v>
      </c>
      <c r="K1127" t="s">
        <v>204</v>
      </c>
      <c r="L1127" t="s">
        <v>325</v>
      </c>
      <c r="M1127" t="s">
        <v>340</v>
      </c>
      <c r="N1127" t="s">
        <v>464</v>
      </c>
      <c r="O1127" t="s">
        <v>339</v>
      </c>
      <c r="P1127" t="s">
        <v>1212</v>
      </c>
      <c r="Q1127" s="142">
        <v>30757</v>
      </c>
      <c r="S1127" t="s">
        <v>3973</v>
      </c>
      <c r="T1127" s="132">
        <v>77667.199999999997</v>
      </c>
      <c r="U1127" s="142">
        <v>8351.3001999999997</v>
      </c>
      <c r="V1127" s="133">
        <v>6.472267584421037E-4</v>
      </c>
      <c r="W1127" s="133">
        <v>1.8988648491445909E-2</v>
      </c>
      <c r="X1127" s="133">
        <v>3.0486078493782739E-3</v>
      </c>
    </row>
    <row r="1128" spans="1:24">
      <c r="A1128" t="s">
        <v>1213</v>
      </c>
      <c r="B1128" t="s">
        <v>1265</v>
      </c>
      <c r="C1128" t="s">
        <v>2330</v>
      </c>
      <c r="D1128" t="s">
        <v>2331</v>
      </c>
      <c r="E1128" t="s">
        <v>309</v>
      </c>
      <c r="F1128" t="s">
        <v>3974</v>
      </c>
      <c r="G1128" t="s">
        <v>3975</v>
      </c>
      <c r="H1128" t="s">
        <v>312</v>
      </c>
      <c r="I1128" t="s">
        <v>917</v>
      </c>
      <c r="J1128" t="s">
        <v>204</v>
      </c>
      <c r="K1128" t="s">
        <v>204</v>
      </c>
      <c r="L1128" t="s">
        <v>325</v>
      </c>
      <c r="M1128" t="s">
        <v>340</v>
      </c>
      <c r="N1128" t="s">
        <v>445</v>
      </c>
      <c r="O1128" t="s">
        <v>339</v>
      </c>
      <c r="P1128" t="s">
        <v>1212</v>
      </c>
      <c r="Q1128" s="142">
        <v>199895</v>
      </c>
      <c r="S1128" t="s">
        <v>3976</v>
      </c>
      <c r="U1128" s="142">
        <v>7615.9994999999999</v>
      </c>
      <c r="V1128" s="133">
        <v>7.6924776965576591E-4</v>
      </c>
      <c r="W1128" s="133">
        <v>1.7157206833352284E-2</v>
      </c>
      <c r="X1128" s="133">
        <v>2.7545717879356815E-3</v>
      </c>
    </row>
    <row r="1129" spans="1:24">
      <c r="A1129" t="s">
        <v>1213</v>
      </c>
      <c r="B1129" t="s">
        <v>1265</v>
      </c>
      <c r="C1129" t="s">
        <v>4114</v>
      </c>
      <c r="D1129" t="s">
        <v>4115</v>
      </c>
      <c r="E1129" t="s">
        <v>309</v>
      </c>
      <c r="F1129" t="s">
        <v>4114</v>
      </c>
      <c r="G1129" t="s">
        <v>4116</v>
      </c>
      <c r="H1129" t="s">
        <v>312</v>
      </c>
      <c r="I1129" t="s">
        <v>917</v>
      </c>
      <c r="J1129" t="s">
        <v>204</v>
      </c>
      <c r="K1129" t="s">
        <v>204</v>
      </c>
      <c r="L1129" t="s">
        <v>325</v>
      </c>
      <c r="M1129" t="s">
        <v>340</v>
      </c>
      <c r="N1129" t="s">
        <v>480</v>
      </c>
      <c r="O1129" t="s">
        <v>339</v>
      </c>
      <c r="P1129" t="s">
        <v>1212</v>
      </c>
      <c r="Q1129" s="142">
        <v>7967</v>
      </c>
      <c r="S1129" t="s">
        <v>4117</v>
      </c>
      <c r="U1129" s="142">
        <v>7580.6004999999996</v>
      </c>
      <c r="V1129" s="133">
        <v>1.0654655209031778E-4</v>
      </c>
      <c r="W1129" s="133">
        <v>1.7077460509223215E-2</v>
      </c>
      <c r="X1129" s="133">
        <v>2.741768598187424E-3</v>
      </c>
    </row>
    <row r="1130" spans="1:24">
      <c r="A1130" t="s">
        <v>1213</v>
      </c>
      <c r="B1130" t="s">
        <v>1265</v>
      </c>
      <c r="C1130" t="s">
        <v>2274</v>
      </c>
      <c r="D1130" t="s">
        <v>2275</v>
      </c>
      <c r="E1130" t="s">
        <v>309</v>
      </c>
      <c r="F1130" t="s">
        <v>4235</v>
      </c>
      <c r="G1130" t="s">
        <v>4236</v>
      </c>
      <c r="H1130" t="s">
        <v>312</v>
      </c>
      <c r="I1130" t="s">
        <v>917</v>
      </c>
      <c r="J1130" t="s">
        <v>204</v>
      </c>
      <c r="K1130" t="s">
        <v>204</v>
      </c>
      <c r="L1130" t="s">
        <v>325</v>
      </c>
      <c r="M1130" t="s">
        <v>340</v>
      </c>
      <c r="N1130" t="s">
        <v>445</v>
      </c>
      <c r="O1130" t="s">
        <v>339</v>
      </c>
      <c r="P1130" t="s">
        <v>1212</v>
      </c>
      <c r="Q1130" s="142">
        <v>105320</v>
      </c>
      <c r="S1130" t="s">
        <v>4237</v>
      </c>
      <c r="U1130" s="142">
        <v>6918.4708000000001</v>
      </c>
      <c r="V1130" s="133">
        <v>1.3325309300710364E-3</v>
      </c>
      <c r="W1130" s="133">
        <v>1.5585824879073095E-2</v>
      </c>
      <c r="X1130" s="133">
        <v>2.5022880426051504E-3</v>
      </c>
    </row>
    <row r="1131" spans="1:24">
      <c r="A1131" t="s">
        <v>1213</v>
      </c>
      <c r="B1131" t="s">
        <v>1265</v>
      </c>
      <c r="C1131" t="s">
        <v>2163</v>
      </c>
      <c r="D1131" t="s">
        <v>2164</v>
      </c>
      <c r="E1131" t="s">
        <v>309</v>
      </c>
      <c r="F1131" t="s">
        <v>2163</v>
      </c>
      <c r="G1131" t="s">
        <v>3960</v>
      </c>
      <c r="H1131" t="s">
        <v>312</v>
      </c>
      <c r="I1131" t="s">
        <v>917</v>
      </c>
      <c r="J1131" t="s">
        <v>204</v>
      </c>
      <c r="K1131" t="s">
        <v>204</v>
      </c>
      <c r="L1131" t="s">
        <v>325</v>
      </c>
      <c r="M1131" t="s">
        <v>340</v>
      </c>
      <c r="N1131" t="s">
        <v>484</v>
      </c>
      <c r="O1131" t="s">
        <v>339</v>
      </c>
      <c r="P1131" t="s">
        <v>1212</v>
      </c>
      <c r="Q1131" s="142">
        <v>1410549</v>
      </c>
      <c r="S1131" t="s">
        <v>3961</v>
      </c>
      <c r="U1131" s="142">
        <v>6671.8967999999995</v>
      </c>
      <c r="V1131" s="133">
        <v>5.0980439462130372E-4</v>
      </c>
      <c r="W1131" s="133">
        <v>1.5030346687084872E-2</v>
      </c>
      <c r="X1131" s="133">
        <v>2.4131065941720713E-3</v>
      </c>
    </row>
    <row r="1132" spans="1:24">
      <c r="A1132" t="s">
        <v>1213</v>
      </c>
      <c r="B1132" t="s">
        <v>1265</v>
      </c>
      <c r="C1132" t="s">
        <v>2324</v>
      </c>
      <c r="D1132" t="s">
        <v>2325</v>
      </c>
      <c r="E1132" t="s">
        <v>309</v>
      </c>
      <c r="F1132" t="s">
        <v>2324</v>
      </c>
      <c r="G1132" t="s">
        <v>4238</v>
      </c>
      <c r="H1132" t="s">
        <v>312</v>
      </c>
      <c r="I1132" t="s">
        <v>917</v>
      </c>
      <c r="J1132" t="s">
        <v>204</v>
      </c>
      <c r="K1132" t="s">
        <v>204</v>
      </c>
      <c r="L1132" t="s">
        <v>325</v>
      </c>
      <c r="M1132" t="s">
        <v>340</v>
      </c>
      <c r="N1132" t="s">
        <v>454</v>
      </c>
      <c r="O1132" t="s">
        <v>339</v>
      </c>
      <c r="P1132" t="s">
        <v>1212</v>
      </c>
      <c r="Q1132" s="142">
        <v>13179</v>
      </c>
      <c r="S1132" t="s">
        <v>4239</v>
      </c>
      <c r="U1132" s="142">
        <v>6378.6360000000004</v>
      </c>
      <c r="V1132" s="133">
        <v>7.1202894536243533E-4</v>
      </c>
      <c r="W1132" s="133">
        <v>1.436969332346554E-2</v>
      </c>
      <c r="X1132" s="133">
        <v>2.3070393808601098E-3</v>
      </c>
    </row>
    <row r="1133" spans="1:24">
      <c r="A1133" t="s">
        <v>1213</v>
      </c>
      <c r="B1133" t="s">
        <v>1265</v>
      </c>
      <c r="C1133" t="s">
        <v>2415</v>
      </c>
      <c r="D1133" t="s">
        <v>2416</v>
      </c>
      <c r="E1133" t="s">
        <v>309</v>
      </c>
      <c r="F1133" t="s">
        <v>2415</v>
      </c>
      <c r="G1133" t="s">
        <v>4243</v>
      </c>
      <c r="H1133" t="s">
        <v>312</v>
      </c>
      <c r="I1133" t="s">
        <v>917</v>
      </c>
      <c r="J1133" t="s">
        <v>204</v>
      </c>
      <c r="K1133" t="s">
        <v>204</v>
      </c>
      <c r="L1133" t="s">
        <v>325</v>
      </c>
      <c r="M1133" t="s">
        <v>340</v>
      </c>
      <c r="N1133" t="s">
        <v>440</v>
      </c>
      <c r="O1133" t="s">
        <v>339</v>
      </c>
      <c r="P1133" t="s">
        <v>1212</v>
      </c>
      <c r="Q1133" s="142">
        <v>15397</v>
      </c>
      <c r="S1133" t="s">
        <v>4244</v>
      </c>
      <c r="U1133" s="142">
        <v>6041.7828</v>
      </c>
      <c r="V1133" s="133">
        <v>1.1184261230405296E-3</v>
      </c>
      <c r="W1133" s="133">
        <v>1.3610835602311988E-2</v>
      </c>
      <c r="X1133" s="133">
        <v>2.185205559653076E-3</v>
      </c>
    </row>
    <row r="1134" spans="1:24">
      <c r="A1134" t="s">
        <v>1213</v>
      </c>
      <c r="B1134" t="s">
        <v>1265</v>
      </c>
      <c r="C1134" t="s">
        <v>1683</v>
      </c>
      <c r="D1134" t="s">
        <v>1684</v>
      </c>
      <c r="E1134" t="s">
        <v>309</v>
      </c>
      <c r="F1134" t="s">
        <v>4317</v>
      </c>
      <c r="G1134" t="s">
        <v>4318</v>
      </c>
      <c r="H1134" t="s">
        <v>312</v>
      </c>
      <c r="I1134" t="s">
        <v>917</v>
      </c>
      <c r="J1134" t="s">
        <v>204</v>
      </c>
      <c r="K1134" t="s">
        <v>204</v>
      </c>
      <c r="L1134" t="s">
        <v>325</v>
      </c>
      <c r="M1134" t="s">
        <v>340</v>
      </c>
      <c r="N1134" t="s">
        <v>454</v>
      </c>
      <c r="O1134" t="s">
        <v>339</v>
      </c>
      <c r="P1134" t="s">
        <v>1212</v>
      </c>
      <c r="Q1134" s="142">
        <v>124408</v>
      </c>
      <c r="S1134" t="s">
        <v>4319</v>
      </c>
      <c r="U1134" s="142">
        <v>5187.8135999999995</v>
      </c>
      <c r="V1134" s="133">
        <v>1.245201391016708E-3</v>
      </c>
      <c r="W1134" s="133">
        <v>1.1687026889652227E-2</v>
      </c>
      <c r="X1134" s="133">
        <v>1.8763400632614334E-3</v>
      </c>
    </row>
    <row r="1135" spans="1:24">
      <c r="A1135" t="s">
        <v>1213</v>
      </c>
      <c r="B1135" t="s">
        <v>1265</v>
      </c>
      <c r="C1135" t="s">
        <v>2280</v>
      </c>
      <c r="D1135" t="s">
        <v>2281</v>
      </c>
      <c r="E1135" t="s">
        <v>309</v>
      </c>
      <c r="F1135" t="s">
        <v>2280</v>
      </c>
      <c r="G1135" t="s">
        <v>4267</v>
      </c>
      <c r="H1135" t="s">
        <v>312</v>
      </c>
      <c r="I1135" t="s">
        <v>917</v>
      </c>
      <c r="J1135" t="s">
        <v>204</v>
      </c>
      <c r="K1135" t="s">
        <v>204</v>
      </c>
      <c r="L1135" t="s">
        <v>325</v>
      </c>
      <c r="M1135" t="s">
        <v>340</v>
      </c>
      <c r="N1135" t="s">
        <v>451</v>
      </c>
      <c r="O1135" t="s">
        <v>339</v>
      </c>
      <c r="P1135" t="s">
        <v>1212</v>
      </c>
      <c r="Q1135" s="142">
        <v>3167</v>
      </c>
      <c r="S1135" t="s">
        <v>4268</v>
      </c>
      <c r="U1135" s="142">
        <v>5014.6278000000002</v>
      </c>
      <c r="V1135" s="133">
        <v>7.8045371295863664E-4</v>
      </c>
      <c r="W1135" s="133">
        <v>1.1296876576328338E-2</v>
      </c>
      <c r="X1135" s="133">
        <v>1.8137018345232262E-3</v>
      </c>
    </row>
    <row r="1136" spans="1:24">
      <c r="A1136" t="s">
        <v>1213</v>
      </c>
      <c r="B1136" t="s">
        <v>1265</v>
      </c>
      <c r="C1136" t="s">
        <v>2393</v>
      </c>
      <c r="D1136" t="s">
        <v>2394</v>
      </c>
      <c r="E1136" t="s">
        <v>309</v>
      </c>
      <c r="F1136" t="s">
        <v>2393</v>
      </c>
      <c r="G1136" t="s">
        <v>3983</v>
      </c>
      <c r="H1136" t="s">
        <v>312</v>
      </c>
      <c r="I1136" t="s">
        <v>917</v>
      </c>
      <c r="J1136" t="s">
        <v>204</v>
      </c>
      <c r="K1136" t="s">
        <v>204</v>
      </c>
      <c r="L1136" t="s">
        <v>325</v>
      </c>
      <c r="M1136" t="s">
        <v>340</v>
      </c>
      <c r="N1136" t="s">
        <v>456</v>
      </c>
      <c r="O1136" t="s">
        <v>339</v>
      </c>
      <c r="P1136" t="s">
        <v>1212</v>
      </c>
      <c r="Q1136" s="142">
        <v>247437</v>
      </c>
      <c r="S1136" t="s">
        <v>3984</v>
      </c>
      <c r="U1136" s="142">
        <v>4827.4959000000008</v>
      </c>
      <c r="V1136" s="133">
        <v>1.8827686033444038E-4</v>
      </c>
      <c r="W1136" s="133">
        <v>1.0875308635293889E-2</v>
      </c>
      <c r="X1136" s="133">
        <v>1.7460195381942998E-3</v>
      </c>
    </row>
    <row r="1137" spans="1:24">
      <c r="A1137" t="s">
        <v>1213</v>
      </c>
      <c r="B1137" t="s">
        <v>1265</v>
      </c>
      <c r="C1137" t="s">
        <v>2535</v>
      </c>
      <c r="D1137" t="s">
        <v>2536</v>
      </c>
      <c r="E1137" t="s">
        <v>309</v>
      </c>
      <c r="F1137" t="s">
        <v>2535</v>
      </c>
      <c r="G1137" t="s">
        <v>4245</v>
      </c>
      <c r="H1137" t="s">
        <v>312</v>
      </c>
      <c r="I1137" t="s">
        <v>917</v>
      </c>
      <c r="J1137" t="s">
        <v>204</v>
      </c>
      <c r="K1137" t="s">
        <v>204</v>
      </c>
      <c r="L1137" t="s">
        <v>325</v>
      </c>
      <c r="M1137" t="s">
        <v>340</v>
      </c>
      <c r="N1137" t="s">
        <v>451</v>
      </c>
      <c r="O1137" t="s">
        <v>339</v>
      </c>
      <c r="P1137" t="s">
        <v>1212</v>
      </c>
      <c r="Q1137" s="142">
        <v>4718</v>
      </c>
      <c r="S1137" t="s">
        <v>4246</v>
      </c>
      <c r="U1137" s="142">
        <v>4723.6615999999995</v>
      </c>
      <c r="V1137" s="133">
        <v>6.125371475606922E-4</v>
      </c>
      <c r="W1137" s="133">
        <v>1.0641392384803043E-2</v>
      </c>
      <c r="X1137" s="133">
        <v>1.7084645264374193E-3</v>
      </c>
    </row>
    <row r="1138" spans="1:24">
      <c r="A1138" t="s">
        <v>1213</v>
      </c>
      <c r="B1138" t="s">
        <v>1265</v>
      </c>
      <c r="C1138" t="s">
        <v>3113</v>
      </c>
      <c r="D1138" t="s">
        <v>3114</v>
      </c>
      <c r="E1138" t="s">
        <v>309</v>
      </c>
      <c r="F1138" t="s">
        <v>3113</v>
      </c>
      <c r="G1138" t="s">
        <v>4449</v>
      </c>
      <c r="H1138" t="s">
        <v>312</v>
      </c>
      <c r="I1138" t="s">
        <v>917</v>
      </c>
      <c r="J1138" t="s">
        <v>204</v>
      </c>
      <c r="K1138" t="s">
        <v>204</v>
      </c>
      <c r="L1138" t="s">
        <v>325</v>
      </c>
      <c r="M1138" t="s">
        <v>340</v>
      </c>
      <c r="N1138" t="s">
        <v>447</v>
      </c>
      <c r="O1138" t="s">
        <v>339</v>
      </c>
      <c r="P1138" t="s">
        <v>1212</v>
      </c>
      <c r="Q1138" s="142">
        <v>13735</v>
      </c>
      <c r="S1138" t="s">
        <v>4450</v>
      </c>
      <c r="U1138" s="142">
        <v>3928.21</v>
      </c>
      <c r="V1138" s="133">
        <v>7.0974528592968598E-4</v>
      </c>
      <c r="W1138" s="133">
        <v>8.8494112236801991E-3</v>
      </c>
      <c r="X1138" s="133">
        <v>1.4207638069155366E-3</v>
      </c>
    </row>
    <row r="1139" spans="1:24">
      <c r="A1139" t="s">
        <v>1213</v>
      </c>
      <c r="B1139" t="s">
        <v>1265</v>
      </c>
      <c r="C1139" t="s">
        <v>1953</v>
      </c>
      <c r="D1139" t="s">
        <v>1954</v>
      </c>
      <c r="E1139" t="s">
        <v>309</v>
      </c>
      <c r="F1139" t="s">
        <v>1953</v>
      </c>
      <c r="G1139" t="s">
        <v>3996</v>
      </c>
      <c r="H1139" t="s">
        <v>312</v>
      </c>
      <c r="I1139" t="s">
        <v>917</v>
      </c>
      <c r="J1139" t="s">
        <v>204</v>
      </c>
      <c r="K1139" t="s">
        <v>204</v>
      </c>
      <c r="L1139" t="s">
        <v>325</v>
      </c>
      <c r="M1139" t="s">
        <v>340</v>
      </c>
      <c r="N1139" t="s">
        <v>464</v>
      </c>
      <c r="O1139" t="s">
        <v>339</v>
      </c>
      <c r="P1139" t="s">
        <v>1212</v>
      </c>
      <c r="Q1139" s="142">
        <v>12413</v>
      </c>
      <c r="S1139" t="s">
        <v>3997</v>
      </c>
      <c r="U1139" s="142">
        <v>3303.0992999999999</v>
      </c>
      <c r="V1139" s="133">
        <v>1.0235604434169718E-4</v>
      </c>
      <c r="W1139" s="133">
        <v>7.4411714288060487E-3</v>
      </c>
      <c r="X1139" s="133">
        <v>1.194672366316476E-3</v>
      </c>
    </row>
    <row r="1140" spans="1:24">
      <c r="A1140" t="s">
        <v>1213</v>
      </c>
      <c r="B1140" t="s">
        <v>1265</v>
      </c>
      <c r="C1140" t="s">
        <v>4093</v>
      </c>
      <c r="D1140" t="s">
        <v>4094</v>
      </c>
      <c r="E1140" t="s">
        <v>309</v>
      </c>
      <c r="F1140" t="s">
        <v>4093</v>
      </c>
      <c r="G1140" t="s">
        <v>4095</v>
      </c>
      <c r="H1140" t="s">
        <v>312</v>
      </c>
      <c r="I1140" t="s">
        <v>917</v>
      </c>
      <c r="J1140" t="s">
        <v>204</v>
      </c>
      <c r="K1140" t="s">
        <v>204</v>
      </c>
      <c r="L1140" t="s">
        <v>325</v>
      </c>
      <c r="M1140" t="s">
        <v>340</v>
      </c>
      <c r="N1140" t="s">
        <v>475</v>
      </c>
      <c r="O1140" t="s">
        <v>339</v>
      </c>
      <c r="P1140" t="s">
        <v>1212</v>
      </c>
      <c r="Q1140" s="142">
        <v>9600</v>
      </c>
      <c r="S1140" t="s">
        <v>4096</v>
      </c>
      <c r="U1140" s="142">
        <v>3277.44</v>
      </c>
      <c r="V1140" s="133">
        <v>6.9519782686952635E-4</v>
      </c>
      <c r="W1140" s="133">
        <v>7.3833665514161486E-3</v>
      </c>
      <c r="X1140" s="133">
        <v>1.1853918531181521E-3</v>
      </c>
    </row>
    <row r="1141" spans="1:24">
      <c r="A1141" t="s">
        <v>1213</v>
      </c>
      <c r="B1141" t="s">
        <v>1265</v>
      </c>
      <c r="C1141" t="s">
        <v>4635</v>
      </c>
      <c r="D1141" t="s">
        <v>4636</v>
      </c>
      <c r="E1141" t="s">
        <v>309</v>
      </c>
      <c r="F1141" t="s">
        <v>4635</v>
      </c>
      <c r="G1141" t="s">
        <v>4637</v>
      </c>
      <c r="H1141" t="s">
        <v>312</v>
      </c>
      <c r="I1141" t="s">
        <v>917</v>
      </c>
      <c r="J1141" t="s">
        <v>204</v>
      </c>
      <c r="K1141" t="s">
        <v>204</v>
      </c>
      <c r="L1141" t="s">
        <v>325</v>
      </c>
      <c r="M1141" t="s">
        <v>340</v>
      </c>
      <c r="N1141" t="s">
        <v>480</v>
      </c>
      <c r="O1141" t="s">
        <v>339</v>
      </c>
      <c r="P1141" t="s">
        <v>1212</v>
      </c>
      <c r="Q1141" s="142">
        <v>31742</v>
      </c>
      <c r="S1141" t="s">
        <v>3989</v>
      </c>
      <c r="U1141" s="142">
        <v>3110.7159999999999</v>
      </c>
      <c r="V1141" s="133">
        <v>8.8416172265521936E-4</v>
      </c>
      <c r="W1141" s="133">
        <v>7.0077732819990718E-3</v>
      </c>
      <c r="X1141" s="133">
        <v>1.1250907427029285E-3</v>
      </c>
    </row>
    <row r="1142" spans="1:24">
      <c r="A1142" t="s">
        <v>1213</v>
      </c>
      <c r="B1142" t="s">
        <v>1265</v>
      </c>
      <c r="C1142" t="s">
        <v>4767</v>
      </c>
      <c r="D1142" t="s">
        <v>4768</v>
      </c>
      <c r="E1142" t="s">
        <v>309</v>
      </c>
      <c r="F1142" t="s">
        <v>4767</v>
      </c>
      <c r="G1142" t="s">
        <v>4769</v>
      </c>
      <c r="H1142" t="s">
        <v>312</v>
      </c>
      <c r="I1142" t="s">
        <v>917</v>
      </c>
      <c r="J1142" t="s">
        <v>204</v>
      </c>
      <c r="K1142" t="s">
        <v>204</v>
      </c>
      <c r="L1142" t="s">
        <v>325</v>
      </c>
      <c r="M1142" t="s">
        <v>340</v>
      </c>
      <c r="N1142" t="s">
        <v>478</v>
      </c>
      <c r="O1142" t="s">
        <v>339</v>
      </c>
      <c r="P1142" t="s">
        <v>1212</v>
      </c>
      <c r="Q1142" s="142">
        <v>121114</v>
      </c>
      <c r="S1142" t="s">
        <v>4770</v>
      </c>
      <c r="U1142" s="142">
        <v>3108.9964</v>
      </c>
      <c r="V1142" s="133">
        <v>1.1799479922290652E-3</v>
      </c>
      <c r="W1142" s="133">
        <v>7.0038993484444843E-3</v>
      </c>
      <c r="X1142" s="133">
        <v>1.124468786682846E-3</v>
      </c>
    </row>
    <row r="1143" spans="1:24">
      <c r="A1143" t="s">
        <v>1213</v>
      </c>
      <c r="B1143" t="s">
        <v>1265</v>
      </c>
      <c r="C1143" t="s">
        <v>2557</v>
      </c>
      <c r="D1143" t="s">
        <v>2558</v>
      </c>
      <c r="E1143" t="s">
        <v>309</v>
      </c>
      <c r="F1143" t="s">
        <v>2557</v>
      </c>
      <c r="G1143" t="s">
        <v>3998</v>
      </c>
      <c r="H1143" t="s">
        <v>312</v>
      </c>
      <c r="I1143" t="s">
        <v>917</v>
      </c>
      <c r="J1143" t="s">
        <v>204</v>
      </c>
      <c r="K1143" t="s">
        <v>204</v>
      </c>
      <c r="L1143" t="s">
        <v>325</v>
      </c>
      <c r="M1143" t="s">
        <v>340</v>
      </c>
      <c r="N1143" t="s">
        <v>475</v>
      </c>
      <c r="O1143" t="s">
        <v>339</v>
      </c>
      <c r="P1143" t="s">
        <v>1212</v>
      </c>
      <c r="Q1143" s="142">
        <v>120203</v>
      </c>
      <c r="S1143" t="s">
        <v>3999</v>
      </c>
      <c r="U1143" s="142">
        <v>3107.2476000000001</v>
      </c>
      <c r="V1143" s="133">
        <v>4.3781196670429119E-4</v>
      </c>
      <c r="W1143" s="133">
        <v>6.9999596110500197E-3</v>
      </c>
      <c r="X1143" s="133">
        <v>1.1238362659244223E-3</v>
      </c>
    </row>
    <row r="1144" spans="1:24">
      <c r="A1144" t="s">
        <v>1213</v>
      </c>
      <c r="B1144" t="s">
        <v>1265</v>
      </c>
      <c r="C1144" t="s">
        <v>2010</v>
      </c>
      <c r="D1144" t="s">
        <v>2011</v>
      </c>
      <c r="E1144" t="s">
        <v>309</v>
      </c>
      <c r="F1144" t="s">
        <v>3948</v>
      </c>
      <c r="G1144" t="s">
        <v>3949</v>
      </c>
      <c r="H1144" t="s">
        <v>312</v>
      </c>
      <c r="I1144" t="s">
        <v>917</v>
      </c>
      <c r="J1144" t="s">
        <v>204</v>
      </c>
      <c r="K1144" t="s">
        <v>204</v>
      </c>
      <c r="L1144" t="s">
        <v>325</v>
      </c>
      <c r="M1144" t="s">
        <v>340</v>
      </c>
      <c r="N1144" t="s">
        <v>448</v>
      </c>
      <c r="O1144" t="s">
        <v>339</v>
      </c>
      <c r="P1144" t="s">
        <v>1212</v>
      </c>
      <c r="Q1144" s="142">
        <v>22110</v>
      </c>
      <c r="S1144" t="s">
        <v>3950</v>
      </c>
      <c r="U1144" s="142">
        <v>3095.4</v>
      </c>
      <c r="V1144" s="133">
        <v>8.5638833901045339E-5</v>
      </c>
      <c r="W1144" s="133">
        <v>6.9732696321682611E-3</v>
      </c>
      <c r="X1144" s="133">
        <v>1.1195512174568957E-3</v>
      </c>
    </row>
    <row r="1145" spans="1:24">
      <c r="A1145" t="s">
        <v>1213</v>
      </c>
      <c r="B1145" t="s">
        <v>1265</v>
      </c>
      <c r="C1145" t="s">
        <v>3985</v>
      </c>
      <c r="D1145" t="s">
        <v>3986</v>
      </c>
      <c r="E1145" t="s">
        <v>309</v>
      </c>
      <c r="F1145" t="s">
        <v>3987</v>
      </c>
      <c r="G1145" t="s">
        <v>3988</v>
      </c>
      <c r="H1145" t="s">
        <v>312</v>
      </c>
      <c r="I1145" t="s">
        <v>917</v>
      </c>
      <c r="J1145" t="s">
        <v>204</v>
      </c>
      <c r="K1145" t="s">
        <v>204</v>
      </c>
      <c r="L1145" t="s">
        <v>325</v>
      </c>
      <c r="M1145" t="s">
        <v>340</v>
      </c>
      <c r="N1145" t="s">
        <v>445</v>
      </c>
      <c r="O1145" t="s">
        <v>339</v>
      </c>
      <c r="P1145" t="s">
        <v>1212</v>
      </c>
      <c r="Q1145" s="142">
        <v>30164</v>
      </c>
      <c r="S1145" t="s">
        <v>3989</v>
      </c>
      <c r="U1145" s="142">
        <v>2956.0720000000001</v>
      </c>
      <c r="V1145" s="133">
        <v>4.7673588466898536E-4</v>
      </c>
      <c r="W1145" s="133">
        <v>6.6593936512576394E-3</v>
      </c>
      <c r="X1145" s="133">
        <v>1.0691587537928024E-3</v>
      </c>
    </row>
    <row r="1146" spans="1:24">
      <c r="A1146" t="s">
        <v>1213</v>
      </c>
      <c r="B1146" t="s">
        <v>1265</v>
      </c>
      <c r="C1146" t="s">
        <v>3962</v>
      </c>
      <c r="D1146" t="s">
        <v>3963</v>
      </c>
      <c r="E1146" t="s">
        <v>309</v>
      </c>
      <c r="F1146" t="s">
        <v>3962</v>
      </c>
      <c r="G1146" t="s">
        <v>3964</v>
      </c>
      <c r="H1146" t="s">
        <v>312</v>
      </c>
      <c r="I1146" t="s">
        <v>917</v>
      </c>
      <c r="J1146" t="s">
        <v>204</v>
      </c>
      <c r="K1146" t="s">
        <v>204</v>
      </c>
      <c r="L1146" t="s">
        <v>325</v>
      </c>
      <c r="M1146" t="s">
        <v>340</v>
      </c>
      <c r="N1146" t="s">
        <v>458</v>
      </c>
      <c r="O1146" t="s">
        <v>339</v>
      </c>
      <c r="P1146" t="s">
        <v>1212</v>
      </c>
      <c r="Q1146" s="142">
        <v>4500</v>
      </c>
      <c r="S1146" t="s">
        <v>3965</v>
      </c>
      <c r="U1146" s="142">
        <v>2912.4</v>
      </c>
      <c r="V1146" s="133">
        <v>1.5509842649544351E-4</v>
      </c>
      <c r="W1146" s="133">
        <v>6.5610100396481371E-3</v>
      </c>
      <c r="X1146" s="133">
        <v>1.0533633668415917E-3</v>
      </c>
    </row>
    <row r="1147" spans="1:24">
      <c r="A1147" t="s">
        <v>1213</v>
      </c>
      <c r="B1147" t="s">
        <v>1265</v>
      </c>
      <c r="C1147" t="s">
        <v>3979</v>
      </c>
      <c r="D1147" t="s">
        <v>3980</v>
      </c>
      <c r="E1147" t="s">
        <v>309</v>
      </c>
      <c r="F1147" t="s">
        <v>3979</v>
      </c>
      <c r="G1147" t="s">
        <v>3981</v>
      </c>
      <c r="H1147" t="s">
        <v>312</v>
      </c>
      <c r="I1147" t="s">
        <v>917</v>
      </c>
      <c r="J1147" t="s">
        <v>204</v>
      </c>
      <c r="K1147" t="s">
        <v>204</v>
      </c>
      <c r="L1147" t="s">
        <v>325</v>
      </c>
      <c r="M1147" t="s">
        <v>340</v>
      </c>
      <c r="N1147" t="s">
        <v>458</v>
      </c>
      <c r="O1147" t="s">
        <v>339</v>
      </c>
      <c r="P1147" t="s">
        <v>1212</v>
      </c>
      <c r="Q1147" s="142">
        <v>21717</v>
      </c>
      <c r="S1147" t="s">
        <v>3982</v>
      </c>
      <c r="U1147" s="142">
        <v>2673.3627000000001</v>
      </c>
      <c r="V1147" s="133">
        <v>1.9580490272503136E-4</v>
      </c>
      <c r="W1147" s="133">
        <v>6.0225104773797737E-3</v>
      </c>
      <c r="X1147" s="133">
        <v>9.6690781982582336E-4</v>
      </c>
    </row>
    <row r="1148" spans="1:24">
      <c r="A1148" t="s">
        <v>1213</v>
      </c>
      <c r="B1148" t="s">
        <v>1265</v>
      </c>
      <c r="C1148" t="s">
        <v>2474</v>
      </c>
      <c r="D1148" t="s">
        <v>2475</v>
      </c>
      <c r="E1148" t="s">
        <v>309</v>
      </c>
      <c r="F1148" t="s">
        <v>2474</v>
      </c>
      <c r="G1148" t="s">
        <v>4247</v>
      </c>
      <c r="H1148" t="s">
        <v>312</v>
      </c>
      <c r="I1148" t="s">
        <v>917</v>
      </c>
      <c r="J1148" t="s">
        <v>204</v>
      </c>
      <c r="K1148" t="s">
        <v>204</v>
      </c>
      <c r="L1148" t="s">
        <v>325</v>
      </c>
      <c r="M1148" t="s">
        <v>340</v>
      </c>
      <c r="N1148" t="s">
        <v>478</v>
      </c>
      <c r="O1148" t="s">
        <v>339</v>
      </c>
      <c r="P1148" t="s">
        <v>1212</v>
      </c>
      <c r="Q1148" s="142">
        <v>161645</v>
      </c>
      <c r="S1148" t="s">
        <v>4248</v>
      </c>
      <c r="T1148" s="132">
        <v>37034.6</v>
      </c>
      <c r="U1148" s="142">
        <v>2422.9148</v>
      </c>
      <c r="V1148" s="133">
        <v>8.0685303516753149E-4</v>
      </c>
      <c r="W1148" s="133">
        <v>5.5417360439243947E-3</v>
      </c>
      <c r="X1148" s="133">
        <v>8.8971998245694845E-4</v>
      </c>
    </row>
    <row r="1149" spans="1:24">
      <c r="A1149" t="s">
        <v>1213</v>
      </c>
      <c r="B1149" t="s">
        <v>1265</v>
      </c>
      <c r="C1149" t="s">
        <v>2854</v>
      </c>
      <c r="D1149" t="s">
        <v>2855</v>
      </c>
      <c r="E1149" t="s">
        <v>309</v>
      </c>
      <c r="F1149" t="s">
        <v>2854</v>
      </c>
      <c r="G1149" t="s">
        <v>4771</v>
      </c>
      <c r="H1149" t="s">
        <v>312</v>
      </c>
      <c r="I1149" t="s">
        <v>917</v>
      </c>
      <c r="J1149" t="s">
        <v>204</v>
      </c>
      <c r="K1149" t="s">
        <v>204</v>
      </c>
      <c r="L1149" t="s">
        <v>325</v>
      </c>
      <c r="M1149" t="s">
        <v>340</v>
      </c>
      <c r="N1149" t="s">
        <v>454</v>
      </c>
      <c r="O1149" t="s">
        <v>339</v>
      </c>
      <c r="P1149" t="s">
        <v>1212</v>
      </c>
      <c r="Q1149" s="142">
        <v>98921</v>
      </c>
      <c r="S1149" t="s">
        <v>4772</v>
      </c>
      <c r="U1149" s="142">
        <v>2349.3737999999998</v>
      </c>
      <c r="V1149" s="133">
        <v>1.1178072901632959E-3</v>
      </c>
      <c r="W1149" s="133">
        <v>5.2926331412703588E-3</v>
      </c>
      <c r="X1149" s="133">
        <v>8.4972676942358743E-4</v>
      </c>
    </row>
    <row r="1150" spans="1:24">
      <c r="A1150" t="s">
        <v>1213</v>
      </c>
      <c r="B1150" t="s">
        <v>1265</v>
      </c>
      <c r="C1150" t="s">
        <v>4034</v>
      </c>
      <c r="D1150" t="s">
        <v>4035</v>
      </c>
      <c r="E1150" t="s">
        <v>309</v>
      </c>
      <c r="F1150" t="s">
        <v>4034</v>
      </c>
      <c r="G1150" t="s">
        <v>4036</v>
      </c>
      <c r="H1150" t="s">
        <v>312</v>
      </c>
      <c r="I1150" t="s">
        <v>917</v>
      </c>
      <c r="J1150" t="s">
        <v>204</v>
      </c>
      <c r="K1150" t="s">
        <v>204</v>
      </c>
      <c r="L1150" t="s">
        <v>325</v>
      </c>
      <c r="M1150" t="s">
        <v>340</v>
      </c>
      <c r="N1150" t="s">
        <v>476</v>
      </c>
      <c r="O1150" t="s">
        <v>339</v>
      </c>
      <c r="P1150" t="s">
        <v>1212</v>
      </c>
      <c r="Q1150" s="142">
        <v>9597</v>
      </c>
      <c r="S1150" t="s">
        <v>4037</v>
      </c>
      <c r="U1150" s="142">
        <v>2251.4562000000001</v>
      </c>
      <c r="V1150" s="133">
        <v>4.1848581393266911E-4</v>
      </c>
      <c r="W1150" s="133">
        <v>5.0720459868246271E-3</v>
      </c>
      <c r="X1150" s="133">
        <v>8.1431173023224009E-4</v>
      </c>
    </row>
    <row r="1151" spans="1:24">
      <c r="A1151" t="s">
        <v>1213</v>
      </c>
      <c r="B1151" t="s">
        <v>1265</v>
      </c>
      <c r="C1151" t="s">
        <v>2991</v>
      </c>
      <c r="D1151" t="s">
        <v>2992</v>
      </c>
      <c r="E1151" t="s">
        <v>309</v>
      </c>
      <c r="F1151" t="s">
        <v>4552</v>
      </c>
      <c r="G1151" t="s">
        <v>4553</v>
      </c>
      <c r="H1151" t="s">
        <v>312</v>
      </c>
      <c r="I1151" t="s">
        <v>917</v>
      </c>
      <c r="J1151" t="s">
        <v>204</v>
      </c>
      <c r="K1151" t="s">
        <v>204</v>
      </c>
      <c r="L1151" t="s">
        <v>325</v>
      </c>
      <c r="M1151" t="s">
        <v>340</v>
      </c>
      <c r="N1151" t="s">
        <v>440</v>
      </c>
      <c r="O1151" t="s">
        <v>339</v>
      </c>
      <c r="P1151" t="s">
        <v>1212</v>
      </c>
      <c r="Q1151" s="142">
        <v>1578525</v>
      </c>
      <c r="S1151" t="s">
        <v>4554</v>
      </c>
      <c r="T1151" s="132">
        <v>262761.3</v>
      </c>
      <c r="U1151" s="142">
        <v>2188.5617999999999</v>
      </c>
      <c r="V1151" s="133">
        <v>4.907562239266413E-4</v>
      </c>
      <c r="W1151" s="133">
        <v>5.5223029377354732E-3</v>
      </c>
      <c r="X1151" s="133">
        <v>8.8660001738455081E-4</v>
      </c>
    </row>
    <row r="1152" spans="1:24">
      <c r="A1152" t="s">
        <v>1213</v>
      </c>
      <c r="B1152" t="s">
        <v>1265</v>
      </c>
      <c r="C1152" t="s">
        <v>4574</v>
      </c>
      <c r="D1152" t="s">
        <v>4575</v>
      </c>
      <c r="E1152" t="s">
        <v>309</v>
      </c>
      <c r="F1152" t="s">
        <v>4574</v>
      </c>
      <c r="G1152" t="s">
        <v>4576</v>
      </c>
      <c r="H1152" t="s">
        <v>312</v>
      </c>
      <c r="I1152" t="s">
        <v>917</v>
      </c>
      <c r="J1152" t="s">
        <v>204</v>
      </c>
      <c r="K1152" t="s">
        <v>204</v>
      </c>
      <c r="L1152" t="s">
        <v>325</v>
      </c>
      <c r="M1152" t="s">
        <v>340</v>
      </c>
      <c r="N1152" t="s">
        <v>471</v>
      </c>
      <c r="O1152" t="s">
        <v>339</v>
      </c>
      <c r="P1152" t="s">
        <v>1212</v>
      </c>
      <c r="Q1152" s="142">
        <v>353390</v>
      </c>
      <c r="S1152" t="s">
        <v>4577</v>
      </c>
      <c r="U1152" s="142">
        <v>1989.2323000000001</v>
      </c>
      <c r="V1152" s="133">
        <v>4.0634592310418247E-3</v>
      </c>
      <c r="W1152" s="133">
        <v>4.4813120303194807E-3</v>
      </c>
      <c r="X1152" s="133">
        <v>7.1947000531921333E-4</v>
      </c>
    </row>
    <row r="1153" spans="1:24">
      <c r="A1153" t="s">
        <v>1213</v>
      </c>
      <c r="B1153" t="s">
        <v>1265</v>
      </c>
      <c r="C1153" t="s">
        <v>4455</v>
      </c>
      <c r="D1153" t="s">
        <v>4456</v>
      </c>
      <c r="E1153" t="s">
        <v>309</v>
      </c>
      <c r="F1153" t="s">
        <v>4455</v>
      </c>
      <c r="G1153" t="s">
        <v>4457</v>
      </c>
      <c r="H1153" t="s">
        <v>312</v>
      </c>
      <c r="I1153" t="s">
        <v>917</v>
      </c>
      <c r="J1153" t="s">
        <v>204</v>
      </c>
      <c r="K1153" t="s">
        <v>204</v>
      </c>
      <c r="L1153" t="s">
        <v>325</v>
      </c>
      <c r="M1153" t="s">
        <v>340</v>
      </c>
      <c r="N1153" t="s">
        <v>480</v>
      </c>
      <c r="O1153" t="s">
        <v>339</v>
      </c>
      <c r="P1153" t="s">
        <v>1212</v>
      </c>
      <c r="Q1153" s="142">
        <v>23294</v>
      </c>
      <c r="S1153" t="s">
        <v>4458</v>
      </c>
      <c r="U1153" s="142">
        <v>1930.8397</v>
      </c>
      <c r="V1153" s="133">
        <v>4.8421546752662204E-4</v>
      </c>
      <c r="W1153" s="133">
        <v>4.3497659642256544E-3</v>
      </c>
      <c r="X1153" s="133">
        <v>6.9835042064581585E-4</v>
      </c>
    </row>
    <row r="1154" spans="1:24">
      <c r="A1154" t="s">
        <v>1213</v>
      </c>
      <c r="B1154" t="s">
        <v>1265</v>
      </c>
      <c r="C1154" t="s">
        <v>4773</v>
      </c>
      <c r="D1154" t="s">
        <v>4774</v>
      </c>
      <c r="E1154" t="s">
        <v>309</v>
      </c>
      <c r="F1154" t="s">
        <v>4775</v>
      </c>
      <c r="G1154" t="s">
        <v>4776</v>
      </c>
      <c r="H1154" t="s">
        <v>312</v>
      </c>
      <c r="I1154" t="s">
        <v>917</v>
      </c>
      <c r="J1154" t="s">
        <v>204</v>
      </c>
      <c r="K1154" t="s">
        <v>204</v>
      </c>
      <c r="L1154" t="s">
        <v>325</v>
      </c>
      <c r="M1154" t="s">
        <v>340</v>
      </c>
      <c r="N1154" t="s">
        <v>478</v>
      </c>
      <c r="O1154" t="s">
        <v>339</v>
      </c>
      <c r="P1154" t="s">
        <v>1212</v>
      </c>
      <c r="Q1154" s="142">
        <v>112781</v>
      </c>
      <c r="S1154" t="s">
        <v>4777</v>
      </c>
      <c r="U1154" s="142">
        <v>1656.7529</v>
      </c>
      <c r="V1154" s="133">
        <v>2.8195249999999998E-3</v>
      </c>
      <c r="W1154" s="133">
        <v>3.7323074936499337E-3</v>
      </c>
      <c r="X1154" s="133">
        <v>5.992181026764652E-4</v>
      </c>
    </row>
    <row r="1155" spans="1:24">
      <c r="A1155" t="s">
        <v>1213</v>
      </c>
      <c r="B1155" t="s">
        <v>1265</v>
      </c>
      <c r="C1155" t="s">
        <v>4559</v>
      </c>
      <c r="D1155" t="s">
        <v>4560</v>
      </c>
      <c r="E1155" t="s">
        <v>309</v>
      </c>
      <c r="F1155" t="s">
        <v>4559</v>
      </c>
      <c r="G1155" t="s">
        <v>4561</v>
      </c>
      <c r="H1155" t="s">
        <v>312</v>
      </c>
      <c r="I1155" t="s">
        <v>917</v>
      </c>
      <c r="J1155" t="s">
        <v>204</v>
      </c>
      <c r="K1155" t="s">
        <v>204</v>
      </c>
      <c r="L1155" t="s">
        <v>325</v>
      </c>
      <c r="M1155" t="s">
        <v>340</v>
      </c>
      <c r="N1155" t="s">
        <v>475</v>
      </c>
      <c r="O1155" t="s">
        <v>339</v>
      </c>
      <c r="P1155" t="s">
        <v>1212</v>
      </c>
      <c r="Q1155" s="142">
        <v>33204</v>
      </c>
      <c r="S1155" t="s">
        <v>4562</v>
      </c>
      <c r="U1155" s="142">
        <v>1590.1396000000002</v>
      </c>
      <c r="V1155" s="133">
        <v>2.2898637598647103E-3</v>
      </c>
      <c r="W1155" s="133">
        <v>3.5822420057690127E-3</v>
      </c>
      <c r="X1155" s="133">
        <v>5.7512524401511032E-4</v>
      </c>
    </row>
    <row r="1156" spans="1:24">
      <c r="A1156" t="s">
        <v>1213</v>
      </c>
      <c r="B1156" t="s">
        <v>1265</v>
      </c>
      <c r="C1156" t="s">
        <v>2382</v>
      </c>
      <c r="D1156" t="s">
        <v>2383</v>
      </c>
      <c r="E1156" t="s">
        <v>309</v>
      </c>
      <c r="F1156" t="s">
        <v>2382</v>
      </c>
      <c r="G1156" t="s">
        <v>4294</v>
      </c>
      <c r="H1156" t="s">
        <v>312</v>
      </c>
      <c r="I1156" t="s">
        <v>917</v>
      </c>
      <c r="J1156" t="s">
        <v>204</v>
      </c>
      <c r="K1156" t="s">
        <v>204</v>
      </c>
      <c r="L1156" t="s">
        <v>325</v>
      </c>
      <c r="M1156" t="s">
        <v>340</v>
      </c>
      <c r="N1156" t="s">
        <v>465</v>
      </c>
      <c r="O1156" t="s">
        <v>339</v>
      </c>
      <c r="P1156" t="s">
        <v>1212</v>
      </c>
      <c r="Q1156" s="142">
        <v>33017</v>
      </c>
      <c r="S1156" t="s">
        <v>4295</v>
      </c>
      <c r="U1156" s="142">
        <v>1555.1007</v>
      </c>
      <c r="V1156" s="133">
        <v>4.4664149257395109E-4</v>
      </c>
      <c r="W1156" s="133">
        <v>3.5033069995068829E-3</v>
      </c>
      <c r="X1156" s="133">
        <v>5.624523105101346E-4</v>
      </c>
    </row>
    <row r="1157" spans="1:24">
      <c r="A1157" t="s">
        <v>1213</v>
      </c>
      <c r="B1157" t="s">
        <v>1265</v>
      </c>
      <c r="C1157" t="s">
        <v>4670</v>
      </c>
      <c r="D1157" t="s">
        <v>4671</v>
      </c>
      <c r="E1157" t="s">
        <v>309</v>
      </c>
      <c r="F1157" t="s">
        <v>4670</v>
      </c>
      <c r="G1157" t="s">
        <v>4672</v>
      </c>
      <c r="H1157" t="s">
        <v>312</v>
      </c>
      <c r="I1157" t="s">
        <v>917</v>
      </c>
      <c r="J1157" t="s">
        <v>204</v>
      </c>
      <c r="K1157" t="s">
        <v>204</v>
      </c>
      <c r="L1157" t="s">
        <v>325</v>
      </c>
      <c r="M1157" t="s">
        <v>340</v>
      </c>
      <c r="N1157" t="s">
        <v>471</v>
      </c>
      <c r="O1157" t="s">
        <v>339</v>
      </c>
      <c r="P1157" t="s">
        <v>1212</v>
      </c>
      <c r="Q1157" s="142">
        <v>1388839</v>
      </c>
      <c r="S1157" t="s">
        <v>4673</v>
      </c>
      <c r="U1157" s="142">
        <v>1452.7256</v>
      </c>
      <c r="V1157" s="133">
        <v>1.2704599320008345E-2</v>
      </c>
      <c r="W1157" s="133">
        <v>3.2726779312895909E-3</v>
      </c>
      <c r="X1157" s="133">
        <v>5.2542505246284553E-4</v>
      </c>
    </row>
    <row r="1158" spans="1:24">
      <c r="A1158" t="s">
        <v>1213</v>
      </c>
      <c r="B1158" t="s">
        <v>1265</v>
      </c>
      <c r="C1158" t="s">
        <v>4506</v>
      </c>
      <c r="D1158" t="s">
        <v>4507</v>
      </c>
      <c r="E1158" t="s">
        <v>309</v>
      </c>
      <c r="F1158" t="s">
        <v>4506</v>
      </c>
      <c r="G1158" t="s">
        <v>4508</v>
      </c>
      <c r="H1158" t="s">
        <v>312</v>
      </c>
      <c r="I1158" t="s">
        <v>917</v>
      </c>
      <c r="J1158" t="s">
        <v>204</v>
      </c>
      <c r="K1158" t="s">
        <v>204</v>
      </c>
      <c r="L1158" t="s">
        <v>325</v>
      </c>
      <c r="M1158" t="s">
        <v>340</v>
      </c>
      <c r="N1158" t="s">
        <v>469</v>
      </c>
      <c r="O1158" t="s">
        <v>339</v>
      </c>
      <c r="P1158" t="s">
        <v>1212</v>
      </c>
      <c r="Q1158" s="142">
        <v>27066</v>
      </c>
      <c r="S1158" t="s">
        <v>4509</v>
      </c>
      <c r="U1158" s="142">
        <v>1317.3021999999999</v>
      </c>
      <c r="V1158" s="133">
        <v>4.1890321739988942E-4</v>
      </c>
      <c r="W1158" s="133">
        <v>2.9675982319292611E-3</v>
      </c>
      <c r="X1158" s="133">
        <v>4.7644482269162996E-4</v>
      </c>
    </row>
    <row r="1159" spans="1:24">
      <c r="A1159" t="s">
        <v>1213</v>
      </c>
      <c r="B1159" t="s">
        <v>1265</v>
      </c>
      <c r="C1159" t="s">
        <v>1884</v>
      </c>
      <c r="D1159" t="s">
        <v>1885</v>
      </c>
      <c r="E1159" t="s">
        <v>309</v>
      </c>
      <c r="F1159" t="s">
        <v>1884</v>
      </c>
      <c r="G1159" t="s">
        <v>4047</v>
      </c>
      <c r="H1159" t="s">
        <v>312</v>
      </c>
      <c r="I1159" t="s">
        <v>917</v>
      </c>
      <c r="J1159" t="s">
        <v>204</v>
      </c>
      <c r="K1159" t="s">
        <v>204</v>
      </c>
      <c r="L1159" t="s">
        <v>325</v>
      </c>
      <c r="M1159" t="s">
        <v>340</v>
      </c>
      <c r="N1159" t="s">
        <v>441</v>
      </c>
      <c r="O1159" t="s">
        <v>339</v>
      </c>
      <c r="P1159" t="s">
        <v>1212</v>
      </c>
      <c r="Q1159" s="142">
        <v>37439</v>
      </c>
      <c r="S1159" t="s">
        <v>4048</v>
      </c>
      <c r="U1159" s="142">
        <v>1302.1283999999998</v>
      </c>
      <c r="V1159" s="133">
        <v>2.2630914025617622E-3</v>
      </c>
      <c r="W1159" s="133">
        <v>2.933414928076901E-3</v>
      </c>
      <c r="X1159" s="133">
        <v>4.7095672866066552E-4</v>
      </c>
    </row>
    <row r="1160" spans="1:24">
      <c r="A1160" t="s">
        <v>1213</v>
      </c>
      <c r="B1160" t="s">
        <v>1265</v>
      </c>
      <c r="C1160" t="s">
        <v>2169</v>
      </c>
      <c r="D1160" t="s">
        <v>2170</v>
      </c>
      <c r="E1160" t="s">
        <v>309</v>
      </c>
      <c r="F1160" t="s">
        <v>2169</v>
      </c>
      <c r="G1160" t="s">
        <v>3977</v>
      </c>
      <c r="H1160" t="s">
        <v>312</v>
      </c>
      <c r="I1160" t="s">
        <v>917</v>
      </c>
      <c r="J1160" t="s">
        <v>204</v>
      </c>
      <c r="K1160" t="s">
        <v>204</v>
      </c>
      <c r="L1160" t="s">
        <v>325</v>
      </c>
      <c r="M1160" t="s">
        <v>340</v>
      </c>
      <c r="N1160" t="s">
        <v>441</v>
      </c>
      <c r="O1160" t="s">
        <v>339</v>
      </c>
      <c r="P1160" t="s">
        <v>1212</v>
      </c>
      <c r="Q1160" s="142">
        <v>14303</v>
      </c>
      <c r="S1160" t="s">
        <v>3978</v>
      </c>
      <c r="U1160" s="142">
        <v>1274.1112000000001</v>
      </c>
      <c r="V1160" s="133">
        <v>4.0244214827293427E-4</v>
      </c>
      <c r="W1160" s="133">
        <v>2.8702982547962291E-3</v>
      </c>
      <c r="X1160" s="133">
        <v>4.6082341213333171E-4</v>
      </c>
    </row>
    <row r="1161" spans="1:24">
      <c r="A1161" t="s">
        <v>1213</v>
      </c>
      <c r="B1161" t="s">
        <v>1265</v>
      </c>
      <c r="C1161" t="s">
        <v>4260</v>
      </c>
      <c r="D1161" t="s">
        <v>4261</v>
      </c>
      <c r="E1161" t="s">
        <v>309</v>
      </c>
      <c r="F1161" t="s">
        <v>4260</v>
      </c>
      <c r="G1161" t="s">
        <v>4262</v>
      </c>
      <c r="H1161" t="s">
        <v>312</v>
      </c>
      <c r="I1161" t="s">
        <v>917</v>
      </c>
      <c r="J1161" t="s">
        <v>204</v>
      </c>
      <c r="K1161" t="s">
        <v>204</v>
      </c>
      <c r="L1161" t="s">
        <v>325</v>
      </c>
      <c r="M1161" t="s">
        <v>340</v>
      </c>
      <c r="N1161" t="s">
        <v>473</v>
      </c>
      <c r="O1161" t="s">
        <v>339</v>
      </c>
      <c r="P1161" t="s">
        <v>1212</v>
      </c>
      <c r="Q1161" s="142">
        <v>34243</v>
      </c>
      <c r="S1161" t="s">
        <v>4263</v>
      </c>
      <c r="U1161" s="142">
        <v>1240.2815000000001</v>
      </c>
      <c r="V1161" s="133">
        <v>3.1180417601428144E-4</v>
      </c>
      <c r="W1161" s="133">
        <v>2.7940870454090955E-3</v>
      </c>
      <c r="X1161" s="133">
        <v>4.4858778139568911E-4</v>
      </c>
    </row>
    <row r="1162" spans="1:24">
      <c r="A1162" t="s">
        <v>1213</v>
      </c>
      <c r="B1162" t="s">
        <v>1265</v>
      </c>
      <c r="C1162" t="s">
        <v>2234</v>
      </c>
      <c r="D1162" t="s">
        <v>2235</v>
      </c>
      <c r="E1162" t="s">
        <v>309</v>
      </c>
      <c r="F1162" t="s">
        <v>2234</v>
      </c>
      <c r="G1162" t="s">
        <v>3990</v>
      </c>
      <c r="H1162" t="s">
        <v>312</v>
      </c>
      <c r="I1162" t="s">
        <v>917</v>
      </c>
      <c r="J1162" t="s">
        <v>204</v>
      </c>
      <c r="K1162" t="s">
        <v>204</v>
      </c>
      <c r="L1162" t="s">
        <v>325</v>
      </c>
      <c r="M1162" t="s">
        <v>340</v>
      </c>
      <c r="N1162" t="s">
        <v>441</v>
      </c>
      <c r="O1162" t="s">
        <v>339</v>
      </c>
      <c r="P1162" t="s">
        <v>1212</v>
      </c>
      <c r="Q1162" s="142">
        <v>34955</v>
      </c>
      <c r="S1162" t="s">
        <v>3991</v>
      </c>
      <c r="U1162" s="142">
        <v>472.59159999999997</v>
      </c>
      <c r="V1162" s="133">
        <v>6.3773682495196752E-5</v>
      </c>
      <c r="W1162" s="133">
        <v>1.0646471062537347E-3</v>
      </c>
      <c r="X1162" s="133">
        <v>1.7092799028878408E-4</v>
      </c>
    </row>
    <row r="1163" spans="1:24">
      <c r="A1163" t="s">
        <v>1213</v>
      </c>
      <c r="B1163" t="s">
        <v>1265</v>
      </c>
      <c r="C1163" t="s">
        <v>3029</v>
      </c>
      <c r="D1163" t="s">
        <v>3030</v>
      </c>
      <c r="E1163" t="s">
        <v>309</v>
      </c>
      <c r="F1163" t="s">
        <v>4592</v>
      </c>
      <c r="G1163" t="s">
        <v>4593</v>
      </c>
      <c r="H1163" t="s">
        <v>312</v>
      </c>
      <c r="I1163" t="s">
        <v>917</v>
      </c>
      <c r="J1163" t="s">
        <v>204</v>
      </c>
      <c r="K1163" t="s">
        <v>204</v>
      </c>
      <c r="L1163" t="s">
        <v>325</v>
      </c>
      <c r="M1163" t="s">
        <v>340</v>
      </c>
      <c r="N1163" t="s">
        <v>440</v>
      </c>
      <c r="O1163" t="s">
        <v>339</v>
      </c>
      <c r="P1163" t="s">
        <v>1212</v>
      </c>
      <c r="Q1163" s="142">
        <v>2702</v>
      </c>
      <c r="S1163" t="s">
        <v>4594</v>
      </c>
      <c r="U1163" s="142">
        <v>53.661699999999996</v>
      </c>
      <c r="V1163" s="133">
        <v>1.5101822726287009E-4</v>
      </c>
      <c r="W1163" s="133">
        <v>1.2088829956901087E-4</v>
      </c>
      <c r="X1163" s="133">
        <v>1.9408491295739176E-5</v>
      </c>
    </row>
    <row r="1164" spans="1:24">
      <c r="A1164" t="s">
        <v>1213</v>
      </c>
      <c r="B1164" t="s">
        <v>1265</v>
      </c>
      <c r="C1164" t="s">
        <v>4129</v>
      </c>
      <c r="D1164" t="s">
        <v>4130</v>
      </c>
      <c r="E1164" t="s">
        <v>80</v>
      </c>
      <c r="F1164" t="s">
        <v>4131</v>
      </c>
      <c r="G1164" t="s">
        <v>4132</v>
      </c>
      <c r="H1164" t="s">
        <v>321</v>
      </c>
      <c r="I1164" t="s">
        <v>917</v>
      </c>
      <c r="J1164" t="s">
        <v>205</v>
      </c>
      <c r="K1164" t="s">
        <v>224</v>
      </c>
      <c r="L1164" t="s">
        <v>325</v>
      </c>
      <c r="M1164" t="s">
        <v>344</v>
      </c>
      <c r="N1164" t="s">
        <v>545</v>
      </c>
      <c r="O1164" t="s">
        <v>339</v>
      </c>
      <c r="P1164" t="s">
        <v>1215</v>
      </c>
      <c r="Q1164" s="142">
        <v>31252</v>
      </c>
      <c r="R1164" t="s">
        <v>1216</v>
      </c>
      <c r="S1164" t="s">
        <v>4133</v>
      </c>
      <c r="U1164" s="142">
        <v>17515.7791</v>
      </c>
      <c r="V1164" s="133">
        <v>5.5108446482101921E-6</v>
      </c>
      <c r="W1164" s="133">
        <v>3.945927835647197E-2</v>
      </c>
      <c r="X1164" s="133">
        <v>6.3351462734451119E-3</v>
      </c>
    </row>
    <row r="1165" spans="1:24">
      <c r="A1165" t="s">
        <v>1213</v>
      </c>
      <c r="B1165" t="s">
        <v>1265</v>
      </c>
      <c r="C1165" t="s">
        <v>3762</v>
      </c>
      <c r="D1165" t="s">
        <v>3763</v>
      </c>
      <c r="E1165" t="s">
        <v>80</v>
      </c>
      <c r="F1165" t="s">
        <v>4778</v>
      </c>
      <c r="G1165" t="s">
        <v>4779</v>
      </c>
      <c r="H1165" t="s">
        <v>321</v>
      </c>
      <c r="I1165" t="s">
        <v>917</v>
      </c>
      <c r="J1165" t="s">
        <v>205</v>
      </c>
      <c r="K1165" t="s">
        <v>224</v>
      </c>
      <c r="L1165" t="s">
        <v>325</v>
      </c>
      <c r="M1165" t="s">
        <v>346</v>
      </c>
      <c r="N1165" t="s">
        <v>544</v>
      </c>
      <c r="O1165" t="s">
        <v>339</v>
      </c>
      <c r="P1165" t="s">
        <v>1215</v>
      </c>
      <c r="Q1165" s="142">
        <v>955</v>
      </c>
      <c r="R1165" t="s">
        <v>1216</v>
      </c>
      <c r="S1165" t="s">
        <v>4780</v>
      </c>
      <c r="U1165" s="142">
        <v>12753.286099999999</v>
      </c>
      <c r="V1165" s="133">
        <v>2.7947652846371871E-5</v>
      </c>
      <c r="W1165" s="133">
        <v>2.8730407266703204E-2</v>
      </c>
      <c r="X1165" s="133">
        <v>4.6126371315242847E-3</v>
      </c>
    </row>
    <row r="1166" spans="1:24">
      <c r="A1166" t="s">
        <v>1213</v>
      </c>
      <c r="B1166" t="s">
        <v>1265</v>
      </c>
      <c r="C1166" t="s">
        <v>3678</v>
      </c>
      <c r="D1166" t="s">
        <v>3679</v>
      </c>
      <c r="E1166" t="s">
        <v>80</v>
      </c>
      <c r="F1166" t="s">
        <v>3678</v>
      </c>
      <c r="G1166" t="s">
        <v>4167</v>
      </c>
      <c r="H1166" t="s">
        <v>321</v>
      </c>
      <c r="I1166" t="s">
        <v>917</v>
      </c>
      <c r="J1166" t="s">
        <v>205</v>
      </c>
      <c r="K1166" t="s">
        <v>224</v>
      </c>
      <c r="L1166" t="s">
        <v>325</v>
      </c>
      <c r="M1166" t="s">
        <v>340</v>
      </c>
      <c r="N1166" t="s">
        <v>545</v>
      </c>
      <c r="O1166" t="s">
        <v>339</v>
      </c>
      <c r="P1166" t="s">
        <v>1215</v>
      </c>
      <c r="Q1166" s="142">
        <v>5908</v>
      </c>
      <c r="R1166" t="s">
        <v>1216</v>
      </c>
      <c r="S1166" t="s">
        <v>4168</v>
      </c>
      <c r="U1166" s="142">
        <v>10560.0772</v>
      </c>
      <c r="V1166" s="133">
        <v>2.6853948479064423E-6</v>
      </c>
      <c r="W1166" s="133">
        <v>2.378958000383603E-2</v>
      </c>
      <c r="X1166" s="133">
        <v>3.819392431524465E-3</v>
      </c>
    </row>
    <row r="1167" spans="1:24">
      <c r="A1167" t="s">
        <v>1213</v>
      </c>
      <c r="B1167" t="s">
        <v>1265</v>
      </c>
      <c r="C1167" t="s">
        <v>4781</v>
      </c>
      <c r="D1167" t="s">
        <v>4782</v>
      </c>
      <c r="E1167" t="s">
        <v>80</v>
      </c>
      <c r="F1167" t="s">
        <v>4783</v>
      </c>
      <c r="G1167" t="s">
        <v>4784</v>
      </c>
      <c r="H1167" t="s">
        <v>321</v>
      </c>
      <c r="I1167" t="s">
        <v>917</v>
      </c>
      <c r="J1167" t="s">
        <v>205</v>
      </c>
      <c r="K1167" t="s">
        <v>224</v>
      </c>
      <c r="L1167" t="s">
        <v>325</v>
      </c>
      <c r="M1167" t="s">
        <v>344</v>
      </c>
      <c r="N1167" t="s">
        <v>546</v>
      </c>
      <c r="O1167" t="s">
        <v>339</v>
      </c>
      <c r="P1167" t="s">
        <v>1215</v>
      </c>
      <c r="Q1167" s="142">
        <v>13205</v>
      </c>
      <c r="R1167" t="s">
        <v>1216</v>
      </c>
      <c r="S1167" t="s">
        <v>4785</v>
      </c>
      <c r="U1167" s="142">
        <v>9282.1082999999999</v>
      </c>
      <c r="V1167" s="133">
        <v>1.4404226027349325E-5</v>
      </c>
      <c r="W1167" s="133">
        <v>2.0910591066680268E-2</v>
      </c>
      <c r="X1167" s="133">
        <v>3.3571737393389665E-3</v>
      </c>
    </row>
    <row r="1168" spans="1:24">
      <c r="A1168" t="s">
        <v>1213</v>
      </c>
      <c r="B1168" t="s">
        <v>1265</v>
      </c>
      <c r="C1168" t="s">
        <v>4786</v>
      </c>
      <c r="D1168" t="s">
        <v>4787</v>
      </c>
      <c r="E1168" t="s">
        <v>80</v>
      </c>
      <c r="F1168" t="s">
        <v>4788</v>
      </c>
      <c r="G1168" t="s">
        <v>4789</v>
      </c>
      <c r="H1168" t="s">
        <v>321</v>
      </c>
      <c r="I1168" t="s">
        <v>917</v>
      </c>
      <c r="J1168" t="s">
        <v>205</v>
      </c>
      <c r="K1168" t="s">
        <v>224</v>
      </c>
      <c r="L1168" t="s">
        <v>325</v>
      </c>
      <c r="M1168" t="s">
        <v>344</v>
      </c>
      <c r="N1168" t="s">
        <v>569</v>
      </c>
      <c r="O1168" t="s">
        <v>339</v>
      </c>
      <c r="P1168" t="s">
        <v>1215</v>
      </c>
      <c r="Q1168" s="142">
        <v>10800</v>
      </c>
      <c r="R1168" t="s">
        <v>1216</v>
      </c>
      <c r="S1168" t="s">
        <v>4790</v>
      </c>
      <c r="U1168" s="142">
        <v>9051.7704000000012</v>
      </c>
      <c r="V1168" s="133">
        <v>1.4999195334834718E-5</v>
      </c>
      <c r="W1168" s="133">
        <v>2.0391689517141175E-2</v>
      </c>
      <c r="X1168" s="133">
        <v>3.2738646329698606E-3</v>
      </c>
    </row>
    <row r="1169" spans="1:24">
      <c r="A1169" t="s">
        <v>1213</v>
      </c>
      <c r="B1169" t="s">
        <v>1265</v>
      </c>
      <c r="C1169" t="s">
        <v>4791</v>
      </c>
      <c r="D1169" t="s">
        <v>4792</v>
      </c>
      <c r="E1169" t="s">
        <v>80</v>
      </c>
      <c r="F1169" t="s">
        <v>4793</v>
      </c>
      <c r="G1169" t="s">
        <v>4794</v>
      </c>
      <c r="H1169" t="s">
        <v>321</v>
      </c>
      <c r="I1169" t="s">
        <v>917</v>
      </c>
      <c r="J1169" t="s">
        <v>205</v>
      </c>
      <c r="K1169" t="s">
        <v>224</v>
      </c>
      <c r="L1169" t="s">
        <v>325</v>
      </c>
      <c r="M1169" t="s">
        <v>314</v>
      </c>
      <c r="N1169" t="s">
        <v>569</v>
      </c>
      <c r="O1169" t="s">
        <v>339</v>
      </c>
      <c r="P1169" t="s">
        <v>1215</v>
      </c>
      <c r="Q1169" s="142">
        <v>10560</v>
      </c>
      <c r="R1169" t="s">
        <v>1216</v>
      </c>
      <c r="S1169" t="s">
        <v>4795</v>
      </c>
      <c r="U1169" s="142">
        <v>7141.835</v>
      </c>
      <c r="V1169" s="133">
        <v>1.0001746422370096E-4</v>
      </c>
      <c r="W1169" s="133">
        <v>1.6089016260833328E-2</v>
      </c>
      <c r="X1169" s="133">
        <v>2.5830748978078683E-3</v>
      </c>
    </row>
    <row r="1170" spans="1:24">
      <c r="A1170" t="s">
        <v>1213</v>
      </c>
      <c r="B1170" t="s">
        <v>1265</v>
      </c>
      <c r="C1170" t="s">
        <v>2876</v>
      </c>
      <c r="D1170" t="s">
        <v>2877</v>
      </c>
      <c r="E1170" t="s">
        <v>80</v>
      </c>
      <c r="F1170" t="s">
        <v>4796</v>
      </c>
      <c r="G1170" t="s">
        <v>4797</v>
      </c>
      <c r="H1170" t="s">
        <v>321</v>
      </c>
      <c r="I1170" t="s">
        <v>917</v>
      </c>
      <c r="J1170" t="s">
        <v>205</v>
      </c>
      <c r="K1170" t="s">
        <v>224</v>
      </c>
      <c r="L1170" t="s">
        <v>325</v>
      </c>
      <c r="M1170" t="s">
        <v>344</v>
      </c>
      <c r="N1170" t="s">
        <v>539</v>
      </c>
      <c r="O1170" t="s">
        <v>339</v>
      </c>
      <c r="P1170" t="s">
        <v>1215</v>
      </c>
      <c r="Q1170" s="142">
        <v>6700</v>
      </c>
      <c r="R1170" t="s">
        <v>1216</v>
      </c>
      <c r="S1170" t="s">
        <v>4798</v>
      </c>
      <c r="U1170" s="142">
        <v>6882.8662999999997</v>
      </c>
      <c r="V1170" s="133">
        <v>4.2362427063376391E-6</v>
      </c>
      <c r="W1170" s="133">
        <v>1.5505615643741241E-2</v>
      </c>
      <c r="X1170" s="133">
        <v>2.4894105329427083E-3</v>
      </c>
    </row>
    <row r="1171" spans="1:24">
      <c r="A1171" t="s">
        <v>1213</v>
      </c>
      <c r="B1171" t="s">
        <v>1265</v>
      </c>
      <c r="C1171" t="s">
        <v>4799</v>
      </c>
      <c r="D1171" t="s">
        <v>4800</v>
      </c>
      <c r="E1171" t="s">
        <v>80</v>
      </c>
      <c r="F1171" t="s">
        <v>4801</v>
      </c>
      <c r="G1171" t="s">
        <v>4802</v>
      </c>
      <c r="H1171" t="s">
        <v>321</v>
      </c>
      <c r="I1171" t="s">
        <v>917</v>
      </c>
      <c r="J1171" t="s">
        <v>205</v>
      </c>
      <c r="K1171" t="s">
        <v>224</v>
      </c>
      <c r="L1171" t="s">
        <v>325</v>
      </c>
      <c r="M1171" t="s">
        <v>344</v>
      </c>
      <c r="N1171" t="s">
        <v>534</v>
      </c>
      <c r="O1171" t="s">
        <v>339</v>
      </c>
      <c r="P1171" t="s">
        <v>1215</v>
      </c>
      <c r="Q1171" s="142">
        <v>24660</v>
      </c>
      <c r="R1171" t="s">
        <v>1216</v>
      </c>
      <c r="S1171" t="s">
        <v>4803</v>
      </c>
      <c r="U1171" s="142">
        <v>6149.9019000000008</v>
      </c>
      <c r="V1171" s="133">
        <v>7.953784099483511E-6</v>
      </c>
      <c r="W1171" s="133">
        <v>1.3854404685883226E-2</v>
      </c>
      <c r="X1171" s="133">
        <v>2.2243103237638896E-3</v>
      </c>
    </row>
    <row r="1172" spans="1:24">
      <c r="A1172" t="s">
        <v>1213</v>
      </c>
      <c r="B1172" t="s">
        <v>1265</v>
      </c>
      <c r="C1172" t="s">
        <v>4524</v>
      </c>
      <c r="D1172" t="s">
        <v>4525</v>
      </c>
      <c r="E1172" t="s">
        <v>80</v>
      </c>
      <c r="F1172" t="s">
        <v>4526</v>
      </c>
      <c r="G1172" t="s">
        <v>4527</v>
      </c>
      <c r="H1172" t="s">
        <v>321</v>
      </c>
      <c r="I1172" t="s">
        <v>917</v>
      </c>
      <c r="J1172" t="s">
        <v>205</v>
      </c>
      <c r="K1172" t="s">
        <v>224</v>
      </c>
      <c r="L1172" t="s">
        <v>325</v>
      </c>
      <c r="M1172" t="s">
        <v>344</v>
      </c>
      <c r="N1172" t="s">
        <v>526</v>
      </c>
      <c r="O1172" t="s">
        <v>339</v>
      </c>
      <c r="P1172" t="s">
        <v>1215</v>
      </c>
      <c r="Q1172" s="142">
        <v>36850</v>
      </c>
      <c r="R1172" t="s">
        <v>1216</v>
      </c>
      <c r="S1172" t="s">
        <v>4804</v>
      </c>
      <c r="T1172" s="132">
        <v>27202.5</v>
      </c>
      <c r="U1172" s="142">
        <v>6016.9607000000005</v>
      </c>
      <c r="V1172" s="133">
        <v>2.0896398505717538E-5</v>
      </c>
      <c r="W1172" s="133">
        <v>1.3616198028608941E-2</v>
      </c>
      <c r="X1172" s="133">
        <v>2.1860664916413621E-3</v>
      </c>
    </row>
    <row r="1173" spans="1:24">
      <c r="A1173" t="s">
        <v>1213</v>
      </c>
      <c r="B1173" t="s">
        <v>1265</v>
      </c>
      <c r="C1173" t="s">
        <v>4805</v>
      </c>
      <c r="D1173" t="s">
        <v>4806</v>
      </c>
      <c r="E1173" t="s">
        <v>80</v>
      </c>
      <c r="F1173" t="s">
        <v>4807</v>
      </c>
      <c r="G1173" t="s">
        <v>4808</v>
      </c>
      <c r="H1173" t="s">
        <v>321</v>
      </c>
      <c r="I1173" t="s">
        <v>917</v>
      </c>
      <c r="J1173" t="s">
        <v>205</v>
      </c>
      <c r="K1173" t="s">
        <v>224</v>
      </c>
      <c r="L1173" t="s">
        <v>325</v>
      </c>
      <c r="M1173" t="s">
        <v>344</v>
      </c>
      <c r="N1173" t="s">
        <v>548</v>
      </c>
      <c r="O1173" t="s">
        <v>339</v>
      </c>
      <c r="P1173" t="s">
        <v>1215</v>
      </c>
      <c r="Q1173" s="142">
        <v>1585</v>
      </c>
      <c r="R1173" t="s">
        <v>1216</v>
      </c>
      <c r="S1173" t="s">
        <v>4809</v>
      </c>
      <c r="U1173" s="142">
        <v>5271.7169000000004</v>
      </c>
      <c r="V1173" s="133">
        <v>6.3399999999999999E-7</v>
      </c>
      <c r="W1173" s="133">
        <v>1.1876042980575973E-2</v>
      </c>
      <c r="X1173" s="133">
        <v>1.9066864009014456E-3</v>
      </c>
    </row>
    <row r="1174" spans="1:24">
      <c r="A1174" t="s">
        <v>1213</v>
      </c>
      <c r="B1174" t="s">
        <v>1265</v>
      </c>
      <c r="C1174" t="s">
        <v>4478</v>
      </c>
      <c r="D1174" t="s">
        <v>4479</v>
      </c>
      <c r="E1174" s="166" t="s">
        <v>311</v>
      </c>
      <c r="F1174" t="s">
        <v>4480</v>
      </c>
      <c r="G1174" t="s">
        <v>4481</v>
      </c>
      <c r="H1174" t="s">
        <v>321</v>
      </c>
      <c r="I1174" t="s">
        <v>917</v>
      </c>
      <c r="J1174" t="s">
        <v>205</v>
      </c>
      <c r="K1174" t="s">
        <v>204</v>
      </c>
      <c r="L1174" t="s">
        <v>325</v>
      </c>
      <c r="M1174" t="s">
        <v>346</v>
      </c>
      <c r="N1174" t="s">
        <v>544</v>
      </c>
      <c r="O1174" t="s">
        <v>339</v>
      </c>
      <c r="P1174" t="s">
        <v>1215</v>
      </c>
      <c r="Q1174" s="142">
        <v>10037</v>
      </c>
      <c r="R1174" t="s">
        <v>1216</v>
      </c>
      <c r="S1174" t="s">
        <v>4482</v>
      </c>
      <c r="U1174" s="142">
        <v>5079.3631999999998</v>
      </c>
      <c r="V1174" s="133">
        <v>1.8037301506119169E-4</v>
      </c>
      <c r="W1174" s="133">
        <v>1.1442711410223899E-2</v>
      </c>
      <c r="X1174" s="133">
        <v>1.8371154660687817E-3</v>
      </c>
    </row>
    <row r="1175" spans="1:24">
      <c r="A1175" t="s">
        <v>1213</v>
      </c>
      <c r="B1175" t="s">
        <v>1265</v>
      </c>
      <c r="F1175" t="s">
        <v>4810</v>
      </c>
      <c r="G1175" t="s">
        <v>4811</v>
      </c>
      <c r="H1175" t="s">
        <v>321</v>
      </c>
      <c r="I1175" t="s">
        <v>917</v>
      </c>
      <c r="J1175" t="s">
        <v>205</v>
      </c>
      <c r="K1175" t="s">
        <v>224</v>
      </c>
      <c r="L1175" t="s">
        <v>325</v>
      </c>
      <c r="M1175" t="s">
        <v>344</v>
      </c>
      <c r="N1175" t="s">
        <v>534</v>
      </c>
      <c r="O1175" t="s">
        <v>339</v>
      </c>
      <c r="P1175" t="s">
        <v>1215</v>
      </c>
      <c r="Q1175" s="142">
        <v>9500</v>
      </c>
      <c r="R1175" t="s">
        <v>1216</v>
      </c>
      <c r="S1175" t="s">
        <v>4812</v>
      </c>
      <c r="T1175" s="132">
        <v>5510.1</v>
      </c>
      <c r="U1175" s="142">
        <v>4634.5082000000002</v>
      </c>
      <c r="V1175" s="133">
        <v>3.7510208620440417E-6</v>
      </c>
      <c r="W1175" s="133">
        <v>1.0452962025548896E-2</v>
      </c>
      <c r="X1175" s="133">
        <v>1.6782122274103376E-3</v>
      </c>
    </row>
    <row r="1176" spans="1:24">
      <c r="A1176" t="s">
        <v>1213</v>
      </c>
      <c r="B1176" t="s">
        <v>1265</v>
      </c>
      <c r="C1176" t="s">
        <v>3701</v>
      </c>
      <c r="D1176" t="s">
        <v>3702</v>
      </c>
      <c r="E1176" t="s">
        <v>80</v>
      </c>
      <c r="F1176" t="s">
        <v>4126</v>
      </c>
      <c r="G1176" t="s">
        <v>4127</v>
      </c>
      <c r="H1176" t="s">
        <v>321</v>
      </c>
      <c r="I1176" t="s">
        <v>917</v>
      </c>
      <c r="J1176" t="s">
        <v>205</v>
      </c>
      <c r="K1176" t="s">
        <v>301</v>
      </c>
      <c r="L1176" t="s">
        <v>325</v>
      </c>
      <c r="M1176" t="s">
        <v>344</v>
      </c>
      <c r="N1176" t="s">
        <v>548</v>
      </c>
      <c r="O1176" t="s">
        <v>339</v>
      </c>
      <c r="P1176" t="s">
        <v>1215</v>
      </c>
      <c r="Q1176" s="142">
        <v>8750</v>
      </c>
      <c r="R1176" t="s">
        <v>1216</v>
      </c>
      <c r="S1176" t="s">
        <v>4128</v>
      </c>
      <c r="T1176" s="132">
        <v>3036</v>
      </c>
      <c r="U1176" s="142">
        <v>4393.1760999999997</v>
      </c>
      <c r="V1176" s="133">
        <v>1.6869075659431091E-6</v>
      </c>
      <c r="W1176" s="133">
        <v>9.9037191426483897E-3</v>
      </c>
      <c r="X1176" s="133">
        <v>1.5900318513935856E-3</v>
      </c>
    </row>
    <row r="1177" spans="1:24">
      <c r="A1177" t="s">
        <v>1213</v>
      </c>
      <c r="B1177" t="s">
        <v>1265</v>
      </c>
      <c r="C1177" t="s">
        <v>4813</v>
      </c>
      <c r="D1177" t="s">
        <v>4814</v>
      </c>
      <c r="E1177" t="s">
        <v>80</v>
      </c>
      <c r="F1177" t="s">
        <v>4815</v>
      </c>
      <c r="G1177" t="s">
        <v>4816</v>
      </c>
      <c r="H1177" t="s">
        <v>321</v>
      </c>
      <c r="I1177" t="s">
        <v>917</v>
      </c>
      <c r="J1177" t="s">
        <v>205</v>
      </c>
      <c r="K1177" t="s">
        <v>233</v>
      </c>
      <c r="L1177" t="s">
        <v>325</v>
      </c>
      <c r="M1177" t="s">
        <v>344</v>
      </c>
      <c r="N1177" t="s">
        <v>486</v>
      </c>
      <c r="O1177" t="s">
        <v>339</v>
      </c>
      <c r="P1177" t="s">
        <v>1215</v>
      </c>
      <c r="Q1177" s="142">
        <v>15757</v>
      </c>
      <c r="R1177" t="s">
        <v>1216</v>
      </c>
      <c r="S1177" t="s">
        <v>4817</v>
      </c>
      <c r="U1177" s="142">
        <v>3888.4217000000003</v>
      </c>
      <c r="V1177" s="133">
        <v>4.8971168414954521E-6</v>
      </c>
      <c r="W1177" s="133">
        <v>8.7597767511283318E-3</v>
      </c>
      <c r="X1177" s="133">
        <v>1.4063730851788317E-3</v>
      </c>
    </row>
    <row r="1178" spans="1:24">
      <c r="A1178" t="s">
        <v>1213</v>
      </c>
      <c r="B1178" t="s">
        <v>1265</v>
      </c>
      <c r="C1178" t="s">
        <v>4818</v>
      </c>
      <c r="D1178" t="s">
        <v>4819</v>
      </c>
      <c r="E1178" t="s">
        <v>80</v>
      </c>
      <c r="F1178" t="s">
        <v>4818</v>
      </c>
      <c r="G1178" t="s">
        <v>4820</v>
      </c>
      <c r="H1178" t="s">
        <v>321</v>
      </c>
      <c r="I1178" t="s">
        <v>917</v>
      </c>
      <c r="J1178" t="s">
        <v>205</v>
      </c>
      <c r="K1178" t="s">
        <v>224</v>
      </c>
      <c r="L1178" t="s">
        <v>325</v>
      </c>
      <c r="M1178" t="s">
        <v>344</v>
      </c>
      <c r="N1178" t="s">
        <v>493</v>
      </c>
      <c r="O1178" t="s">
        <v>339</v>
      </c>
      <c r="P1178" t="s">
        <v>1215</v>
      </c>
      <c r="Q1178" s="142">
        <v>3682</v>
      </c>
      <c r="R1178" t="s">
        <v>1216</v>
      </c>
      <c r="S1178" t="s">
        <v>4821</v>
      </c>
      <c r="U1178" s="142">
        <v>3828.7118</v>
      </c>
      <c r="V1178" s="133">
        <v>1.341992487007047E-5</v>
      </c>
      <c r="W1178" s="133">
        <v>8.6252632740540375E-3</v>
      </c>
      <c r="X1178" s="133">
        <v>1.3847770857457707E-3</v>
      </c>
    </row>
    <row r="1179" spans="1:24">
      <c r="A1179" t="s">
        <v>1213</v>
      </c>
      <c r="B1179" t="s">
        <v>1265</v>
      </c>
      <c r="C1179" t="s">
        <v>4822</v>
      </c>
      <c r="D1179" t="s">
        <v>4823</v>
      </c>
      <c r="E1179" t="s">
        <v>80</v>
      </c>
      <c r="F1179" t="s">
        <v>4824</v>
      </c>
      <c r="G1179" t="s">
        <v>4825</v>
      </c>
      <c r="H1179" t="s">
        <v>321</v>
      </c>
      <c r="I1179" t="s">
        <v>917</v>
      </c>
      <c r="J1179" t="s">
        <v>205</v>
      </c>
      <c r="K1179" t="s">
        <v>224</v>
      </c>
      <c r="L1179" t="s">
        <v>325</v>
      </c>
      <c r="M1179" t="s">
        <v>344</v>
      </c>
      <c r="N1179" t="s">
        <v>530</v>
      </c>
      <c r="O1179" t="s">
        <v>339</v>
      </c>
      <c r="P1179" t="s">
        <v>1215</v>
      </c>
      <c r="Q1179" s="142">
        <v>2042</v>
      </c>
      <c r="R1179" t="s">
        <v>1216</v>
      </c>
      <c r="S1179" t="s">
        <v>4826</v>
      </c>
      <c r="U1179" s="142">
        <v>3718.4630000000002</v>
      </c>
      <c r="V1179" s="133">
        <v>2.2149088314076034E-6</v>
      </c>
      <c r="W1179" s="133">
        <v>8.3768964210732128E-3</v>
      </c>
      <c r="X1179" s="133">
        <v>1.3449020447251412E-3</v>
      </c>
    </row>
    <row r="1180" spans="1:24">
      <c r="A1180" t="s">
        <v>1213</v>
      </c>
      <c r="B1180" t="s">
        <v>1265</v>
      </c>
      <c r="F1180" t="s">
        <v>4827</v>
      </c>
      <c r="G1180" t="s">
        <v>4828</v>
      </c>
      <c r="H1180" t="s">
        <v>321</v>
      </c>
      <c r="I1180" t="s">
        <v>917</v>
      </c>
      <c r="J1180" t="s">
        <v>205</v>
      </c>
      <c r="K1180" t="s">
        <v>224</v>
      </c>
      <c r="L1180" t="s">
        <v>325</v>
      </c>
      <c r="M1180" t="s">
        <v>344</v>
      </c>
      <c r="N1180" t="s">
        <v>545</v>
      </c>
      <c r="O1180" t="s">
        <v>339</v>
      </c>
      <c r="P1180" t="s">
        <v>1215</v>
      </c>
      <c r="Q1180" s="142">
        <v>8254</v>
      </c>
      <c r="R1180" t="s">
        <v>1216</v>
      </c>
      <c r="S1180" t="s">
        <v>4829</v>
      </c>
      <c r="U1180" s="142">
        <v>3717.6607000000004</v>
      </c>
      <c r="V1180" s="133">
        <v>4.4998037087383256E-6</v>
      </c>
      <c r="W1180" s="133">
        <v>8.3750889877016715E-3</v>
      </c>
      <c r="X1180" s="133">
        <v>1.34461186316924E-3</v>
      </c>
    </row>
    <row r="1181" spans="1:24">
      <c r="A1181" t="s">
        <v>1213</v>
      </c>
      <c r="B1181" t="s">
        <v>1265</v>
      </c>
      <c r="C1181" t="s">
        <v>3688</v>
      </c>
      <c r="D1181" t="s">
        <v>3689</v>
      </c>
      <c r="E1181" t="s">
        <v>80</v>
      </c>
      <c r="F1181" t="s">
        <v>4830</v>
      </c>
      <c r="G1181" t="s">
        <v>4831</v>
      </c>
      <c r="H1181" t="s">
        <v>321</v>
      </c>
      <c r="I1181" t="s">
        <v>917</v>
      </c>
      <c r="J1181" t="s">
        <v>205</v>
      </c>
      <c r="K1181" t="s">
        <v>224</v>
      </c>
      <c r="L1181" t="s">
        <v>325</v>
      </c>
      <c r="M1181" t="s">
        <v>344</v>
      </c>
      <c r="N1181" t="s">
        <v>546</v>
      </c>
      <c r="O1181" t="s">
        <v>339</v>
      </c>
      <c r="P1181" t="s">
        <v>1215</v>
      </c>
      <c r="Q1181" s="142">
        <v>22800</v>
      </c>
      <c r="R1181" t="s">
        <v>1216</v>
      </c>
      <c r="S1181" t="s">
        <v>4832</v>
      </c>
      <c r="U1181" s="142">
        <v>3707.0467999999996</v>
      </c>
      <c r="V1181" s="133">
        <v>5.3560451246200373E-6</v>
      </c>
      <c r="W1181" s="133">
        <v>8.3511780605552335E-3</v>
      </c>
      <c r="X1181" s="133">
        <v>1.3407729885796459E-3</v>
      </c>
    </row>
    <row r="1182" spans="1:24">
      <c r="A1182" t="s">
        <v>1213</v>
      </c>
      <c r="B1182" t="s">
        <v>1265</v>
      </c>
      <c r="F1182" t="s">
        <v>4833</v>
      </c>
      <c r="G1182" t="s">
        <v>4834</v>
      </c>
      <c r="H1182" t="s">
        <v>321</v>
      </c>
      <c r="I1182" t="s">
        <v>917</v>
      </c>
      <c r="J1182" t="s">
        <v>205</v>
      </c>
      <c r="K1182" t="s">
        <v>224</v>
      </c>
      <c r="L1182" t="s">
        <v>325</v>
      </c>
      <c r="M1182" t="s">
        <v>344</v>
      </c>
      <c r="N1182" t="s">
        <v>458</v>
      </c>
      <c r="O1182" t="s">
        <v>339</v>
      </c>
      <c r="P1182" t="s">
        <v>1215</v>
      </c>
      <c r="Q1182" s="142">
        <v>730</v>
      </c>
      <c r="R1182" t="s">
        <v>1216</v>
      </c>
      <c r="S1182" t="s">
        <v>4835</v>
      </c>
      <c r="U1182" s="142">
        <v>3561.549</v>
      </c>
      <c r="V1182" s="133">
        <v>1.5752407134505145E-6</v>
      </c>
      <c r="W1182" s="133">
        <v>8.0234028878312796E-3</v>
      </c>
      <c r="X1182" s="133">
        <v>1.2881490240648614E-3</v>
      </c>
    </row>
    <row r="1183" spans="1:24">
      <c r="A1183" t="s">
        <v>1213</v>
      </c>
      <c r="B1183" t="s">
        <v>1265</v>
      </c>
      <c r="C1183" t="s">
        <v>3574</v>
      </c>
      <c r="D1183" t="s">
        <v>3575</v>
      </c>
      <c r="E1183" t="s">
        <v>80</v>
      </c>
      <c r="F1183" t="s">
        <v>4389</v>
      </c>
      <c r="G1183" t="s">
        <v>4390</v>
      </c>
      <c r="H1183" t="s">
        <v>321</v>
      </c>
      <c r="I1183" t="s">
        <v>917</v>
      </c>
      <c r="J1183" t="s">
        <v>205</v>
      </c>
      <c r="K1183" t="s">
        <v>224</v>
      </c>
      <c r="L1183" t="s">
        <v>325</v>
      </c>
      <c r="M1183" t="s">
        <v>344</v>
      </c>
      <c r="N1183" t="s">
        <v>544</v>
      </c>
      <c r="O1183" t="s">
        <v>339</v>
      </c>
      <c r="P1183" t="s">
        <v>1215</v>
      </c>
      <c r="Q1183" s="142">
        <v>5000</v>
      </c>
      <c r="R1183" t="s">
        <v>1216</v>
      </c>
      <c r="S1183" t="s">
        <v>4391</v>
      </c>
      <c r="U1183" s="142">
        <v>3319.8939</v>
      </c>
      <c r="V1183" s="133">
        <v>4.8135327470189043E-7</v>
      </c>
      <c r="W1183" s="133">
        <v>7.4790060460330349E-3</v>
      </c>
      <c r="X1183" s="133">
        <v>1.2007466749281907E-3</v>
      </c>
    </row>
    <row r="1184" spans="1:24">
      <c r="A1184" t="s">
        <v>1213</v>
      </c>
      <c r="B1184" t="s">
        <v>1265</v>
      </c>
      <c r="C1184" t="s">
        <v>4184</v>
      </c>
      <c r="D1184" t="s">
        <v>4185</v>
      </c>
      <c r="E1184" t="s">
        <v>80</v>
      </c>
      <c r="F1184" t="s">
        <v>4186</v>
      </c>
      <c r="G1184" t="s">
        <v>4187</v>
      </c>
      <c r="H1184" t="s">
        <v>321</v>
      </c>
      <c r="I1184" t="s">
        <v>917</v>
      </c>
      <c r="J1184" t="s">
        <v>205</v>
      </c>
      <c r="K1184" t="s">
        <v>224</v>
      </c>
      <c r="L1184" t="s">
        <v>325</v>
      </c>
      <c r="M1184" t="s">
        <v>344</v>
      </c>
      <c r="N1184" t="s">
        <v>544</v>
      </c>
      <c r="O1184" t="s">
        <v>339</v>
      </c>
      <c r="P1184" t="s">
        <v>1215</v>
      </c>
      <c r="Q1184" s="142">
        <v>3170</v>
      </c>
      <c r="R1184" t="s">
        <v>1216</v>
      </c>
      <c r="S1184" t="s">
        <v>4188</v>
      </c>
      <c r="U1184" s="142">
        <v>3315.4476</v>
      </c>
      <c r="V1184" s="133">
        <v>9.8112039616217887E-6</v>
      </c>
      <c r="W1184" s="133">
        <v>7.4689895348865627E-3</v>
      </c>
      <c r="X1184" s="133">
        <v>1.1991385344373982E-3</v>
      </c>
    </row>
    <row r="1185" spans="1:24">
      <c r="A1185" t="s">
        <v>1213</v>
      </c>
      <c r="B1185" t="s">
        <v>1265</v>
      </c>
      <c r="C1185" t="s">
        <v>4836</v>
      </c>
      <c r="D1185" t="s">
        <v>4837</v>
      </c>
      <c r="E1185" t="s">
        <v>80</v>
      </c>
      <c r="F1185" t="s">
        <v>4838</v>
      </c>
      <c r="G1185" t="s">
        <v>4839</v>
      </c>
      <c r="H1185" t="s">
        <v>321</v>
      </c>
      <c r="I1185" t="s">
        <v>917</v>
      </c>
      <c r="J1185" t="s">
        <v>205</v>
      </c>
      <c r="K1185" t="s">
        <v>224</v>
      </c>
      <c r="L1185" t="s">
        <v>325</v>
      </c>
      <c r="M1185" t="s">
        <v>344</v>
      </c>
      <c r="N1185" t="s">
        <v>486</v>
      </c>
      <c r="O1185" t="s">
        <v>339</v>
      </c>
      <c r="P1185" t="s">
        <v>1215</v>
      </c>
      <c r="Q1185" s="142">
        <v>13485</v>
      </c>
      <c r="R1185" t="s">
        <v>1216</v>
      </c>
      <c r="S1185" t="s">
        <v>4840</v>
      </c>
      <c r="T1185" s="132">
        <v>2234.6999999999998</v>
      </c>
      <c r="U1185" s="142">
        <v>3234.2179999999998</v>
      </c>
      <c r="V1185" s="133">
        <v>1.5332585106970146E-5</v>
      </c>
      <c r="W1185" s="133">
        <v>7.2910310669459044E-3</v>
      </c>
      <c r="X1185" s="133">
        <v>1.1705674867153015E-3</v>
      </c>
    </row>
    <row r="1186" spans="1:24">
      <c r="A1186" t="s">
        <v>1213</v>
      </c>
      <c r="B1186" t="s">
        <v>1265</v>
      </c>
      <c r="C1186" t="s">
        <v>4841</v>
      </c>
      <c r="D1186" t="s">
        <v>4842</v>
      </c>
      <c r="E1186" t="s">
        <v>80</v>
      </c>
      <c r="F1186" t="s">
        <v>4843</v>
      </c>
      <c r="G1186" t="s">
        <v>4844</v>
      </c>
      <c r="H1186" t="s">
        <v>321</v>
      </c>
      <c r="I1186" t="s">
        <v>917</v>
      </c>
      <c r="J1186" t="s">
        <v>205</v>
      </c>
      <c r="K1186" t="s">
        <v>281</v>
      </c>
      <c r="L1186" t="s">
        <v>325</v>
      </c>
      <c r="M1186" t="s">
        <v>346</v>
      </c>
      <c r="N1186" t="s">
        <v>534</v>
      </c>
      <c r="O1186" t="s">
        <v>339</v>
      </c>
      <c r="P1186" t="s">
        <v>1215</v>
      </c>
      <c r="Q1186" s="142">
        <v>17500</v>
      </c>
      <c r="R1186" t="s">
        <v>1216</v>
      </c>
      <c r="S1186" t="s">
        <v>4845</v>
      </c>
      <c r="U1186" s="142">
        <v>3130.6905000000002</v>
      </c>
      <c r="V1186" s="133">
        <v>6.9175903367963966E-6</v>
      </c>
      <c r="W1186" s="133">
        <v>7.052771529161876E-3</v>
      </c>
      <c r="X1186" s="133">
        <v>1.1323151646817011E-3</v>
      </c>
    </row>
    <row r="1187" spans="1:24">
      <c r="A1187" t="s">
        <v>1213</v>
      </c>
      <c r="B1187" t="s">
        <v>1265</v>
      </c>
      <c r="C1187" t="s">
        <v>4846</v>
      </c>
      <c r="D1187" t="s">
        <v>4847</v>
      </c>
      <c r="E1187" t="s">
        <v>80</v>
      </c>
      <c r="F1187" t="s">
        <v>4846</v>
      </c>
      <c r="G1187" t="s">
        <v>4848</v>
      </c>
      <c r="H1187" t="s">
        <v>321</v>
      </c>
      <c r="I1187" t="s">
        <v>917</v>
      </c>
      <c r="J1187" t="s">
        <v>205</v>
      </c>
      <c r="K1187" t="s">
        <v>224</v>
      </c>
      <c r="L1187" t="s">
        <v>325</v>
      </c>
      <c r="M1187" t="s">
        <v>346</v>
      </c>
      <c r="N1187" t="s">
        <v>534</v>
      </c>
      <c r="O1187" t="s">
        <v>339</v>
      </c>
      <c r="P1187" t="s">
        <v>1215</v>
      </c>
      <c r="Q1187" s="142">
        <v>5750</v>
      </c>
      <c r="R1187" t="s">
        <v>1216</v>
      </c>
      <c r="S1187" t="s">
        <v>4849</v>
      </c>
      <c r="U1187" s="142">
        <v>2919.1802000000002</v>
      </c>
      <c r="V1187" s="133">
        <v>5.7784594908383279E-5</v>
      </c>
      <c r="W1187" s="133">
        <v>6.5762844603016275E-3</v>
      </c>
      <c r="X1187" s="133">
        <v>1.0558156592582906E-3</v>
      </c>
    </row>
    <row r="1188" spans="1:24">
      <c r="A1188" t="s">
        <v>1213</v>
      </c>
      <c r="B1188" t="s">
        <v>1265</v>
      </c>
      <c r="C1188" t="s">
        <v>4850</v>
      </c>
      <c r="D1188" t="s">
        <v>4851</v>
      </c>
      <c r="E1188" t="s">
        <v>80</v>
      </c>
      <c r="F1188" t="s">
        <v>4850</v>
      </c>
      <c r="G1188" t="s">
        <v>4852</v>
      </c>
      <c r="H1188" t="s">
        <v>321</v>
      </c>
      <c r="I1188" t="s">
        <v>917</v>
      </c>
      <c r="J1188" t="s">
        <v>205</v>
      </c>
      <c r="K1188" t="s">
        <v>224</v>
      </c>
      <c r="L1188" t="s">
        <v>325</v>
      </c>
      <c r="M1188" t="s">
        <v>344</v>
      </c>
      <c r="N1188" t="s">
        <v>548</v>
      </c>
      <c r="O1188" t="s">
        <v>339</v>
      </c>
      <c r="P1188" t="s">
        <v>1215</v>
      </c>
      <c r="Q1188" s="142">
        <v>3500</v>
      </c>
      <c r="R1188" t="s">
        <v>1216</v>
      </c>
      <c r="S1188" t="s">
        <v>4853</v>
      </c>
      <c r="U1188" s="142">
        <v>2332.9442000000004</v>
      </c>
      <c r="V1188" s="133">
        <v>7.1239542391374653E-5</v>
      </c>
      <c r="W1188" s="133">
        <v>5.2556208580272941E-3</v>
      </c>
      <c r="X1188" s="133">
        <v>8.4378448568132685E-4</v>
      </c>
    </row>
    <row r="1189" spans="1:24">
      <c r="A1189" t="s">
        <v>1213</v>
      </c>
      <c r="B1189" t="s">
        <v>1265</v>
      </c>
      <c r="C1189" t="s">
        <v>4715</v>
      </c>
      <c r="D1189" t="s">
        <v>4716</v>
      </c>
      <c r="E1189" t="s">
        <v>80</v>
      </c>
      <c r="F1189" t="s">
        <v>4717</v>
      </c>
      <c r="G1189" t="s">
        <v>4718</v>
      </c>
      <c r="H1189" t="s">
        <v>321</v>
      </c>
      <c r="I1189" t="s">
        <v>917</v>
      </c>
      <c r="J1189" t="s">
        <v>205</v>
      </c>
      <c r="K1189" t="s">
        <v>224</v>
      </c>
      <c r="L1189" t="s">
        <v>325</v>
      </c>
      <c r="M1189" t="s">
        <v>346</v>
      </c>
      <c r="N1189" t="s">
        <v>530</v>
      </c>
      <c r="O1189" t="s">
        <v>339</v>
      </c>
      <c r="P1189" t="s">
        <v>1215</v>
      </c>
      <c r="Q1189" s="142">
        <v>28917</v>
      </c>
      <c r="R1189" t="s">
        <v>1216</v>
      </c>
      <c r="S1189" t="s">
        <v>4719</v>
      </c>
      <c r="U1189" s="142">
        <v>2300.2435</v>
      </c>
      <c r="V1189" s="133">
        <v>3.431925787230689E-4</v>
      </c>
      <c r="W1189" s="133">
        <v>5.181953353336397E-3</v>
      </c>
      <c r="X1189" s="133">
        <v>8.3195724409823309E-4</v>
      </c>
    </row>
    <row r="1190" spans="1:24">
      <c r="A1190" t="s">
        <v>1213</v>
      </c>
      <c r="B1190" t="s">
        <v>1265</v>
      </c>
      <c r="C1190" t="s">
        <v>4854</v>
      </c>
      <c r="D1190" t="s">
        <v>4855</v>
      </c>
      <c r="E1190" t="s">
        <v>309</v>
      </c>
      <c r="F1190" t="s">
        <v>4856</v>
      </c>
      <c r="G1190" t="s">
        <v>4857</v>
      </c>
      <c r="H1190" t="s">
        <v>321</v>
      </c>
      <c r="I1190" t="s">
        <v>917</v>
      </c>
      <c r="J1190" t="s">
        <v>205</v>
      </c>
      <c r="K1190" t="s">
        <v>204</v>
      </c>
      <c r="L1190" t="s">
        <v>325</v>
      </c>
      <c r="M1190" t="s">
        <v>346</v>
      </c>
      <c r="N1190" t="s">
        <v>546</v>
      </c>
      <c r="O1190" t="s">
        <v>339</v>
      </c>
      <c r="P1190" t="s">
        <v>1215</v>
      </c>
      <c r="Q1190" s="142">
        <v>110433</v>
      </c>
      <c r="R1190" t="s">
        <v>1216</v>
      </c>
      <c r="S1190" t="s">
        <v>4858</v>
      </c>
      <c r="U1190" s="142">
        <v>2207.3159999999998</v>
      </c>
      <c r="V1190" s="133">
        <v>1.9368744462746881E-3</v>
      </c>
      <c r="W1190" s="133">
        <v>4.9726076899001045E-3</v>
      </c>
      <c r="X1190" s="133">
        <v>7.983470146460059E-4</v>
      </c>
    </row>
    <row r="1191" spans="1:24">
      <c r="A1191" t="s">
        <v>1213</v>
      </c>
      <c r="B1191" t="s">
        <v>1265</v>
      </c>
      <c r="C1191" t="s">
        <v>4859</v>
      </c>
      <c r="D1191" t="s">
        <v>4860</v>
      </c>
      <c r="E1191" t="s">
        <v>80</v>
      </c>
      <c r="F1191" t="s">
        <v>4859</v>
      </c>
      <c r="G1191" t="s">
        <v>4861</v>
      </c>
      <c r="H1191" t="s">
        <v>321</v>
      </c>
      <c r="I1191" t="s">
        <v>917</v>
      </c>
      <c r="J1191" t="s">
        <v>205</v>
      </c>
      <c r="K1191" t="s">
        <v>224</v>
      </c>
      <c r="L1191" t="s">
        <v>325</v>
      </c>
      <c r="M1191" t="s">
        <v>344</v>
      </c>
      <c r="N1191" t="s">
        <v>516</v>
      </c>
      <c r="O1191" t="s">
        <v>339</v>
      </c>
      <c r="P1191" t="s">
        <v>1215</v>
      </c>
      <c r="Q1191" s="142">
        <v>2450</v>
      </c>
      <c r="R1191" t="s">
        <v>1216</v>
      </c>
      <c r="S1191" t="s">
        <v>4862</v>
      </c>
      <c r="U1191" s="142">
        <v>1923.7256</v>
      </c>
      <c r="V1191" s="133">
        <v>9.7160333403185666E-6</v>
      </c>
      <c r="W1191" s="133">
        <v>4.3337394502875057E-3</v>
      </c>
      <c r="X1191" s="133">
        <v>6.9577738043118337E-4</v>
      </c>
    </row>
    <row r="1192" spans="1:24">
      <c r="A1192" t="s">
        <v>1213</v>
      </c>
      <c r="B1192" t="s">
        <v>1265</v>
      </c>
      <c r="C1192" t="s">
        <v>4863</v>
      </c>
      <c r="D1192" t="s">
        <v>4864</v>
      </c>
      <c r="E1192" t="s">
        <v>80</v>
      </c>
      <c r="F1192" t="s">
        <v>4865</v>
      </c>
      <c r="G1192" t="s">
        <v>4866</v>
      </c>
      <c r="H1192" t="s">
        <v>321</v>
      </c>
      <c r="I1192" t="s">
        <v>917</v>
      </c>
      <c r="J1192" t="s">
        <v>205</v>
      </c>
      <c r="K1192" t="s">
        <v>224</v>
      </c>
      <c r="L1192" t="s">
        <v>325</v>
      </c>
      <c r="M1192" t="s">
        <v>344</v>
      </c>
      <c r="N1192" t="s">
        <v>536</v>
      </c>
      <c r="O1192" t="s">
        <v>339</v>
      </c>
      <c r="P1192" t="s">
        <v>1215</v>
      </c>
      <c r="Q1192" s="142">
        <v>8126</v>
      </c>
      <c r="R1192" t="s">
        <v>1216</v>
      </c>
      <c r="S1192" t="s">
        <v>4867</v>
      </c>
      <c r="U1192" s="142">
        <v>1891.6226000000001</v>
      </c>
      <c r="V1192" s="133">
        <v>4.2514079831636378E-6</v>
      </c>
      <c r="W1192" s="133">
        <v>4.261418398874903E-3</v>
      </c>
      <c r="X1192" s="133">
        <v>6.8416631052744213E-4</v>
      </c>
    </row>
    <row r="1193" spans="1:24">
      <c r="A1193" t="s">
        <v>1213</v>
      </c>
      <c r="B1193" t="s">
        <v>1265</v>
      </c>
      <c r="C1193" t="s">
        <v>4868</v>
      </c>
      <c r="D1193" t="s">
        <v>4869</v>
      </c>
      <c r="E1193" t="s">
        <v>80</v>
      </c>
      <c r="F1193" t="s">
        <v>4868</v>
      </c>
      <c r="G1193" t="s">
        <v>4870</v>
      </c>
      <c r="H1193" t="s">
        <v>321</v>
      </c>
      <c r="I1193" t="s">
        <v>917</v>
      </c>
      <c r="J1193" t="s">
        <v>205</v>
      </c>
      <c r="K1193" t="s">
        <v>224</v>
      </c>
      <c r="L1193" t="s">
        <v>325</v>
      </c>
      <c r="M1193" t="s">
        <v>346</v>
      </c>
      <c r="N1193" t="s">
        <v>548</v>
      </c>
      <c r="O1193" t="s">
        <v>339</v>
      </c>
      <c r="P1193" t="s">
        <v>1215</v>
      </c>
      <c r="Q1193" s="142">
        <v>3004</v>
      </c>
      <c r="R1193" t="s">
        <v>1216</v>
      </c>
      <c r="S1193" t="s">
        <v>4871</v>
      </c>
      <c r="U1193" s="142">
        <v>1872.0726999999999</v>
      </c>
      <c r="V1193" s="133">
        <v>2.6917562724014339E-6</v>
      </c>
      <c r="W1193" s="133">
        <v>4.2173765979316461E-3</v>
      </c>
      <c r="X1193" s="133">
        <v>6.7709544499865778E-4</v>
      </c>
    </row>
    <row r="1194" spans="1:24">
      <c r="A1194" t="s">
        <v>1213</v>
      </c>
      <c r="B1194" t="s">
        <v>1265</v>
      </c>
      <c r="C1194" t="s">
        <v>4872</v>
      </c>
      <c r="D1194" t="s">
        <v>4873</v>
      </c>
      <c r="E1194" t="s">
        <v>80</v>
      </c>
      <c r="F1194" t="s">
        <v>4874</v>
      </c>
      <c r="G1194" t="s">
        <v>4875</v>
      </c>
      <c r="H1194" t="s">
        <v>321</v>
      </c>
      <c r="I1194" t="s">
        <v>917</v>
      </c>
      <c r="J1194" t="s">
        <v>205</v>
      </c>
      <c r="K1194" t="s">
        <v>224</v>
      </c>
      <c r="L1194" t="s">
        <v>325</v>
      </c>
      <c r="M1194" t="s">
        <v>344</v>
      </c>
      <c r="N1194" t="s">
        <v>530</v>
      </c>
      <c r="O1194" t="s">
        <v>339</v>
      </c>
      <c r="P1194" t="s">
        <v>1215</v>
      </c>
      <c r="Q1194" s="142">
        <v>3673</v>
      </c>
      <c r="R1194" t="s">
        <v>1216</v>
      </c>
      <c r="S1194" t="s">
        <v>4876</v>
      </c>
      <c r="U1194" s="142">
        <v>1866.4792</v>
      </c>
      <c r="V1194" s="133">
        <v>4.1881413911060436E-5</v>
      </c>
      <c r="W1194" s="133">
        <v>4.20477572905788E-3</v>
      </c>
      <c r="X1194" s="133">
        <v>6.7507238855128314E-4</v>
      </c>
    </row>
    <row r="1195" spans="1:24">
      <c r="A1195" t="s">
        <v>1213</v>
      </c>
      <c r="B1195" t="s">
        <v>1265</v>
      </c>
      <c r="C1195" t="s">
        <v>4488</v>
      </c>
      <c r="D1195" t="s">
        <v>4489</v>
      </c>
      <c r="E1195" s="166" t="s">
        <v>311</v>
      </c>
      <c r="F1195" t="s">
        <v>4490</v>
      </c>
      <c r="G1195" t="s">
        <v>4491</v>
      </c>
      <c r="H1195" t="s">
        <v>321</v>
      </c>
      <c r="I1195" t="s">
        <v>917</v>
      </c>
      <c r="J1195" t="s">
        <v>205</v>
      </c>
      <c r="K1195" t="s">
        <v>224</v>
      </c>
      <c r="L1195" t="s">
        <v>325</v>
      </c>
      <c r="M1195" t="s">
        <v>346</v>
      </c>
      <c r="N1195" t="s">
        <v>486</v>
      </c>
      <c r="O1195" t="s">
        <v>339</v>
      </c>
      <c r="P1195" t="s">
        <v>1215</v>
      </c>
      <c r="Q1195" s="142">
        <v>60459.88</v>
      </c>
      <c r="R1195" t="s">
        <v>1216</v>
      </c>
      <c r="S1195" t="s">
        <v>4492</v>
      </c>
      <c r="U1195" s="142">
        <v>1268.5511000000001</v>
      </c>
      <c r="V1195" s="133">
        <v>5.2039751425428089E-4</v>
      </c>
      <c r="W1195" s="133">
        <v>2.8577723760459706E-3</v>
      </c>
      <c r="X1195" s="133">
        <v>4.5881239527262145E-4</v>
      </c>
    </row>
    <row r="1196" spans="1:24">
      <c r="A1196" t="s">
        <v>1213</v>
      </c>
      <c r="B1196" t="s">
        <v>1266</v>
      </c>
      <c r="C1196" t="s">
        <v>2745</v>
      </c>
      <c r="D1196" t="s">
        <v>2746</v>
      </c>
      <c r="E1196" t="s">
        <v>309</v>
      </c>
      <c r="F1196" t="s">
        <v>3939</v>
      </c>
      <c r="G1196" t="s">
        <v>3940</v>
      </c>
      <c r="H1196" t="s">
        <v>321</v>
      </c>
      <c r="I1196" t="s">
        <v>917</v>
      </c>
      <c r="J1196" t="s">
        <v>204</v>
      </c>
      <c r="K1196" t="s">
        <v>204</v>
      </c>
      <c r="L1196" t="s">
        <v>325</v>
      </c>
      <c r="M1196" t="s">
        <v>340</v>
      </c>
      <c r="N1196" t="s">
        <v>464</v>
      </c>
      <c r="O1196" t="s">
        <v>339</v>
      </c>
      <c r="P1196" t="s">
        <v>1212</v>
      </c>
      <c r="Q1196" s="142">
        <v>205313</v>
      </c>
      <c r="S1196" t="s">
        <v>3941</v>
      </c>
      <c r="T1196" s="132">
        <v>28230.5</v>
      </c>
      <c r="U1196" s="142">
        <v>1617.3532</v>
      </c>
      <c r="V1196" s="133">
        <v>9.296896215125885E-4</v>
      </c>
      <c r="W1196" s="133">
        <v>6.0722462067104308E-3</v>
      </c>
      <c r="X1196" s="133">
        <v>1.5881713645724113E-3</v>
      </c>
    </row>
    <row r="1197" spans="1:24">
      <c r="A1197" t="s">
        <v>1213</v>
      </c>
      <c r="B1197" t="s">
        <v>1266</v>
      </c>
      <c r="C1197" t="s">
        <v>1846</v>
      </c>
      <c r="D1197" t="s">
        <v>1847</v>
      </c>
      <c r="E1197" t="s">
        <v>309</v>
      </c>
      <c r="F1197" t="s">
        <v>3936</v>
      </c>
      <c r="G1197" t="s">
        <v>3937</v>
      </c>
      <c r="H1197" t="s">
        <v>321</v>
      </c>
      <c r="I1197" t="s">
        <v>917</v>
      </c>
      <c r="J1197" t="s">
        <v>204</v>
      </c>
      <c r="K1197" t="s">
        <v>204</v>
      </c>
      <c r="L1197" t="s">
        <v>325</v>
      </c>
      <c r="M1197" t="s">
        <v>340</v>
      </c>
      <c r="N1197" t="s">
        <v>464</v>
      </c>
      <c r="O1197" t="s">
        <v>339</v>
      </c>
      <c r="P1197" t="s">
        <v>1212</v>
      </c>
      <c r="Q1197" s="142">
        <v>28784</v>
      </c>
      <c r="S1197" t="s">
        <v>3938</v>
      </c>
      <c r="U1197" s="142">
        <v>450.75740000000002</v>
      </c>
      <c r="V1197" s="133">
        <v>1.480375192616824E-4</v>
      </c>
      <c r="W1197" s="133">
        <v>1.6633065551065584E-3</v>
      </c>
      <c r="X1197" s="133">
        <v>4.3503108263406279E-4</v>
      </c>
    </row>
    <row r="1198" spans="1:24">
      <c r="A1198" t="s">
        <v>1213</v>
      </c>
      <c r="B1198" t="s">
        <v>1266</v>
      </c>
      <c r="C1198" t="s">
        <v>1858</v>
      </c>
      <c r="D1198" t="s">
        <v>1859</v>
      </c>
      <c r="E1198" t="s">
        <v>309</v>
      </c>
      <c r="F1198" t="s">
        <v>1858</v>
      </c>
      <c r="G1198" t="s">
        <v>3946</v>
      </c>
      <c r="H1198" t="s">
        <v>312</v>
      </c>
      <c r="I1198" t="s">
        <v>917</v>
      </c>
      <c r="J1198" t="s">
        <v>204</v>
      </c>
      <c r="K1198" t="s">
        <v>204</v>
      </c>
      <c r="L1198" t="s">
        <v>325</v>
      </c>
      <c r="M1198" t="s">
        <v>340</v>
      </c>
      <c r="N1198" t="s">
        <v>448</v>
      </c>
      <c r="O1198" t="s">
        <v>339</v>
      </c>
      <c r="P1198" t="s">
        <v>1212</v>
      </c>
      <c r="Q1198" s="142">
        <v>681354</v>
      </c>
      <c r="S1198" t="s">
        <v>3947</v>
      </c>
      <c r="T1198" s="132">
        <v>163325.70000000001</v>
      </c>
      <c r="U1198" s="142">
        <v>21285.2997</v>
      </c>
      <c r="V1198" s="133">
        <v>4.2172667752747041E-4</v>
      </c>
      <c r="W1198" s="133">
        <v>7.9145979987914172E-2</v>
      </c>
      <c r="X1198" s="133">
        <v>2.0700310026776979E-2</v>
      </c>
    </row>
    <row r="1199" spans="1:24">
      <c r="A1199" t="s">
        <v>1213</v>
      </c>
      <c r="B1199" t="s">
        <v>1266</v>
      </c>
      <c r="C1199" t="s">
        <v>2010</v>
      </c>
      <c r="D1199" t="s">
        <v>2011</v>
      </c>
      <c r="E1199" t="s">
        <v>309</v>
      </c>
      <c r="F1199" t="s">
        <v>3948</v>
      </c>
      <c r="G1199" t="s">
        <v>3949</v>
      </c>
      <c r="H1199" t="s">
        <v>312</v>
      </c>
      <c r="I1199" t="s">
        <v>917</v>
      </c>
      <c r="J1199" t="s">
        <v>204</v>
      </c>
      <c r="K1199" t="s">
        <v>204</v>
      </c>
      <c r="L1199" t="s">
        <v>325</v>
      </c>
      <c r="M1199" t="s">
        <v>340</v>
      </c>
      <c r="N1199" t="s">
        <v>448</v>
      </c>
      <c r="O1199" t="s">
        <v>339</v>
      </c>
      <c r="P1199" t="s">
        <v>1212</v>
      </c>
      <c r="Q1199" s="142">
        <v>137038</v>
      </c>
      <c r="S1199" t="s">
        <v>3950</v>
      </c>
      <c r="U1199" s="142">
        <v>19185.32</v>
      </c>
      <c r="V1199" s="133">
        <v>5.3079034464637953E-4</v>
      </c>
      <c r="W1199" s="133">
        <v>7.0794324588002278E-2</v>
      </c>
      <c r="X1199" s="133">
        <v>1.8515968433667866E-2</v>
      </c>
    </row>
    <row r="1200" spans="1:24">
      <c r="A1200" t="s">
        <v>1213</v>
      </c>
      <c r="B1200" t="s">
        <v>1266</v>
      </c>
      <c r="C1200" t="s">
        <v>2125</v>
      </c>
      <c r="D1200" t="s">
        <v>2126</v>
      </c>
      <c r="E1200" t="s">
        <v>309</v>
      </c>
      <c r="F1200" t="s">
        <v>2125</v>
      </c>
      <c r="G1200" t="s">
        <v>3972</v>
      </c>
      <c r="H1200" t="s">
        <v>312</v>
      </c>
      <c r="I1200" t="s">
        <v>917</v>
      </c>
      <c r="J1200" t="s">
        <v>204</v>
      </c>
      <c r="K1200" t="s">
        <v>204</v>
      </c>
      <c r="L1200" t="s">
        <v>325</v>
      </c>
      <c r="M1200" t="s">
        <v>340</v>
      </c>
      <c r="N1200" t="s">
        <v>464</v>
      </c>
      <c r="O1200" t="s">
        <v>339</v>
      </c>
      <c r="P1200" t="s">
        <v>1212</v>
      </c>
      <c r="Q1200" s="142">
        <v>60908</v>
      </c>
      <c r="S1200" t="s">
        <v>3973</v>
      </c>
      <c r="T1200" s="132">
        <v>153804.20000000001</v>
      </c>
      <c r="U1200" s="142">
        <v>16538.056199999999</v>
      </c>
      <c r="V1200" s="133">
        <v>1.2817013168771874E-3</v>
      </c>
      <c r="W1200" s="133">
        <v>6.1593394192626209E-2</v>
      </c>
      <c r="X1200" s="133">
        <v>1.6109502410400933E-2</v>
      </c>
    </row>
    <row r="1201" spans="1:24">
      <c r="A1201" t="s">
        <v>1213</v>
      </c>
      <c r="B1201" t="s">
        <v>1266</v>
      </c>
      <c r="C1201" t="s">
        <v>4114</v>
      </c>
      <c r="D1201" t="s">
        <v>4115</v>
      </c>
      <c r="E1201" t="s">
        <v>309</v>
      </c>
      <c r="F1201" t="s">
        <v>4114</v>
      </c>
      <c r="G1201" t="s">
        <v>4116</v>
      </c>
      <c r="H1201" t="s">
        <v>312</v>
      </c>
      <c r="I1201" t="s">
        <v>917</v>
      </c>
      <c r="J1201" t="s">
        <v>204</v>
      </c>
      <c r="K1201" t="s">
        <v>204</v>
      </c>
      <c r="L1201" t="s">
        <v>325</v>
      </c>
      <c r="M1201" t="s">
        <v>340</v>
      </c>
      <c r="N1201" t="s">
        <v>480</v>
      </c>
      <c r="O1201" t="s">
        <v>339</v>
      </c>
      <c r="P1201" t="s">
        <v>1212</v>
      </c>
      <c r="Q1201" s="142">
        <v>16015</v>
      </c>
      <c r="S1201" t="s">
        <v>4117</v>
      </c>
      <c r="U1201" s="142">
        <v>15238.272499999999</v>
      </c>
      <c r="V1201" s="133">
        <v>2.1417635643610383E-4</v>
      </c>
      <c r="W1201" s="133">
        <v>5.6229617724668071E-2</v>
      </c>
      <c r="X1201" s="133">
        <v>1.4706628432240335E-2</v>
      </c>
    </row>
    <row r="1202" spans="1:24">
      <c r="A1202" t="s">
        <v>1213</v>
      </c>
      <c r="B1202" t="s">
        <v>1266</v>
      </c>
      <c r="C1202" t="s">
        <v>3567</v>
      </c>
      <c r="D1202" t="s">
        <v>3568</v>
      </c>
      <c r="E1202" t="s">
        <v>309</v>
      </c>
      <c r="F1202" t="s">
        <v>3567</v>
      </c>
      <c r="G1202" t="s">
        <v>3953</v>
      </c>
      <c r="H1202" t="s">
        <v>312</v>
      </c>
      <c r="I1202" t="s">
        <v>917</v>
      </c>
      <c r="J1202" t="s">
        <v>204</v>
      </c>
      <c r="K1202" t="s">
        <v>204</v>
      </c>
      <c r="L1202" t="s">
        <v>325</v>
      </c>
      <c r="M1202" t="s">
        <v>340</v>
      </c>
      <c r="N1202" t="s">
        <v>448</v>
      </c>
      <c r="O1202" t="s">
        <v>339</v>
      </c>
      <c r="P1202" t="s">
        <v>1212</v>
      </c>
      <c r="Q1202" s="142">
        <v>720759</v>
      </c>
      <c r="S1202" t="s">
        <v>3954</v>
      </c>
      <c r="T1202" s="132">
        <v>107093.2</v>
      </c>
      <c r="U1202" s="142">
        <v>14133.063300000002</v>
      </c>
      <c r="V1202" s="133">
        <v>5.8266161681678357E-4</v>
      </c>
      <c r="W1202" s="133">
        <v>5.2546543995354279E-2</v>
      </c>
      <c r="X1202" s="133">
        <v>1.3743335437954139E-2</v>
      </c>
    </row>
    <row r="1203" spans="1:24">
      <c r="A1203" t="s">
        <v>1213</v>
      </c>
      <c r="B1203" t="s">
        <v>1266</v>
      </c>
      <c r="C1203" t="s">
        <v>1756</v>
      </c>
      <c r="D1203" t="s">
        <v>1757</v>
      </c>
      <c r="E1203" t="s">
        <v>309</v>
      </c>
      <c r="F1203" t="s">
        <v>1756</v>
      </c>
      <c r="G1203" t="s">
        <v>3970</v>
      </c>
      <c r="H1203" t="s">
        <v>312</v>
      </c>
      <c r="I1203" t="s">
        <v>917</v>
      </c>
      <c r="J1203" t="s">
        <v>204</v>
      </c>
      <c r="K1203" t="s">
        <v>204</v>
      </c>
      <c r="L1203" t="s">
        <v>325</v>
      </c>
      <c r="M1203" t="s">
        <v>340</v>
      </c>
      <c r="N1203" t="s">
        <v>441</v>
      </c>
      <c r="O1203" t="s">
        <v>339</v>
      </c>
      <c r="P1203" t="s">
        <v>1212</v>
      </c>
      <c r="Q1203" s="142">
        <v>199284.4</v>
      </c>
      <c r="S1203" t="s">
        <v>3971</v>
      </c>
      <c r="U1203" s="142">
        <v>12552.9244</v>
      </c>
      <c r="V1203" s="133">
        <v>1.6889756598962228E-3</v>
      </c>
      <c r="W1203" s="133">
        <v>4.6320613958344366E-2</v>
      </c>
      <c r="X1203" s="133">
        <v>1.2114968690953111E-2</v>
      </c>
    </row>
    <row r="1204" spans="1:24">
      <c r="A1204" t="s">
        <v>1213</v>
      </c>
      <c r="B1204" t="s">
        <v>1266</v>
      </c>
      <c r="C1204" t="s">
        <v>2163</v>
      </c>
      <c r="D1204" t="s">
        <v>2164</v>
      </c>
      <c r="E1204" t="s">
        <v>309</v>
      </c>
      <c r="F1204" t="s">
        <v>2163</v>
      </c>
      <c r="G1204" t="s">
        <v>3960</v>
      </c>
      <c r="H1204" t="s">
        <v>312</v>
      </c>
      <c r="I1204" t="s">
        <v>917</v>
      </c>
      <c r="J1204" t="s">
        <v>204</v>
      </c>
      <c r="K1204" t="s">
        <v>204</v>
      </c>
      <c r="L1204" t="s">
        <v>325</v>
      </c>
      <c r="M1204" t="s">
        <v>340</v>
      </c>
      <c r="N1204" t="s">
        <v>484</v>
      </c>
      <c r="O1204" t="s">
        <v>339</v>
      </c>
      <c r="P1204" t="s">
        <v>1212</v>
      </c>
      <c r="Q1204" s="142">
        <v>2542642</v>
      </c>
      <c r="S1204" t="s">
        <v>3961</v>
      </c>
      <c r="U1204" s="142">
        <v>12026.696699999999</v>
      </c>
      <c r="V1204" s="133">
        <v>9.1896847649298313E-4</v>
      </c>
      <c r="W1204" s="133">
        <v>4.4378820216159166E-2</v>
      </c>
      <c r="X1204" s="133">
        <v>1.1607100414163473E-2</v>
      </c>
    </row>
    <row r="1205" spans="1:24">
      <c r="A1205" t="s">
        <v>1213</v>
      </c>
      <c r="B1205" t="s">
        <v>1266</v>
      </c>
      <c r="C1205" t="s">
        <v>1874</v>
      </c>
      <c r="D1205" t="s">
        <v>1875</v>
      </c>
      <c r="E1205" t="s">
        <v>309</v>
      </c>
      <c r="F1205" t="s">
        <v>1874</v>
      </c>
      <c r="G1205" t="s">
        <v>3951</v>
      </c>
      <c r="H1205" t="s">
        <v>312</v>
      </c>
      <c r="I1205" t="s">
        <v>917</v>
      </c>
      <c r="J1205" t="s">
        <v>204</v>
      </c>
      <c r="K1205" t="s">
        <v>204</v>
      </c>
      <c r="L1205" t="s">
        <v>325</v>
      </c>
      <c r="M1205" t="s">
        <v>340</v>
      </c>
      <c r="N1205" t="s">
        <v>448</v>
      </c>
      <c r="O1205" t="s">
        <v>339</v>
      </c>
      <c r="P1205" t="s">
        <v>1212</v>
      </c>
      <c r="Q1205" s="142">
        <v>282735</v>
      </c>
      <c r="S1205" t="s">
        <v>3952</v>
      </c>
      <c r="T1205" s="132">
        <v>103267.7</v>
      </c>
      <c r="U1205" s="142">
        <v>9998.9926999999989</v>
      </c>
      <c r="V1205" s="133">
        <v>2.1141007848458684E-4</v>
      </c>
      <c r="W1205" s="133">
        <v>3.7277601033597285E-2</v>
      </c>
      <c r="X1205" s="133">
        <v>9.7498053415700989E-3</v>
      </c>
    </row>
    <row r="1206" spans="1:24">
      <c r="A1206" t="s">
        <v>1213</v>
      </c>
      <c r="B1206" t="s">
        <v>1266</v>
      </c>
      <c r="C1206" t="s">
        <v>3942</v>
      </c>
      <c r="D1206" t="s">
        <v>3943</v>
      </c>
      <c r="E1206" t="s">
        <v>309</v>
      </c>
      <c r="F1206" t="s">
        <v>3942</v>
      </c>
      <c r="G1206" t="s">
        <v>3944</v>
      </c>
      <c r="H1206" t="s">
        <v>312</v>
      </c>
      <c r="I1206" t="s">
        <v>917</v>
      </c>
      <c r="J1206" t="s">
        <v>204</v>
      </c>
      <c r="K1206" t="s">
        <v>204</v>
      </c>
      <c r="L1206" t="s">
        <v>325</v>
      </c>
      <c r="M1206" t="s">
        <v>340</v>
      </c>
      <c r="N1206" t="s">
        <v>439</v>
      </c>
      <c r="O1206" t="s">
        <v>339</v>
      </c>
      <c r="P1206" t="s">
        <v>1212</v>
      </c>
      <c r="Q1206" s="142">
        <v>220158</v>
      </c>
      <c r="S1206" t="s">
        <v>3945</v>
      </c>
      <c r="U1206" s="142">
        <v>9407.3513000000003</v>
      </c>
      <c r="V1206" s="133">
        <v>2.7820436758035443E-3</v>
      </c>
      <c r="W1206" s="133">
        <v>3.4713368569163197E-2</v>
      </c>
      <c r="X1206" s="133">
        <v>9.0791407417683476E-3</v>
      </c>
    </row>
    <row r="1207" spans="1:24">
      <c r="A1207" t="s">
        <v>1213</v>
      </c>
      <c r="B1207" t="s">
        <v>1266</v>
      </c>
      <c r="C1207" t="s">
        <v>2253</v>
      </c>
      <c r="D1207" t="s">
        <v>2254</v>
      </c>
      <c r="E1207" t="s">
        <v>309</v>
      </c>
      <c r="F1207" t="s">
        <v>2253</v>
      </c>
      <c r="G1207" t="s">
        <v>3966</v>
      </c>
      <c r="H1207" t="s">
        <v>312</v>
      </c>
      <c r="I1207" t="s">
        <v>917</v>
      </c>
      <c r="J1207" t="s">
        <v>204</v>
      </c>
      <c r="K1207" t="s">
        <v>204</v>
      </c>
      <c r="L1207" t="s">
        <v>325</v>
      </c>
      <c r="M1207" t="s">
        <v>340</v>
      </c>
      <c r="N1207" t="s">
        <v>467</v>
      </c>
      <c r="O1207" t="s">
        <v>339</v>
      </c>
      <c r="P1207" t="s">
        <v>1212</v>
      </c>
      <c r="Q1207" s="142">
        <v>156274</v>
      </c>
      <c r="S1207" t="s">
        <v>3967</v>
      </c>
      <c r="U1207" s="142">
        <v>8084.0540000000001</v>
      </c>
      <c r="V1207" s="133">
        <v>1.2738401016406273E-4</v>
      </c>
      <c r="W1207" s="133">
        <v>2.9830367399596391E-2</v>
      </c>
      <c r="X1207" s="133">
        <v>7.8020115927378755E-3</v>
      </c>
    </row>
    <row r="1208" spans="1:24">
      <c r="A1208" t="s">
        <v>1213</v>
      </c>
      <c r="B1208" t="s">
        <v>1266</v>
      </c>
      <c r="C1208" t="s">
        <v>4455</v>
      </c>
      <c r="D1208" t="s">
        <v>4456</v>
      </c>
      <c r="E1208" t="s">
        <v>309</v>
      </c>
      <c r="F1208" t="s">
        <v>4455</v>
      </c>
      <c r="G1208" t="s">
        <v>4457</v>
      </c>
      <c r="H1208" t="s">
        <v>312</v>
      </c>
      <c r="I1208" t="s">
        <v>917</v>
      </c>
      <c r="J1208" t="s">
        <v>204</v>
      </c>
      <c r="K1208" t="s">
        <v>204</v>
      </c>
      <c r="L1208" t="s">
        <v>325</v>
      </c>
      <c r="M1208" t="s">
        <v>340</v>
      </c>
      <c r="N1208" t="s">
        <v>480</v>
      </c>
      <c r="O1208" t="s">
        <v>339</v>
      </c>
      <c r="P1208" t="s">
        <v>1212</v>
      </c>
      <c r="Q1208" s="142">
        <v>84565</v>
      </c>
      <c r="S1208" t="s">
        <v>4458</v>
      </c>
      <c r="U1208" s="142">
        <v>7009.5929000000006</v>
      </c>
      <c r="V1208" s="133">
        <v>1.7578638710135138E-3</v>
      </c>
      <c r="W1208" s="133">
        <v>2.5865578028025589E-2</v>
      </c>
      <c r="X1208" s="133">
        <v>6.7650370149397549E-3</v>
      </c>
    </row>
    <row r="1209" spans="1:24">
      <c r="A1209" t="s">
        <v>1213</v>
      </c>
      <c r="B1209" t="s">
        <v>1266</v>
      </c>
      <c r="C1209" t="s">
        <v>3979</v>
      </c>
      <c r="D1209" t="s">
        <v>3980</v>
      </c>
      <c r="E1209" t="s">
        <v>309</v>
      </c>
      <c r="F1209" t="s">
        <v>3979</v>
      </c>
      <c r="G1209" t="s">
        <v>3981</v>
      </c>
      <c r="H1209" t="s">
        <v>312</v>
      </c>
      <c r="I1209" t="s">
        <v>917</v>
      </c>
      <c r="J1209" t="s">
        <v>204</v>
      </c>
      <c r="K1209" t="s">
        <v>204</v>
      </c>
      <c r="L1209" t="s">
        <v>325</v>
      </c>
      <c r="M1209" t="s">
        <v>340</v>
      </c>
      <c r="N1209" t="s">
        <v>458</v>
      </c>
      <c r="O1209" t="s">
        <v>339</v>
      </c>
      <c r="P1209" t="s">
        <v>1212</v>
      </c>
      <c r="Q1209" s="142">
        <v>49663</v>
      </c>
      <c r="S1209" t="s">
        <v>3982</v>
      </c>
      <c r="U1209" s="142">
        <v>6113.5153</v>
      </c>
      <c r="V1209" s="133">
        <v>4.4777174029715118E-4</v>
      </c>
      <c r="W1209" s="133">
        <v>2.2559028805457407E-2</v>
      </c>
      <c r="X1209" s="133">
        <v>5.9002224781002106E-3</v>
      </c>
    </row>
    <row r="1210" spans="1:24">
      <c r="A1210" t="s">
        <v>1213</v>
      </c>
      <c r="B1210" t="s">
        <v>1266</v>
      </c>
      <c r="C1210" t="s">
        <v>4122</v>
      </c>
      <c r="D1210" t="s">
        <v>4123</v>
      </c>
      <c r="E1210" t="s">
        <v>309</v>
      </c>
      <c r="F1210" t="s">
        <v>4122</v>
      </c>
      <c r="G1210" t="s">
        <v>4124</v>
      </c>
      <c r="H1210" t="s">
        <v>312</v>
      </c>
      <c r="I1210" t="s">
        <v>917</v>
      </c>
      <c r="J1210" t="s">
        <v>204</v>
      </c>
      <c r="K1210" t="s">
        <v>204</v>
      </c>
      <c r="L1210" t="s">
        <v>325</v>
      </c>
      <c r="M1210" t="s">
        <v>340</v>
      </c>
      <c r="N1210" t="s">
        <v>441</v>
      </c>
      <c r="O1210" t="s">
        <v>339</v>
      </c>
      <c r="P1210" t="s">
        <v>1212</v>
      </c>
      <c r="Q1210" s="142">
        <v>25015</v>
      </c>
      <c r="S1210" t="s">
        <v>4125</v>
      </c>
      <c r="U1210" s="142">
        <v>6018.6090000000004</v>
      </c>
      <c r="V1210" s="133">
        <v>4.438857991767662E-4</v>
      </c>
      <c r="W1210" s="133">
        <v>2.2208822115777675E-2</v>
      </c>
      <c r="X1210" s="133">
        <v>5.8086273389544359E-3</v>
      </c>
    </row>
    <row r="1211" spans="1:24">
      <c r="A1211" t="s">
        <v>1213</v>
      </c>
      <c r="B1211" t="s">
        <v>1266</v>
      </c>
      <c r="C1211" t="s">
        <v>3734</v>
      </c>
      <c r="D1211" t="s">
        <v>3735</v>
      </c>
      <c r="E1211" s="166" t="s">
        <v>311</v>
      </c>
      <c r="F1211" t="s">
        <v>3734</v>
      </c>
      <c r="G1211" t="s">
        <v>4453</v>
      </c>
      <c r="H1211" t="s">
        <v>312</v>
      </c>
      <c r="I1211" t="s">
        <v>917</v>
      </c>
      <c r="J1211" t="s">
        <v>204</v>
      </c>
      <c r="K1211" t="s">
        <v>233</v>
      </c>
      <c r="L1211" t="s">
        <v>325</v>
      </c>
      <c r="M1211" t="s">
        <v>340</v>
      </c>
      <c r="N1211" t="s">
        <v>454</v>
      </c>
      <c r="O1211" t="s">
        <v>339</v>
      </c>
      <c r="P1211" t="s">
        <v>1212</v>
      </c>
      <c r="Q1211" s="142">
        <v>116880</v>
      </c>
      <c r="S1211" t="s">
        <v>4454</v>
      </c>
      <c r="T1211" s="132">
        <v>141432.4</v>
      </c>
      <c r="U1211" s="142">
        <v>5994.7828</v>
      </c>
      <c r="V1211" s="133">
        <v>6.3701432909994769E-4</v>
      </c>
      <c r="W1211" s="133">
        <v>2.2642792242104522E-2</v>
      </c>
      <c r="X1211" s="133">
        <v>5.9221304651864582E-3</v>
      </c>
    </row>
    <row r="1212" spans="1:24">
      <c r="A1212" t="s">
        <v>1213</v>
      </c>
      <c r="B1212" t="s">
        <v>1266</v>
      </c>
      <c r="C1212" t="s">
        <v>4260</v>
      </c>
      <c r="D1212" t="s">
        <v>4261</v>
      </c>
      <c r="E1212" t="s">
        <v>309</v>
      </c>
      <c r="F1212" t="s">
        <v>4260</v>
      </c>
      <c r="G1212" t="s">
        <v>4262</v>
      </c>
      <c r="H1212" t="s">
        <v>312</v>
      </c>
      <c r="I1212" t="s">
        <v>917</v>
      </c>
      <c r="J1212" t="s">
        <v>204</v>
      </c>
      <c r="K1212" t="s">
        <v>204</v>
      </c>
      <c r="L1212" t="s">
        <v>325</v>
      </c>
      <c r="M1212" t="s">
        <v>340</v>
      </c>
      <c r="N1212" t="s">
        <v>473</v>
      </c>
      <c r="O1212" t="s">
        <v>339</v>
      </c>
      <c r="P1212" t="s">
        <v>1212</v>
      </c>
      <c r="Q1212" s="142">
        <v>156368</v>
      </c>
      <c r="S1212" t="s">
        <v>4263</v>
      </c>
      <c r="U1212" s="142">
        <v>5663.6490000000003</v>
      </c>
      <c r="V1212" s="133">
        <v>1.4238295533394024E-3</v>
      </c>
      <c r="W1212" s="133">
        <v>2.0899010432285803E-2</v>
      </c>
      <c r="X1212" s="133">
        <v>5.4660514061134159E-3</v>
      </c>
    </row>
    <row r="1213" spans="1:24">
      <c r="A1213" t="s">
        <v>1213</v>
      </c>
      <c r="B1213" t="s">
        <v>1266</v>
      </c>
      <c r="C1213" t="s">
        <v>2110</v>
      </c>
      <c r="D1213" t="s">
        <v>2111</v>
      </c>
      <c r="E1213" t="s">
        <v>309</v>
      </c>
      <c r="F1213" t="s">
        <v>4024</v>
      </c>
      <c r="G1213" t="s">
        <v>4025</v>
      </c>
      <c r="H1213" t="s">
        <v>312</v>
      </c>
      <c r="I1213" t="s">
        <v>917</v>
      </c>
      <c r="J1213" t="s">
        <v>204</v>
      </c>
      <c r="K1213" t="s">
        <v>204</v>
      </c>
      <c r="L1213" t="s">
        <v>325</v>
      </c>
      <c r="M1213" t="s">
        <v>340</v>
      </c>
      <c r="N1213" t="s">
        <v>464</v>
      </c>
      <c r="O1213" t="s">
        <v>339</v>
      </c>
      <c r="P1213" t="s">
        <v>1212</v>
      </c>
      <c r="Q1213" s="142">
        <v>623859</v>
      </c>
      <c r="S1213" t="s">
        <v>4026</v>
      </c>
      <c r="U1213" s="142">
        <v>5659.0249999999996</v>
      </c>
      <c r="V1213" s="133">
        <v>8.2587942946151709E-4</v>
      </c>
      <c r="W1213" s="133">
        <v>2.0881947860284945E-2</v>
      </c>
      <c r="X1213" s="133">
        <v>5.461588759617335E-3</v>
      </c>
    </row>
    <row r="1214" spans="1:24">
      <c r="A1214" t="s">
        <v>1213</v>
      </c>
      <c r="B1214" t="s">
        <v>1266</v>
      </c>
      <c r="C1214" t="s">
        <v>4065</v>
      </c>
      <c r="D1214" t="s">
        <v>4066</v>
      </c>
      <c r="E1214" t="s">
        <v>309</v>
      </c>
      <c r="F1214" t="s">
        <v>4065</v>
      </c>
      <c r="G1214" t="s">
        <v>4067</v>
      </c>
      <c r="H1214" t="s">
        <v>312</v>
      </c>
      <c r="I1214" t="s">
        <v>917</v>
      </c>
      <c r="J1214" t="s">
        <v>204</v>
      </c>
      <c r="K1214" t="s">
        <v>204</v>
      </c>
      <c r="L1214" t="s">
        <v>325</v>
      </c>
      <c r="M1214" t="s">
        <v>340</v>
      </c>
      <c r="N1214" t="s">
        <v>475</v>
      </c>
      <c r="O1214" t="s">
        <v>339</v>
      </c>
      <c r="P1214" t="s">
        <v>1212</v>
      </c>
      <c r="Q1214" s="142">
        <v>24238</v>
      </c>
      <c r="S1214" t="s">
        <v>4068</v>
      </c>
      <c r="U1214" s="142">
        <v>5344.4790000000003</v>
      </c>
      <c r="V1214" s="133">
        <v>1.759489961332308E-3</v>
      </c>
      <c r="W1214" s="133">
        <v>1.972126506515199E-2</v>
      </c>
      <c r="X1214" s="133">
        <v>5.1580168826165429E-3</v>
      </c>
    </row>
    <row r="1215" spans="1:24">
      <c r="A1215" t="s">
        <v>1213</v>
      </c>
      <c r="B1215" t="s">
        <v>1266</v>
      </c>
      <c r="C1215" t="s">
        <v>4763</v>
      </c>
      <c r="D1215" t="s">
        <v>4764</v>
      </c>
      <c r="E1215" t="s">
        <v>309</v>
      </c>
      <c r="F1215" t="s">
        <v>4763</v>
      </c>
      <c r="G1215" t="s">
        <v>4765</v>
      </c>
      <c r="H1215" t="s">
        <v>312</v>
      </c>
      <c r="I1215" t="s">
        <v>917</v>
      </c>
      <c r="J1215" t="s">
        <v>204</v>
      </c>
      <c r="K1215" t="s">
        <v>204</v>
      </c>
      <c r="L1215" t="s">
        <v>325</v>
      </c>
      <c r="M1215" t="s">
        <v>340</v>
      </c>
      <c r="N1215" t="s">
        <v>475</v>
      </c>
      <c r="O1215" t="s">
        <v>339</v>
      </c>
      <c r="P1215" t="s">
        <v>1212</v>
      </c>
      <c r="Q1215" s="142">
        <v>627562</v>
      </c>
      <c r="S1215" t="s">
        <v>4766</v>
      </c>
      <c r="U1215" s="142">
        <v>5281.5617999999995</v>
      </c>
      <c r="V1215" s="133">
        <v>4.3879583579911645E-3</v>
      </c>
      <c r="W1215" s="133">
        <v>1.9489098948281235E-2</v>
      </c>
      <c r="X1215" s="133">
        <v>5.0972947764821377E-3</v>
      </c>
    </row>
    <row r="1216" spans="1:24">
      <c r="A1216" t="s">
        <v>1213</v>
      </c>
      <c r="B1216" t="s">
        <v>1266</v>
      </c>
      <c r="C1216" t="s">
        <v>1683</v>
      </c>
      <c r="D1216" t="s">
        <v>1684</v>
      </c>
      <c r="E1216" t="s">
        <v>309</v>
      </c>
      <c r="F1216" t="s">
        <v>4317</v>
      </c>
      <c r="G1216" t="s">
        <v>4318</v>
      </c>
      <c r="H1216" t="s">
        <v>312</v>
      </c>
      <c r="I1216" t="s">
        <v>917</v>
      </c>
      <c r="J1216" t="s">
        <v>204</v>
      </c>
      <c r="K1216" t="s">
        <v>204</v>
      </c>
      <c r="L1216" t="s">
        <v>325</v>
      </c>
      <c r="M1216" t="s">
        <v>340</v>
      </c>
      <c r="N1216" t="s">
        <v>454</v>
      </c>
      <c r="O1216" t="s">
        <v>339</v>
      </c>
      <c r="P1216" t="s">
        <v>1212</v>
      </c>
      <c r="Q1216" s="142">
        <v>112878</v>
      </c>
      <c r="S1216" t="s">
        <v>4319</v>
      </c>
      <c r="U1216" s="142">
        <v>4707.0126</v>
      </c>
      <c r="V1216" s="133">
        <v>1.1297974617000832E-3</v>
      </c>
      <c r="W1216" s="133">
        <v>1.7368997642166848E-2</v>
      </c>
      <c r="X1216" s="133">
        <v>4.5427908796140445E-3</v>
      </c>
    </row>
    <row r="1217" spans="1:24">
      <c r="A1217" t="s">
        <v>1213</v>
      </c>
      <c r="B1217" t="s">
        <v>1266</v>
      </c>
      <c r="C1217" t="s">
        <v>2388</v>
      </c>
      <c r="D1217" t="s">
        <v>2389</v>
      </c>
      <c r="E1217" t="s">
        <v>309</v>
      </c>
      <c r="F1217" t="s">
        <v>2388</v>
      </c>
      <c r="G1217" t="s">
        <v>3968</v>
      </c>
      <c r="H1217" t="s">
        <v>312</v>
      </c>
      <c r="I1217" t="s">
        <v>917</v>
      </c>
      <c r="J1217" t="s">
        <v>204</v>
      </c>
      <c r="K1217" t="s">
        <v>204</v>
      </c>
      <c r="L1217" t="s">
        <v>325</v>
      </c>
      <c r="M1217" t="s">
        <v>340</v>
      </c>
      <c r="N1217" t="s">
        <v>446</v>
      </c>
      <c r="O1217" t="s">
        <v>339</v>
      </c>
      <c r="P1217" t="s">
        <v>1212</v>
      </c>
      <c r="Q1217" s="142">
        <v>5285</v>
      </c>
      <c r="S1217" t="s">
        <v>3969</v>
      </c>
      <c r="U1217" s="142">
        <v>4095.875</v>
      </c>
      <c r="V1217" s="133">
        <v>1.188338898964099E-4</v>
      </c>
      <c r="W1217" s="133">
        <v>1.5113884168827198E-2</v>
      </c>
      <c r="X1217" s="133">
        <v>3.9529750980567104E-3</v>
      </c>
    </row>
    <row r="1218" spans="1:24">
      <c r="A1218" t="s">
        <v>1213</v>
      </c>
      <c r="B1218" t="s">
        <v>1266</v>
      </c>
      <c r="C1218" t="s">
        <v>3113</v>
      </c>
      <c r="D1218" t="s">
        <v>3114</v>
      </c>
      <c r="E1218" t="s">
        <v>309</v>
      </c>
      <c r="F1218" t="s">
        <v>3113</v>
      </c>
      <c r="G1218" t="s">
        <v>4449</v>
      </c>
      <c r="H1218" t="s">
        <v>312</v>
      </c>
      <c r="I1218" t="s">
        <v>917</v>
      </c>
      <c r="J1218" t="s">
        <v>204</v>
      </c>
      <c r="K1218" t="s">
        <v>204</v>
      </c>
      <c r="L1218" t="s">
        <v>325</v>
      </c>
      <c r="M1218" t="s">
        <v>340</v>
      </c>
      <c r="N1218" t="s">
        <v>447</v>
      </c>
      <c r="O1218" t="s">
        <v>339</v>
      </c>
      <c r="P1218" t="s">
        <v>1212</v>
      </c>
      <c r="Q1218" s="142">
        <v>12255</v>
      </c>
      <c r="S1218" t="s">
        <v>4450</v>
      </c>
      <c r="U1218" s="142">
        <v>3504.93</v>
      </c>
      <c r="V1218" s="133">
        <v>6.3326745388192951E-4</v>
      </c>
      <c r="W1218" s="133">
        <v>1.2933281909200723E-2</v>
      </c>
      <c r="X1218" s="133">
        <v>3.3826474222069538E-3</v>
      </c>
    </row>
    <row r="1219" spans="1:24">
      <c r="A1219" t="s">
        <v>1213</v>
      </c>
      <c r="B1219" t="s">
        <v>1266</v>
      </c>
      <c r="C1219" t="s">
        <v>2324</v>
      </c>
      <c r="D1219" t="s">
        <v>2325</v>
      </c>
      <c r="E1219" t="s">
        <v>309</v>
      </c>
      <c r="F1219" t="s">
        <v>2324</v>
      </c>
      <c r="G1219" t="s">
        <v>4238</v>
      </c>
      <c r="H1219" t="s">
        <v>312</v>
      </c>
      <c r="I1219" t="s">
        <v>917</v>
      </c>
      <c r="J1219" t="s">
        <v>204</v>
      </c>
      <c r="K1219" t="s">
        <v>204</v>
      </c>
      <c r="L1219" t="s">
        <v>325</v>
      </c>
      <c r="M1219" t="s">
        <v>340</v>
      </c>
      <c r="N1219" t="s">
        <v>454</v>
      </c>
      <c r="O1219" t="s">
        <v>339</v>
      </c>
      <c r="P1219" t="s">
        <v>1212</v>
      </c>
      <c r="Q1219" s="142">
        <v>5922</v>
      </c>
      <c r="S1219" t="s">
        <v>4239</v>
      </c>
      <c r="U1219" s="142">
        <v>2866.248</v>
      </c>
      <c r="V1219" s="133">
        <v>3.1995108994888402E-4</v>
      </c>
      <c r="W1219" s="133">
        <v>1.0576528890928708E-2</v>
      </c>
      <c r="X1219" s="133">
        <v>2.7662482299520494E-3</v>
      </c>
    </row>
    <row r="1220" spans="1:24">
      <c r="A1220" t="s">
        <v>1213</v>
      </c>
      <c r="B1220" t="s">
        <v>1266</v>
      </c>
      <c r="C1220" t="s">
        <v>4034</v>
      </c>
      <c r="D1220" t="s">
        <v>4035</v>
      </c>
      <c r="E1220" t="s">
        <v>309</v>
      </c>
      <c r="F1220" t="s">
        <v>4034</v>
      </c>
      <c r="G1220" t="s">
        <v>4036</v>
      </c>
      <c r="H1220" t="s">
        <v>312</v>
      </c>
      <c r="I1220" t="s">
        <v>917</v>
      </c>
      <c r="J1220" t="s">
        <v>204</v>
      </c>
      <c r="K1220" t="s">
        <v>204</v>
      </c>
      <c r="L1220" t="s">
        <v>325</v>
      </c>
      <c r="M1220" t="s">
        <v>340</v>
      </c>
      <c r="N1220" t="s">
        <v>476</v>
      </c>
      <c r="O1220" t="s">
        <v>339</v>
      </c>
      <c r="P1220" t="s">
        <v>1212</v>
      </c>
      <c r="Q1220" s="142">
        <v>12215</v>
      </c>
      <c r="S1220" t="s">
        <v>4037</v>
      </c>
      <c r="U1220" s="142">
        <v>2865.6390000000001</v>
      </c>
      <c r="V1220" s="133">
        <v>5.326460578501149E-4</v>
      </c>
      <c r="W1220" s="133">
        <v>1.0574281665254384E-2</v>
      </c>
      <c r="X1220" s="133">
        <v>2.76566047719233E-3</v>
      </c>
    </row>
    <row r="1221" spans="1:24">
      <c r="A1221" t="s">
        <v>1213</v>
      </c>
      <c r="B1221" t="s">
        <v>1266</v>
      </c>
      <c r="C1221" t="s">
        <v>2330</v>
      </c>
      <c r="D1221" t="s">
        <v>2331</v>
      </c>
      <c r="E1221" t="s">
        <v>309</v>
      </c>
      <c r="F1221" t="s">
        <v>3974</v>
      </c>
      <c r="G1221" t="s">
        <v>3975</v>
      </c>
      <c r="H1221" t="s">
        <v>312</v>
      </c>
      <c r="I1221" t="s">
        <v>917</v>
      </c>
      <c r="J1221" t="s">
        <v>204</v>
      </c>
      <c r="K1221" t="s">
        <v>204</v>
      </c>
      <c r="L1221" t="s">
        <v>325</v>
      </c>
      <c r="M1221" t="s">
        <v>340</v>
      </c>
      <c r="N1221" t="s">
        <v>445</v>
      </c>
      <c r="O1221" t="s">
        <v>339</v>
      </c>
      <c r="P1221" t="s">
        <v>1212</v>
      </c>
      <c r="Q1221" s="142">
        <v>73283</v>
      </c>
      <c r="S1221" t="s">
        <v>3976</v>
      </c>
      <c r="U1221" s="142">
        <v>2792.0823</v>
      </c>
      <c r="V1221" s="133">
        <v>2.8201197780676604E-4</v>
      </c>
      <c r="W1221" s="133">
        <v>1.0302855549066471E-2</v>
      </c>
      <c r="X1221" s="133">
        <v>2.6946700774864727E-3</v>
      </c>
    </row>
    <row r="1222" spans="1:24">
      <c r="A1222" t="s">
        <v>1213</v>
      </c>
      <c r="B1222" t="s">
        <v>1266</v>
      </c>
      <c r="C1222" t="s">
        <v>2393</v>
      </c>
      <c r="D1222" t="s">
        <v>2394</v>
      </c>
      <c r="E1222" t="s">
        <v>309</v>
      </c>
      <c r="F1222" t="s">
        <v>2393</v>
      </c>
      <c r="G1222" t="s">
        <v>3983</v>
      </c>
      <c r="H1222" t="s">
        <v>312</v>
      </c>
      <c r="I1222" t="s">
        <v>917</v>
      </c>
      <c r="J1222" t="s">
        <v>204</v>
      </c>
      <c r="K1222" t="s">
        <v>204</v>
      </c>
      <c r="L1222" t="s">
        <v>325</v>
      </c>
      <c r="M1222" t="s">
        <v>340</v>
      </c>
      <c r="N1222" t="s">
        <v>456</v>
      </c>
      <c r="O1222" t="s">
        <v>339</v>
      </c>
      <c r="P1222" t="s">
        <v>1212</v>
      </c>
      <c r="Q1222" s="142">
        <v>138318</v>
      </c>
      <c r="S1222" t="s">
        <v>3984</v>
      </c>
      <c r="U1222" s="142">
        <v>2698.5842000000002</v>
      </c>
      <c r="V1222" s="133">
        <v>1.0524731049818388E-4</v>
      </c>
      <c r="W1222" s="133">
        <v>9.9578450798302014E-3</v>
      </c>
      <c r="X1222" s="133">
        <v>2.6044339887203072E-3</v>
      </c>
    </row>
    <row r="1223" spans="1:24">
      <c r="A1223" t="s">
        <v>1213</v>
      </c>
      <c r="B1223" t="s">
        <v>1266</v>
      </c>
      <c r="C1223" t="s">
        <v>1953</v>
      </c>
      <c r="D1223" t="s">
        <v>1954</v>
      </c>
      <c r="E1223" t="s">
        <v>309</v>
      </c>
      <c r="F1223" t="s">
        <v>1953</v>
      </c>
      <c r="G1223" t="s">
        <v>3996</v>
      </c>
      <c r="H1223" t="s">
        <v>312</v>
      </c>
      <c r="I1223" t="s">
        <v>917</v>
      </c>
      <c r="J1223" t="s">
        <v>204</v>
      </c>
      <c r="K1223" t="s">
        <v>204</v>
      </c>
      <c r="L1223" t="s">
        <v>325</v>
      </c>
      <c r="M1223" t="s">
        <v>340</v>
      </c>
      <c r="N1223" t="s">
        <v>464</v>
      </c>
      <c r="O1223" t="s">
        <v>339</v>
      </c>
      <c r="P1223" t="s">
        <v>1212</v>
      </c>
      <c r="Q1223" s="142">
        <v>9881</v>
      </c>
      <c r="S1223" t="s">
        <v>3997</v>
      </c>
      <c r="U1223" s="142">
        <v>2629.3341</v>
      </c>
      <c r="V1223" s="133">
        <v>8.1477489256449678E-5</v>
      </c>
      <c r="W1223" s="133">
        <v>9.7023105022852277E-3</v>
      </c>
      <c r="X1223" s="133">
        <v>2.5375999564858187E-3</v>
      </c>
    </row>
    <row r="1224" spans="1:24">
      <c r="A1224" t="s">
        <v>1213</v>
      </c>
      <c r="B1224" t="s">
        <v>1266</v>
      </c>
      <c r="C1224" t="s">
        <v>2274</v>
      </c>
      <c r="D1224" t="s">
        <v>2275</v>
      </c>
      <c r="E1224" t="s">
        <v>309</v>
      </c>
      <c r="F1224" t="s">
        <v>4235</v>
      </c>
      <c r="G1224" t="s">
        <v>4236</v>
      </c>
      <c r="H1224" t="s">
        <v>312</v>
      </c>
      <c r="I1224" t="s">
        <v>917</v>
      </c>
      <c r="J1224" t="s">
        <v>204</v>
      </c>
      <c r="K1224" t="s">
        <v>204</v>
      </c>
      <c r="L1224" t="s">
        <v>325</v>
      </c>
      <c r="M1224" t="s">
        <v>340</v>
      </c>
      <c r="N1224" t="s">
        <v>445</v>
      </c>
      <c r="O1224" t="s">
        <v>339</v>
      </c>
      <c r="P1224" t="s">
        <v>1212</v>
      </c>
      <c r="Q1224" s="142">
        <v>37747</v>
      </c>
      <c r="S1224" t="s">
        <v>4237</v>
      </c>
      <c r="U1224" s="142">
        <v>2479.6003999999998</v>
      </c>
      <c r="V1224" s="133">
        <v>4.775830328274916E-4</v>
      </c>
      <c r="W1224" s="133">
        <v>9.1497894061694056E-3</v>
      </c>
      <c r="X1224" s="133">
        <v>2.3930903049826256E-3</v>
      </c>
    </row>
    <row r="1225" spans="1:24">
      <c r="A1225" t="s">
        <v>1213</v>
      </c>
      <c r="B1225" t="s">
        <v>1266</v>
      </c>
      <c r="C1225" t="s">
        <v>4051</v>
      </c>
      <c r="D1225" t="s">
        <v>4052</v>
      </c>
      <c r="E1225" t="s">
        <v>309</v>
      </c>
      <c r="F1225" t="s">
        <v>4051</v>
      </c>
      <c r="G1225" t="s">
        <v>4053</v>
      </c>
      <c r="H1225" t="s">
        <v>312</v>
      </c>
      <c r="I1225" t="s">
        <v>917</v>
      </c>
      <c r="J1225" t="s">
        <v>204</v>
      </c>
      <c r="K1225" t="s">
        <v>204</v>
      </c>
      <c r="L1225" t="s">
        <v>325</v>
      </c>
      <c r="M1225" t="s">
        <v>340</v>
      </c>
      <c r="N1225" t="s">
        <v>478</v>
      </c>
      <c r="O1225" t="s">
        <v>339</v>
      </c>
      <c r="P1225" t="s">
        <v>1212</v>
      </c>
      <c r="Q1225" s="142">
        <v>41579</v>
      </c>
      <c r="S1225" t="s">
        <v>4054</v>
      </c>
      <c r="U1225" s="142">
        <v>2355.4503999999997</v>
      </c>
      <c r="V1225" s="133">
        <v>2.7953278044390577E-3</v>
      </c>
      <c r="W1225" s="133">
        <v>8.691672415619002E-3</v>
      </c>
      <c r="X1225" s="133">
        <v>2.273271664359621E-3</v>
      </c>
    </row>
    <row r="1226" spans="1:24">
      <c r="A1226" t="s">
        <v>1213</v>
      </c>
      <c r="B1226" t="s">
        <v>1266</v>
      </c>
      <c r="C1226" t="s">
        <v>3992</v>
      </c>
      <c r="D1226" t="s">
        <v>3993</v>
      </c>
      <c r="E1226" t="s">
        <v>309</v>
      </c>
      <c r="F1226" t="s">
        <v>3992</v>
      </c>
      <c r="G1226" t="s">
        <v>3994</v>
      </c>
      <c r="H1226" t="s">
        <v>312</v>
      </c>
      <c r="I1226" t="s">
        <v>917</v>
      </c>
      <c r="J1226" t="s">
        <v>204</v>
      </c>
      <c r="K1226" t="s">
        <v>204</v>
      </c>
      <c r="L1226" t="s">
        <v>325</v>
      </c>
      <c r="M1226" t="s">
        <v>340</v>
      </c>
      <c r="N1226" t="s">
        <v>463</v>
      </c>
      <c r="O1226" t="s">
        <v>339</v>
      </c>
      <c r="P1226" t="s">
        <v>1212</v>
      </c>
      <c r="Q1226" s="142">
        <v>14745</v>
      </c>
      <c r="S1226" t="s">
        <v>3995</v>
      </c>
      <c r="U1226" s="142">
        <v>2180.7855</v>
      </c>
      <c r="V1226" s="133">
        <v>1.6523874393003964E-3</v>
      </c>
      <c r="W1226" s="133">
        <v>8.047154623629359E-3</v>
      </c>
      <c r="X1226" s="133">
        <v>2.1047006502159251E-3</v>
      </c>
    </row>
    <row r="1227" spans="1:24">
      <c r="A1227" t="s">
        <v>1213</v>
      </c>
      <c r="B1227" t="s">
        <v>1266</v>
      </c>
      <c r="C1227" t="s">
        <v>4093</v>
      </c>
      <c r="D1227" t="s">
        <v>4094</v>
      </c>
      <c r="E1227" t="s">
        <v>309</v>
      </c>
      <c r="F1227" t="s">
        <v>4093</v>
      </c>
      <c r="G1227" t="s">
        <v>4095</v>
      </c>
      <c r="H1227" t="s">
        <v>312</v>
      </c>
      <c r="I1227" t="s">
        <v>917</v>
      </c>
      <c r="J1227" t="s">
        <v>204</v>
      </c>
      <c r="K1227" t="s">
        <v>204</v>
      </c>
      <c r="L1227" t="s">
        <v>325</v>
      </c>
      <c r="M1227" t="s">
        <v>340</v>
      </c>
      <c r="N1227" t="s">
        <v>475</v>
      </c>
      <c r="O1227" t="s">
        <v>339</v>
      </c>
      <c r="P1227" t="s">
        <v>1212</v>
      </c>
      <c r="Q1227" s="142">
        <v>5812</v>
      </c>
      <c r="S1227" t="s">
        <v>4096</v>
      </c>
      <c r="U1227" s="142">
        <v>1984.2168000000001</v>
      </c>
      <c r="V1227" s="133">
        <v>4.208843510172591E-4</v>
      </c>
      <c r="W1227" s="133">
        <v>7.3218110613827228E-3</v>
      </c>
      <c r="X1227" s="133">
        <v>1.9149899837142912E-3</v>
      </c>
    </row>
    <row r="1228" spans="1:24">
      <c r="A1228" t="s">
        <v>1213</v>
      </c>
      <c r="B1228" t="s">
        <v>1266</v>
      </c>
      <c r="C1228" t="s">
        <v>4574</v>
      </c>
      <c r="D1228" t="s">
        <v>4575</v>
      </c>
      <c r="E1228" t="s">
        <v>309</v>
      </c>
      <c r="F1228" t="s">
        <v>4574</v>
      </c>
      <c r="G1228" t="s">
        <v>4576</v>
      </c>
      <c r="H1228" t="s">
        <v>312</v>
      </c>
      <c r="I1228" t="s">
        <v>917</v>
      </c>
      <c r="J1228" t="s">
        <v>204</v>
      </c>
      <c r="K1228" t="s">
        <v>204</v>
      </c>
      <c r="L1228" t="s">
        <v>325</v>
      </c>
      <c r="M1228" t="s">
        <v>340</v>
      </c>
      <c r="N1228" t="s">
        <v>471</v>
      </c>
      <c r="O1228" t="s">
        <v>339</v>
      </c>
      <c r="P1228" t="s">
        <v>1212</v>
      </c>
      <c r="Q1228" s="142">
        <v>343396</v>
      </c>
      <c r="S1228" t="s">
        <v>4577</v>
      </c>
      <c r="U1228" s="142">
        <v>1932.9761000000001</v>
      </c>
      <c r="V1228" s="133">
        <v>3.9485430999825644E-3</v>
      </c>
      <c r="W1228" s="133">
        <v>7.1327315005192274E-3</v>
      </c>
      <c r="X1228" s="133">
        <v>1.8655369915320113E-3</v>
      </c>
    </row>
    <row r="1229" spans="1:24">
      <c r="A1229" t="s">
        <v>1213</v>
      </c>
      <c r="B1229" t="s">
        <v>1266</v>
      </c>
      <c r="C1229" t="s">
        <v>2415</v>
      </c>
      <c r="D1229" t="s">
        <v>2416</v>
      </c>
      <c r="E1229" t="s">
        <v>309</v>
      </c>
      <c r="F1229" t="s">
        <v>2415</v>
      </c>
      <c r="G1229" t="s">
        <v>4243</v>
      </c>
      <c r="H1229" t="s">
        <v>312</v>
      </c>
      <c r="I1229" t="s">
        <v>917</v>
      </c>
      <c r="J1229" t="s">
        <v>204</v>
      </c>
      <c r="K1229" t="s">
        <v>204</v>
      </c>
      <c r="L1229" t="s">
        <v>325</v>
      </c>
      <c r="M1229" t="s">
        <v>340</v>
      </c>
      <c r="N1229" t="s">
        <v>440</v>
      </c>
      <c r="O1229" t="s">
        <v>339</v>
      </c>
      <c r="P1229" t="s">
        <v>1212</v>
      </c>
      <c r="Q1229" s="142">
        <v>4725</v>
      </c>
      <c r="S1229" t="s">
        <v>4244</v>
      </c>
      <c r="U1229" s="142">
        <v>1854.09</v>
      </c>
      <c r="V1229" s="133">
        <v>3.4322033067263124E-4</v>
      </c>
      <c r="W1229" s="133">
        <v>6.8416398202046742E-3</v>
      </c>
      <c r="X1229" s="133">
        <v>1.7894031432980661E-3</v>
      </c>
    </row>
    <row r="1230" spans="1:24">
      <c r="A1230" t="s">
        <v>1213</v>
      </c>
      <c r="B1230" t="s">
        <v>1266</v>
      </c>
      <c r="C1230" t="s">
        <v>3074</v>
      </c>
      <c r="D1230" t="s">
        <v>3075</v>
      </c>
      <c r="E1230" t="s">
        <v>309</v>
      </c>
      <c r="F1230" t="s">
        <v>3074</v>
      </c>
      <c r="G1230" t="s">
        <v>4547</v>
      </c>
      <c r="H1230" t="s">
        <v>312</v>
      </c>
      <c r="I1230" t="s">
        <v>917</v>
      </c>
      <c r="J1230" t="s">
        <v>204</v>
      </c>
      <c r="K1230" t="s">
        <v>204</v>
      </c>
      <c r="L1230" t="s">
        <v>325</v>
      </c>
      <c r="M1230" t="s">
        <v>340</v>
      </c>
      <c r="N1230" t="s">
        <v>447</v>
      </c>
      <c r="O1230" t="s">
        <v>339</v>
      </c>
      <c r="P1230" t="s">
        <v>1212</v>
      </c>
      <c r="Q1230" s="142">
        <v>73090</v>
      </c>
      <c r="S1230" t="s">
        <v>4548</v>
      </c>
      <c r="U1230" s="142">
        <v>1387.9791</v>
      </c>
      <c r="V1230" s="133">
        <v>3.4642782481746374E-4</v>
      </c>
      <c r="W1230" s="133">
        <v>5.1216786025337739E-3</v>
      </c>
      <c r="X1230" s="133">
        <v>1.3395542634780516E-3</v>
      </c>
    </row>
    <row r="1231" spans="1:24">
      <c r="A1231" t="s">
        <v>1213</v>
      </c>
      <c r="B1231" t="s">
        <v>1266</v>
      </c>
      <c r="C1231" t="s">
        <v>4773</v>
      </c>
      <c r="D1231" t="s">
        <v>4774</v>
      </c>
      <c r="E1231" t="s">
        <v>309</v>
      </c>
      <c r="F1231" t="s">
        <v>4775</v>
      </c>
      <c r="G1231" t="s">
        <v>4776</v>
      </c>
      <c r="H1231" t="s">
        <v>312</v>
      </c>
      <c r="I1231" t="s">
        <v>917</v>
      </c>
      <c r="J1231" t="s">
        <v>204</v>
      </c>
      <c r="K1231" t="s">
        <v>204</v>
      </c>
      <c r="L1231" t="s">
        <v>325</v>
      </c>
      <c r="M1231" t="s">
        <v>340</v>
      </c>
      <c r="N1231" t="s">
        <v>478</v>
      </c>
      <c r="O1231" t="s">
        <v>339</v>
      </c>
      <c r="P1231" t="s">
        <v>1212</v>
      </c>
      <c r="Q1231" s="142">
        <v>88359</v>
      </c>
      <c r="S1231" t="s">
        <v>4777</v>
      </c>
      <c r="U1231" s="142">
        <v>1297.9937</v>
      </c>
      <c r="V1231" s="133">
        <v>2.2089750000000002E-3</v>
      </c>
      <c r="W1231" s="133">
        <v>4.7896301974074598E-3</v>
      </c>
      <c r="X1231" s="133">
        <v>1.2527083500019516E-3</v>
      </c>
    </row>
    <row r="1232" spans="1:24">
      <c r="A1232" t="s">
        <v>1213</v>
      </c>
      <c r="B1232" t="s">
        <v>1266</v>
      </c>
      <c r="C1232" t="s">
        <v>4559</v>
      </c>
      <c r="D1232" t="s">
        <v>4560</v>
      </c>
      <c r="E1232" t="s">
        <v>309</v>
      </c>
      <c r="F1232" t="s">
        <v>4559</v>
      </c>
      <c r="G1232" t="s">
        <v>4561</v>
      </c>
      <c r="H1232" t="s">
        <v>312</v>
      </c>
      <c r="I1232" t="s">
        <v>917</v>
      </c>
      <c r="J1232" t="s">
        <v>204</v>
      </c>
      <c r="K1232" t="s">
        <v>204</v>
      </c>
      <c r="L1232" t="s">
        <v>325</v>
      </c>
      <c r="M1232" t="s">
        <v>340</v>
      </c>
      <c r="N1232" t="s">
        <v>475</v>
      </c>
      <c r="O1232" t="s">
        <v>339</v>
      </c>
      <c r="P1232" t="s">
        <v>1212</v>
      </c>
      <c r="Q1232" s="142">
        <v>26921</v>
      </c>
      <c r="S1232" t="s">
        <v>4562</v>
      </c>
      <c r="U1232" s="142">
        <v>1289.2466999999999</v>
      </c>
      <c r="V1232" s="133">
        <v>1.8565661450222221E-3</v>
      </c>
      <c r="W1232" s="133">
        <v>4.7573534684783756E-3</v>
      </c>
      <c r="X1232" s="133">
        <v>1.2442665024743284E-3</v>
      </c>
    </row>
    <row r="1233" spans="1:24">
      <c r="A1233" t="s">
        <v>1213</v>
      </c>
      <c r="B1233" t="s">
        <v>1266</v>
      </c>
      <c r="C1233" t="s">
        <v>4670</v>
      </c>
      <c r="D1233" t="s">
        <v>4671</v>
      </c>
      <c r="E1233" t="s">
        <v>309</v>
      </c>
      <c r="F1233" t="s">
        <v>4670</v>
      </c>
      <c r="G1233" t="s">
        <v>4672</v>
      </c>
      <c r="H1233" t="s">
        <v>312</v>
      </c>
      <c r="I1233" t="s">
        <v>917</v>
      </c>
      <c r="J1233" t="s">
        <v>204</v>
      </c>
      <c r="K1233" t="s">
        <v>204</v>
      </c>
      <c r="L1233" t="s">
        <v>325</v>
      </c>
      <c r="M1233" t="s">
        <v>340</v>
      </c>
      <c r="N1233" t="s">
        <v>471</v>
      </c>
      <c r="O1233" t="s">
        <v>339</v>
      </c>
      <c r="P1233" t="s">
        <v>1212</v>
      </c>
      <c r="Q1233" s="142">
        <v>1161356</v>
      </c>
      <c r="S1233" t="s">
        <v>4673</v>
      </c>
      <c r="U1233" s="142">
        <v>1214.7783999999999</v>
      </c>
      <c r="V1233" s="133">
        <v>1.0623666708587252E-2</v>
      </c>
      <c r="W1233" s="133">
        <v>4.4825634731675192E-3</v>
      </c>
      <c r="X1233" s="133">
        <v>1.1723962938287355E-3</v>
      </c>
    </row>
    <row r="1234" spans="1:24">
      <c r="A1234" t="s">
        <v>1213</v>
      </c>
      <c r="B1234" t="s">
        <v>1266</v>
      </c>
      <c r="C1234" t="s">
        <v>3985</v>
      </c>
      <c r="D1234" t="s">
        <v>3986</v>
      </c>
      <c r="E1234" t="s">
        <v>309</v>
      </c>
      <c r="F1234" t="s">
        <v>3987</v>
      </c>
      <c r="G1234" t="s">
        <v>3988</v>
      </c>
      <c r="H1234" t="s">
        <v>312</v>
      </c>
      <c r="I1234" t="s">
        <v>917</v>
      </c>
      <c r="J1234" t="s">
        <v>204</v>
      </c>
      <c r="K1234" t="s">
        <v>204</v>
      </c>
      <c r="L1234" t="s">
        <v>325</v>
      </c>
      <c r="M1234" t="s">
        <v>340</v>
      </c>
      <c r="N1234" t="s">
        <v>445</v>
      </c>
      <c r="O1234" t="s">
        <v>339</v>
      </c>
      <c r="P1234" t="s">
        <v>1212</v>
      </c>
      <c r="Q1234" s="142">
        <v>12232</v>
      </c>
      <c r="S1234" t="s">
        <v>3989</v>
      </c>
      <c r="U1234" s="142">
        <v>1198.7360000000001</v>
      </c>
      <c r="V1234" s="133">
        <v>1.9332427202198079E-4</v>
      </c>
      <c r="W1234" s="133">
        <v>4.4233666928319929E-3</v>
      </c>
      <c r="X1234" s="133">
        <v>1.1569136160512977E-3</v>
      </c>
    </row>
    <row r="1235" spans="1:24">
      <c r="A1235" t="s">
        <v>1213</v>
      </c>
      <c r="B1235" t="s">
        <v>1266</v>
      </c>
      <c r="C1235" t="s">
        <v>2119</v>
      </c>
      <c r="D1235" t="s">
        <v>2120</v>
      </c>
      <c r="E1235" t="s">
        <v>309</v>
      </c>
      <c r="F1235" t="s">
        <v>2119</v>
      </c>
      <c r="G1235" t="s">
        <v>4008</v>
      </c>
      <c r="H1235" t="s">
        <v>312</v>
      </c>
      <c r="I1235" t="s">
        <v>917</v>
      </c>
      <c r="J1235" t="s">
        <v>204</v>
      </c>
      <c r="K1235" t="s">
        <v>204</v>
      </c>
      <c r="L1235" t="s">
        <v>325</v>
      </c>
      <c r="M1235" t="s">
        <v>340</v>
      </c>
      <c r="N1235" t="s">
        <v>464</v>
      </c>
      <c r="O1235" t="s">
        <v>339</v>
      </c>
      <c r="P1235" t="s">
        <v>1212</v>
      </c>
      <c r="Q1235" s="142">
        <v>2885</v>
      </c>
      <c r="S1235" t="s">
        <v>4009</v>
      </c>
      <c r="U1235" s="142">
        <v>1183.7155</v>
      </c>
      <c r="V1235" s="133">
        <v>1.172813190209201E-4</v>
      </c>
      <c r="W1235" s="133">
        <v>4.3679406612373104E-3</v>
      </c>
      <c r="X1235" s="133">
        <v>1.1424171623117766E-3</v>
      </c>
    </row>
    <row r="1236" spans="1:24">
      <c r="A1236" t="s">
        <v>1213</v>
      </c>
      <c r="B1236" t="s">
        <v>1266</v>
      </c>
      <c r="C1236" t="s">
        <v>4134</v>
      </c>
      <c r="D1236" t="s">
        <v>4135</v>
      </c>
      <c r="E1236" t="s">
        <v>309</v>
      </c>
      <c r="F1236" t="s">
        <v>4134</v>
      </c>
      <c r="G1236" t="s">
        <v>4215</v>
      </c>
      <c r="H1236" t="s">
        <v>312</v>
      </c>
      <c r="I1236" t="s">
        <v>917</v>
      </c>
      <c r="J1236" t="s">
        <v>204</v>
      </c>
      <c r="K1236" t="s">
        <v>204</v>
      </c>
      <c r="L1236" t="s">
        <v>325</v>
      </c>
      <c r="M1236" t="s">
        <v>340</v>
      </c>
      <c r="N1236" t="s">
        <v>458</v>
      </c>
      <c r="O1236" t="s">
        <v>339</v>
      </c>
      <c r="P1236" t="s">
        <v>1212</v>
      </c>
      <c r="Q1236" s="142">
        <v>3325</v>
      </c>
      <c r="S1236" t="s">
        <v>4216</v>
      </c>
      <c r="U1236" s="142">
        <v>1024.0999999999999</v>
      </c>
      <c r="V1236" s="133">
        <v>7.1727718388305562E-5</v>
      </c>
      <c r="W1236" s="133">
        <v>3.778955358084886E-3</v>
      </c>
      <c r="X1236" s="133">
        <v>9.8837044536756544E-4</v>
      </c>
    </row>
    <row r="1237" spans="1:24">
      <c r="A1237" t="s">
        <v>1213</v>
      </c>
      <c r="B1237" t="s">
        <v>1266</v>
      </c>
      <c r="C1237" t="s">
        <v>3962</v>
      </c>
      <c r="D1237" t="s">
        <v>3963</v>
      </c>
      <c r="E1237" t="s">
        <v>309</v>
      </c>
      <c r="F1237" t="s">
        <v>3962</v>
      </c>
      <c r="G1237" t="s">
        <v>3964</v>
      </c>
      <c r="H1237" t="s">
        <v>312</v>
      </c>
      <c r="I1237" t="s">
        <v>917</v>
      </c>
      <c r="J1237" t="s">
        <v>204</v>
      </c>
      <c r="K1237" t="s">
        <v>204</v>
      </c>
      <c r="L1237" t="s">
        <v>325</v>
      </c>
      <c r="M1237" t="s">
        <v>340</v>
      </c>
      <c r="N1237" t="s">
        <v>458</v>
      </c>
      <c r="O1237" t="s">
        <v>339</v>
      </c>
      <c r="P1237" t="s">
        <v>1212</v>
      </c>
      <c r="Q1237" s="142">
        <v>1496</v>
      </c>
      <c r="S1237" t="s">
        <v>3965</v>
      </c>
      <c r="U1237" s="142">
        <v>968.21119999999996</v>
      </c>
      <c r="V1237" s="133">
        <v>5.1561610230485226E-5</v>
      </c>
      <c r="W1237" s="133">
        <v>3.5727242476299164E-3</v>
      </c>
      <c r="X1237" s="133">
        <v>9.3443153496129781E-4</v>
      </c>
    </row>
    <row r="1238" spans="1:24">
      <c r="A1238" t="s">
        <v>1213</v>
      </c>
      <c r="B1238" t="s">
        <v>1266</v>
      </c>
      <c r="C1238" t="s">
        <v>2751</v>
      </c>
      <c r="D1238" t="s">
        <v>2752</v>
      </c>
      <c r="E1238" t="s">
        <v>309</v>
      </c>
      <c r="F1238" t="s">
        <v>4877</v>
      </c>
      <c r="G1238" t="s">
        <v>4878</v>
      </c>
      <c r="H1238" t="s">
        <v>312</v>
      </c>
      <c r="I1238" t="s">
        <v>917</v>
      </c>
      <c r="J1238" t="s">
        <v>204</v>
      </c>
      <c r="K1238" t="s">
        <v>204</v>
      </c>
      <c r="L1238" t="s">
        <v>325</v>
      </c>
      <c r="M1238" t="s">
        <v>340</v>
      </c>
      <c r="N1238" t="s">
        <v>464</v>
      </c>
      <c r="O1238" t="s">
        <v>339</v>
      </c>
      <c r="P1238" t="s">
        <v>1212</v>
      </c>
      <c r="Q1238" s="142">
        <v>3573</v>
      </c>
      <c r="S1238" t="s">
        <v>4879</v>
      </c>
      <c r="U1238" s="142">
        <v>896.46569999999997</v>
      </c>
      <c r="V1238" s="133">
        <v>2.7133361496947477E-4</v>
      </c>
      <c r="W1238" s="133">
        <v>3.3079815060583126E-3</v>
      </c>
      <c r="X1238" s="133">
        <v>8.6518914477662964E-4</v>
      </c>
    </row>
    <row r="1239" spans="1:24">
      <c r="A1239" t="s">
        <v>1213</v>
      </c>
      <c r="B1239" t="s">
        <v>1266</v>
      </c>
      <c r="C1239" t="s">
        <v>2474</v>
      </c>
      <c r="D1239" t="s">
        <v>2475</v>
      </c>
      <c r="E1239" t="s">
        <v>309</v>
      </c>
      <c r="F1239" t="s">
        <v>2474</v>
      </c>
      <c r="G1239" t="s">
        <v>4247</v>
      </c>
      <c r="H1239" t="s">
        <v>312</v>
      </c>
      <c r="I1239" t="s">
        <v>917</v>
      </c>
      <c r="J1239" t="s">
        <v>204</v>
      </c>
      <c r="K1239" t="s">
        <v>204</v>
      </c>
      <c r="L1239" t="s">
        <v>325</v>
      </c>
      <c r="M1239" t="s">
        <v>340</v>
      </c>
      <c r="N1239" t="s">
        <v>478</v>
      </c>
      <c r="O1239" t="s">
        <v>339</v>
      </c>
      <c r="P1239" t="s">
        <v>1212</v>
      </c>
      <c r="Q1239" s="142">
        <v>49264.18</v>
      </c>
      <c r="S1239" t="s">
        <v>4248</v>
      </c>
      <c r="T1239" s="132">
        <v>11286.9</v>
      </c>
      <c r="U1239" s="142">
        <v>738.42619999999999</v>
      </c>
      <c r="V1239" s="133">
        <v>2.4590276938995701E-4</v>
      </c>
      <c r="W1239" s="133">
        <v>2.7664609183626612E-3</v>
      </c>
      <c r="X1239" s="133">
        <v>7.2355663162947798E-4</v>
      </c>
    </row>
    <row r="1240" spans="1:24">
      <c r="A1240" t="s">
        <v>1213</v>
      </c>
      <c r="B1240" t="s">
        <v>1266</v>
      </c>
      <c r="C1240" t="s">
        <v>3200</v>
      </c>
      <c r="D1240" t="s">
        <v>3201</v>
      </c>
      <c r="E1240" t="s">
        <v>309</v>
      </c>
      <c r="F1240" t="s">
        <v>4312</v>
      </c>
      <c r="G1240" t="s">
        <v>4313</v>
      </c>
      <c r="H1240" t="s">
        <v>312</v>
      </c>
      <c r="I1240" t="s">
        <v>917</v>
      </c>
      <c r="J1240" t="s">
        <v>204</v>
      </c>
      <c r="K1240" t="s">
        <v>204</v>
      </c>
      <c r="L1240" t="s">
        <v>325</v>
      </c>
      <c r="M1240" t="s">
        <v>340</v>
      </c>
      <c r="N1240" t="s">
        <v>437</v>
      </c>
      <c r="O1240" t="s">
        <v>339</v>
      </c>
      <c r="P1240" t="s">
        <v>1212</v>
      </c>
      <c r="Q1240" s="142">
        <v>2580</v>
      </c>
      <c r="S1240" t="s">
        <v>4314</v>
      </c>
      <c r="U1240" s="142">
        <v>422.86200000000002</v>
      </c>
      <c r="V1240" s="133">
        <v>9.5827175911098231E-5</v>
      </c>
      <c r="W1240" s="133">
        <v>1.5603716635391965E-3</v>
      </c>
      <c r="X1240" s="133">
        <v>4.0810887927840981E-4</v>
      </c>
    </row>
    <row r="1241" spans="1:24">
      <c r="A1241" t="s">
        <v>1213</v>
      </c>
      <c r="B1241" t="s">
        <v>1266</v>
      </c>
      <c r="C1241" t="s">
        <v>2195</v>
      </c>
      <c r="D1241" t="s">
        <v>2196</v>
      </c>
      <c r="E1241" t="s">
        <v>309</v>
      </c>
      <c r="F1241" t="s">
        <v>2195</v>
      </c>
      <c r="G1241" t="s">
        <v>4003</v>
      </c>
      <c r="H1241" t="s">
        <v>312</v>
      </c>
      <c r="I1241" t="s">
        <v>917</v>
      </c>
      <c r="J1241" t="s">
        <v>204</v>
      </c>
      <c r="K1241" t="s">
        <v>204</v>
      </c>
      <c r="L1241" t="s">
        <v>325</v>
      </c>
      <c r="M1241" t="s">
        <v>340</v>
      </c>
      <c r="N1241" t="s">
        <v>464</v>
      </c>
      <c r="O1241" t="s">
        <v>339</v>
      </c>
      <c r="P1241" t="s">
        <v>1212</v>
      </c>
      <c r="Q1241" s="142">
        <v>13824</v>
      </c>
      <c r="S1241" t="s">
        <v>4004</v>
      </c>
      <c r="U1241" s="142">
        <v>241.78179999999998</v>
      </c>
      <c r="V1241" s="133">
        <v>2.9364511817476312E-5</v>
      </c>
      <c r="W1241" s="133">
        <v>8.9218091733150472E-4</v>
      </c>
      <c r="X1241" s="133">
        <v>2.33346299983355E-4</v>
      </c>
    </row>
    <row r="1242" spans="1:24">
      <c r="A1242" t="s">
        <v>1213</v>
      </c>
      <c r="B1242" t="s">
        <v>1266</v>
      </c>
      <c r="C1242" t="s">
        <v>1884</v>
      </c>
      <c r="D1242" t="s">
        <v>1885</v>
      </c>
      <c r="E1242" t="s">
        <v>309</v>
      </c>
      <c r="F1242" t="s">
        <v>1884</v>
      </c>
      <c r="G1242" t="s">
        <v>4047</v>
      </c>
      <c r="H1242" t="s">
        <v>312</v>
      </c>
      <c r="I1242" t="s">
        <v>917</v>
      </c>
      <c r="J1242" t="s">
        <v>204</v>
      </c>
      <c r="K1242" t="s">
        <v>204</v>
      </c>
      <c r="L1242" t="s">
        <v>325</v>
      </c>
      <c r="M1242" t="s">
        <v>340</v>
      </c>
      <c r="N1242" t="s">
        <v>441</v>
      </c>
      <c r="O1242" t="s">
        <v>339</v>
      </c>
      <c r="P1242" t="s">
        <v>1212</v>
      </c>
      <c r="Q1242" s="142">
        <v>5881</v>
      </c>
      <c r="S1242" t="s">
        <v>4048</v>
      </c>
      <c r="U1242" s="142">
        <v>204.5412</v>
      </c>
      <c r="V1242" s="133">
        <v>3.5549134695012481E-4</v>
      </c>
      <c r="W1242" s="133">
        <v>7.547622186407628E-4</v>
      </c>
      <c r="X1242" s="133">
        <v>1.9740499675091044E-4</v>
      </c>
    </row>
    <row r="1243" spans="1:24">
      <c r="A1243" t="s">
        <v>1213</v>
      </c>
      <c r="B1243" t="s">
        <v>1266</v>
      </c>
      <c r="C1243" t="s">
        <v>3029</v>
      </c>
      <c r="D1243" t="s">
        <v>3030</v>
      </c>
      <c r="E1243" t="s">
        <v>309</v>
      </c>
      <c r="F1243" t="s">
        <v>4592</v>
      </c>
      <c r="G1243" t="s">
        <v>4593</v>
      </c>
      <c r="H1243" t="s">
        <v>312</v>
      </c>
      <c r="I1243" t="s">
        <v>917</v>
      </c>
      <c r="J1243" t="s">
        <v>204</v>
      </c>
      <c r="K1243" t="s">
        <v>204</v>
      </c>
      <c r="L1243" t="s">
        <v>325</v>
      </c>
      <c r="M1243" t="s">
        <v>340</v>
      </c>
      <c r="N1243" t="s">
        <v>440</v>
      </c>
      <c r="O1243" t="s">
        <v>339</v>
      </c>
      <c r="P1243" t="s">
        <v>1212</v>
      </c>
      <c r="Q1243" s="142">
        <v>3605</v>
      </c>
      <c r="S1243" t="s">
        <v>4594</v>
      </c>
      <c r="U1243" s="142">
        <v>71.595300000000009</v>
      </c>
      <c r="V1243" s="133">
        <v>2.0148804932740438E-4</v>
      </c>
      <c r="W1243" s="133">
        <v>2.6418849970578543E-4</v>
      </c>
      <c r="X1243" s="133">
        <v>6.9097430472829277E-5</v>
      </c>
    </row>
    <row r="1244" spans="1:24">
      <c r="A1244" t="s">
        <v>1213</v>
      </c>
      <c r="B1244" t="s">
        <v>1266</v>
      </c>
      <c r="C1244" t="s">
        <v>4114</v>
      </c>
      <c r="D1244" t="s">
        <v>4115</v>
      </c>
      <c r="E1244" t="s">
        <v>309</v>
      </c>
      <c r="F1244" t="s">
        <v>4144</v>
      </c>
      <c r="G1244" t="s">
        <v>4145</v>
      </c>
      <c r="H1244" t="s">
        <v>321</v>
      </c>
      <c r="I1244" t="s">
        <v>917</v>
      </c>
      <c r="J1244" t="s">
        <v>205</v>
      </c>
      <c r="K1244" t="s">
        <v>204</v>
      </c>
      <c r="L1244" t="s">
        <v>325</v>
      </c>
      <c r="M1244" t="s">
        <v>344</v>
      </c>
      <c r="N1244" t="s">
        <v>544</v>
      </c>
      <c r="O1244" t="s">
        <v>339</v>
      </c>
      <c r="P1244" t="s">
        <v>1215</v>
      </c>
      <c r="Q1244" s="142">
        <v>6860</v>
      </c>
      <c r="R1244" t="s">
        <v>1216</v>
      </c>
      <c r="S1244" t="s">
        <v>4146</v>
      </c>
      <c r="U1244" s="142">
        <v>6581.0875999999998</v>
      </c>
      <c r="V1244" s="133">
        <v>1.0832073631067878E-4</v>
      </c>
      <c r="W1244" s="133">
        <v>2.4284382734490285E-2</v>
      </c>
      <c r="X1244" s="133">
        <v>6.3514817997025481E-3</v>
      </c>
    </row>
    <row r="1245" spans="1:24">
      <c r="A1245" t="s">
        <v>1213</v>
      </c>
      <c r="B1245" t="s">
        <v>1266</v>
      </c>
      <c r="C1245" t="s">
        <v>4129</v>
      </c>
      <c r="D1245" t="s">
        <v>4130</v>
      </c>
      <c r="E1245" t="s">
        <v>80</v>
      </c>
      <c r="F1245" t="s">
        <v>4131</v>
      </c>
      <c r="G1245" t="s">
        <v>4132</v>
      </c>
      <c r="H1245" t="s">
        <v>321</v>
      </c>
      <c r="I1245" t="s">
        <v>917</v>
      </c>
      <c r="J1245" t="s">
        <v>205</v>
      </c>
      <c r="K1245" t="s">
        <v>224</v>
      </c>
      <c r="L1245" t="s">
        <v>325</v>
      </c>
      <c r="M1245" t="s">
        <v>344</v>
      </c>
      <c r="N1245" t="s">
        <v>545</v>
      </c>
      <c r="O1245" t="s">
        <v>339</v>
      </c>
      <c r="P1245" t="s">
        <v>1215</v>
      </c>
      <c r="Q1245" s="142">
        <v>11483</v>
      </c>
      <c r="R1245" t="s">
        <v>1216</v>
      </c>
      <c r="S1245" t="s">
        <v>4133</v>
      </c>
      <c r="U1245" s="142">
        <v>6435.8662000000004</v>
      </c>
      <c r="V1245" s="133">
        <v>2.0248633397989774E-6</v>
      </c>
      <c r="W1245" s="133">
        <v>2.374851198202824E-2</v>
      </c>
      <c r="X1245" s="133">
        <v>6.211326978043376E-3</v>
      </c>
    </row>
    <row r="1246" spans="1:24">
      <c r="A1246" t="s">
        <v>1213</v>
      </c>
      <c r="B1246" t="s">
        <v>1266</v>
      </c>
      <c r="C1246" t="s">
        <v>4179</v>
      </c>
      <c r="D1246" t="s">
        <v>4180</v>
      </c>
      <c r="E1246" t="s">
        <v>80</v>
      </c>
      <c r="F1246" t="s">
        <v>4181</v>
      </c>
      <c r="G1246" t="s">
        <v>4182</v>
      </c>
      <c r="H1246" t="s">
        <v>321</v>
      </c>
      <c r="I1246" t="s">
        <v>917</v>
      </c>
      <c r="J1246" t="s">
        <v>205</v>
      </c>
      <c r="K1246" t="s">
        <v>224</v>
      </c>
      <c r="L1246" t="s">
        <v>325</v>
      </c>
      <c r="M1246" t="s">
        <v>344</v>
      </c>
      <c r="N1246" t="s">
        <v>546</v>
      </c>
      <c r="O1246" t="s">
        <v>339</v>
      </c>
      <c r="P1246" t="s">
        <v>1215</v>
      </c>
      <c r="Q1246" s="142">
        <v>8900</v>
      </c>
      <c r="R1246" t="s">
        <v>1216</v>
      </c>
      <c r="S1246" t="s">
        <v>4183</v>
      </c>
      <c r="U1246" s="142">
        <v>5617.8390999999992</v>
      </c>
      <c r="V1246" s="133">
        <v>5.7635465523921602E-7</v>
      </c>
      <c r="W1246" s="133">
        <v>2.0729970987921439E-2</v>
      </c>
      <c r="X1246" s="133">
        <v>5.4218398251129557E-3</v>
      </c>
    </row>
    <row r="1247" spans="1:24">
      <c r="A1247" t="s">
        <v>1213</v>
      </c>
      <c r="B1247" t="s">
        <v>1266</v>
      </c>
      <c r="C1247" t="s">
        <v>4520</v>
      </c>
      <c r="D1247" t="s">
        <v>4521</v>
      </c>
      <c r="E1247" t="s">
        <v>309</v>
      </c>
      <c r="F1247" t="s">
        <v>4520</v>
      </c>
      <c r="G1247" t="s">
        <v>4522</v>
      </c>
      <c r="H1247" t="s">
        <v>321</v>
      </c>
      <c r="I1247" t="s">
        <v>917</v>
      </c>
      <c r="J1247" t="s">
        <v>205</v>
      </c>
      <c r="K1247" t="s">
        <v>204</v>
      </c>
      <c r="L1247" t="s">
        <v>325</v>
      </c>
      <c r="M1247" t="s">
        <v>346</v>
      </c>
      <c r="N1247" t="s">
        <v>544</v>
      </c>
      <c r="O1247" t="s">
        <v>339</v>
      </c>
      <c r="P1247" t="s">
        <v>1215</v>
      </c>
      <c r="Q1247" s="142">
        <v>30870</v>
      </c>
      <c r="R1247" t="s">
        <v>1216</v>
      </c>
      <c r="S1247" t="s">
        <v>4523</v>
      </c>
      <c r="U1247" s="142">
        <v>4130.5402999999997</v>
      </c>
      <c r="V1247" s="133">
        <v>1.8794114686607042E-4</v>
      </c>
      <c r="W1247" s="133">
        <v>1.5241799960840489E-2</v>
      </c>
      <c r="X1247" s="133">
        <v>3.9864309545942153E-3</v>
      </c>
    </row>
    <row r="1248" spans="1:24">
      <c r="A1248" t="s">
        <v>1213</v>
      </c>
      <c r="B1248" t="s">
        <v>1266</v>
      </c>
      <c r="C1248" t="s">
        <v>4880</v>
      </c>
      <c r="D1248" t="s">
        <v>4881</v>
      </c>
      <c r="E1248" t="s">
        <v>80</v>
      </c>
      <c r="F1248" t="s">
        <v>4882</v>
      </c>
      <c r="G1248" t="s">
        <v>4883</v>
      </c>
      <c r="H1248" t="s">
        <v>321</v>
      </c>
      <c r="I1248" t="s">
        <v>917</v>
      </c>
      <c r="J1248" t="s">
        <v>205</v>
      </c>
      <c r="K1248" t="s">
        <v>224</v>
      </c>
      <c r="L1248" t="s">
        <v>325</v>
      </c>
      <c r="M1248" t="s">
        <v>346</v>
      </c>
      <c r="N1248" t="s">
        <v>512</v>
      </c>
      <c r="O1248" t="s">
        <v>339</v>
      </c>
      <c r="P1248" t="s">
        <v>1215</v>
      </c>
      <c r="Q1248" s="142">
        <v>3980</v>
      </c>
      <c r="R1248" t="s">
        <v>1216</v>
      </c>
      <c r="S1248" t="s">
        <v>4884</v>
      </c>
      <c r="U1248" s="142">
        <v>2575.3903</v>
      </c>
      <c r="V1248" s="133">
        <v>1.2496897696170691E-6</v>
      </c>
      <c r="W1248" s="133">
        <v>9.5032564926282922E-3</v>
      </c>
      <c r="X1248" s="133">
        <v>2.4855381876808733E-3</v>
      </c>
    </row>
    <row r="1249" spans="1:24">
      <c r="A1249" t="s">
        <v>1213</v>
      </c>
      <c r="B1249" t="s">
        <v>1266</v>
      </c>
      <c r="C1249" t="s">
        <v>4478</v>
      </c>
      <c r="D1249" t="s">
        <v>4479</v>
      </c>
      <c r="E1249" s="166" t="s">
        <v>311</v>
      </c>
      <c r="F1249" t="s">
        <v>4480</v>
      </c>
      <c r="G1249" t="s">
        <v>4481</v>
      </c>
      <c r="H1249" t="s">
        <v>321</v>
      </c>
      <c r="I1249" t="s">
        <v>917</v>
      </c>
      <c r="J1249" t="s">
        <v>205</v>
      </c>
      <c r="K1249" t="s">
        <v>204</v>
      </c>
      <c r="L1249" t="s">
        <v>325</v>
      </c>
      <c r="M1249" t="s">
        <v>346</v>
      </c>
      <c r="N1249" t="s">
        <v>544</v>
      </c>
      <c r="O1249" t="s">
        <v>339</v>
      </c>
      <c r="P1249" t="s">
        <v>1215</v>
      </c>
      <c r="Q1249" s="142">
        <v>4864</v>
      </c>
      <c r="R1249" t="s">
        <v>1216</v>
      </c>
      <c r="S1249" t="s">
        <v>4482</v>
      </c>
      <c r="U1249" s="142">
        <v>2461.4947000000002</v>
      </c>
      <c r="V1249" s="133">
        <v>8.7410017461157349E-5</v>
      </c>
      <c r="W1249" s="133">
        <v>9.082978841928796E-3</v>
      </c>
      <c r="X1249" s="133">
        <v>2.3756162729085305E-3</v>
      </c>
    </row>
    <row r="1250" spans="1:24">
      <c r="A1250" t="s">
        <v>1213</v>
      </c>
      <c r="B1250" t="s">
        <v>1266</v>
      </c>
      <c r="C1250" t="s">
        <v>4725</v>
      </c>
      <c r="D1250" t="s">
        <v>4726</v>
      </c>
      <c r="E1250" t="s">
        <v>80</v>
      </c>
      <c r="F1250" t="s">
        <v>4727</v>
      </c>
      <c r="G1250" t="s">
        <v>4728</v>
      </c>
      <c r="H1250" t="s">
        <v>321</v>
      </c>
      <c r="I1250" t="s">
        <v>917</v>
      </c>
      <c r="J1250" t="s">
        <v>205</v>
      </c>
      <c r="K1250" t="s">
        <v>224</v>
      </c>
      <c r="L1250" t="s">
        <v>325</v>
      </c>
      <c r="M1250" t="s">
        <v>344</v>
      </c>
      <c r="N1250" t="s">
        <v>548</v>
      </c>
      <c r="O1250" t="s">
        <v>339</v>
      </c>
      <c r="P1250" t="s">
        <v>1215</v>
      </c>
      <c r="Q1250" s="142">
        <v>6400</v>
      </c>
      <c r="R1250" t="s">
        <v>1216</v>
      </c>
      <c r="S1250" t="s">
        <v>4729</v>
      </c>
      <c r="U1250" s="142">
        <v>1672.1751999999999</v>
      </c>
      <c r="V1250" s="133">
        <v>1.1203300464308534E-4</v>
      </c>
      <c r="W1250" s="133">
        <v>6.170369644198064E-3</v>
      </c>
      <c r="X1250" s="133">
        <v>1.6138351516301651E-3</v>
      </c>
    </row>
    <row r="1251" spans="1:24">
      <c r="A1251" t="s">
        <v>1213</v>
      </c>
      <c r="B1251" t="s">
        <v>1266</v>
      </c>
      <c r="C1251" t="s">
        <v>4885</v>
      </c>
      <c r="D1251" t="s">
        <v>4886</v>
      </c>
      <c r="E1251" t="s">
        <v>80</v>
      </c>
      <c r="F1251" t="s">
        <v>4887</v>
      </c>
      <c r="G1251" t="s">
        <v>4888</v>
      </c>
      <c r="H1251" t="s">
        <v>321</v>
      </c>
      <c r="I1251" t="s">
        <v>917</v>
      </c>
      <c r="J1251" t="s">
        <v>205</v>
      </c>
      <c r="K1251" t="s">
        <v>268</v>
      </c>
      <c r="L1251" t="s">
        <v>325</v>
      </c>
      <c r="M1251" t="s">
        <v>344</v>
      </c>
      <c r="N1251" t="s">
        <v>512</v>
      </c>
      <c r="O1251" t="s">
        <v>339</v>
      </c>
      <c r="P1251" t="s">
        <v>1215</v>
      </c>
      <c r="Q1251" s="142">
        <v>60000</v>
      </c>
      <c r="R1251" t="s">
        <v>1216</v>
      </c>
      <c r="S1251" t="s">
        <v>4889</v>
      </c>
      <c r="U1251" s="142">
        <v>993.87</v>
      </c>
      <c r="V1251" s="133">
        <v>3.1183306929682424E-5</v>
      </c>
      <c r="W1251" s="133">
        <v>3.667405880031077E-3</v>
      </c>
      <c r="X1251" s="133">
        <v>9.5919513185964487E-4</v>
      </c>
    </row>
    <row r="1252" spans="1:24">
      <c r="A1252" t="s">
        <v>1213</v>
      </c>
      <c r="B1252" t="s">
        <v>1266</v>
      </c>
      <c r="C1252" t="s">
        <v>4715</v>
      </c>
      <c r="D1252" t="s">
        <v>4716</v>
      </c>
      <c r="E1252" t="s">
        <v>80</v>
      </c>
      <c r="F1252" t="s">
        <v>4717</v>
      </c>
      <c r="G1252" t="s">
        <v>4718</v>
      </c>
      <c r="H1252" t="s">
        <v>321</v>
      </c>
      <c r="I1252" t="s">
        <v>917</v>
      </c>
      <c r="J1252" t="s">
        <v>205</v>
      </c>
      <c r="K1252" t="s">
        <v>224</v>
      </c>
      <c r="L1252" t="s">
        <v>325</v>
      </c>
      <c r="M1252" t="s">
        <v>346</v>
      </c>
      <c r="N1252" t="s">
        <v>530</v>
      </c>
      <c r="O1252" t="s">
        <v>339</v>
      </c>
      <c r="P1252" t="s">
        <v>1215</v>
      </c>
      <c r="Q1252" s="142">
        <v>12271</v>
      </c>
      <c r="R1252" t="s">
        <v>1216</v>
      </c>
      <c r="S1252" t="s">
        <v>4719</v>
      </c>
      <c r="U1252" s="142">
        <v>976.11400000000003</v>
      </c>
      <c r="V1252" s="133">
        <v>1.4563461401634952E-4</v>
      </c>
      <c r="W1252" s="133">
        <v>3.6018857723664581E-3</v>
      </c>
      <c r="X1252" s="133">
        <v>9.4205861346853363E-4</v>
      </c>
    </row>
    <row r="1253" spans="1:24">
      <c r="A1253" t="s">
        <v>1213</v>
      </c>
      <c r="B1253" t="s">
        <v>1266</v>
      </c>
      <c r="C1253" t="s">
        <v>4720</v>
      </c>
      <c r="D1253" t="s">
        <v>4721</v>
      </c>
      <c r="E1253" s="166" t="s">
        <v>311</v>
      </c>
      <c r="F1253" t="s">
        <v>4722</v>
      </c>
      <c r="G1253" t="s">
        <v>4723</v>
      </c>
      <c r="H1253" t="s">
        <v>321</v>
      </c>
      <c r="I1253" t="s">
        <v>917</v>
      </c>
      <c r="J1253" t="s">
        <v>205</v>
      </c>
      <c r="K1253" t="s">
        <v>204</v>
      </c>
      <c r="L1253" t="s">
        <v>325</v>
      </c>
      <c r="M1253" t="s">
        <v>344</v>
      </c>
      <c r="N1253" t="s">
        <v>540</v>
      </c>
      <c r="O1253" t="s">
        <v>339</v>
      </c>
      <c r="P1253" t="s">
        <v>1215</v>
      </c>
      <c r="Q1253" s="142">
        <v>12981</v>
      </c>
      <c r="R1253" t="s">
        <v>1216</v>
      </c>
      <c r="S1253" t="s">
        <v>4724</v>
      </c>
      <c r="U1253" s="142">
        <v>865.82909999999993</v>
      </c>
      <c r="V1253" s="133">
        <v>2.7193737056736432E-4</v>
      </c>
      <c r="W1253" s="133">
        <v>3.1949315355694198E-3</v>
      </c>
      <c r="X1253" s="133">
        <v>8.3562138355874557E-4</v>
      </c>
    </row>
    <row r="1254" spans="1:24">
      <c r="A1254" t="s">
        <v>1213</v>
      </c>
      <c r="B1254" t="s">
        <v>1267</v>
      </c>
      <c r="C1254" t="s">
        <v>4129</v>
      </c>
      <c r="D1254" t="s">
        <v>4130</v>
      </c>
      <c r="E1254" t="s">
        <v>80</v>
      </c>
      <c r="F1254" t="s">
        <v>4131</v>
      </c>
      <c r="G1254" t="s">
        <v>4132</v>
      </c>
      <c r="H1254" t="s">
        <v>321</v>
      </c>
      <c r="I1254" t="s">
        <v>917</v>
      </c>
      <c r="J1254" t="s">
        <v>205</v>
      </c>
      <c r="K1254" t="s">
        <v>224</v>
      </c>
      <c r="L1254" t="s">
        <v>325</v>
      </c>
      <c r="M1254" t="s">
        <v>344</v>
      </c>
      <c r="N1254" t="s">
        <v>545</v>
      </c>
      <c r="O1254" t="s">
        <v>339</v>
      </c>
      <c r="P1254" t="s">
        <v>1215</v>
      </c>
      <c r="Q1254" s="142">
        <v>1350</v>
      </c>
      <c r="R1254" t="s">
        <v>1216</v>
      </c>
      <c r="S1254" t="s">
        <v>4133</v>
      </c>
      <c r="U1254" s="142">
        <v>756.63319999999999</v>
      </c>
      <c r="V1254" s="133">
        <v>2.3805325339446307E-7</v>
      </c>
      <c r="W1254" s="133">
        <v>0.5127149189213458</v>
      </c>
      <c r="X1254" s="133">
        <v>3.7426067565415715E-3</v>
      </c>
    </row>
    <row r="1255" spans="1:24">
      <c r="A1255" t="s">
        <v>1213</v>
      </c>
      <c r="B1255" t="s">
        <v>1267</v>
      </c>
      <c r="C1255" t="s">
        <v>2876</v>
      </c>
      <c r="D1255" t="s">
        <v>2877</v>
      </c>
      <c r="E1255" t="s">
        <v>80</v>
      </c>
      <c r="F1255" t="s">
        <v>4796</v>
      </c>
      <c r="G1255" t="s">
        <v>4797</v>
      </c>
      <c r="H1255" t="s">
        <v>321</v>
      </c>
      <c r="I1255" t="s">
        <v>917</v>
      </c>
      <c r="J1255" t="s">
        <v>205</v>
      </c>
      <c r="K1255" t="s">
        <v>224</v>
      </c>
      <c r="L1255" t="s">
        <v>325</v>
      </c>
      <c r="M1255" t="s">
        <v>344</v>
      </c>
      <c r="N1255" t="s">
        <v>539</v>
      </c>
      <c r="O1255" t="s">
        <v>339</v>
      </c>
      <c r="P1255" t="s">
        <v>1215</v>
      </c>
      <c r="Q1255" s="142">
        <v>700</v>
      </c>
      <c r="R1255" t="s">
        <v>1216</v>
      </c>
      <c r="S1255" t="s">
        <v>4798</v>
      </c>
      <c r="U1255" s="142">
        <v>719.10540000000003</v>
      </c>
      <c r="V1255" s="133">
        <v>4.4259252155766376E-7</v>
      </c>
      <c r="W1255" s="133">
        <v>0.48728508107865415</v>
      </c>
      <c r="X1255" s="133">
        <v>3.5569794626683169E-3</v>
      </c>
    </row>
    <row r="1256" spans="1:24">
      <c r="A1256" t="s">
        <v>1213</v>
      </c>
      <c r="B1256" t="s">
        <v>1268</v>
      </c>
      <c r="C1256" t="s">
        <v>1846</v>
      </c>
      <c r="D1256" t="s">
        <v>1847</v>
      </c>
      <c r="E1256" t="s">
        <v>309</v>
      </c>
      <c r="F1256" t="s">
        <v>3936</v>
      </c>
      <c r="G1256" t="s">
        <v>3937</v>
      </c>
      <c r="H1256" t="s">
        <v>321</v>
      </c>
      <c r="I1256" t="s">
        <v>917</v>
      </c>
      <c r="J1256" t="s">
        <v>204</v>
      </c>
      <c r="K1256" t="s">
        <v>204</v>
      </c>
      <c r="L1256" t="s">
        <v>325</v>
      </c>
      <c r="M1256" t="s">
        <v>340</v>
      </c>
      <c r="N1256" t="s">
        <v>464</v>
      </c>
      <c r="O1256" t="s">
        <v>339</v>
      </c>
      <c r="P1256" t="s">
        <v>1212</v>
      </c>
      <c r="Q1256" s="142">
        <v>8452</v>
      </c>
      <c r="S1256" t="s">
        <v>3938</v>
      </c>
      <c r="U1256" s="142">
        <v>132.35829999999999</v>
      </c>
      <c r="V1256" s="133">
        <v>4.346904922178084E-5</v>
      </c>
      <c r="W1256" s="133">
        <v>9.4293908991024567E-3</v>
      </c>
      <c r="X1256" s="133">
        <v>5.3843266118153274E-4</v>
      </c>
    </row>
    <row r="1257" spans="1:24">
      <c r="A1257" t="s">
        <v>1213</v>
      </c>
      <c r="B1257" t="s">
        <v>1268</v>
      </c>
      <c r="C1257" t="s">
        <v>2312</v>
      </c>
      <c r="D1257" t="s">
        <v>2313</v>
      </c>
      <c r="E1257" t="s">
        <v>309</v>
      </c>
      <c r="F1257" t="s">
        <v>2312</v>
      </c>
      <c r="G1257" t="s">
        <v>4222</v>
      </c>
      <c r="H1257" t="s">
        <v>321</v>
      </c>
      <c r="I1257" t="s">
        <v>917</v>
      </c>
      <c r="J1257" t="s">
        <v>204</v>
      </c>
      <c r="K1257" t="s">
        <v>204</v>
      </c>
      <c r="L1257" t="s">
        <v>325</v>
      </c>
      <c r="M1257" t="s">
        <v>340</v>
      </c>
      <c r="N1257" t="s">
        <v>464</v>
      </c>
      <c r="O1257" t="s">
        <v>339</v>
      </c>
      <c r="P1257" t="s">
        <v>1212</v>
      </c>
      <c r="Q1257" s="142">
        <v>4220</v>
      </c>
      <c r="S1257" t="s">
        <v>4223</v>
      </c>
      <c r="T1257" s="132">
        <v>759.6</v>
      </c>
      <c r="U1257" s="142">
        <v>112.7162</v>
      </c>
      <c r="V1257" s="133">
        <v>2.3469503093669814E-5</v>
      </c>
      <c r="W1257" s="133">
        <v>8.0841738984626776E-3</v>
      </c>
      <c r="X1257" s="133">
        <v>4.6161871028359513E-4</v>
      </c>
    </row>
    <row r="1258" spans="1:24">
      <c r="A1258" t="s">
        <v>1213</v>
      </c>
      <c r="B1258" t="s">
        <v>1268</v>
      </c>
      <c r="C1258" t="s">
        <v>2499</v>
      </c>
      <c r="D1258" t="s">
        <v>2500</v>
      </c>
      <c r="E1258" t="s">
        <v>309</v>
      </c>
      <c r="F1258" t="s">
        <v>2499</v>
      </c>
      <c r="G1258" t="s">
        <v>4213</v>
      </c>
      <c r="H1258" t="s">
        <v>321</v>
      </c>
      <c r="I1258" t="s">
        <v>917</v>
      </c>
      <c r="J1258" t="s">
        <v>204</v>
      </c>
      <c r="K1258" t="s">
        <v>204</v>
      </c>
      <c r="L1258" t="s">
        <v>325</v>
      </c>
      <c r="M1258" t="s">
        <v>340</v>
      </c>
      <c r="N1258" t="s">
        <v>454</v>
      </c>
      <c r="O1258" t="s">
        <v>339</v>
      </c>
      <c r="P1258" t="s">
        <v>1212</v>
      </c>
      <c r="Q1258" s="142">
        <v>13996</v>
      </c>
      <c r="S1258" t="s">
        <v>4214</v>
      </c>
      <c r="U1258" s="142">
        <v>25.052799999999998</v>
      </c>
      <c r="V1258" s="133">
        <v>5.4029076117903827E-6</v>
      </c>
      <c r="W1258" s="133">
        <v>1.784799183705792E-3</v>
      </c>
      <c r="X1258" s="133">
        <v>1.019147667585623E-4</v>
      </c>
    </row>
    <row r="1259" spans="1:24">
      <c r="A1259" t="s">
        <v>1213</v>
      </c>
      <c r="B1259" t="s">
        <v>1268</v>
      </c>
      <c r="C1259" t="s">
        <v>1858</v>
      </c>
      <c r="D1259" t="s">
        <v>1859</v>
      </c>
      <c r="E1259" t="s">
        <v>309</v>
      </c>
      <c r="F1259" t="s">
        <v>1858</v>
      </c>
      <c r="G1259" t="s">
        <v>3946</v>
      </c>
      <c r="H1259" t="s">
        <v>312</v>
      </c>
      <c r="I1259" t="s">
        <v>917</v>
      </c>
      <c r="J1259" t="s">
        <v>204</v>
      </c>
      <c r="K1259" t="s">
        <v>204</v>
      </c>
      <c r="L1259" t="s">
        <v>325</v>
      </c>
      <c r="M1259" t="s">
        <v>340</v>
      </c>
      <c r="N1259" t="s">
        <v>448</v>
      </c>
      <c r="O1259" t="s">
        <v>339</v>
      </c>
      <c r="P1259" t="s">
        <v>1212</v>
      </c>
      <c r="Q1259" s="142">
        <v>38408</v>
      </c>
      <c r="S1259" t="s">
        <v>3947</v>
      </c>
      <c r="T1259" s="132">
        <v>9206.7000000000007</v>
      </c>
      <c r="U1259" s="142">
        <v>1199.8546999999999</v>
      </c>
      <c r="V1259" s="133">
        <v>2.3772779246140896E-5</v>
      </c>
      <c r="W1259" s="133">
        <v>8.6135215172180021E-2</v>
      </c>
      <c r="X1259" s="133">
        <v>4.9184526999527982E-3</v>
      </c>
    </row>
    <row r="1260" spans="1:24">
      <c r="A1260" t="s">
        <v>1213</v>
      </c>
      <c r="B1260" t="s">
        <v>1268</v>
      </c>
      <c r="C1260" t="s">
        <v>1874</v>
      </c>
      <c r="D1260" t="s">
        <v>1875</v>
      </c>
      <c r="E1260" t="s">
        <v>309</v>
      </c>
      <c r="F1260" t="s">
        <v>1874</v>
      </c>
      <c r="G1260" t="s">
        <v>3951</v>
      </c>
      <c r="H1260" t="s">
        <v>312</v>
      </c>
      <c r="I1260" t="s">
        <v>917</v>
      </c>
      <c r="J1260" t="s">
        <v>204</v>
      </c>
      <c r="K1260" t="s">
        <v>204</v>
      </c>
      <c r="L1260" t="s">
        <v>325</v>
      </c>
      <c r="M1260" t="s">
        <v>340</v>
      </c>
      <c r="N1260" t="s">
        <v>448</v>
      </c>
      <c r="O1260" t="s">
        <v>339</v>
      </c>
      <c r="P1260" t="s">
        <v>1212</v>
      </c>
      <c r="Q1260" s="142">
        <v>29631</v>
      </c>
      <c r="S1260" t="s">
        <v>3952</v>
      </c>
      <c r="T1260" s="132">
        <v>7799.5</v>
      </c>
      <c r="U1260" s="142">
        <v>1044.8844999999999</v>
      </c>
      <c r="V1260" s="133">
        <v>2.2156054381582729E-5</v>
      </c>
      <c r="W1260" s="133">
        <v>7.4994671590293327E-2</v>
      </c>
      <c r="X1260" s="133">
        <v>4.2823106000028366E-3</v>
      </c>
    </row>
    <row r="1261" spans="1:24">
      <c r="A1261" t="s">
        <v>1213</v>
      </c>
      <c r="B1261" t="s">
        <v>1268</v>
      </c>
      <c r="C1261" t="s">
        <v>1756</v>
      </c>
      <c r="D1261" t="s">
        <v>1757</v>
      </c>
      <c r="E1261" t="s">
        <v>309</v>
      </c>
      <c r="F1261" t="s">
        <v>1756</v>
      </c>
      <c r="G1261" t="s">
        <v>3970</v>
      </c>
      <c r="H1261" t="s">
        <v>312</v>
      </c>
      <c r="I1261" t="s">
        <v>917</v>
      </c>
      <c r="J1261" t="s">
        <v>204</v>
      </c>
      <c r="K1261" t="s">
        <v>204</v>
      </c>
      <c r="L1261" t="s">
        <v>325</v>
      </c>
      <c r="M1261" t="s">
        <v>340</v>
      </c>
      <c r="N1261" t="s">
        <v>441</v>
      </c>
      <c r="O1261" t="s">
        <v>339</v>
      </c>
      <c r="P1261" t="s">
        <v>1212</v>
      </c>
      <c r="Q1261" s="142">
        <v>11156.2</v>
      </c>
      <c r="S1261" t="s">
        <v>3971</v>
      </c>
      <c r="U1261" s="142">
        <v>702.72900000000004</v>
      </c>
      <c r="V1261" s="133">
        <v>9.4551054959315632E-5</v>
      </c>
      <c r="W1261" s="133">
        <v>5.0063394544840288E-2</v>
      </c>
      <c r="X1261" s="133">
        <v>2.858696499168911E-3</v>
      </c>
    </row>
    <row r="1262" spans="1:24">
      <c r="A1262" t="s">
        <v>1213</v>
      </c>
      <c r="B1262" t="s">
        <v>1268</v>
      </c>
      <c r="C1262" t="s">
        <v>3567</v>
      </c>
      <c r="D1262" t="s">
        <v>3568</v>
      </c>
      <c r="E1262" t="s">
        <v>309</v>
      </c>
      <c r="F1262" t="s">
        <v>3567</v>
      </c>
      <c r="G1262" t="s">
        <v>3953</v>
      </c>
      <c r="H1262" t="s">
        <v>312</v>
      </c>
      <c r="I1262" t="s">
        <v>917</v>
      </c>
      <c r="J1262" t="s">
        <v>204</v>
      </c>
      <c r="K1262" t="s">
        <v>204</v>
      </c>
      <c r="L1262" t="s">
        <v>325</v>
      </c>
      <c r="M1262" t="s">
        <v>340</v>
      </c>
      <c r="N1262" t="s">
        <v>448</v>
      </c>
      <c r="O1262" t="s">
        <v>339</v>
      </c>
      <c r="P1262" t="s">
        <v>1212</v>
      </c>
      <c r="Q1262" s="142">
        <v>25660</v>
      </c>
      <c r="S1262" t="s">
        <v>3954</v>
      </c>
      <c r="T1262" s="132">
        <v>3812.7</v>
      </c>
      <c r="U1262" s="142">
        <v>503.15629999999999</v>
      </c>
      <c r="V1262" s="133">
        <v>2.0743545467373514E-5</v>
      </c>
      <c r="W1262" s="133">
        <v>3.6117171329885435E-2</v>
      </c>
      <c r="X1262" s="133">
        <v>2.0623457953525522E-3</v>
      </c>
    </row>
    <row r="1263" spans="1:24">
      <c r="A1263" t="s">
        <v>1213</v>
      </c>
      <c r="B1263" t="s">
        <v>1268</v>
      </c>
      <c r="C1263" t="s">
        <v>4227</v>
      </c>
      <c r="D1263" t="s">
        <v>4228</v>
      </c>
      <c r="E1263" t="s">
        <v>309</v>
      </c>
      <c r="F1263" t="s">
        <v>4229</v>
      </c>
      <c r="G1263" t="s">
        <v>4230</v>
      </c>
      <c r="H1263" t="s">
        <v>312</v>
      </c>
      <c r="I1263" t="s">
        <v>917</v>
      </c>
      <c r="J1263" t="s">
        <v>204</v>
      </c>
      <c r="K1263" t="s">
        <v>204</v>
      </c>
      <c r="L1263" t="s">
        <v>325</v>
      </c>
      <c r="M1263" t="s">
        <v>340</v>
      </c>
      <c r="N1263" t="s">
        <v>454</v>
      </c>
      <c r="O1263" t="s">
        <v>339</v>
      </c>
      <c r="P1263" t="s">
        <v>1212</v>
      </c>
      <c r="Q1263" s="142">
        <v>51209</v>
      </c>
      <c r="S1263" t="s">
        <v>4231</v>
      </c>
      <c r="T1263" s="132">
        <v>9678</v>
      </c>
      <c r="U1263" s="142">
        <v>488.63579999999996</v>
      </c>
      <c r="V1263" s="133">
        <v>4.3626136555143866E-5</v>
      </c>
      <c r="W1263" s="133">
        <v>3.5500566898561202E-2</v>
      </c>
      <c r="X1263" s="133">
        <v>2.027136738011867E-3</v>
      </c>
    </row>
    <row r="1264" spans="1:24">
      <c r="A1264" t="s">
        <v>1213</v>
      </c>
      <c r="B1264" t="s">
        <v>1268</v>
      </c>
      <c r="C1264" t="s">
        <v>2253</v>
      </c>
      <c r="D1264" t="s">
        <v>2254</v>
      </c>
      <c r="E1264" t="s">
        <v>309</v>
      </c>
      <c r="F1264" t="s">
        <v>2253</v>
      </c>
      <c r="G1264" t="s">
        <v>3966</v>
      </c>
      <c r="H1264" t="s">
        <v>312</v>
      </c>
      <c r="I1264" t="s">
        <v>917</v>
      </c>
      <c r="J1264" t="s">
        <v>204</v>
      </c>
      <c r="K1264" t="s">
        <v>204</v>
      </c>
      <c r="L1264" t="s">
        <v>325</v>
      </c>
      <c r="M1264" t="s">
        <v>340</v>
      </c>
      <c r="N1264" t="s">
        <v>467</v>
      </c>
      <c r="O1264" t="s">
        <v>339</v>
      </c>
      <c r="P1264" t="s">
        <v>1212</v>
      </c>
      <c r="Q1264" s="142">
        <v>8780</v>
      </c>
      <c r="S1264" t="s">
        <v>3967</v>
      </c>
      <c r="U1264" s="142">
        <v>454.18940000000003</v>
      </c>
      <c r="V1264" s="133">
        <v>7.156863004981447E-6</v>
      </c>
      <c r="W1264" s="133">
        <v>3.235708488011034E-2</v>
      </c>
      <c r="X1264" s="133">
        <v>1.8476391006054147E-3</v>
      </c>
    </row>
    <row r="1265" spans="1:24">
      <c r="A1265" t="s">
        <v>1213</v>
      </c>
      <c r="B1265" t="s">
        <v>1268</v>
      </c>
      <c r="C1265" t="s">
        <v>2010</v>
      </c>
      <c r="D1265" t="s">
        <v>2011</v>
      </c>
      <c r="E1265" t="s">
        <v>309</v>
      </c>
      <c r="F1265" t="s">
        <v>3948</v>
      </c>
      <c r="G1265" t="s">
        <v>3949</v>
      </c>
      <c r="H1265" t="s">
        <v>312</v>
      </c>
      <c r="I1265" t="s">
        <v>917</v>
      </c>
      <c r="J1265" t="s">
        <v>204</v>
      </c>
      <c r="K1265" t="s">
        <v>204</v>
      </c>
      <c r="L1265" t="s">
        <v>325</v>
      </c>
      <c r="M1265" t="s">
        <v>340</v>
      </c>
      <c r="N1265" t="s">
        <v>448</v>
      </c>
      <c r="O1265" t="s">
        <v>339</v>
      </c>
      <c r="P1265" t="s">
        <v>1212</v>
      </c>
      <c r="Q1265" s="142">
        <v>3192</v>
      </c>
      <c r="S1265" t="s">
        <v>3950</v>
      </c>
      <c r="U1265" s="142">
        <v>446.88</v>
      </c>
      <c r="V1265" s="133">
        <v>1.2363598272823913E-5</v>
      </c>
      <c r="W1265" s="133">
        <v>3.183635305276545E-2</v>
      </c>
      <c r="X1265" s="133">
        <v>1.8179045157781042E-3</v>
      </c>
    </row>
    <row r="1266" spans="1:24">
      <c r="A1266" t="s">
        <v>1213</v>
      </c>
      <c r="B1266" t="s">
        <v>1268</v>
      </c>
      <c r="C1266" t="s">
        <v>2388</v>
      </c>
      <c r="D1266" t="s">
        <v>2389</v>
      </c>
      <c r="E1266" t="s">
        <v>309</v>
      </c>
      <c r="F1266" t="s">
        <v>2388</v>
      </c>
      <c r="G1266" t="s">
        <v>3968</v>
      </c>
      <c r="H1266" t="s">
        <v>312</v>
      </c>
      <c r="I1266" t="s">
        <v>917</v>
      </c>
      <c r="J1266" t="s">
        <v>204</v>
      </c>
      <c r="K1266" t="s">
        <v>204</v>
      </c>
      <c r="L1266" t="s">
        <v>325</v>
      </c>
      <c r="M1266" t="s">
        <v>340</v>
      </c>
      <c r="N1266" t="s">
        <v>446</v>
      </c>
      <c r="O1266" t="s">
        <v>339</v>
      </c>
      <c r="P1266" t="s">
        <v>1212</v>
      </c>
      <c r="Q1266" s="142">
        <v>569</v>
      </c>
      <c r="S1266" t="s">
        <v>3969</v>
      </c>
      <c r="U1266" s="142">
        <v>440.97500000000002</v>
      </c>
      <c r="V1266" s="133">
        <v>1.2794036584873648E-5</v>
      </c>
      <c r="W1266" s="133">
        <v>3.1415672635703641E-2</v>
      </c>
      <c r="X1266" s="133">
        <v>1.7938830197038343E-3</v>
      </c>
    </row>
    <row r="1267" spans="1:24">
      <c r="A1267" t="s">
        <v>1213</v>
      </c>
      <c r="B1267" t="s">
        <v>1268</v>
      </c>
      <c r="C1267" t="s">
        <v>4114</v>
      </c>
      <c r="D1267" t="s">
        <v>4115</v>
      </c>
      <c r="E1267" t="s">
        <v>309</v>
      </c>
      <c r="F1267" t="s">
        <v>4114</v>
      </c>
      <c r="G1267" t="s">
        <v>4116</v>
      </c>
      <c r="H1267" t="s">
        <v>312</v>
      </c>
      <c r="I1267" t="s">
        <v>917</v>
      </c>
      <c r="J1267" t="s">
        <v>204</v>
      </c>
      <c r="K1267" t="s">
        <v>204</v>
      </c>
      <c r="L1267" t="s">
        <v>325</v>
      </c>
      <c r="M1267" t="s">
        <v>340</v>
      </c>
      <c r="N1267" t="s">
        <v>480</v>
      </c>
      <c r="O1267" t="s">
        <v>339</v>
      </c>
      <c r="P1267" t="s">
        <v>1212</v>
      </c>
      <c r="Q1267" s="142">
        <v>442</v>
      </c>
      <c r="S1267" t="s">
        <v>4117</v>
      </c>
      <c r="U1267" s="142">
        <v>420.56299999999999</v>
      </c>
      <c r="V1267" s="133">
        <v>5.9110802088515699E-6</v>
      </c>
      <c r="W1267" s="133">
        <v>2.9961493351526574E-2</v>
      </c>
      <c r="X1267" s="133">
        <v>1.7108471555432932E-3</v>
      </c>
    </row>
    <row r="1268" spans="1:24">
      <c r="A1268" t="s">
        <v>1213</v>
      </c>
      <c r="B1268" t="s">
        <v>1268</v>
      </c>
      <c r="C1268" t="s">
        <v>4322</v>
      </c>
      <c r="D1268" t="s">
        <v>4323</v>
      </c>
      <c r="E1268" t="s">
        <v>309</v>
      </c>
      <c r="F1268" t="s">
        <v>4322</v>
      </c>
      <c r="G1268" t="s">
        <v>4324</v>
      </c>
      <c r="H1268" t="s">
        <v>312</v>
      </c>
      <c r="I1268" t="s">
        <v>917</v>
      </c>
      <c r="J1268" t="s">
        <v>204</v>
      </c>
      <c r="K1268" t="s">
        <v>204</v>
      </c>
      <c r="L1268" t="s">
        <v>325</v>
      </c>
      <c r="M1268" t="s">
        <v>340</v>
      </c>
      <c r="N1268" t="s">
        <v>451</v>
      </c>
      <c r="O1268" t="s">
        <v>339</v>
      </c>
      <c r="P1268" t="s">
        <v>1212</v>
      </c>
      <c r="Q1268" s="142">
        <v>77930</v>
      </c>
      <c r="S1268" t="s">
        <v>4325</v>
      </c>
      <c r="U1268" s="142">
        <v>402.58640000000003</v>
      </c>
      <c r="V1268" s="133">
        <v>4.1661792179957047E-4</v>
      </c>
      <c r="W1268" s="133">
        <v>2.8680813927485657E-2</v>
      </c>
      <c r="X1268" s="133">
        <v>1.6377183991066054E-3</v>
      </c>
    </row>
    <row r="1269" spans="1:24">
      <c r="A1269" t="s">
        <v>1213</v>
      </c>
      <c r="B1269" t="s">
        <v>1268</v>
      </c>
      <c r="C1269" t="s">
        <v>2393</v>
      </c>
      <c r="D1269" t="s">
        <v>2394</v>
      </c>
      <c r="E1269" t="s">
        <v>309</v>
      </c>
      <c r="F1269" t="s">
        <v>2393</v>
      </c>
      <c r="G1269" t="s">
        <v>3983</v>
      </c>
      <c r="H1269" t="s">
        <v>312</v>
      </c>
      <c r="I1269" t="s">
        <v>917</v>
      </c>
      <c r="J1269" t="s">
        <v>204</v>
      </c>
      <c r="K1269" t="s">
        <v>204</v>
      </c>
      <c r="L1269" t="s">
        <v>325</v>
      </c>
      <c r="M1269" t="s">
        <v>340</v>
      </c>
      <c r="N1269" t="s">
        <v>456</v>
      </c>
      <c r="O1269" t="s">
        <v>339</v>
      </c>
      <c r="P1269" t="s">
        <v>1212</v>
      </c>
      <c r="Q1269" s="142">
        <v>16098</v>
      </c>
      <c r="S1269" t="s">
        <v>3984</v>
      </c>
      <c r="U1269" s="142">
        <v>314.072</v>
      </c>
      <c r="V1269" s="133">
        <v>1.224910137798236E-5</v>
      </c>
      <c r="W1269" s="133">
        <v>2.2374924899886073E-2</v>
      </c>
      <c r="X1269" s="133">
        <v>1.2776424783417705E-3</v>
      </c>
    </row>
    <row r="1270" spans="1:24">
      <c r="A1270" t="s">
        <v>1213</v>
      </c>
      <c r="B1270" t="s">
        <v>1268</v>
      </c>
      <c r="C1270" t="s">
        <v>2330</v>
      </c>
      <c r="D1270" t="s">
        <v>2331</v>
      </c>
      <c r="E1270" t="s">
        <v>309</v>
      </c>
      <c r="F1270" t="s">
        <v>3974</v>
      </c>
      <c r="G1270" t="s">
        <v>3975</v>
      </c>
      <c r="H1270" t="s">
        <v>312</v>
      </c>
      <c r="I1270" t="s">
        <v>917</v>
      </c>
      <c r="J1270" t="s">
        <v>204</v>
      </c>
      <c r="K1270" t="s">
        <v>204</v>
      </c>
      <c r="L1270" t="s">
        <v>325</v>
      </c>
      <c r="M1270" t="s">
        <v>340</v>
      </c>
      <c r="N1270" t="s">
        <v>445</v>
      </c>
      <c r="O1270" t="s">
        <v>339</v>
      </c>
      <c r="P1270" t="s">
        <v>1212</v>
      </c>
      <c r="Q1270" s="142">
        <v>8139</v>
      </c>
      <c r="S1270" t="s">
        <v>3976</v>
      </c>
      <c r="U1270" s="142">
        <v>310.09590000000003</v>
      </c>
      <c r="V1270" s="133">
        <v>3.1320981501429642E-5</v>
      </c>
      <c r="W1270" s="133">
        <v>2.2091663427799519E-2</v>
      </c>
      <c r="X1270" s="133">
        <v>1.2614678144787759E-3</v>
      </c>
    </row>
    <row r="1271" spans="1:24">
      <c r="A1271" t="s">
        <v>1213</v>
      </c>
      <c r="B1271" t="s">
        <v>1268</v>
      </c>
      <c r="C1271" t="s">
        <v>3962</v>
      </c>
      <c r="D1271" t="s">
        <v>3963</v>
      </c>
      <c r="E1271" t="s">
        <v>309</v>
      </c>
      <c r="F1271" t="s">
        <v>3962</v>
      </c>
      <c r="G1271" t="s">
        <v>3964</v>
      </c>
      <c r="H1271" t="s">
        <v>312</v>
      </c>
      <c r="I1271" t="s">
        <v>917</v>
      </c>
      <c r="J1271" t="s">
        <v>204</v>
      </c>
      <c r="K1271" t="s">
        <v>204</v>
      </c>
      <c r="L1271" t="s">
        <v>325</v>
      </c>
      <c r="M1271" t="s">
        <v>340</v>
      </c>
      <c r="N1271" t="s">
        <v>458</v>
      </c>
      <c r="O1271" t="s">
        <v>339</v>
      </c>
      <c r="P1271" t="s">
        <v>1212</v>
      </c>
      <c r="Q1271" s="142">
        <v>459</v>
      </c>
      <c r="S1271" t="s">
        <v>3965</v>
      </c>
      <c r="U1271" s="142">
        <v>297.06479999999999</v>
      </c>
      <c r="V1271" s="133">
        <v>1.582003950253524E-5</v>
      </c>
      <c r="W1271" s="133">
        <v>2.1163309730462668E-2</v>
      </c>
      <c r="X1271" s="133">
        <v>1.2084573966136757E-3</v>
      </c>
    </row>
    <row r="1272" spans="1:24">
      <c r="A1272" t="s">
        <v>1213</v>
      </c>
      <c r="B1272" t="s">
        <v>1268</v>
      </c>
      <c r="C1272" t="s">
        <v>2557</v>
      </c>
      <c r="D1272" t="s">
        <v>2558</v>
      </c>
      <c r="E1272" t="s">
        <v>309</v>
      </c>
      <c r="F1272" t="s">
        <v>2557</v>
      </c>
      <c r="G1272" t="s">
        <v>3998</v>
      </c>
      <c r="H1272" t="s">
        <v>312</v>
      </c>
      <c r="I1272" t="s">
        <v>917</v>
      </c>
      <c r="J1272" t="s">
        <v>204</v>
      </c>
      <c r="K1272" t="s">
        <v>204</v>
      </c>
      <c r="L1272" t="s">
        <v>325</v>
      </c>
      <c r="M1272" t="s">
        <v>340</v>
      </c>
      <c r="N1272" t="s">
        <v>475</v>
      </c>
      <c r="O1272" t="s">
        <v>339</v>
      </c>
      <c r="P1272" t="s">
        <v>1212</v>
      </c>
      <c r="Q1272" s="142">
        <v>11012</v>
      </c>
      <c r="S1272" t="s">
        <v>3999</v>
      </c>
      <c r="U1272" s="142">
        <v>284.66020000000003</v>
      </c>
      <c r="V1272" s="133">
        <v>4.0108694270090219E-5</v>
      </c>
      <c r="W1272" s="133">
        <v>2.027958876492755E-2</v>
      </c>
      <c r="X1272" s="133">
        <v>1.1579955760882077E-3</v>
      </c>
    </row>
    <row r="1273" spans="1:24">
      <c r="A1273" t="s">
        <v>1213</v>
      </c>
      <c r="B1273" t="s">
        <v>1268</v>
      </c>
      <c r="C1273" t="s">
        <v>3955</v>
      </c>
      <c r="D1273" t="s">
        <v>3956</v>
      </c>
      <c r="E1273" t="s">
        <v>309</v>
      </c>
      <c r="F1273" t="s">
        <v>3957</v>
      </c>
      <c r="G1273" t="s">
        <v>3958</v>
      </c>
      <c r="H1273" t="s">
        <v>312</v>
      </c>
      <c r="I1273" t="s">
        <v>917</v>
      </c>
      <c r="J1273" t="s">
        <v>204</v>
      </c>
      <c r="K1273" t="s">
        <v>204</v>
      </c>
      <c r="L1273" t="s">
        <v>325</v>
      </c>
      <c r="M1273" t="s">
        <v>340</v>
      </c>
      <c r="N1273" t="s">
        <v>448</v>
      </c>
      <c r="O1273" t="s">
        <v>339</v>
      </c>
      <c r="P1273" t="s">
        <v>1212</v>
      </c>
      <c r="Q1273" s="142">
        <v>1842</v>
      </c>
      <c r="S1273" t="s">
        <v>3959</v>
      </c>
      <c r="U1273" s="142">
        <v>284.40479999999997</v>
      </c>
      <c r="V1273" s="133">
        <v>1.8359406614409801E-5</v>
      </c>
      <c r="W1273" s="133">
        <v>2.0261393713527451E-2</v>
      </c>
      <c r="X1273" s="133">
        <v>1.1569566107880608E-3</v>
      </c>
    </row>
    <row r="1274" spans="1:24">
      <c r="A1274" t="s">
        <v>1213</v>
      </c>
      <c r="B1274" t="s">
        <v>1268</v>
      </c>
      <c r="C1274" t="s">
        <v>3734</v>
      </c>
      <c r="D1274" t="s">
        <v>3735</v>
      </c>
      <c r="E1274" s="166" t="s">
        <v>311</v>
      </c>
      <c r="F1274" t="s">
        <v>3734</v>
      </c>
      <c r="G1274" t="s">
        <v>4453</v>
      </c>
      <c r="H1274" t="s">
        <v>312</v>
      </c>
      <c r="I1274" t="s">
        <v>917</v>
      </c>
      <c r="J1274" t="s">
        <v>204</v>
      </c>
      <c r="K1274" t="s">
        <v>233</v>
      </c>
      <c r="L1274" t="s">
        <v>325</v>
      </c>
      <c r="M1274" t="s">
        <v>340</v>
      </c>
      <c r="N1274" t="s">
        <v>454</v>
      </c>
      <c r="O1274" t="s">
        <v>339</v>
      </c>
      <c r="P1274" t="s">
        <v>1212</v>
      </c>
      <c r="Q1274" s="142">
        <v>4799</v>
      </c>
      <c r="S1274" t="s">
        <v>4454</v>
      </c>
      <c r="T1274" s="132">
        <v>5322.6</v>
      </c>
      <c r="U1274" s="142">
        <v>245.65649999999999</v>
      </c>
      <c r="V1274" s="133">
        <v>2.6155302578290971E-5</v>
      </c>
      <c r="W1274" s="133">
        <v>1.7880097482570717E-2</v>
      </c>
      <c r="X1274" s="133">
        <v>1.0209809491132826E-3</v>
      </c>
    </row>
    <row r="1275" spans="1:24">
      <c r="A1275" t="s">
        <v>1213</v>
      </c>
      <c r="B1275" t="s">
        <v>1268</v>
      </c>
      <c r="C1275" t="s">
        <v>2119</v>
      </c>
      <c r="D1275" t="s">
        <v>2120</v>
      </c>
      <c r="E1275" t="s">
        <v>309</v>
      </c>
      <c r="F1275" t="s">
        <v>2119</v>
      </c>
      <c r="G1275" t="s">
        <v>4008</v>
      </c>
      <c r="H1275" t="s">
        <v>312</v>
      </c>
      <c r="I1275" t="s">
        <v>917</v>
      </c>
      <c r="J1275" t="s">
        <v>204</v>
      </c>
      <c r="K1275" t="s">
        <v>204</v>
      </c>
      <c r="L1275" t="s">
        <v>325</v>
      </c>
      <c r="M1275" t="s">
        <v>340</v>
      </c>
      <c r="N1275" t="s">
        <v>464</v>
      </c>
      <c r="O1275" t="s">
        <v>339</v>
      </c>
      <c r="P1275" t="s">
        <v>1212</v>
      </c>
      <c r="Q1275" s="142">
        <v>531</v>
      </c>
      <c r="S1275" t="s">
        <v>4009</v>
      </c>
      <c r="U1275" s="142">
        <v>217.86929999999998</v>
      </c>
      <c r="V1275" s="133">
        <v>2.1586267036432781E-5</v>
      </c>
      <c r="W1275" s="133">
        <v>1.5521312106513765E-2</v>
      </c>
      <c r="X1275" s="133">
        <v>8.8629069172801317E-4</v>
      </c>
    </row>
    <row r="1276" spans="1:24">
      <c r="A1276" t="s">
        <v>1213</v>
      </c>
      <c r="B1276" t="s">
        <v>1268</v>
      </c>
      <c r="C1276" t="s">
        <v>1732</v>
      </c>
      <c r="D1276" t="s">
        <v>1733</v>
      </c>
      <c r="E1276" t="s">
        <v>309</v>
      </c>
      <c r="F1276" t="s">
        <v>1732</v>
      </c>
      <c r="G1276" t="s">
        <v>4451</v>
      </c>
      <c r="H1276" t="s">
        <v>312</v>
      </c>
      <c r="I1276" t="s">
        <v>917</v>
      </c>
      <c r="J1276" t="s">
        <v>204</v>
      </c>
      <c r="K1276" t="s">
        <v>204</v>
      </c>
      <c r="L1276" t="s">
        <v>325</v>
      </c>
      <c r="M1276" t="s">
        <v>340</v>
      </c>
      <c r="N1276" t="s">
        <v>447</v>
      </c>
      <c r="O1276" t="s">
        <v>339</v>
      </c>
      <c r="P1276" t="s">
        <v>1212</v>
      </c>
      <c r="Q1276" s="142">
        <v>13691</v>
      </c>
      <c r="S1276" t="s">
        <v>4452</v>
      </c>
      <c r="U1276" s="142">
        <v>212.2105</v>
      </c>
      <c r="V1276" s="133">
        <v>4.9106551295288141E-5</v>
      </c>
      <c r="W1276" s="133">
        <v>1.5118171320049861E-2</v>
      </c>
      <c r="X1276" s="133">
        <v>8.6327073542232674E-4</v>
      </c>
    </row>
    <row r="1277" spans="1:24">
      <c r="A1277" t="s">
        <v>1213</v>
      </c>
      <c r="B1277" t="s">
        <v>1268</v>
      </c>
      <c r="C1277" t="s">
        <v>2163</v>
      </c>
      <c r="D1277" t="s">
        <v>2164</v>
      </c>
      <c r="E1277" t="s">
        <v>309</v>
      </c>
      <c r="F1277" t="s">
        <v>2163</v>
      </c>
      <c r="G1277" t="s">
        <v>3960</v>
      </c>
      <c r="H1277" t="s">
        <v>312</v>
      </c>
      <c r="I1277" t="s">
        <v>917</v>
      </c>
      <c r="J1277" t="s">
        <v>204</v>
      </c>
      <c r="K1277" t="s">
        <v>204</v>
      </c>
      <c r="L1277" t="s">
        <v>325</v>
      </c>
      <c r="M1277" t="s">
        <v>340</v>
      </c>
      <c r="N1277" t="s">
        <v>484</v>
      </c>
      <c r="O1277" t="s">
        <v>339</v>
      </c>
      <c r="P1277" t="s">
        <v>1212</v>
      </c>
      <c r="Q1277" s="142">
        <v>44639</v>
      </c>
      <c r="S1277" t="s">
        <v>3961</v>
      </c>
      <c r="U1277" s="142">
        <v>211.14250000000001</v>
      </c>
      <c r="V1277" s="133">
        <v>1.6133546847008061E-5</v>
      </c>
      <c r="W1277" s="133">
        <v>1.5042083376640121E-2</v>
      </c>
      <c r="X1277" s="133">
        <v>8.5892599732711886E-4</v>
      </c>
    </row>
    <row r="1278" spans="1:24">
      <c r="A1278" t="s">
        <v>1213</v>
      </c>
      <c r="B1278" t="s">
        <v>1268</v>
      </c>
      <c r="C1278" t="s">
        <v>3979</v>
      </c>
      <c r="D1278" t="s">
        <v>3980</v>
      </c>
      <c r="E1278" t="s">
        <v>309</v>
      </c>
      <c r="F1278" t="s">
        <v>3979</v>
      </c>
      <c r="G1278" t="s">
        <v>3981</v>
      </c>
      <c r="H1278" t="s">
        <v>312</v>
      </c>
      <c r="I1278" t="s">
        <v>917</v>
      </c>
      <c r="J1278" t="s">
        <v>204</v>
      </c>
      <c r="K1278" t="s">
        <v>204</v>
      </c>
      <c r="L1278" t="s">
        <v>325</v>
      </c>
      <c r="M1278" t="s">
        <v>340</v>
      </c>
      <c r="N1278" t="s">
        <v>458</v>
      </c>
      <c r="O1278" t="s">
        <v>339</v>
      </c>
      <c r="P1278" t="s">
        <v>1212</v>
      </c>
      <c r="Q1278" s="142">
        <v>1710</v>
      </c>
      <c r="S1278" t="s">
        <v>3982</v>
      </c>
      <c r="U1278" s="142">
        <v>210.501</v>
      </c>
      <c r="V1278" s="133">
        <v>1.541770887598672E-5</v>
      </c>
      <c r="W1278" s="133">
        <v>1.499638416120699E-2</v>
      </c>
      <c r="X1278" s="133">
        <v>8.5631650213884426E-4</v>
      </c>
    </row>
    <row r="1279" spans="1:24">
      <c r="A1279" t="s">
        <v>1213</v>
      </c>
      <c r="B1279" t="s">
        <v>1268</v>
      </c>
      <c r="C1279" t="s">
        <v>2195</v>
      </c>
      <c r="D1279" t="s">
        <v>2196</v>
      </c>
      <c r="E1279" t="s">
        <v>309</v>
      </c>
      <c r="F1279" t="s">
        <v>2195</v>
      </c>
      <c r="G1279" t="s">
        <v>4003</v>
      </c>
      <c r="H1279" t="s">
        <v>312</v>
      </c>
      <c r="I1279" t="s">
        <v>917</v>
      </c>
      <c r="J1279" t="s">
        <v>204</v>
      </c>
      <c r="K1279" t="s">
        <v>204</v>
      </c>
      <c r="L1279" t="s">
        <v>325</v>
      </c>
      <c r="M1279" t="s">
        <v>340</v>
      </c>
      <c r="N1279" t="s">
        <v>464</v>
      </c>
      <c r="O1279" t="s">
        <v>339</v>
      </c>
      <c r="P1279" t="s">
        <v>1212</v>
      </c>
      <c r="Q1279" s="142">
        <v>11161</v>
      </c>
      <c r="S1279" t="s">
        <v>4004</v>
      </c>
      <c r="U1279" s="142">
        <v>195.20589999999999</v>
      </c>
      <c r="V1279" s="133">
        <v>2.3707849854951758E-5</v>
      </c>
      <c r="W1279" s="133">
        <v>1.3906739241002723E-2</v>
      </c>
      <c r="X1279" s="133">
        <v>7.9409610843511429E-4</v>
      </c>
    </row>
    <row r="1280" spans="1:24">
      <c r="A1280" t="s">
        <v>1213</v>
      </c>
      <c r="B1280" t="s">
        <v>1268</v>
      </c>
      <c r="C1280" t="s">
        <v>2125</v>
      </c>
      <c r="D1280" t="s">
        <v>2126</v>
      </c>
      <c r="E1280" t="s">
        <v>309</v>
      </c>
      <c r="F1280" t="s">
        <v>2125</v>
      </c>
      <c r="G1280" t="s">
        <v>3972</v>
      </c>
      <c r="H1280" t="s">
        <v>312</v>
      </c>
      <c r="I1280" t="s">
        <v>917</v>
      </c>
      <c r="J1280" t="s">
        <v>204</v>
      </c>
      <c r="K1280" t="s">
        <v>204</v>
      </c>
      <c r="L1280" t="s">
        <v>325</v>
      </c>
      <c r="M1280" t="s">
        <v>340</v>
      </c>
      <c r="N1280" t="s">
        <v>464</v>
      </c>
      <c r="O1280" t="s">
        <v>339</v>
      </c>
      <c r="P1280" t="s">
        <v>1212</v>
      </c>
      <c r="Q1280" s="142">
        <v>534</v>
      </c>
      <c r="S1280" t="s">
        <v>3973</v>
      </c>
      <c r="T1280" s="132">
        <v>1348.5</v>
      </c>
      <c r="U1280" s="142">
        <v>144.99449999999999</v>
      </c>
      <c r="V1280" s="133">
        <v>1.1237087134898832E-5</v>
      </c>
      <c r="W1280" s="133">
        <v>1.0425671838447791E-2</v>
      </c>
      <c r="X1280" s="133">
        <v>5.9532182859394812E-4</v>
      </c>
    </row>
    <row r="1281" spans="1:24">
      <c r="A1281" t="s">
        <v>1213</v>
      </c>
      <c r="B1281" t="s">
        <v>1268</v>
      </c>
      <c r="C1281" t="s">
        <v>1618</v>
      </c>
      <c r="D1281" t="s">
        <v>1619</v>
      </c>
      <c r="E1281" t="s">
        <v>309</v>
      </c>
      <c r="F1281" t="s">
        <v>1618</v>
      </c>
      <c r="G1281" t="s">
        <v>4298</v>
      </c>
      <c r="H1281" t="s">
        <v>312</v>
      </c>
      <c r="I1281" t="s">
        <v>917</v>
      </c>
      <c r="J1281" t="s">
        <v>204</v>
      </c>
      <c r="K1281" t="s">
        <v>204</v>
      </c>
      <c r="L1281" t="s">
        <v>325</v>
      </c>
      <c r="M1281" t="s">
        <v>340</v>
      </c>
      <c r="N1281" t="s">
        <v>464</v>
      </c>
      <c r="O1281" t="s">
        <v>339</v>
      </c>
      <c r="P1281" t="s">
        <v>1212</v>
      </c>
      <c r="Q1281" s="142">
        <v>1437</v>
      </c>
      <c r="S1281" t="s">
        <v>4299</v>
      </c>
      <c r="U1281" s="142">
        <v>141.02720000000002</v>
      </c>
      <c r="V1281" s="133">
        <v>3.9259274477679529E-5</v>
      </c>
      <c r="W1281" s="133">
        <v>1.0046972548594482E-2</v>
      </c>
      <c r="X1281" s="133">
        <v>5.7369751917618053E-4</v>
      </c>
    </row>
    <row r="1282" spans="1:24">
      <c r="A1282" t="s">
        <v>1213</v>
      </c>
      <c r="B1282" t="s">
        <v>1268</v>
      </c>
      <c r="C1282" t="s">
        <v>1953</v>
      </c>
      <c r="D1282" t="s">
        <v>1954</v>
      </c>
      <c r="E1282" t="s">
        <v>309</v>
      </c>
      <c r="F1282" t="s">
        <v>1953</v>
      </c>
      <c r="G1282" t="s">
        <v>3996</v>
      </c>
      <c r="H1282" t="s">
        <v>312</v>
      </c>
      <c r="I1282" t="s">
        <v>917</v>
      </c>
      <c r="J1282" t="s">
        <v>204</v>
      </c>
      <c r="K1282" t="s">
        <v>204</v>
      </c>
      <c r="L1282" t="s">
        <v>325</v>
      </c>
      <c r="M1282" t="s">
        <v>340</v>
      </c>
      <c r="N1282" t="s">
        <v>464</v>
      </c>
      <c r="O1282" t="s">
        <v>339</v>
      </c>
      <c r="P1282" t="s">
        <v>1212</v>
      </c>
      <c r="Q1282" s="142">
        <v>475</v>
      </c>
      <c r="S1282" t="s">
        <v>3997</v>
      </c>
      <c r="U1282" s="142">
        <v>126.39749999999999</v>
      </c>
      <c r="V1282" s="133">
        <v>3.9167905471929558E-6</v>
      </c>
      <c r="W1282" s="133">
        <v>9.0047337875647174E-3</v>
      </c>
      <c r="X1282" s="133">
        <v>5.1418408976249312E-4</v>
      </c>
    </row>
    <row r="1283" spans="1:24">
      <c r="A1283" t="s">
        <v>1213</v>
      </c>
      <c r="B1283" t="s">
        <v>1268</v>
      </c>
      <c r="C1283" t="s">
        <v>2540</v>
      </c>
      <c r="D1283" t="s">
        <v>2541</v>
      </c>
      <c r="E1283" t="s">
        <v>309</v>
      </c>
      <c r="F1283" t="s">
        <v>2540</v>
      </c>
      <c r="G1283" t="s">
        <v>4076</v>
      </c>
      <c r="H1283" t="s">
        <v>312</v>
      </c>
      <c r="I1283" t="s">
        <v>917</v>
      </c>
      <c r="J1283" t="s">
        <v>204</v>
      </c>
      <c r="K1283" t="s">
        <v>204</v>
      </c>
      <c r="L1283" t="s">
        <v>325</v>
      </c>
      <c r="M1283" t="s">
        <v>340</v>
      </c>
      <c r="N1283" t="s">
        <v>440</v>
      </c>
      <c r="O1283" t="s">
        <v>339</v>
      </c>
      <c r="P1283" t="s">
        <v>1212</v>
      </c>
      <c r="Q1283" s="142">
        <v>4574</v>
      </c>
      <c r="S1283" t="s">
        <v>4077</v>
      </c>
      <c r="U1283" s="142">
        <v>119.6558</v>
      </c>
      <c r="V1283" s="133">
        <v>2.0379203058031746E-5</v>
      </c>
      <c r="W1283" s="133">
        <v>8.5244485478544896E-3</v>
      </c>
      <c r="X1283" s="133">
        <v>4.867590670319153E-4</v>
      </c>
    </row>
    <row r="1284" spans="1:24">
      <c r="A1284" t="s">
        <v>1213</v>
      </c>
      <c r="B1284" t="s">
        <v>1268</v>
      </c>
      <c r="C1284" t="s">
        <v>3428</v>
      </c>
      <c r="D1284" t="s">
        <v>3429</v>
      </c>
      <c r="E1284" t="s">
        <v>309</v>
      </c>
      <c r="F1284" t="s">
        <v>3428</v>
      </c>
      <c r="G1284" t="s">
        <v>4310</v>
      </c>
      <c r="H1284" t="s">
        <v>312</v>
      </c>
      <c r="I1284" t="s">
        <v>917</v>
      </c>
      <c r="J1284" t="s">
        <v>204</v>
      </c>
      <c r="K1284" t="s">
        <v>204</v>
      </c>
      <c r="L1284" t="s">
        <v>325</v>
      </c>
      <c r="M1284" t="s">
        <v>340</v>
      </c>
      <c r="N1284" t="s">
        <v>464</v>
      </c>
      <c r="O1284" t="s">
        <v>339</v>
      </c>
      <c r="P1284" t="s">
        <v>1212</v>
      </c>
      <c r="Q1284" s="142">
        <v>22689.9</v>
      </c>
      <c r="S1284" t="s">
        <v>4311</v>
      </c>
      <c r="U1284" s="142">
        <v>102.4676</v>
      </c>
      <c r="V1284" s="133">
        <v>1.7296524398658028E-4</v>
      </c>
      <c r="W1284" s="133">
        <v>7.2999335856781542E-3</v>
      </c>
      <c r="X1284" s="133">
        <v>4.1683738738196405E-4</v>
      </c>
    </row>
    <row r="1285" spans="1:24">
      <c r="A1285" t="s">
        <v>1213</v>
      </c>
      <c r="B1285" t="s">
        <v>1268</v>
      </c>
      <c r="C1285" t="s">
        <v>4122</v>
      </c>
      <c r="D1285" t="s">
        <v>4123</v>
      </c>
      <c r="E1285" t="s">
        <v>309</v>
      </c>
      <c r="F1285" t="s">
        <v>4122</v>
      </c>
      <c r="G1285" t="s">
        <v>4124</v>
      </c>
      <c r="H1285" t="s">
        <v>312</v>
      </c>
      <c r="I1285" t="s">
        <v>917</v>
      </c>
      <c r="J1285" t="s">
        <v>204</v>
      </c>
      <c r="K1285" t="s">
        <v>204</v>
      </c>
      <c r="L1285" t="s">
        <v>325</v>
      </c>
      <c r="M1285" t="s">
        <v>340</v>
      </c>
      <c r="N1285" t="s">
        <v>441</v>
      </c>
      <c r="O1285" t="s">
        <v>339</v>
      </c>
      <c r="P1285" t="s">
        <v>1212</v>
      </c>
      <c r="Q1285" s="142">
        <v>418</v>
      </c>
      <c r="S1285" t="s">
        <v>4125</v>
      </c>
      <c r="U1285" s="142">
        <v>100.57080000000001</v>
      </c>
      <c r="V1285" s="133">
        <v>7.4173201701334503E-6</v>
      </c>
      <c r="W1285" s="133">
        <v>7.1648037405994082E-3</v>
      </c>
      <c r="X1285" s="133">
        <v>4.091212662804703E-4</v>
      </c>
    </row>
    <row r="1286" spans="1:24">
      <c r="A1286" t="s">
        <v>1213</v>
      </c>
      <c r="B1286" t="s">
        <v>1268</v>
      </c>
      <c r="C1286" t="s">
        <v>2274</v>
      </c>
      <c r="D1286" t="s">
        <v>2275</v>
      </c>
      <c r="E1286" t="s">
        <v>309</v>
      </c>
      <c r="F1286" t="s">
        <v>4235</v>
      </c>
      <c r="G1286" t="s">
        <v>4236</v>
      </c>
      <c r="H1286" t="s">
        <v>312</v>
      </c>
      <c r="I1286" t="s">
        <v>917</v>
      </c>
      <c r="J1286" t="s">
        <v>204</v>
      </c>
      <c r="K1286" t="s">
        <v>204</v>
      </c>
      <c r="L1286" t="s">
        <v>325</v>
      </c>
      <c r="M1286" t="s">
        <v>340</v>
      </c>
      <c r="N1286" t="s">
        <v>445</v>
      </c>
      <c r="O1286" t="s">
        <v>339</v>
      </c>
      <c r="P1286" t="s">
        <v>1212</v>
      </c>
      <c r="Q1286" s="142">
        <v>1460</v>
      </c>
      <c r="S1286" t="s">
        <v>4237</v>
      </c>
      <c r="U1286" s="142">
        <v>95.907399999999996</v>
      </c>
      <c r="V1286" s="133">
        <v>1.8472228996427207E-5</v>
      </c>
      <c r="W1286" s="133">
        <v>6.8325766352774729E-3</v>
      </c>
      <c r="X1286" s="133">
        <v>3.901505897702671E-4</v>
      </c>
    </row>
    <row r="1287" spans="1:24">
      <c r="A1287" t="s">
        <v>1213</v>
      </c>
      <c r="B1287" t="s">
        <v>1268</v>
      </c>
      <c r="C1287" t="s">
        <v>4455</v>
      </c>
      <c r="D1287" t="s">
        <v>4456</v>
      </c>
      <c r="E1287" t="s">
        <v>309</v>
      </c>
      <c r="F1287" t="s">
        <v>4455</v>
      </c>
      <c r="G1287" t="s">
        <v>4457</v>
      </c>
      <c r="H1287" t="s">
        <v>312</v>
      </c>
      <c r="I1287" t="s">
        <v>917</v>
      </c>
      <c r="J1287" t="s">
        <v>204</v>
      </c>
      <c r="K1287" t="s">
        <v>204</v>
      </c>
      <c r="L1287" t="s">
        <v>325</v>
      </c>
      <c r="M1287" t="s">
        <v>340</v>
      </c>
      <c r="N1287" t="s">
        <v>480</v>
      </c>
      <c r="O1287" t="s">
        <v>339</v>
      </c>
      <c r="P1287" t="s">
        <v>1212</v>
      </c>
      <c r="Q1287" s="142">
        <v>1136</v>
      </c>
      <c r="S1287" t="s">
        <v>4458</v>
      </c>
      <c r="U1287" s="142">
        <v>94.162999999999997</v>
      </c>
      <c r="V1287" s="133">
        <v>2.3614182669796628E-5</v>
      </c>
      <c r="W1287" s="133">
        <v>6.7083060015254098E-3</v>
      </c>
      <c r="X1287" s="133">
        <v>3.8305454626609884E-4</v>
      </c>
    </row>
    <row r="1288" spans="1:24">
      <c r="A1288" t="s">
        <v>1213</v>
      </c>
      <c r="B1288" t="s">
        <v>1268</v>
      </c>
      <c r="C1288" t="s">
        <v>2740</v>
      </c>
      <c r="D1288" t="s">
        <v>2741</v>
      </c>
      <c r="E1288" t="s">
        <v>309</v>
      </c>
      <c r="F1288" t="s">
        <v>2740</v>
      </c>
      <c r="G1288" t="s">
        <v>4304</v>
      </c>
      <c r="H1288" t="s">
        <v>312</v>
      </c>
      <c r="I1288" t="s">
        <v>917</v>
      </c>
      <c r="J1288" t="s">
        <v>204</v>
      </c>
      <c r="K1288" t="s">
        <v>204</v>
      </c>
      <c r="L1288" t="s">
        <v>325</v>
      </c>
      <c r="M1288" t="s">
        <v>340</v>
      </c>
      <c r="N1288" t="s">
        <v>440</v>
      </c>
      <c r="O1288" t="s">
        <v>339</v>
      </c>
      <c r="P1288" t="s">
        <v>1212</v>
      </c>
      <c r="Q1288" s="142">
        <v>139435</v>
      </c>
      <c r="S1288" t="s">
        <v>4305</v>
      </c>
      <c r="U1288" s="142">
        <v>93.142600000000002</v>
      </c>
      <c r="V1288" s="133">
        <v>1.1022916448427783E-4</v>
      </c>
      <c r="W1288" s="133">
        <v>6.6356070111113722E-3</v>
      </c>
      <c r="X1288" s="133">
        <v>3.789033225770304E-4</v>
      </c>
    </row>
    <row r="1289" spans="1:24">
      <c r="A1289" t="s">
        <v>1213</v>
      </c>
      <c r="B1289" t="s">
        <v>1268</v>
      </c>
      <c r="C1289" t="s">
        <v>2110</v>
      </c>
      <c r="D1289" t="s">
        <v>2111</v>
      </c>
      <c r="E1289" t="s">
        <v>309</v>
      </c>
      <c r="F1289" t="s">
        <v>4024</v>
      </c>
      <c r="G1289" t="s">
        <v>4025</v>
      </c>
      <c r="H1289" t="s">
        <v>312</v>
      </c>
      <c r="I1289" t="s">
        <v>917</v>
      </c>
      <c r="J1289" t="s">
        <v>204</v>
      </c>
      <c r="K1289" t="s">
        <v>204</v>
      </c>
      <c r="L1289" t="s">
        <v>325</v>
      </c>
      <c r="M1289" t="s">
        <v>340</v>
      </c>
      <c r="N1289" t="s">
        <v>464</v>
      </c>
      <c r="O1289" t="s">
        <v>339</v>
      </c>
      <c r="P1289" t="s">
        <v>1212</v>
      </c>
      <c r="Q1289" s="142">
        <v>9091</v>
      </c>
      <c r="S1289" t="s">
        <v>4026</v>
      </c>
      <c r="U1289" s="142">
        <v>82.464500000000001</v>
      </c>
      <c r="V1289" s="133">
        <v>1.2034882711052741E-5</v>
      </c>
      <c r="W1289" s="133">
        <v>5.8748829544889173E-3</v>
      </c>
      <c r="X1289" s="133">
        <v>3.3546481391672791E-4</v>
      </c>
    </row>
    <row r="1290" spans="1:24">
      <c r="A1290" t="s">
        <v>1213</v>
      </c>
      <c r="B1290" t="s">
        <v>1268</v>
      </c>
      <c r="C1290" t="s">
        <v>1973</v>
      </c>
      <c r="D1290" t="s">
        <v>1974</v>
      </c>
      <c r="E1290" t="s">
        <v>309</v>
      </c>
      <c r="F1290" t="s">
        <v>4269</v>
      </c>
      <c r="G1290" t="s">
        <v>4270</v>
      </c>
      <c r="H1290" t="s">
        <v>312</v>
      </c>
      <c r="I1290" t="s">
        <v>917</v>
      </c>
      <c r="J1290" t="s">
        <v>204</v>
      </c>
      <c r="K1290" t="s">
        <v>204</v>
      </c>
      <c r="L1290" t="s">
        <v>325</v>
      </c>
      <c r="M1290" t="s">
        <v>340</v>
      </c>
      <c r="N1290" t="s">
        <v>464</v>
      </c>
      <c r="O1290" t="s">
        <v>339</v>
      </c>
      <c r="P1290" t="s">
        <v>1212</v>
      </c>
      <c r="Q1290" s="142">
        <v>1353</v>
      </c>
      <c r="S1290" t="s">
        <v>4271</v>
      </c>
      <c r="U1290" s="142">
        <v>82.221800000000002</v>
      </c>
      <c r="V1290" s="133">
        <v>1.028821049170719E-5</v>
      </c>
      <c r="W1290" s="133">
        <v>5.8575961595896007E-3</v>
      </c>
      <c r="X1290" s="133">
        <v>3.3447771145374435E-4</v>
      </c>
    </row>
    <row r="1291" spans="1:24">
      <c r="A1291" t="s">
        <v>1213</v>
      </c>
      <c r="B1291" t="s">
        <v>1268</v>
      </c>
      <c r="C1291" t="s">
        <v>2535</v>
      </c>
      <c r="D1291" t="s">
        <v>2536</v>
      </c>
      <c r="E1291" t="s">
        <v>309</v>
      </c>
      <c r="F1291" t="s">
        <v>2535</v>
      </c>
      <c r="G1291" t="s">
        <v>4245</v>
      </c>
      <c r="H1291" t="s">
        <v>312</v>
      </c>
      <c r="I1291" t="s">
        <v>917</v>
      </c>
      <c r="J1291" t="s">
        <v>204</v>
      </c>
      <c r="K1291" t="s">
        <v>204</v>
      </c>
      <c r="L1291" t="s">
        <v>325</v>
      </c>
      <c r="M1291" t="s">
        <v>340</v>
      </c>
      <c r="N1291" t="s">
        <v>451</v>
      </c>
      <c r="O1291" t="s">
        <v>339</v>
      </c>
      <c r="P1291" t="s">
        <v>1212</v>
      </c>
      <c r="Q1291" s="142">
        <v>82</v>
      </c>
      <c r="S1291" t="s">
        <v>4246</v>
      </c>
      <c r="U1291" s="142">
        <v>82.098399999999998</v>
      </c>
      <c r="V1291" s="133">
        <v>1.0646046227209995E-5</v>
      </c>
      <c r="W1291" s="133">
        <v>5.8488042594592709E-3</v>
      </c>
      <c r="X1291" s="133">
        <v>3.3397568049175867E-4</v>
      </c>
    </row>
    <row r="1292" spans="1:24">
      <c r="A1292" t="s">
        <v>1213</v>
      </c>
      <c r="B1292" t="s">
        <v>1268</v>
      </c>
      <c r="C1292" t="s">
        <v>2724</v>
      </c>
      <c r="D1292" t="s">
        <v>2725</v>
      </c>
      <c r="E1292" t="s">
        <v>309</v>
      </c>
      <c r="F1292" t="s">
        <v>2724</v>
      </c>
      <c r="G1292" t="s">
        <v>4292</v>
      </c>
      <c r="H1292" t="s">
        <v>312</v>
      </c>
      <c r="I1292" t="s">
        <v>917</v>
      </c>
      <c r="J1292" t="s">
        <v>204</v>
      </c>
      <c r="K1292" t="s">
        <v>204</v>
      </c>
      <c r="L1292" t="s">
        <v>325</v>
      </c>
      <c r="M1292" t="s">
        <v>340</v>
      </c>
      <c r="N1292" t="s">
        <v>447</v>
      </c>
      <c r="O1292" t="s">
        <v>339</v>
      </c>
      <c r="P1292" t="s">
        <v>1212</v>
      </c>
      <c r="Q1292" s="142">
        <v>8578</v>
      </c>
      <c r="S1292" t="s">
        <v>4293</v>
      </c>
      <c r="U1292" s="142">
        <v>78.385800000000003</v>
      </c>
      <c r="V1292" s="133">
        <v>1.5475275597961773E-5</v>
      </c>
      <c r="W1292" s="133">
        <v>5.5843109045263873E-3</v>
      </c>
      <c r="X1292" s="133">
        <v>3.1887270486107401E-4</v>
      </c>
    </row>
    <row r="1293" spans="1:24">
      <c r="A1293" t="s">
        <v>1213</v>
      </c>
      <c r="B1293" t="s">
        <v>1268</v>
      </c>
      <c r="C1293" t="s">
        <v>4093</v>
      </c>
      <c r="D1293" t="s">
        <v>4094</v>
      </c>
      <c r="E1293" t="s">
        <v>309</v>
      </c>
      <c r="F1293" t="s">
        <v>4093</v>
      </c>
      <c r="G1293" t="s">
        <v>4095</v>
      </c>
      <c r="H1293" t="s">
        <v>312</v>
      </c>
      <c r="I1293" t="s">
        <v>917</v>
      </c>
      <c r="J1293" t="s">
        <v>204</v>
      </c>
      <c r="K1293" t="s">
        <v>204</v>
      </c>
      <c r="L1293" t="s">
        <v>325</v>
      </c>
      <c r="M1293" t="s">
        <v>340</v>
      </c>
      <c r="N1293" t="s">
        <v>475</v>
      </c>
      <c r="O1293" t="s">
        <v>339</v>
      </c>
      <c r="P1293" t="s">
        <v>1212</v>
      </c>
      <c r="Q1293" s="142">
        <v>196</v>
      </c>
      <c r="S1293" t="s">
        <v>4096</v>
      </c>
      <c r="U1293" s="142">
        <v>66.914400000000001</v>
      </c>
      <c r="V1293" s="133">
        <v>1.4193622298586164E-5</v>
      </c>
      <c r="W1293" s="133">
        <v>4.7670749702693523E-3</v>
      </c>
      <c r="X1293" s="133">
        <v>2.7220728144151089E-4</v>
      </c>
    </row>
    <row r="1294" spans="1:24">
      <c r="A1294" t="s">
        <v>1213</v>
      </c>
      <c r="B1294" t="s">
        <v>1268</v>
      </c>
      <c r="C1294" t="s">
        <v>4347</v>
      </c>
      <c r="D1294" t="s">
        <v>4348</v>
      </c>
      <c r="E1294" t="s">
        <v>309</v>
      </c>
      <c r="F1294" t="s">
        <v>4347</v>
      </c>
      <c r="G1294" t="s">
        <v>4349</v>
      </c>
      <c r="H1294" t="s">
        <v>312</v>
      </c>
      <c r="I1294" t="s">
        <v>917</v>
      </c>
      <c r="J1294" t="s">
        <v>204</v>
      </c>
      <c r="K1294" t="s">
        <v>204</v>
      </c>
      <c r="L1294" t="s">
        <v>325</v>
      </c>
      <c r="M1294" t="s">
        <v>340</v>
      </c>
      <c r="N1294" t="s">
        <v>451</v>
      </c>
      <c r="O1294" t="s">
        <v>339</v>
      </c>
      <c r="P1294" t="s">
        <v>1212</v>
      </c>
      <c r="Q1294" s="142">
        <v>463</v>
      </c>
      <c r="S1294" t="s">
        <v>4350</v>
      </c>
      <c r="U1294" s="142">
        <v>62.782800000000002</v>
      </c>
      <c r="V1294" s="133">
        <v>1.3376603805681341E-5</v>
      </c>
      <c r="W1294" s="133">
        <v>4.4727340369700198E-3</v>
      </c>
      <c r="X1294" s="133">
        <v>2.5539996337538837E-4</v>
      </c>
    </row>
    <row r="1295" spans="1:24">
      <c r="A1295" t="s">
        <v>1213</v>
      </c>
      <c r="B1295" t="s">
        <v>1268</v>
      </c>
      <c r="C1295" t="s">
        <v>4134</v>
      </c>
      <c r="D1295" t="s">
        <v>4135</v>
      </c>
      <c r="E1295" t="s">
        <v>309</v>
      </c>
      <c r="F1295" t="s">
        <v>4134</v>
      </c>
      <c r="G1295" t="s">
        <v>4215</v>
      </c>
      <c r="H1295" t="s">
        <v>312</v>
      </c>
      <c r="I1295" t="s">
        <v>917</v>
      </c>
      <c r="J1295" t="s">
        <v>204</v>
      </c>
      <c r="K1295" t="s">
        <v>204</v>
      </c>
      <c r="L1295" t="s">
        <v>325</v>
      </c>
      <c r="M1295" t="s">
        <v>340</v>
      </c>
      <c r="N1295" t="s">
        <v>458</v>
      </c>
      <c r="O1295" t="s">
        <v>339</v>
      </c>
      <c r="P1295" t="s">
        <v>1212</v>
      </c>
      <c r="Q1295" s="142">
        <v>203</v>
      </c>
      <c r="S1295" t="s">
        <v>4216</v>
      </c>
      <c r="U1295" s="142">
        <v>62.524000000000001</v>
      </c>
      <c r="V1295" s="133">
        <v>4.3791659647597082E-6</v>
      </c>
      <c r="W1295" s="133">
        <v>4.454296764838675E-3</v>
      </c>
      <c r="X1295" s="133">
        <v>2.5434716690053298E-4</v>
      </c>
    </row>
    <row r="1296" spans="1:24">
      <c r="A1296" t="s">
        <v>1213</v>
      </c>
      <c r="B1296" t="s">
        <v>1268</v>
      </c>
      <c r="C1296" t="s">
        <v>2324</v>
      </c>
      <c r="D1296" t="s">
        <v>2325</v>
      </c>
      <c r="E1296" t="s">
        <v>309</v>
      </c>
      <c r="F1296" t="s">
        <v>2324</v>
      </c>
      <c r="G1296" t="s">
        <v>4238</v>
      </c>
      <c r="H1296" t="s">
        <v>312</v>
      </c>
      <c r="I1296" t="s">
        <v>917</v>
      </c>
      <c r="J1296" t="s">
        <v>204</v>
      </c>
      <c r="K1296" t="s">
        <v>204</v>
      </c>
      <c r="L1296" t="s">
        <v>325</v>
      </c>
      <c r="M1296" t="s">
        <v>340</v>
      </c>
      <c r="N1296" t="s">
        <v>454</v>
      </c>
      <c r="O1296" t="s">
        <v>339</v>
      </c>
      <c r="P1296" t="s">
        <v>1212</v>
      </c>
      <c r="Q1296" s="142">
        <v>104</v>
      </c>
      <c r="S1296" t="s">
        <v>4239</v>
      </c>
      <c r="U1296" s="142">
        <v>50.335999999999999</v>
      </c>
      <c r="V1296" s="133">
        <v>5.6188641260864467E-6</v>
      </c>
      <c r="W1296" s="133">
        <v>3.586006684711783E-3</v>
      </c>
      <c r="X1296" s="133">
        <v>2.0476647356383514E-4</v>
      </c>
    </row>
    <row r="1297" spans="1:24">
      <c r="A1297" t="s">
        <v>1213</v>
      </c>
      <c r="B1297" t="s">
        <v>1268</v>
      </c>
      <c r="C1297" t="s">
        <v>2318</v>
      </c>
      <c r="D1297" t="s">
        <v>2319</v>
      </c>
      <c r="E1297" t="s">
        <v>309</v>
      </c>
      <c r="F1297" t="s">
        <v>4224</v>
      </c>
      <c r="G1297" t="s">
        <v>4225</v>
      </c>
      <c r="H1297" t="s">
        <v>312</v>
      </c>
      <c r="I1297" t="s">
        <v>917</v>
      </c>
      <c r="J1297" t="s">
        <v>204</v>
      </c>
      <c r="K1297" t="s">
        <v>204</v>
      </c>
      <c r="L1297" t="s">
        <v>325</v>
      </c>
      <c r="M1297" t="s">
        <v>340</v>
      </c>
      <c r="N1297" t="s">
        <v>459</v>
      </c>
      <c r="O1297" t="s">
        <v>339</v>
      </c>
      <c r="P1297" t="s">
        <v>1212</v>
      </c>
      <c r="Q1297" s="142">
        <v>407</v>
      </c>
      <c r="S1297" t="s">
        <v>4226</v>
      </c>
      <c r="U1297" s="142">
        <v>28.123699999999999</v>
      </c>
      <c r="V1297" s="133">
        <v>3.4658497139439222E-6</v>
      </c>
      <c r="W1297" s="133">
        <v>2.0035715233397327E-3</v>
      </c>
      <c r="X1297" s="133">
        <v>1.1440700239524854E-4</v>
      </c>
    </row>
    <row r="1298" spans="1:24">
      <c r="A1298" t="s">
        <v>1213</v>
      </c>
      <c r="B1298" t="s">
        <v>1268</v>
      </c>
      <c r="C1298" t="s">
        <v>3254</v>
      </c>
      <c r="D1298" t="s">
        <v>3255</v>
      </c>
      <c r="E1298" t="s">
        <v>309</v>
      </c>
      <c r="F1298" t="s">
        <v>4016</v>
      </c>
      <c r="G1298" t="s">
        <v>4017</v>
      </c>
      <c r="H1298" t="s">
        <v>312</v>
      </c>
      <c r="I1298" t="s">
        <v>917</v>
      </c>
      <c r="J1298" t="s">
        <v>204</v>
      </c>
      <c r="K1298" t="s">
        <v>204</v>
      </c>
      <c r="L1298" t="s">
        <v>325</v>
      </c>
      <c r="M1298" t="s">
        <v>340</v>
      </c>
      <c r="N1298" t="s">
        <v>476</v>
      </c>
      <c r="O1298" t="s">
        <v>339</v>
      </c>
      <c r="P1298" t="s">
        <v>1212</v>
      </c>
      <c r="Q1298" s="142">
        <v>76</v>
      </c>
      <c r="S1298" t="s">
        <v>4018</v>
      </c>
      <c r="U1298" s="142">
        <v>22.822800000000001</v>
      </c>
      <c r="V1298" s="133">
        <v>4.7794873458984799E-6</v>
      </c>
      <c r="W1298" s="133">
        <v>1.6259280309090926E-3</v>
      </c>
      <c r="X1298" s="133">
        <v>9.2842980627238893E-5</v>
      </c>
    </row>
    <row r="1299" spans="1:24">
      <c r="A1299" t="s">
        <v>1213</v>
      </c>
      <c r="B1299" t="s">
        <v>1268</v>
      </c>
      <c r="C1299" t="s">
        <v>2234</v>
      </c>
      <c r="D1299" t="s">
        <v>2235</v>
      </c>
      <c r="E1299" t="s">
        <v>309</v>
      </c>
      <c r="F1299" t="s">
        <v>2234</v>
      </c>
      <c r="G1299" t="s">
        <v>3990</v>
      </c>
      <c r="H1299" t="s">
        <v>312</v>
      </c>
      <c r="I1299" t="s">
        <v>917</v>
      </c>
      <c r="J1299" t="s">
        <v>204</v>
      </c>
      <c r="K1299" t="s">
        <v>204</v>
      </c>
      <c r="L1299" t="s">
        <v>325</v>
      </c>
      <c r="M1299" t="s">
        <v>340</v>
      </c>
      <c r="N1299" t="s">
        <v>441</v>
      </c>
      <c r="O1299" t="s">
        <v>339</v>
      </c>
      <c r="P1299" t="s">
        <v>1212</v>
      </c>
      <c r="Q1299" s="142">
        <v>1488</v>
      </c>
      <c r="S1299" t="s">
        <v>3991</v>
      </c>
      <c r="U1299" s="142">
        <v>20.117799999999999</v>
      </c>
      <c r="V1299" s="133">
        <v>2.7147829939308471E-6</v>
      </c>
      <c r="W1299" s="133">
        <v>1.4332172171294367E-3</v>
      </c>
      <c r="X1299" s="133">
        <v>8.1838898029314605E-5</v>
      </c>
    </row>
    <row r="1300" spans="1:24">
      <c r="A1300" t="s">
        <v>1213</v>
      </c>
      <c r="B1300" t="s">
        <v>1268</v>
      </c>
      <c r="C1300" t="s">
        <v>3113</v>
      </c>
      <c r="D1300" t="s">
        <v>3114</v>
      </c>
      <c r="E1300" t="s">
        <v>309</v>
      </c>
      <c r="F1300" t="s">
        <v>3113</v>
      </c>
      <c r="G1300" t="s">
        <v>4449</v>
      </c>
      <c r="H1300" t="s">
        <v>312</v>
      </c>
      <c r="I1300" t="s">
        <v>917</v>
      </c>
      <c r="J1300" t="s">
        <v>204</v>
      </c>
      <c r="K1300" t="s">
        <v>204</v>
      </c>
      <c r="L1300" t="s">
        <v>325</v>
      </c>
      <c r="M1300" t="s">
        <v>340</v>
      </c>
      <c r="N1300" t="s">
        <v>447</v>
      </c>
      <c r="O1300" t="s">
        <v>339</v>
      </c>
      <c r="P1300" t="s">
        <v>1212</v>
      </c>
      <c r="Q1300" s="142">
        <v>46</v>
      </c>
      <c r="S1300" t="s">
        <v>4450</v>
      </c>
      <c r="U1300" s="142">
        <v>13.156000000000001</v>
      </c>
      <c r="V1300" s="133">
        <v>2.3770136987816202E-6</v>
      </c>
      <c r="W1300" s="133">
        <v>9.3725174714057971E-4</v>
      </c>
      <c r="X1300" s="133">
        <v>5.3518510136002368E-5</v>
      </c>
    </row>
    <row r="1301" spans="1:24">
      <c r="A1301" t="s">
        <v>1213</v>
      </c>
      <c r="B1301" t="s">
        <v>1268</v>
      </c>
      <c r="C1301" t="s">
        <v>4515</v>
      </c>
      <c r="D1301" t="s">
        <v>4516</v>
      </c>
      <c r="E1301" t="s">
        <v>309</v>
      </c>
      <c r="F1301" t="s">
        <v>4517</v>
      </c>
      <c r="G1301" t="s">
        <v>4518</v>
      </c>
      <c r="H1301" t="s">
        <v>312</v>
      </c>
      <c r="I1301" t="s">
        <v>917</v>
      </c>
      <c r="J1301" t="s">
        <v>204</v>
      </c>
      <c r="K1301" t="s">
        <v>204</v>
      </c>
      <c r="L1301" t="s">
        <v>325</v>
      </c>
      <c r="M1301" t="s">
        <v>340</v>
      </c>
      <c r="N1301" t="s">
        <v>450</v>
      </c>
      <c r="O1301" t="s">
        <v>339</v>
      </c>
      <c r="P1301" t="s">
        <v>1212</v>
      </c>
      <c r="Q1301" s="142">
        <v>5688</v>
      </c>
      <c r="S1301" t="s">
        <v>4519</v>
      </c>
      <c r="U1301" s="142">
        <v>10.0678</v>
      </c>
      <c r="V1301" s="133">
        <v>4.5982917604804147E-4</v>
      </c>
      <c r="W1301" s="133">
        <v>7.1724123212162073E-4</v>
      </c>
      <c r="X1301" s="133">
        <v>4.0955572788601336E-5</v>
      </c>
    </row>
    <row r="1302" spans="1:24">
      <c r="A1302" t="s">
        <v>1213</v>
      </c>
      <c r="B1302" t="s">
        <v>1268</v>
      </c>
      <c r="C1302" t="s">
        <v>4019</v>
      </c>
      <c r="D1302" t="s">
        <v>4020</v>
      </c>
      <c r="E1302" t="s">
        <v>309</v>
      </c>
      <c r="F1302" t="s">
        <v>4021</v>
      </c>
      <c r="G1302" t="s">
        <v>4022</v>
      </c>
      <c r="H1302" t="s">
        <v>312</v>
      </c>
      <c r="I1302" t="s">
        <v>917</v>
      </c>
      <c r="J1302" t="s">
        <v>204</v>
      </c>
      <c r="K1302" t="s">
        <v>204</v>
      </c>
      <c r="L1302" t="s">
        <v>325</v>
      </c>
      <c r="M1302" t="s">
        <v>340</v>
      </c>
      <c r="N1302" t="s">
        <v>476</v>
      </c>
      <c r="O1302" t="s">
        <v>339</v>
      </c>
      <c r="P1302" t="s">
        <v>1212</v>
      </c>
      <c r="Q1302" s="142">
        <v>172</v>
      </c>
      <c r="S1302" t="s">
        <v>4023</v>
      </c>
      <c r="T1302" s="132">
        <v>78.2</v>
      </c>
      <c r="U1302" s="142">
        <v>9.7532000000000014</v>
      </c>
      <c r="V1302" s="133">
        <v>2.3949704506596401E-6</v>
      </c>
      <c r="W1302" s="133">
        <v>7.0039691750517811E-4</v>
      </c>
      <c r="X1302" s="133">
        <v>3.9993736627415845E-5</v>
      </c>
    </row>
    <row r="1303" spans="1:24">
      <c r="A1303" t="s">
        <v>1213</v>
      </c>
      <c r="B1303" t="s">
        <v>1268</v>
      </c>
      <c r="C1303" t="s">
        <v>3151</v>
      </c>
      <c r="D1303" t="s">
        <v>3152</v>
      </c>
      <c r="E1303" t="s">
        <v>309</v>
      </c>
      <c r="F1303" t="s">
        <v>3151</v>
      </c>
      <c r="G1303" t="s">
        <v>4284</v>
      </c>
      <c r="H1303" t="s">
        <v>312</v>
      </c>
      <c r="I1303" t="s">
        <v>917</v>
      </c>
      <c r="J1303" t="s">
        <v>204</v>
      </c>
      <c r="K1303" t="s">
        <v>204</v>
      </c>
      <c r="L1303" t="s">
        <v>325</v>
      </c>
      <c r="M1303" t="s">
        <v>340</v>
      </c>
      <c r="N1303" t="s">
        <v>447</v>
      </c>
      <c r="O1303" t="s">
        <v>339</v>
      </c>
      <c r="P1303" t="s">
        <v>1212</v>
      </c>
      <c r="Q1303" s="142">
        <v>36</v>
      </c>
      <c r="S1303" t="s">
        <v>4285</v>
      </c>
      <c r="T1303" s="132">
        <v>85.4</v>
      </c>
      <c r="U1303" s="142">
        <v>9.002600000000001</v>
      </c>
      <c r="V1303" s="133">
        <v>2.8473047413318552E-6</v>
      </c>
      <c r="W1303" s="133">
        <v>6.4744461599904784E-4</v>
      </c>
      <c r="X1303" s="133">
        <v>3.697007911647879E-5</v>
      </c>
    </row>
    <row r="1304" spans="1:24">
      <c r="A1304" t="s">
        <v>1213</v>
      </c>
      <c r="B1304" t="s">
        <v>1268</v>
      </c>
      <c r="C1304" t="s">
        <v>1699</v>
      </c>
      <c r="D1304" t="s">
        <v>1700</v>
      </c>
      <c r="E1304" t="s">
        <v>309</v>
      </c>
      <c r="F1304" t="s">
        <v>4013</v>
      </c>
      <c r="G1304" t="s">
        <v>4014</v>
      </c>
      <c r="H1304" t="s">
        <v>312</v>
      </c>
      <c r="I1304" t="s">
        <v>917</v>
      </c>
      <c r="J1304" t="s">
        <v>204</v>
      </c>
      <c r="K1304" t="s">
        <v>204</v>
      </c>
      <c r="L1304" t="s">
        <v>325</v>
      </c>
      <c r="M1304" t="s">
        <v>340</v>
      </c>
      <c r="N1304" t="s">
        <v>447</v>
      </c>
      <c r="O1304" t="s">
        <v>339</v>
      </c>
      <c r="P1304" t="s">
        <v>1212</v>
      </c>
      <c r="Q1304" s="142">
        <v>518</v>
      </c>
      <c r="S1304" t="s">
        <v>4015</v>
      </c>
      <c r="U1304" s="142">
        <v>8.2672999999999988</v>
      </c>
      <c r="V1304" s="133">
        <v>8.3505738561104236E-6</v>
      </c>
      <c r="W1304" s="133">
        <v>5.8897253147616082E-4</v>
      </c>
      <c r="X1304" s="133">
        <v>3.3631233541894926E-5</v>
      </c>
    </row>
    <row r="1305" spans="1:24">
      <c r="A1305" t="s">
        <v>1213</v>
      </c>
      <c r="B1305" t="s">
        <v>1268</v>
      </c>
      <c r="C1305" t="s">
        <v>2474</v>
      </c>
      <c r="D1305" t="s">
        <v>2475</v>
      </c>
      <c r="E1305" t="s">
        <v>309</v>
      </c>
      <c r="F1305" t="s">
        <v>2474</v>
      </c>
      <c r="G1305" t="s">
        <v>4247</v>
      </c>
      <c r="H1305" t="s">
        <v>312</v>
      </c>
      <c r="I1305" t="s">
        <v>917</v>
      </c>
      <c r="J1305" t="s">
        <v>204</v>
      </c>
      <c r="K1305" t="s">
        <v>204</v>
      </c>
      <c r="L1305" t="s">
        <v>325</v>
      </c>
      <c r="M1305" t="s">
        <v>340</v>
      </c>
      <c r="N1305" t="s">
        <v>478</v>
      </c>
      <c r="O1305" t="s">
        <v>339</v>
      </c>
      <c r="P1305" t="s">
        <v>1212</v>
      </c>
      <c r="Q1305" s="142">
        <v>377.77</v>
      </c>
      <c r="S1305" t="s">
        <v>4248</v>
      </c>
      <c r="T1305" s="132">
        <v>86.6</v>
      </c>
      <c r="U1305" s="142">
        <v>5.6623999999999999</v>
      </c>
      <c r="V1305" s="133">
        <v>1.8856436703593576E-6</v>
      </c>
      <c r="W1305" s="133">
        <v>4.0956570560849305E-4</v>
      </c>
      <c r="X1305" s="133">
        <v>2.3386829028422591E-5</v>
      </c>
    </row>
    <row r="1306" spans="1:24">
      <c r="A1306" t="s">
        <v>1213</v>
      </c>
      <c r="B1306" t="s">
        <v>1268</v>
      </c>
      <c r="C1306" t="s">
        <v>2565</v>
      </c>
      <c r="D1306" t="s">
        <v>2566</v>
      </c>
      <c r="E1306" t="s">
        <v>309</v>
      </c>
      <c r="F1306" t="s">
        <v>2565</v>
      </c>
      <c r="G1306" t="s">
        <v>4286</v>
      </c>
      <c r="H1306" t="s">
        <v>312</v>
      </c>
      <c r="I1306" t="s">
        <v>917</v>
      </c>
      <c r="J1306" t="s">
        <v>204</v>
      </c>
      <c r="K1306" t="s">
        <v>204</v>
      </c>
      <c r="L1306" t="s">
        <v>325</v>
      </c>
      <c r="M1306" t="s">
        <v>340</v>
      </c>
      <c r="N1306" t="s">
        <v>484</v>
      </c>
      <c r="O1306" t="s">
        <v>339</v>
      </c>
      <c r="P1306" t="s">
        <v>1212</v>
      </c>
      <c r="Q1306" s="142">
        <v>245</v>
      </c>
      <c r="S1306" t="s">
        <v>4287</v>
      </c>
      <c r="U1306" s="142">
        <v>3.9126999999999996</v>
      </c>
      <c r="V1306" s="133">
        <v>1.2819157719491935E-6</v>
      </c>
      <c r="W1306" s="133">
        <v>2.7874263062097819E-4</v>
      </c>
      <c r="X1306" s="133">
        <v>1.5916631094833511E-5</v>
      </c>
    </row>
    <row r="1307" spans="1:24">
      <c r="A1307" t="s">
        <v>1213</v>
      </c>
      <c r="B1307" t="s">
        <v>1268</v>
      </c>
      <c r="C1307" t="s">
        <v>4459</v>
      </c>
      <c r="D1307" t="s">
        <v>4460</v>
      </c>
      <c r="E1307" t="s">
        <v>309</v>
      </c>
      <c r="F1307" t="s">
        <v>4461</v>
      </c>
      <c r="G1307" t="s">
        <v>4462</v>
      </c>
      <c r="H1307" t="s">
        <v>312</v>
      </c>
      <c r="I1307" t="s">
        <v>917</v>
      </c>
      <c r="J1307" t="s">
        <v>204</v>
      </c>
      <c r="K1307" t="s">
        <v>204</v>
      </c>
      <c r="L1307" t="s">
        <v>325</v>
      </c>
      <c r="M1307" t="s">
        <v>340</v>
      </c>
      <c r="N1307" t="s">
        <v>450</v>
      </c>
      <c r="O1307" t="s">
        <v>339</v>
      </c>
      <c r="P1307" t="s">
        <v>1212</v>
      </c>
      <c r="Q1307" s="142">
        <v>3700</v>
      </c>
      <c r="S1307" t="s">
        <v>4463</v>
      </c>
      <c r="U1307" s="142">
        <v>2.9636999999999998</v>
      </c>
      <c r="V1307" s="133">
        <v>9.1697645600991322E-4</v>
      </c>
      <c r="W1307" s="133">
        <v>2.1113811211618546E-4</v>
      </c>
      <c r="X1307" s="133">
        <v>1.2056309553821088E-5</v>
      </c>
    </row>
    <row r="1308" spans="1:24">
      <c r="A1308" t="s">
        <v>1213</v>
      </c>
      <c r="B1308" t="s">
        <v>1268</v>
      </c>
      <c r="C1308" t="s">
        <v>4152</v>
      </c>
      <c r="D1308" t="s">
        <v>4153</v>
      </c>
      <c r="E1308" t="s">
        <v>80</v>
      </c>
      <c r="F1308" t="s">
        <v>4154</v>
      </c>
      <c r="G1308" t="s">
        <v>4155</v>
      </c>
      <c r="H1308" t="s">
        <v>321</v>
      </c>
      <c r="I1308" t="s">
        <v>917</v>
      </c>
      <c r="J1308" t="s">
        <v>205</v>
      </c>
      <c r="K1308" t="s">
        <v>224</v>
      </c>
      <c r="L1308" t="s">
        <v>325</v>
      </c>
      <c r="M1308" t="s">
        <v>344</v>
      </c>
      <c r="N1308" t="s">
        <v>544</v>
      </c>
      <c r="O1308" t="s">
        <v>339</v>
      </c>
      <c r="P1308" t="s">
        <v>1215</v>
      </c>
      <c r="Q1308" s="142">
        <v>378</v>
      </c>
      <c r="R1308" t="s">
        <v>1216</v>
      </c>
      <c r="S1308" t="s">
        <v>4156</v>
      </c>
      <c r="U1308" s="142">
        <v>585.39740000000006</v>
      </c>
      <c r="V1308" s="133">
        <v>5.0871844983302123E-8</v>
      </c>
      <c r="W1308" s="133">
        <v>4.170452402525688E-2</v>
      </c>
      <c r="X1308" s="133">
        <v>2.3813921911292947E-3</v>
      </c>
    </row>
    <row r="1309" spans="1:24">
      <c r="A1309" t="s">
        <v>1213</v>
      </c>
      <c r="B1309" t="s">
        <v>1268</v>
      </c>
      <c r="C1309" t="s">
        <v>4129</v>
      </c>
      <c r="D1309" t="s">
        <v>4130</v>
      </c>
      <c r="E1309" t="s">
        <v>80</v>
      </c>
      <c r="F1309" t="s">
        <v>4131</v>
      </c>
      <c r="G1309" t="s">
        <v>4132</v>
      </c>
      <c r="H1309" t="s">
        <v>321</v>
      </c>
      <c r="I1309" t="s">
        <v>917</v>
      </c>
      <c r="J1309" t="s">
        <v>205</v>
      </c>
      <c r="K1309" t="s">
        <v>224</v>
      </c>
      <c r="L1309" t="s">
        <v>325</v>
      </c>
      <c r="M1309" t="s">
        <v>344</v>
      </c>
      <c r="N1309" t="s">
        <v>545</v>
      </c>
      <c r="O1309" t="s">
        <v>339</v>
      </c>
      <c r="P1309" t="s">
        <v>1215</v>
      </c>
      <c r="Q1309" s="142">
        <v>946</v>
      </c>
      <c r="R1309" t="s">
        <v>1216</v>
      </c>
      <c r="S1309" t="s">
        <v>4133</v>
      </c>
      <c r="U1309" s="142">
        <v>530.20369999999991</v>
      </c>
      <c r="V1309" s="133">
        <v>1.6681361311937929E-7</v>
      </c>
      <c r="W1309" s="133">
        <v>3.7772451580667644E-2</v>
      </c>
      <c r="X1309" s="133">
        <v>2.156864832686632E-3</v>
      </c>
    </row>
    <row r="1310" spans="1:24">
      <c r="A1310" t="s">
        <v>1213</v>
      </c>
      <c r="B1310" t="s">
        <v>1268</v>
      </c>
      <c r="C1310" t="s">
        <v>4464</v>
      </c>
      <c r="D1310" t="s">
        <v>4465</v>
      </c>
      <c r="E1310" t="s">
        <v>80</v>
      </c>
      <c r="F1310" t="s">
        <v>4464</v>
      </c>
      <c r="G1310" t="s">
        <v>4466</v>
      </c>
      <c r="H1310" t="s">
        <v>321</v>
      </c>
      <c r="I1310" t="s">
        <v>917</v>
      </c>
      <c r="J1310" t="s">
        <v>205</v>
      </c>
      <c r="K1310" t="s">
        <v>224</v>
      </c>
      <c r="L1310" t="s">
        <v>325</v>
      </c>
      <c r="M1310" t="s">
        <v>344</v>
      </c>
      <c r="N1310" t="s">
        <v>516</v>
      </c>
      <c r="O1310" t="s">
        <v>339</v>
      </c>
      <c r="P1310" t="s">
        <v>1215</v>
      </c>
      <c r="Q1310" s="142">
        <v>878</v>
      </c>
      <c r="R1310" t="s">
        <v>1216</v>
      </c>
      <c r="S1310" t="s">
        <v>4467</v>
      </c>
      <c r="U1310" s="142">
        <v>449.26890000000003</v>
      </c>
      <c r="V1310" s="133">
        <v>3.4209994042980229E-6</v>
      </c>
      <c r="W1310" s="133">
        <v>3.2006543121915351E-2</v>
      </c>
      <c r="X1310" s="133">
        <v>1.8276226293677926E-3</v>
      </c>
    </row>
    <row r="1311" spans="1:24">
      <c r="A1311" t="s">
        <v>1213</v>
      </c>
      <c r="B1311" t="s">
        <v>1268</v>
      </c>
      <c r="C1311" t="s">
        <v>4468</v>
      </c>
      <c r="D1311" t="s">
        <v>4469</v>
      </c>
      <c r="E1311" s="166" t="s">
        <v>311</v>
      </c>
      <c r="F1311" t="s">
        <v>4470</v>
      </c>
      <c r="G1311" t="s">
        <v>4471</v>
      </c>
      <c r="H1311" t="s">
        <v>321</v>
      </c>
      <c r="I1311" t="s">
        <v>917</v>
      </c>
      <c r="J1311" t="s">
        <v>205</v>
      </c>
      <c r="K1311" t="s">
        <v>224</v>
      </c>
      <c r="L1311" t="s">
        <v>325</v>
      </c>
      <c r="M1311" t="s">
        <v>344</v>
      </c>
      <c r="N1311" t="s">
        <v>516</v>
      </c>
      <c r="O1311" t="s">
        <v>339</v>
      </c>
      <c r="P1311" t="s">
        <v>1215</v>
      </c>
      <c r="Q1311" s="142">
        <v>6840</v>
      </c>
      <c r="R1311" t="s">
        <v>1216</v>
      </c>
      <c r="S1311" t="s">
        <v>4472</v>
      </c>
      <c r="U1311" s="142">
        <v>411.4092</v>
      </c>
      <c r="V1311" s="133">
        <v>6.1101677775337297E-6</v>
      </c>
      <c r="W1311" s="133">
        <v>2.9309362020846916E-2</v>
      </c>
      <c r="X1311" s="133">
        <v>1.6736094578409819E-3</v>
      </c>
    </row>
    <row r="1312" spans="1:24">
      <c r="A1312" t="s">
        <v>1213</v>
      </c>
      <c r="B1312" t="s">
        <v>1268</v>
      </c>
      <c r="C1312" t="s">
        <v>4179</v>
      </c>
      <c r="D1312" t="s">
        <v>4180</v>
      </c>
      <c r="E1312" t="s">
        <v>80</v>
      </c>
      <c r="F1312" t="s">
        <v>4181</v>
      </c>
      <c r="G1312" t="s">
        <v>4182</v>
      </c>
      <c r="H1312" t="s">
        <v>321</v>
      </c>
      <c r="I1312" t="s">
        <v>917</v>
      </c>
      <c r="J1312" t="s">
        <v>205</v>
      </c>
      <c r="K1312" t="s">
        <v>224</v>
      </c>
      <c r="L1312" t="s">
        <v>325</v>
      </c>
      <c r="M1312" t="s">
        <v>344</v>
      </c>
      <c r="N1312" t="s">
        <v>546</v>
      </c>
      <c r="O1312" t="s">
        <v>339</v>
      </c>
      <c r="P1312" t="s">
        <v>1215</v>
      </c>
      <c r="Q1312" s="142">
        <v>477</v>
      </c>
      <c r="R1312" t="s">
        <v>1216</v>
      </c>
      <c r="S1312" t="s">
        <v>4183</v>
      </c>
      <c r="U1312" s="142">
        <v>301.09090000000003</v>
      </c>
      <c r="V1312" s="133">
        <v>3.0890019162820905E-8</v>
      </c>
      <c r="W1312" s="133">
        <v>2.1450136745856628E-2</v>
      </c>
      <c r="X1312" s="133">
        <v>1.2248356584600507E-3</v>
      </c>
    </row>
    <row r="1313" spans="1:24">
      <c r="A1313" t="s">
        <v>1213</v>
      </c>
      <c r="B1313" t="s">
        <v>1268</v>
      </c>
      <c r="C1313" t="s">
        <v>3701</v>
      </c>
      <c r="D1313" t="s">
        <v>3702</v>
      </c>
      <c r="E1313" t="s">
        <v>80</v>
      </c>
      <c r="F1313" t="s">
        <v>4126</v>
      </c>
      <c r="G1313" t="s">
        <v>4127</v>
      </c>
      <c r="H1313" t="s">
        <v>321</v>
      </c>
      <c r="I1313" t="s">
        <v>917</v>
      </c>
      <c r="J1313" t="s">
        <v>205</v>
      </c>
      <c r="K1313" t="s">
        <v>301</v>
      </c>
      <c r="L1313" t="s">
        <v>325</v>
      </c>
      <c r="M1313" t="s">
        <v>344</v>
      </c>
      <c r="N1313" t="s">
        <v>548</v>
      </c>
      <c r="O1313" t="s">
        <v>339</v>
      </c>
      <c r="P1313" t="s">
        <v>1215</v>
      </c>
      <c r="Q1313" s="142">
        <v>584</v>
      </c>
      <c r="R1313" t="s">
        <v>1216</v>
      </c>
      <c r="S1313" t="s">
        <v>4128</v>
      </c>
      <c r="T1313" s="132">
        <v>202.6</v>
      </c>
      <c r="U1313" s="142">
        <v>293.2131</v>
      </c>
      <c r="V1313" s="133">
        <v>1.1258903068694579E-7</v>
      </c>
      <c r="W1313" s="133">
        <v>2.0903348259167169E-2</v>
      </c>
      <c r="X1313" s="133">
        <v>1.193613198479136E-3</v>
      </c>
    </row>
    <row r="1314" spans="1:24">
      <c r="A1314" t="s">
        <v>1213</v>
      </c>
      <c r="B1314" t="s">
        <v>1268</v>
      </c>
      <c r="C1314" t="s">
        <v>3678</v>
      </c>
      <c r="D1314" t="s">
        <v>3679</v>
      </c>
      <c r="E1314" t="s">
        <v>80</v>
      </c>
      <c r="F1314" t="s">
        <v>3678</v>
      </c>
      <c r="G1314" t="s">
        <v>4167</v>
      </c>
      <c r="H1314" t="s">
        <v>321</v>
      </c>
      <c r="I1314" t="s">
        <v>917</v>
      </c>
      <c r="J1314" t="s">
        <v>205</v>
      </c>
      <c r="K1314" t="s">
        <v>224</v>
      </c>
      <c r="L1314" t="s">
        <v>325</v>
      </c>
      <c r="M1314" t="s">
        <v>340</v>
      </c>
      <c r="N1314" t="s">
        <v>545</v>
      </c>
      <c r="O1314" t="s">
        <v>339</v>
      </c>
      <c r="P1314" t="s">
        <v>1215</v>
      </c>
      <c r="Q1314" s="142">
        <v>137</v>
      </c>
      <c r="R1314" t="s">
        <v>1216</v>
      </c>
      <c r="S1314" t="s">
        <v>4168</v>
      </c>
      <c r="U1314" s="142">
        <v>244.87649999999999</v>
      </c>
      <c r="V1314" s="133">
        <v>6.2271342952468285E-8</v>
      </c>
      <c r="W1314" s="133">
        <v>1.7445345270649913E-2</v>
      </c>
      <c r="X1314" s="133">
        <v>9.9615593200201211E-4</v>
      </c>
    </row>
    <row r="1315" spans="1:24">
      <c r="A1315" t="s">
        <v>1213</v>
      </c>
      <c r="B1315" t="s">
        <v>1268</v>
      </c>
      <c r="C1315" t="s">
        <v>3574</v>
      </c>
      <c r="D1315" t="s">
        <v>3575</v>
      </c>
      <c r="E1315" t="s">
        <v>80</v>
      </c>
      <c r="F1315" t="s">
        <v>4389</v>
      </c>
      <c r="G1315" t="s">
        <v>4390</v>
      </c>
      <c r="H1315" t="s">
        <v>321</v>
      </c>
      <c r="I1315" t="s">
        <v>917</v>
      </c>
      <c r="J1315" t="s">
        <v>205</v>
      </c>
      <c r="K1315" t="s">
        <v>224</v>
      </c>
      <c r="L1315" t="s">
        <v>325</v>
      </c>
      <c r="M1315" t="s">
        <v>344</v>
      </c>
      <c r="N1315" t="s">
        <v>544</v>
      </c>
      <c r="O1315" t="s">
        <v>339</v>
      </c>
      <c r="P1315" t="s">
        <v>1215</v>
      </c>
      <c r="Q1315" s="142">
        <v>265</v>
      </c>
      <c r="R1315" t="s">
        <v>1216</v>
      </c>
      <c r="S1315" t="s">
        <v>4391</v>
      </c>
      <c r="U1315" s="142">
        <v>175.95439999999999</v>
      </c>
      <c r="V1315" s="133">
        <v>2.5511723559200191E-8</v>
      </c>
      <c r="W1315" s="133">
        <v>1.2535234644200874E-2</v>
      </c>
      <c r="X1315" s="133">
        <v>7.1578109553761999E-4</v>
      </c>
    </row>
    <row r="1316" spans="1:24">
      <c r="A1316" t="s">
        <v>1213</v>
      </c>
      <c r="B1316" t="s">
        <v>1268</v>
      </c>
      <c r="C1316" t="s">
        <v>4478</v>
      </c>
      <c r="D1316" t="s">
        <v>4479</v>
      </c>
      <c r="E1316" s="166" t="s">
        <v>311</v>
      </c>
      <c r="F1316" t="s">
        <v>4480</v>
      </c>
      <c r="G1316" t="s">
        <v>4481</v>
      </c>
      <c r="H1316" t="s">
        <v>321</v>
      </c>
      <c r="I1316" t="s">
        <v>917</v>
      </c>
      <c r="J1316" t="s">
        <v>205</v>
      </c>
      <c r="K1316" t="s">
        <v>204</v>
      </c>
      <c r="L1316" t="s">
        <v>325</v>
      </c>
      <c r="M1316" t="s">
        <v>346</v>
      </c>
      <c r="N1316" t="s">
        <v>544</v>
      </c>
      <c r="O1316" t="s">
        <v>339</v>
      </c>
      <c r="P1316" t="s">
        <v>1215</v>
      </c>
      <c r="Q1316" s="142">
        <v>133</v>
      </c>
      <c r="R1316" t="s">
        <v>1216</v>
      </c>
      <c r="S1316" t="s">
        <v>4482</v>
      </c>
      <c r="U1316" s="142">
        <v>67.3065</v>
      </c>
      <c r="V1316" s="133">
        <v>2.3901176649535214E-6</v>
      </c>
      <c r="W1316" s="133">
        <v>4.7950084377774782E-3</v>
      </c>
      <c r="X1316" s="133">
        <v>2.7380232521553231E-4</v>
      </c>
    </row>
    <row r="1317" spans="1:24">
      <c r="A1317" t="s">
        <v>1213</v>
      </c>
      <c r="B1317" t="s">
        <v>1268</v>
      </c>
      <c r="C1317" t="s">
        <v>4473</v>
      </c>
      <c r="D1317" t="s">
        <v>4474</v>
      </c>
      <c r="E1317" t="s">
        <v>309</v>
      </c>
      <c r="F1317" t="s">
        <v>4475</v>
      </c>
      <c r="G1317" t="s">
        <v>4476</v>
      </c>
      <c r="H1317" t="s">
        <v>321</v>
      </c>
      <c r="I1317" t="s">
        <v>917</v>
      </c>
      <c r="J1317" t="s">
        <v>205</v>
      </c>
      <c r="K1317" t="s">
        <v>204</v>
      </c>
      <c r="L1317" t="s">
        <v>325</v>
      </c>
      <c r="M1317" t="s">
        <v>346</v>
      </c>
      <c r="N1317" t="s">
        <v>544</v>
      </c>
      <c r="O1317" t="s">
        <v>339</v>
      </c>
      <c r="P1317" t="s">
        <v>1215</v>
      </c>
      <c r="Q1317" s="142">
        <v>1530.2</v>
      </c>
      <c r="R1317" t="s">
        <v>1216</v>
      </c>
      <c r="S1317" t="s">
        <v>4477</v>
      </c>
      <c r="U1317" s="142">
        <v>32.894800000000004</v>
      </c>
      <c r="V1317" s="133">
        <v>1.415816470510732E-4</v>
      </c>
      <c r="W1317" s="133">
        <v>2.3434692326038758E-3</v>
      </c>
      <c r="X1317" s="133">
        <v>1.3381568213786263E-4</v>
      </c>
    </row>
    <row r="1318" spans="1:24">
      <c r="A1318" t="s">
        <v>1213</v>
      </c>
      <c r="B1318" t="s">
        <v>1268</v>
      </c>
      <c r="C1318" t="s">
        <v>4483</v>
      </c>
      <c r="D1318" t="s">
        <v>4484</v>
      </c>
      <c r="E1318" t="s">
        <v>309</v>
      </c>
      <c r="F1318" t="s">
        <v>4485</v>
      </c>
      <c r="G1318" t="s">
        <v>4486</v>
      </c>
      <c r="H1318" t="s">
        <v>321</v>
      </c>
      <c r="I1318" t="s">
        <v>917</v>
      </c>
      <c r="J1318" t="s">
        <v>205</v>
      </c>
      <c r="K1318" t="s">
        <v>204</v>
      </c>
      <c r="L1318" t="s">
        <v>325</v>
      </c>
      <c r="M1318" t="s">
        <v>346</v>
      </c>
      <c r="N1318" t="s">
        <v>546</v>
      </c>
      <c r="O1318" t="s">
        <v>339</v>
      </c>
      <c r="P1318" t="s">
        <v>1215</v>
      </c>
      <c r="Q1318" s="142">
        <v>3948</v>
      </c>
      <c r="R1318" t="s">
        <v>1216</v>
      </c>
      <c r="S1318" t="s">
        <v>4487</v>
      </c>
      <c r="U1318" s="142">
        <v>30.373099999999997</v>
      </c>
      <c r="V1318" s="133">
        <v>5.0939358938231772E-5</v>
      </c>
      <c r="W1318" s="133">
        <v>2.1638225449499182E-3</v>
      </c>
      <c r="X1318" s="133">
        <v>1.2355758114905168E-4</v>
      </c>
    </row>
    <row r="1319" spans="1:24">
      <c r="A1319" t="s">
        <v>1213</v>
      </c>
      <c r="B1319" t="s">
        <v>1268</v>
      </c>
      <c r="C1319" t="s">
        <v>4497</v>
      </c>
      <c r="D1319" t="s">
        <v>4498</v>
      </c>
      <c r="E1319" t="s">
        <v>80</v>
      </c>
      <c r="F1319" t="s">
        <v>4499</v>
      </c>
      <c r="G1319" t="s">
        <v>4500</v>
      </c>
      <c r="H1319" t="s">
        <v>321</v>
      </c>
      <c r="I1319" t="s">
        <v>917</v>
      </c>
      <c r="J1319" t="s">
        <v>205</v>
      </c>
      <c r="K1319" t="s">
        <v>272</v>
      </c>
      <c r="L1319" t="s">
        <v>325</v>
      </c>
      <c r="M1319" t="s">
        <v>314</v>
      </c>
      <c r="N1319" t="s">
        <v>568</v>
      </c>
      <c r="O1319" t="s">
        <v>339</v>
      </c>
      <c r="P1319" t="s">
        <v>1217</v>
      </c>
      <c r="Q1319" s="142">
        <v>5237</v>
      </c>
      <c r="R1319" t="s">
        <v>1218</v>
      </c>
      <c r="S1319" t="s">
        <v>4501</v>
      </c>
      <c r="U1319" s="142">
        <v>22.088900000000002</v>
      </c>
      <c r="V1319" s="133">
        <v>1.0156927339607096E-4</v>
      </c>
      <c r="W1319" s="133">
        <v>1.5736410885217615E-3</v>
      </c>
      <c r="X1319" s="133">
        <v>8.9857316140963767E-5</v>
      </c>
    </row>
    <row r="1320" spans="1:24">
      <c r="A1320" t="s">
        <v>1213</v>
      </c>
      <c r="B1320" t="s">
        <v>1268</v>
      </c>
      <c r="C1320" t="s">
        <v>4488</v>
      </c>
      <c r="D1320" t="s">
        <v>4489</v>
      </c>
      <c r="E1320" s="166" t="s">
        <v>311</v>
      </c>
      <c r="F1320" t="s">
        <v>4490</v>
      </c>
      <c r="G1320" t="s">
        <v>4491</v>
      </c>
      <c r="H1320" t="s">
        <v>321</v>
      </c>
      <c r="I1320" t="s">
        <v>917</v>
      </c>
      <c r="J1320" t="s">
        <v>205</v>
      </c>
      <c r="K1320" t="s">
        <v>224</v>
      </c>
      <c r="L1320" t="s">
        <v>325</v>
      </c>
      <c r="M1320" t="s">
        <v>346</v>
      </c>
      <c r="N1320" t="s">
        <v>486</v>
      </c>
      <c r="O1320" t="s">
        <v>339</v>
      </c>
      <c r="P1320" t="s">
        <v>1215</v>
      </c>
      <c r="Q1320" s="142">
        <v>731</v>
      </c>
      <c r="R1320" t="s">
        <v>1216</v>
      </c>
      <c r="S1320" t="s">
        <v>4492</v>
      </c>
      <c r="U1320" s="142">
        <v>15.3376</v>
      </c>
      <c r="V1320" s="133">
        <v>6.2919506773728179E-6</v>
      </c>
      <c r="W1320" s="133">
        <v>1.092673584110521E-3</v>
      </c>
      <c r="X1320" s="133">
        <v>6.2393335051089233E-5</v>
      </c>
    </row>
  </sheetData>
  <sheetProtection formatColumns="0"/>
  <autoFilter ref="A1:X1320"/>
  <customSheetViews>
    <customSheetView guid="{AE318230-F718-49FC-82EB-7CAC3DCD05F1}" showGridLines="0" hiddenRows="1" topLeftCell="O1">
      <selection activeCell="X26" sqref="X26"/>
      <pageMargins left="0" right="0" top="0" bottom="0" header="0" footer="0"/>
    </customSheetView>
  </customSheetView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W499"/>
  <sheetViews>
    <sheetView rightToLeft="1" topLeftCell="G463" workbookViewId="0">
      <selection activeCell="J26" sqref="J26"/>
    </sheetView>
  </sheetViews>
  <sheetFormatPr defaultColWidth="9" defaultRowHeight="14.25"/>
  <cols>
    <col min="1" max="4" width="11.625" style="2" customWidth="1"/>
    <col min="5" max="5" width="11.625" style="3" customWidth="1"/>
    <col min="6" max="11" width="11.625" style="2" customWidth="1"/>
    <col min="12" max="12" width="11.625" style="2"/>
    <col min="13" max="13" width="17.625" style="2" customWidth="1"/>
    <col min="14" max="15" width="11.625" style="2" customWidth="1"/>
    <col min="16" max="16" width="11.625" style="3" customWidth="1"/>
    <col min="17" max="24" width="11.625" style="2" customWidth="1"/>
    <col min="25" max="16384" width="9" style="2"/>
  </cols>
  <sheetData>
    <row r="1" spans="1:23" ht="66.75" customHeight="1">
      <c r="A1" s="16" t="s">
        <v>49</v>
      </c>
      <c r="B1" s="16" t="s">
        <v>50</v>
      </c>
      <c r="C1" s="16" t="s">
        <v>66</v>
      </c>
      <c r="D1" s="16" t="s">
        <v>80</v>
      </c>
      <c r="E1" s="16" t="s">
        <v>81</v>
      </c>
      <c r="F1" s="16" t="s">
        <v>67</v>
      </c>
      <c r="G1" s="16" t="s">
        <v>68</v>
      </c>
      <c r="H1" s="16" t="s">
        <v>82</v>
      </c>
      <c r="I1" s="16" t="s">
        <v>54</v>
      </c>
      <c r="J1" s="16" t="s">
        <v>55</v>
      </c>
      <c r="K1" s="16" t="s">
        <v>69</v>
      </c>
      <c r="L1" s="16" t="s">
        <v>70</v>
      </c>
      <c r="M1" s="16" t="s">
        <v>90</v>
      </c>
      <c r="N1" s="16" t="s">
        <v>56</v>
      </c>
      <c r="O1" s="16" t="s">
        <v>59</v>
      </c>
      <c r="P1" s="16" t="s">
        <v>76</v>
      </c>
      <c r="Q1" s="16" t="s">
        <v>61</v>
      </c>
      <c r="R1" s="16" t="s">
        <v>77</v>
      </c>
      <c r="S1" s="16" t="s">
        <v>75</v>
      </c>
      <c r="T1" s="16" t="s">
        <v>63</v>
      </c>
      <c r="U1" s="16" t="s">
        <v>79</v>
      </c>
      <c r="V1" s="16" t="s">
        <v>64</v>
      </c>
      <c r="W1" s="16" t="s">
        <v>65</v>
      </c>
    </row>
    <row r="2" spans="1:23">
      <c r="A2" t="s">
        <v>1213</v>
      </c>
      <c r="B2" t="s">
        <v>1221</v>
      </c>
      <c r="C2" t="s">
        <v>4890</v>
      </c>
      <c r="D2" t="s">
        <v>4891</v>
      </c>
      <c r="E2" t="s">
        <v>80</v>
      </c>
      <c r="F2" t="s">
        <v>4892</v>
      </c>
      <c r="G2" t="s">
        <v>4893</v>
      </c>
      <c r="H2" t="s">
        <v>321</v>
      </c>
      <c r="I2" t="s">
        <v>965</v>
      </c>
      <c r="J2" t="s">
        <v>205</v>
      </c>
      <c r="K2" t="s">
        <v>224</v>
      </c>
      <c r="L2" t="s">
        <v>344</v>
      </c>
      <c r="M2" t="s">
        <v>604</v>
      </c>
      <c r="N2" t="s">
        <v>339</v>
      </c>
      <c r="O2" t="s">
        <v>1215</v>
      </c>
      <c r="P2" s="144">
        <v>16100</v>
      </c>
      <c r="Q2" t="s">
        <v>1216</v>
      </c>
      <c r="R2" t="s">
        <v>4894</v>
      </c>
      <c r="T2" s="144">
        <v>28488.252899999999</v>
      </c>
      <c r="U2" s="133">
        <v>3.6950997612386041E-8</v>
      </c>
      <c r="V2" s="133">
        <v>0.87489609173921801</v>
      </c>
      <c r="W2" s="133">
        <v>3.158247446644119E-2</v>
      </c>
    </row>
    <row r="3" spans="1:23">
      <c r="A3" t="s">
        <v>1213</v>
      </c>
      <c r="B3" t="s">
        <v>1221</v>
      </c>
      <c r="C3" t="s">
        <v>4895</v>
      </c>
      <c r="D3" t="s">
        <v>4896</v>
      </c>
      <c r="E3" t="s">
        <v>80</v>
      </c>
      <c r="F3" t="s">
        <v>4897</v>
      </c>
      <c r="G3" t="s">
        <v>4898</v>
      </c>
      <c r="H3" t="s">
        <v>321</v>
      </c>
      <c r="I3" t="s">
        <v>965</v>
      </c>
      <c r="J3" t="s">
        <v>205</v>
      </c>
      <c r="K3" t="s">
        <v>224</v>
      </c>
      <c r="L3" t="s">
        <v>346</v>
      </c>
      <c r="M3" t="s">
        <v>597</v>
      </c>
      <c r="N3" t="s">
        <v>339</v>
      </c>
      <c r="O3" t="s">
        <v>1215</v>
      </c>
      <c r="P3" s="144">
        <v>2490</v>
      </c>
      <c r="Q3" t="s">
        <v>1216</v>
      </c>
      <c r="R3" t="s">
        <v>4899</v>
      </c>
      <c r="T3" s="144">
        <v>4073.6172000000001</v>
      </c>
      <c r="U3" s="133">
        <v>9.5819645492565355E-9</v>
      </c>
      <c r="V3" s="133">
        <v>0.12513693998069203</v>
      </c>
      <c r="W3" s="133">
        <v>4.5172612485812891E-3</v>
      </c>
    </row>
    <row r="4" spans="1:23">
      <c r="A4" t="s">
        <v>1213</v>
      </c>
      <c r="B4" t="s">
        <v>1228</v>
      </c>
      <c r="C4" t="s">
        <v>4890</v>
      </c>
      <c r="D4" t="s">
        <v>4891</v>
      </c>
      <c r="E4" t="s">
        <v>80</v>
      </c>
      <c r="F4" t="s">
        <v>4892</v>
      </c>
      <c r="G4" t="s">
        <v>4893</v>
      </c>
      <c r="H4" t="s">
        <v>321</v>
      </c>
      <c r="I4" t="s">
        <v>965</v>
      </c>
      <c r="J4" t="s">
        <v>205</v>
      </c>
      <c r="K4" t="s">
        <v>224</v>
      </c>
      <c r="L4" t="s">
        <v>344</v>
      </c>
      <c r="M4" t="s">
        <v>604</v>
      </c>
      <c r="N4" t="s">
        <v>339</v>
      </c>
      <c r="O4" t="s">
        <v>1215</v>
      </c>
      <c r="P4" s="144">
        <v>7450</v>
      </c>
      <c r="Q4" t="s">
        <v>1216</v>
      </c>
      <c r="R4" t="s">
        <v>4894</v>
      </c>
      <c r="T4" s="144">
        <v>13182.4524</v>
      </c>
      <c r="U4" s="133">
        <v>1.7098442994551306E-8</v>
      </c>
      <c r="V4" s="133">
        <v>0.34563356639220322</v>
      </c>
      <c r="W4" s="133">
        <v>7.3408549309002979E-2</v>
      </c>
    </row>
    <row r="5" spans="1:23">
      <c r="A5" t="s">
        <v>1213</v>
      </c>
      <c r="B5" t="s">
        <v>1228</v>
      </c>
      <c r="C5" t="s">
        <v>4900</v>
      </c>
      <c r="D5" t="s">
        <v>4901</v>
      </c>
      <c r="E5" t="s">
        <v>80</v>
      </c>
      <c r="F5" t="s">
        <v>4902</v>
      </c>
      <c r="G5" t="s">
        <v>4903</v>
      </c>
      <c r="H5" t="s">
        <v>321</v>
      </c>
      <c r="I5" t="s">
        <v>965</v>
      </c>
      <c r="J5" t="s">
        <v>205</v>
      </c>
      <c r="K5" t="s">
        <v>224</v>
      </c>
      <c r="L5" t="s">
        <v>344</v>
      </c>
      <c r="M5" t="s">
        <v>604</v>
      </c>
      <c r="N5" t="s">
        <v>339</v>
      </c>
      <c r="O5" t="s">
        <v>1215</v>
      </c>
      <c r="P5" s="144">
        <v>6560</v>
      </c>
      <c r="Q5" t="s">
        <v>1216</v>
      </c>
      <c r="R5" t="s">
        <v>4904</v>
      </c>
      <c r="T5" s="144">
        <v>12659.7703</v>
      </c>
      <c r="U5" s="133">
        <v>1.2330531552110358E-8</v>
      </c>
      <c r="V5" s="133">
        <v>0.33213588960010748</v>
      </c>
      <c r="W5" s="133">
        <v>7.0541799754866213E-2</v>
      </c>
    </row>
    <row r="6" spans="1:23">
      <c r="A6" t="s">
        <v>1213</v>
      </c>
      <c r="B6" t="s">
        <v>1228</v>
      </c>
      <c r="C6" t="s">
        <v>4895</v>
      </c>
      <c r="D6" t="s">
        <v>4896</v>
      </c>
      <c r="E6" t="s">
        <v>80</v>
      </c>
      <c r="F6" t="s">
        <v>4897</v>
      </c>
      <c r="G6" t="s">
        <v>4898</v>
      </c>
      <c r="H6" t="s">
        <v>321</v>
      </c>
      <c r="I6" t="s">
        <v>965</v>
      </c>
      <c r="J6" t="s">
        <v>205</v>
      </c>
      <c r="K6" t="s">
        <v>224</v>
      </c>
      <c r="L6" t="s">
        <v>346</v>
      </c>
      <c r="M6" t="s">
        <v>597</v>
      </c>
      <c r="N6" t="s">
        <v>339</v>
      </c>
      <c r="O6" t="s">
        <v>1215</v>
      </c>
      <c r="P6" s="144">
        <v>7517</v>
      </c>
      <c r="Q6" t="s">
        <v>1216</v>
      </c>
      <c r="R6" t="s">
        <v>4899</v>
      </c>
      <c r="T6" s="144">
        <v>12297.7431</v>
      </c>
      <c r="U6" s="133">
        <v>2.8926758038859989E-8</v>
      </c>
      <c r="V6" s="133">
        <v>0.32252231694143035</v>
      </c>
      <c r="W6" s="133">
        <v>6.8499988741206219E-2</v>
      </c>
    </row>
    <row r="7" spans="1:23">
      <c r="A7" t="s">
        <v>1213</v>
      </c>
      <c r="B7" t="s">
        <v>1229</v>
      </c>
      <c r="C7" t="s">
        <v>4905</v>
      </c>
      <c r="D7" t="s">
        <v>4906</v>
      </c>
      <c r="E7" t="s">
        <v>309</v>
      </c>
      <c r="F7" t="s">
        <v>4907</v>
      </c>
      <c r="G7" t="s">
        <v>4908</v>
      </c>
      <c r="H7" t="s">
        <v>321</v>
      </c>
      <c r="I7" t="s">
        <v>964</v>
      </c>
      <c r="J7" t="s">
        <v>204</v>
      </c>
      <c r="K7" t="s">
        <v>204</v>
      </c>
      <c r="L7" t="s">
        <v>340</v>
      </c>
      <c r="M7" t="s">
        <v>574</v>
      </c>
      <c r="N7" t="s">
        <v>339</v>
      </c>
      <c r="O7" t="s">
        <v>1212</v>
      </c>
      <c r="P7" s="144">
        <v>178441</v>
      </c>
      <c r="Q7" s="111"/>
      <c r="R7" t="s">
        <v>4594</v>
      </c>
      <c r="T7" s="144">
        <v>3543.8382999999999</v>
      </c>
      <c r="U7" s="133">
        <v>6.9590483282528357E-4</v>
      </c>
      <c r="V7" s="133">
        <v>1.2960585064040809E-2</v>
      </c>
      <c r="W7" s="133">
        <v>5.5292095701847677E-3</v>
      </c>
    </row>
    <row r="8" spans="1:23">
      <c r="A8" t="s">
        <v>1213</v>
      </c>
      <c r="B8" t="s">
        <v>1229</v>
      </c>
      <c r="C8" t="s">
        <v>4909</v>
      </c>
      <c r="D8" t="s">
        <v>4910</v>
      </c>
      <c r="E8" t="s">
        <v>309</v>
      </c>
      <c r="F8" t="s">
        <v>4911</v>
      </c>
      <c r="G8" t="s">
        <v>4912</v>
      </c>
      <c r="H8" t="s">
        <v>312</v>
      </c>
      <c r="I8" t="s">
        <v>964</v>
      </c>
      <c r="J8" t="s">
        <v>204</v>
      </c>
      <c r="K8" t="s">
        <v>204</v>
      </c>
      <c r="L8" t="s">
        <v>340</v>
      </c>
      <c r="M8" t="s">
        <v>572</v>
      </c>
      <c r="N8" t="s">
        <v>339</v>
      </c>
      <c r="O8" t="s">
        <v>1212</v>
      </c>
      <c r="P8" s="144">
        <v>447744</v>
      </c>
      <c r="Q8" s="111"/>
      <c r="R8" t="s">
        <v>4913</v>
      </c>
      <c r="T8" s="144">
        <v>14135.2781</v>
      </c>
      <c r="U8" s="133">
        <v>6.3963428571428569E-3</v>
      </c>
      <c r="V8" s="133">
        <v>5.1695777436443012E-2</v>
      </c>
      <c r="W8" s="133">
        <v>2.2054312048981312E-2</v>
      </c>
    </row>
    <row r="9" spans="1:23">
      <c r="A9" t="s">
        <v>1213</v>
      </c>
      <c r="B9" t="s">
        <v>1229</v>
      </c>
      <c r="C9" t="s">
        <v>4905</v>
      </c>
      <c r="D9" t="s">
        <v>4906</v>
      </c>
      <c r="E9" t="s">
        <v>309</v>
      </c>
      <c r="F9" t="s">
        <v>4914</v>
      </c>
      <c r="G9" t="s">
        <v>4915</v>
      </c>
      <c r="H9" t="s">
        <v>312</v>
      </c>
      <c r="I9" t="s">
        <v>964</v>
      </c>
      <c r="J9" t="s">
        <v>204</v>
      </c>
      <c r="K9" t="s">
        <v>204</v>
      </c>
      <c r="L9" t="s">
        <v>340</v>
      </c>
      <c r="M9" t="s">
        <v>572</v>
      </c>
      <c r="N9" t="s">
        <v>339</v>
      </c>
      <c r="O9" t="s">
        <v>1212</v>
      </c>
      <c r="P9" s="144">
        <v>520000</v>
      </c>
      <c r="Q9" s="111"/>
      <c r="R9" t="s">
        <v>4916</v>
      </c>
      <c r="T9" s="144">
        <v>10472.799999999999</v>
      </c>
      <c r="U9" s="133">
        <v>1.1849835610762735E-3</v>
      </c>
      <c r="V9" s="133">
        <v>3.8301300821411248E-2</v>
      </c>
      <c r="W9" s="133">
        <v>1.6339996844729317E-2</v>
      </c>
    </row>
    <row r="10" spans="1:23">
      <c r="A10" t="s">
        <v>1213</v>
      </c>
      <c r="B10" t="s">
        <v>1229</v>
      </c>
      <c r="C10" t="s">
        <v>4917</v>
      </c>
      <c r="D10" t="s">
        <v>4918</v>
      </c>
      <c r="E10" t="s">
        <v>309</v>
      </c>
      <c r="F10" t="s">
        <v>4919</v>
      </c>
      <c r="G10" t="s">
        <v>4920</v>
      </c>
      <c r="H10" t="s">
        <v>312</v>
      </c>
      <c r="I10" t="s">
        <v>964</v>
      </c>
      <c r="J10" t="s">
        <v>204</v>
      </c>
      <c r="K10" t="s">
        <v>204</v>
      </c>
      <c r="L10" t="s">
        <v>340</v>
      </c>
      <c r="M10" t="s">
        <v>572</v>
      </c>
      <c r="N10" t="s">
        <v>339</v>
      </c>
      <c r="O10" t="s">
        <v>1212</v>
      </c>
      <c r="P10" s="144">
        <v>509150</v>
      </c>
      <c r="Q10" s="111"/>
      <c r="R10" t="s">
        <v>4921</v>
      </c>
      <c r="T10" s="144">
        <v>10213.549000000001</v>
      </c>
      <c r="U10" s="133">
        <v>1.268834792115381E-3</v>
      </c>
      <c r="V10" s="133">
        <v>3.7353163691011382E-2</v>
      </c>
      <c r="W10" s="133">
        <v>1.5935505159411834E-2</v>
      </c>
    </row>
    <row r="11" spans="1:23">
      <c r="A11" t="s">
        <v>1213</v>
      </c>
      <c r="B11" t="s">
        <v>1229</v>
      </c>
      <c r="C11" t="s">
        <v>4922</v>
      </c>
      <c r="D11" t="s">
        <v>4923</v>
      </c>
      <c r="E11" t="s">
        <v>309</v>
      </c>
      <c r="F11" t="s">
        <v>4924</v>
      </c>
      <c r="G11" t="s">
        <v>4925</v>
      </c>
      <c r="H11" t="s">
        <v>312</v>
      </c>
      <c r="I11" t="s">
        <v>964</v>
      </c>
      <c r="J11" t="s">
        <v>204</v>
      </c>
      <c r="K11" t="s">
        <v>204</v>
      </c>
      <c r="L11" t="s">
        <v>340</v>
      </c>
      <c r="M11" t="s">
        <v>572</v>
      </c>
      <c r="N11" t="s">
        <v>339</v>
      </c>
      <c r="O11" t="s">
        <v>1212</v>
      </c>
      <c r="P11" s="144">
        <v>28426</v>
      </c>
      <c r="Q11" s="111"/>
      <c r="R11" t="s">
        <v>4926</v>
      </c>
      <c r="T11" s="144">
        <v>5699.4129999999996</v>
      </c>
      <c r="U11" s="133">
        <v>8.0256583906993613E-4</v>
      </c>
      <c r="V11" s="133">
        <v>2.0843989364683936E-2</v>
      </c>
      <c r="W11" s="133">
        <v>8.8924060840280782E-3</v>
      </c>
    </row>
    <row r="12" spans="1:23">
      <c r="A12" t="s">
        <v>1213</v>
      </c>
      <c r="B12" t="s">
        <v>1229</v>
      </c>
      <c r="C12" t="s">
        <v>4927</v>
      </c>
      <c r="D12" t="s">
        <v>4928</v>
      </c>
      <c r="E12" t="s">
        <v>309</v>
      </c>
      <c r="F12" t="s">
        <v>4929</v>
      </c>
      <c r="G12" t="s">
        <v>4930</v>
      </c>
      <c r="H12" t="s">
        <v>312</v>
      </c>
      <c r="I12" t="s">
        <v>964</v>
      </c>
      <c r="J12" t="s">
        <v>204</v>
      </c>
      <c r="K12" t="s">
        <v>204</v>
      </c>
      <c r="L12" t="s">
        <v>340</v>
      </c>
      <c r="M12" t="s">
        <v>572</v>
      </c>
      <c r="N12" t="s">
        <v>339</v>
      </c>
      <c r="O12" t="s">
        <v>1212</v>
      </c>
      <c r="P12" s="144">
        <v>238000</v>
      </c>
      <c r="Q12" s="111"/>
      <c r="R12" t="s">
        <v>4916</v>
      </c>
      <c r="T12" s="144">
        <v>4793.32</v>
      </c>
      <c r="U12" s="133">
        <v>1.1527004072698799E-3</v>
      </c>
      <c r="V12" s="133">
        <v>1.7530210760568994E-2</v>
      </c>
      <c r="W12" s="133">
        <v>7.4786908635491875E-3</v>
      </c>
    </row>
    <row r="13" spans="1:23">
      <c r="A13" t="s">
        <v>1213</v>
      </c>
      <c r="B13" t="s">
        <v>1229</v>
      </c>
      <c r="C13" t="s">
        <v>4922</v>
      </c>
      <c r="D13" t="s">
        <v>4923</v>
      </c>
      <c r="E13" t="s">
        <v>309</v>
      </c>
      <c r="F13" t="s">
        <v>4931</v>
      </c>
      <c r="G13" t="s">
        <v>4932</v>
      </c>
      <c r="H13" t="s">
        <v>312</v>
      </c>
      <c r="I13" t="s">
        <v>964</v>
      </c>
      <c r="J13" t="s">
        <v>204</v>
      </c>
      <c r="K13" t="s">
        <v>204</v>
      </c>
      <c r="L13" t="s">
        <v>340</v>
      </c>
      <c r="M13" t="s">
        <v>577</v>
      </c>
      <c r="N13" t="s">
        <v>339</v>
      </c>
      <c r="O13" t="s">
        <v>1212</v>
      </c>
      <c r="P13" s="144">
        <v>16400</v>
      </c>
      <c r="Q13" s="111"/>
      <c r="R13" t="s">
        <v>4933</v>
      </c>
      <c r="T13" s="144">
        <v>3224.24</v>
      </c>
      <c r="U13" s="133">
        <v>4.7088395311902333E-4</v>
      </c>
      <c r="V13" s="133">
        <v>1.1791744916395518E-2</v>
      </c>
      <c r="W13" s="133">
        <v>5.0305621635713515E-3</v>
      </c>
    </row>
    <row r="14" spans="1:23">
      <c r="A14" t="s">
        <v>1213</v>
      </c>
      <c r="B14" t="s">
        <v>1229</v>
      </c>
      <c r="C14" t="s">
        <v>4927</v>
      </c>
      <c r="D14" t="s">
        <v>4928</v>
      </c>
      <c r="E14" t="s">
        <v>309</v>
      </c>
      <c r="F14" t="s">
        <v>4934</v>
      </c>
      <c r="G14" t="s">
        <v>4935</v>
      </c>
      <c r="H14" t="s">
        <v>312</v>
      </c>
      <c r="I14" t="s">
        <v>964</v>
      </c>
      <c r="J14" t="s">
        <v>204</v>
      </c>
      <c r="K14" t="s">
        <v>204</v>
      </c>
      <c r="L14" t="s">
        <v>340</v>
      </c>
      <c r="M14" t="s">
        <v>574</v>
      </c>
      <c r="N14" t="s">
        <v>339</v>
      </c>
      <c r="O14" t="s">
        <v>1212</v>
      </c>
      <c r="P14" s="144">
        <v>84000</v>
      </c>
      <c r="Q14" s="111"/>
      <c r="R14" t="s">
        <v>4936</v>
      </c>
      <c r="T14" s="144">
        <v>1671.6</v>
      </c>
      <c r="U14" s="133">
        <v>9.8600182598147681E-4</v>
      </c>
      <c r="V14" s="133">
        <v>6.1134037175417308E-3</v>
      </c>
      <c r="W14" s="133">
        <v>2.6080836763472544E-3</v>
      </c>
    </row>
    <row r="15" spans="1:23">
      <c r="A15" t="s">
        <v>1213</v>
      </c>
      <c r="B15" t="s">
        <v>1229</v>
      </c>
      <c r="C15" t="s">
        <v>4905</v>
      </c>
      <c r="D15" t="s">
        <v>4906</v>
      </c>
      <c r="E15" t="s">
        <v>309</v>
      </c>
      <c r="F15" t="s">
        <v>4937</v>
      </c>
      <c r="G15" t="s">
        <v>4938</v>
      </c>
      <c r="H15" t="s">
        <v>312</v>
      </c>
      <c r="I15" t="s">
        <v>964</v>
      </c>
      <c r="J15" t="s">
        <v>204</v>
      </c>
      <c r="K15" t="s">
        <v>204</v>
      </c>
      <c r="L15" t="s">
        <v>340</v>
      </c>
      <c r="M15" t="s">
        <v>577</v>
      </c>
      <c r="N15" t="s">
        <v>339</v>
      </c>
      <c r="O15" t="s">
        <v>1212</v>
      </c>
      <c r="P15" s="144">
        <v>41000</v>
      </c>
      <c r="Q15" s="111"/>
      <c r="R15" t="s">
        <v>4939</v>
      </c>
      <c r="T15" s="144">
        <v>831.07</v>
      </c>
      <c r="U15" s="133">
        <v>1.0056492222419291E-4</v>
      </c>
      <c r="V15" s="133">
        <v>3.0394032229824155E-3</v>
      </c>
      <c r="W15" s="133">
        <v>1.2966619411952098E-3</v>
      </c>
    </row>
    <row r="16" spans="1:23">
      <c r="A16" t="s">
        <v>1213</v>
      </c>
      <c r="B16" t="s">
        <v>1229</v>
      </c>
      <c r="C16" t="s">
        <v>4940</v>
      </c>
      <c r="D16" t="s">
        <v>4941</v>
      </c>
      <c r="E16" t="s">
        <v>309</v>
      </c>
      <c r="F16" t="s">
        <v>4942</v>
      </c>
      <c r="G16" t="s">
        <v>4943</v>
      </c>
      <c r="H16" t="s">
        <v>312</v>
      </c>
      <c r="I16" t="s">
        <v>964</v>
      </c>
      <c r="J16" t="s">
        <v>204</v>
      </c>
      <c r="K16" t="s">
        <v>204</v>
      </c>
      <c r="L16" t="s">
        <v>340</v>
      </c>
      <c r="M16" t="s">
        <v>572</v>
      </c>
      <c r="N16" t="s">
        <v>339</v>
      </c>
      <c r="O16" t="s">
        <v>1212</v>
      </c>
      <c r="P16" s="144">
        <v>9000</v>
      </c>
      <c r="Q16" s="111"/>
      <c r="R16" t="s">
        <v>4944</v>
      </c>
      <c r="T16" s="144">
        <v>501.12</v>
      </c>
      <c r="U16" s="133">
        <v>1.4285714285714286E-3</v>
      </c>
      <c r="V16" s="133">
        <v>1.8327045171898254E-3</v>
      </c>
      <c r="W16" s="133">
        <v>7.818634194132185E-4</v>
      </c>
    </row>
    <row r="17" spans="1:23">
      <c r="A17" t="s">
        <v>1213</v>
      </c>
      <c r="B17" t="s">
        <v>1229</v>
      </c>
      <c r="C17" t="s">
        <v>4909</v>
      </c>
      <c r="D17" t="s">
        <v>4910</v>
      </c>
      <c r="E17" t="s">
        <v>309</v>
      </c>
      <c r="F17" t="s">
        <v>4945</v>
      </c>
      <c r="G17" t="s">
        <v>4946</v>
      </c>
      <c r="H17" t="s">
        <v>312</v>
      </c>
      <c r="I17" t="s">
        <v>964</v>
      </c>
      <c r="J17" t="s">
        <v>204</v>
      </c>
      <c r="K17" t="s">
        <v>204</v>
      </c>
      <c r="L17" t="s">
        <v>340</v>
      </c>
      <c r="M17" t="s">
        <v>577</v>
      </c>
      <c r="N17" t="s">
        <v>339</v>
      </c>
      <c r="O17" t="s">
        <v>1212</v>
      </c>
      <c r="P17" s="144">
        <v>9000</v>
      </c>
      <c r="Q17" s="111"/>
      <c r="R17" t="s">
        <v>4947</v>
      </c>
      <c r="T17" s="144">
        <v>278.19</v>
      </c>
      <c r="U17" s="133">
        <v>1.7574103207670228E-4</v>
      </c>
      <c r="V17" s="133">
        <v>1.017401160674165E-3</v>
      </c>
      <c r="W17" s="133">
        <v>4.3404091763761825E-4</v>
      </c>
    </row>
    <row r="18" spans="1:23">
      <c r="A18" t="s">
        <v>1213</v>
      </c>
      <c r="B18" t="s">
        <v>1229</v>
      </c>
      <c r="C18" t="s">
        <v>4909</v>
      </c>
      <c r="D18" t="s">
        <v>4910</v>
      </c>
      <c r="E18" t="s">
        <v>309</v>
      </c>
      <c r="F18" t="s">
        <v>4948</v>
      </c>
      <c r="G18" t="s">
        <v>4949</v>
      </c>
      <c r="H18" t="s">
        <v>312</v>
      </c>
      <c r="I18" t="s">
        <v>965</v>
      </c>
      <c r="J18" t="s">
        <v>204</v>
      </c>
      <c r="K18" t="s">
        <v>204</v>
      </c>
      <c r="L18" t="s">
        <v>340</v>
      </c>
      <c r="M18" t="s">
        <v>605</v>
      </c>
      <c r="N18" t="s">
        <v>339</v>
      </c>
      <c r="O18" t="s">
        <v>1212</v>
      </c>
      <c r="P18" s="144">
        <v>184869</v>
      </c>
      <c r="Q18" s="111"/>
      <c r="R18" t="s">
        <v>4950</v>
      </c>
      <c r="T18" s="144">
        <v>12535.966900000001</v>
      </c>
      <c r="U18" s="133">
        <v>5.9635161290322583E-3</v>
      </c>
      <c r="V18" s="133">
        <v>4.5846749574243867E-2</v>
      </c>
      <c r="W18" s="133">
        <v>1.9559015681406233E-2</v>
      </c>
    </row>
    <row r="19" spans="1:23">
      <c r="A19" t="s">
        <v>1213</v>
      </c>
      <c r="B19" t="s">
        <v>1229</v>
      </c>
      <c r="C19" t="s">
        <v>4922</v>
      </c>
      <c r="D19" t="s">
        <v>4923</v>
      </c>
      <c r="E19" t="s">
        <v>309</v>
      </c>
      <c r="F19" t="s">
        <v>4951</v>
      </c>
      <c r="G19" t="s">
        <v>4952</v>
      </c>
      <c r="H19" t="s">
        <v>312</v>
      </c>
      <c r="I19" t="s">
        <v>965</v>
      </c>
      <c r="J19" t="s">
        <v>204</v>
      </c>
      <c r="K19" t="s">
        <v>204</v>
      </c>
      <c r="L19" t="s">
        <v>340</v>
      </c>
      <c r="M19" t="s">
        <v>605</v>
      </c>
      <c r="N19" t="s">
        <v>339</v>
      </c>
      <c r="O19" t="s">
        <v>1212</v>
      </c>
      <c r="P19" s="144">
        <v>222000.23</v>
      </c>
      <c r="Q19" s="111"/>
      <c r="R19" t="s">
        <v>4953</v>
      </c>
      <c r="T19" s="144">
        <v>11337.5517</v>
      </c>
      <c r="U19" s="133">
        <v>2.9233450986878144E-3</v>
      </c>
      <c r="V19" s="133">
        <v>4.1463885494394281E-2</v>
      </c>
      <c r="W19" s="133">
        <v>1.7689210121288421E-2</v>
      </c>
    </row>
    <row r="20" spans="1:23">
      <c r="A20" t="s">
        <v>1213</v>
      </c>
      <c r="B20" t="s">
        <v>1229</v>
      </c>
      <c r="C20" t="s">
        <v>4909</v>
      </c>
      <c r="D20" t="s">
        <v>4910</v>
      </c>
      <c r="E20" t="s">
        <v>309</v>
      </c>
      <c r="F20" t="s">
        <v>4954</v>
      </c>
      <c r="G20" t="s">
        <v>4955</v>
      </c>
      <c r="H20" t="s">
        <v>312</v>
      </c>
      <c r="I20" t="s">
        <v>965</v>
      </c>
      <c r="J20" t="s">
        <v>204</v>
      </c>
      <c r="K20" t="s">
        <v>204</v>
      </c>
      <c r="L20" t="s">
        <v>340</v>
      </c>
      <c r="M20" t="s">
        <v>604</v>
      </c>
      <c r="N20" t="s">
        <v>339</v>
      </c>
      <c r="O20" t="s">
        <v>1212</v>
      </c>
      <c r="P20" s="144">
        <v>101416</v>
      </c>
      <c r="Q20" s="110"/>
      <c r="R20" t="s">
        <v>4956</v>
      </c>
      <c r="T20" s="144">
        <v>8364.7916999999998</v>
      </c>
      <c r="U20" s="133">
        <v>1.2367804878048781E-3</v>
      </c>
      <c r="V20" s="133">
        <v>3.0591857234370745E-2</v>
      </c>
      <c r="W20" s="133">
        <v>1.3051014977658128E-2</v>
      </c>
    </row>
    <row r="21" spans="1:23">
      <c r="A21" t="s">
        <v>1213</v>
      </c>
      <c r="B21" t="s">
        <v>1229</v>
      </c>
      <c r="C21" t="s">
        <v>4927</v>
      </c>
      <c r="D21" t="s">
        <v>4928</v>
      </c>
      <c r="E21" t="s">
        <v>309</v>
      </c>
      <c r="F21" t="s">
        <v>4957</v>
      </c>
      <c r="G21" t="s">
        <v>4958</v>
      </c>
      <c r="H21" t="s">
        <v>312</v>
      </c>
      <c r="I21" t="s">
        <v>965</v>
      </c>
      <c r="J21" t="s">
        <v>204</v>
      </c>
      <c r="K21" t="s">
        <v>204</v>
      </c>
      <c r="L21" t="s">
        <v>340</v>
      </c>
      <c r="M21" t="s">
        <v>605</v>
      </c>
      <c r="N21" t="s">
        <v>339</v>
      </c>
      <c r="O21" t="s">
        <v>1212</v>
      </c>
      <c r="P21" s="144">
        <v>160000</v>
      </c>
      <c r="Q21" s="110"/>
      <c r="R21" t="s">
        <v>4959</v>
      </c>
      <c r="T21" s="144">
        <v>8284.7999999999993</v>
      </c>
      <c r="U21" s="133">
        <v>1.3169578188781657E-3</v>
      </c>
      <c r="V21" s="133">
        <v>3.0299310312927572E-2</v>
      </c>
      <c r="W21" s="133">
        <v>1.2926209405241525E-2</v>
      </c>
    </row>
    <row r="22" spans="1:23">
      <c r="A22" t="s">
        <v>1213</v>
      </c>
      <c r="B22" t="s">
        <v>1229</v>
      </c>
      <c r="C22" t="s">
        <v>4927</v>
      </c>
      <c r="D22" t="s">
        <v>4928</v>
      </c>
      <c r="E22" t="s">
        <v>309</v>
      </c>
      <c r="F22" t="s">
        <v>4960</v>
      </c>
      <c r="G22" t="s">
        <v>4961</v>
      </c>
      <c r="H22" t="s">
        <v>312</v>
      </c>
      <c r="I22" t="s">
        <v>965</v>
      </c>
      <c r="J22" t="s">
        <v>204</v>
      </c>
      <c r="K22" t="s">
        <v>204</v>
      </c>
      <c r="L22" t="s">
        <v>340</v>
      </c>
      <c r="M22" t="s">
        <v>604</v>
      </c>
      <c r="N22" t="s">
        <v>339</v>
      </c>
      <c r="O22" t="s">
        <v>1212</v>
      </c>
      <c r="P22" s="144">
        <v>369000</v>
      </c>
      <c r="Q22" s="110"/>
      <c r="R22" t="s">
        <v>4962</v>
      </c>
      <c r="T22" s="144">
        <v>8254.5300000000007</v>
      </c>
      <c r="U22" s="133">
        <v>9.7416038522198274E-4</v>
      </c>
      <c r="V22" s="133">
        <v>3.0188606358315231E-2</v>
      </c>
      <c r="W22" s="133">
        <v>1.2878981185043492E-2</v>
      </c>
    </row>
    <row r="23" spans="1:23">
      <c r="A23" t="s">
        <v>1213</v>
      </c>
      <c r="B23" t="s">
        <v>1229</v>
      </c>
      <c r="C23" t="s">
        <v>4905</v>
      </c>
      <c r="D23" t="s">
        <v>4906</v>
      </c>
      <c r="E23" t="s">
        <v>309</v>
      </c>
      <c r="F23" t="s">
        <v>4963</v>
      </c>
      <c r="G23" t="s">
        <v>4964</v>
      </c>
      <c r="H23" t="s">
        <v>312</v>
      </c>
      <c r="I23" t="s">
        <v>965</v>
      </c>
      <c r="J23" t="s">
        <v>204</v>
      </c>
      <c r="K23" t="s">
        <v>204</v>
      </c>
      <c r="L23" t="s">
        <v>340</v>
      </c>
      <c r="M23" t="s">
        <v>605</v>
      </c>
      <c r="N23" t="s">
        <v>339</v>
      </c>
      <c r="O23" t="s">
        <v>1212</v>
      </c>
      <c r="P23" s="144">
        <v>145000</v>
      </c>
      <c r="Q23" s="110"/>
      <c r="R23" t="s">
        <v>4965</v>
      </c>
      <c r="T23" s="144">
        <v>6796.15</v>
      </c>
      <c r="U23" s="133">
        <v>1.1280273814099173E-3</v>
      </c>
      <c r="V23" s="133">
        <v>2.4854994421495115E-2</v>
      </c>
      <c r="W23" s="133">
        <v>1.0603570158535172E-2</v>
      </c>
    </row>
    <row r="24" spans="1:23">
      <c r="A24" t="s">
        <v>1213</v>
      </c>
      <c r="B24" t="s">
        <v>1229</v>
      </c>
      <c r="C24" t="s">
        <v>4905</v>
      </c>
      <c r="D24" t="s">
        <v>4906</v>
      </c>
      <c r="E24" t="s">
        <v>309</v>
      </c>
      <c r="F24" t="s">
        <v>4966</v>
      </c>
      <c r="G24" t="s">
        <v>4967</v>
      </c>
      <c r="H24" t="s">
        <v>312</v>
      </c>
      <c r="I24" t="s">
        <v>965</v>
      </c>
      <c r="J24" t="s">
        <v>204</v>
      </c>
      <c r="K24" t="s">
        <v>204</v>
      </c>
      <c r="L24" t="s">
        <v>340</v>
      </c>
      <c r="M24" t="s">
        <v>610</v>
      </c>
      <c r="N24" t="s">
        <v>339</v>
      </c>
      <c r="O24" t="s">
        <v>1212</v>
      </c>
      <c r="P24" s="144">
        <v>192903</v>
      </c>
      <c r="Q24" s="110"/>
      <c r="R24" t="s">
        <v>4968</v>
      </c>
      <c r="T24" s="144">
        <v>4988.4715999999999</v>
      </c>
      <c r="U24" s="133">
        <v>3.5115702072385825E-3</v>
      </c>
      <c r="V24" s="133">
        <v>1.8243922410877765E-2</v>
      </c>
      <c r="W24" s="133">
        <v>7.7831725877723123E-3</v>
      </c>
    </row>
    <row r="25" spans="1:23">
      <c r="A25" t="s">
        <v>1213</v>
      </c>
      <c r="B25" t="s">
        <v>1229</v>
      </c>
      <c r="C25" t="s">
        <v>4922</v>
      </c>
      <c r="D25" t="s">
        <v>4923</v>
      </c>
      <c r="E25" t="s">
        <v>309</v>
      </c>
      <c r="F25" t="s">
        <v>4969</v>
      </c>
      <c r="G25" t="s">
        <v>4970</v>
      </c>
      <c r="H25" t="s">
        <v>312</v>
      </c>
      <c r="I25" t="s">
        <v>965</v>
      </c>
      <c r="J25" t="s">
        <v>204</v>
      </c>
      <c r="K25" t="s">
        <v>204</v>
      </c>
      <c r="L25" t="s">
        <v>340</v>
      </c>
      <c r="M25" t="s">
        <v>604</v>
      </c>
      <c r="N25" t="s">
        <v>339</v>
      </c>
      <c r="O25" t="s">
        <v>1212</v>
      </c>
      <c r="P25" s="144">
        <v>19900</v>
      </c>
      <c r="R25" t="s">
        <v>4971</v>
      </c>
      <c r="T25" s="144">
        <v>4194.92</v>
      </c>
      <c r="U25" s="133">
        <v>7.1887349993858866E-4</v>
      </c>
      <c r="V25" s="133">
        <v>1.5341732186402343E-2</v>
      </c>
      <c r="W25" s="133">
        <v>6.5450480830238243E-3</v>
      </c>
    </row>
    <row r="26" spans="1:23">
      <c r="A26" t="s">
        <v>1213</v>
      </c>
      <c r="B26" t="s">
        <v>1229</v>
      </c>
      <c r="C26" t="s">
        <v>4927</v>
      </c>
      <c r="D26" t="s">
        <v>4928</v>
      </c>
      <c r="E26" t="s">
        <v>309</v>
      </c>
      <c r="F26" t="s">
        <v>4972</v>
      </c>
      <c r="G26" t="s">
        <v>4973</v>
      </c>
      <c r="H26" t="s">
        <v>312</v>
      </c>
      <c r="I26" t="s">
        <v>965</v>
      </c>
      <c r="J26" t="s">
        <v>204</v>
      </c>
      <c r="K26" t="s">
        <v>204</v>
      </c>
      <c r="L26" t="s">
        <v>340</v>
      </c>
      <c r="M26" t="s">
        <v>582</v>
      </c>
      <c r="N26" t="s">
        <v>339</v>
      </c>
      <c r="O26" t="s">
        <v>1212</v>
      </c>
      <c r="P26" s="144">
        <v>23815</v>
      </c>
      <c r="Q26" s="110"/>
      <c r="R26" t="s">
        <v>4974</v>
      </c>
      <c r="T26" s="144">
        <v>3884.2265000000002</v>
      </c>
      <c r="U26" s="133">
        <v>2.0857482046932182E-3</v>
      </c>
      <c r="V26" s="133">
        <v>1.4205458677239833E-2</v>
      </c>
      <c r="W26" s="133">
        <v>6.0602941671963556E-3</v>
      </c>
    </row>
    <row r="27" spans="1:23">
      <c r="A27" t="s">
        <v>1213</v>
      </c>
      <c r="B27" t="s">
        <v>1229</v>
      </c>
      <c r="C27" t="s">
        <v>4917</v>
      </c>
      <c r="D27" t="s">
        <v>4918</v>
      </c>
      <c r="E27" t="s">
        <v>309</v>
      </c>
      <c r="F27" t="s">
        <v>4975</v>
      </c>
      <c r="G27" t="s">
        <v>4976</v>
      </c>
      <c r="H27" t="s">
        <v>312</v>
      </c>
      <c r="I27" t="s">
        <v>965</v>
      </c>
      <c r="J27" t="s">
        <v>204</v>
      </c>
      <c r="K27" t="s">
        <v>204</v>
      </c>
      <c r="L27" t="s">
        <v>340</v>
      </c>
      <c r="M27" t="s">
        <v>604</v>
      </c>
      <c r="N27" t="s">
        <v>339</v>
      </c>
      <c r="O27" t="s">
        <v>1212</v>
      </c>
      <c r="P27" s="144">
        <v>20000</v>
      </c>
      <c r="R27" t="s">
        <v>4977</v>
      </c>
      <c r="T27" s="144">
        <v>3808</v>
      </c>
      <c r="U27" s="133">
        <v>2.0078725873126909E-4</v>
      </c>
      <c r="V27" s="133">
        <v>1.3926681835605952E-2</v>
      </c>
      <c r="W27" s="133">
        <v>5.9413631487977656E-3</v>
      </c>
    </row>
    <row r="28" spans="1:23">
      <c r="A28" t="s">
        <v>1213</v>
      </c>
      <c r="B28" t="s">
        <v>1229</v>
      </c>
      <c r="C28" t="s">
        <v>4927</v>
      </c>
      <c r="D28" t="s">
        <v>4928</v>
      </c>
      <c r="E28" t="s">
        <v>309</v>
      </c>
      <c r="F28" t="s">
        <v>4978</v>
      </c>
      <c r="G28" t="s">
        <v>4979</v>
      </c>
      <c r="H28" t="s">
        <v>312</v>
      </c>
      <c r="I28" t="s">
        <v>965</v>
      </c>
      <c r="J28" t="s">
        <v>204</v>
      </c>
      <c r="K28" t="s">
        <v>204</v>
      </c>
      <c r="L28" t="s">
        <v>340</v>
      </c>
      <c r="M28" t="s">
        <v>597</v>
      </c>
      <c r="N28" t="s">
        <v>339</v>
      </c>
      <c r="O28" t="s">
        <v>1212</v>
      </c>
      <c r="P28" s="144">
        <v>49703</v>
      </c>
      <c r="R28" t="s">
        <v>4980</v>
      </c>
      <c r="T28" s="144">
        <v>3551.2793999999999</v>
      </c>
      <c r="U28" s="133">
        <v>5.0105285819843212E-4</v>
      </c>
      <c r="V28" s="133">
        <v>1.2987798743909536E-2</v>
      </c>
      <c r="W28" s="133">
        <v>5.5408193963173537E-3</v>
      </c>
    </row>
    <row r="29" spans="1:23">
      <c r="A29" t="s">
        <v>1213</v>
      </c>
      <c r="B29" t="s">
        <v>1229</v>
      </c>
      <c r="C29" t="s">
        <v>4905</v>
      </c>
      <c r="D29" t="s">
        <v>4906</v>
      </c>
      <c r="E29" t="s">
        <v>309</v>
      </c>
      <c r="F29" t="s">
        <v>4981</v>
      </c>
      <c r="G29" t="s">
        <v>4982</v>
      </c>
      <c r="H29" t="s">
        <v>312</v>
      </c>
      <c r="I29" t="s">
        <v>965</v>
      </c>
      <c r="J29" t="s">
        <v>204</v>
      </c>
      <c r="K29" t="s">
        <v>204</v>
      </c>
      <c r="L29" t="s">
        <v>340</v>
      </c>
      <c r="M29" t="s">
        <v>604</v>
      </c>
      <c r="N29" t="s">
        <v>339</v>
      </c>
      <c r="O29" t="s">
        <v>1212</v>
      </c>
      <c r="P29" s="144">
        <v>15650</v>
      </c>
      <c r="R29" t="s">
        <v>4983</v>
      </c>
      <c r="T29" s="144">
        <v>3547.855</v>
      </c>
      <c r="U29" s="133">
        <v>4.7193689808632753E-4</v>
      </c>
      <c r="V29" s="133">
        <v>1.2975275153325567E-2</v>
      </c>
      <c r="W29" s="133">
        <v>5.5354766161444056E-3</v>
      </c>
    </row>
    <row r="30" spans="1:23">
      <c r="A30" t="s">
        <v>1213</v>
      </c>
      <c r="B30" t="s">
        <v>1229</v>
      </c>
      <c r="C30" t="s">
        <v>4927</v>
      </c>
      <c r="D30" t="s">
        <v>4928</v>
      </c>
      <c r="E30" t="s">
        <v>309</v>
      </c>
      <c r="F30" t="s">
        <v>4984</v>
      </c>
      <c r="G30" t="s">
        <v>4985</v>
      </c>
      <c r="H30" t="s">
        <v>312</v>
      </c>
      <c r="I30" t="s">
        <v>965</v>
      </c>
      <c r="J30" t="s">
        <v>204</v>
      </c>
      <c r="K30" t="s">
        <v>204</v>
      </c>
      <c r="L30" t="s">
        <v>340</v>
      </c>
      <c r="M30" t="s">
        <v>581</v>
      </c>
      <c r="N30" t="s">
        <v>339</v>
      </c>
      <c r="O30" t="s">
        <v>1212</v>
      </c>
      <c r="P30" s="144">
        <v>50000</v>
      </c>
      <c r="R30" t="s">
        <v>4986</v>
      </c>
      <c r="T30" s="144">
        <v>3431.5</v>
      </c>
      <c r="U30" s="133">
        <v>3.3987774733379504E-3</v>
      </c>
      <c r="V30" s="133">
        <v>1.2549739684580312E-2</v>
      </c>
      <c r="W30" s="133">
        <v>5.3539358311710953E-3</v>
      </c>
    </row>
    <row r="31" spans="1:23">
      <c r="A31" t="s">
        <v>1213</v>
      </c>
      <c r="B31" t="s">
        <v>1229</v>
      </c>
      <c r="C31" t="s">
        <v>4905</v>
      </c>
      <c r="D31" t="s">
        <v>4906</v>
      </c>
      <c r="E31" t="s">
        <v>309</v>
      </c>
      <c r="F31" t="s">
        <v>4987</v>
      </c>
      <c r="G31" t="s">
        <v>4988</v>
      </c>
      <c r="H31" t="s">
        <v>312</v>
      </c>
      <c r="I31" t="s">
        <v>965</v>
      </c>
      <c r="J31" t="s">
        <v>204</v>
      </c>
      <c r="K31" t="s">
        <v>204</v>
      </c>
      <c r="L31" t="s">
        <v>340</v>
      </c>
      <c r="M31" t="s">
        <v>598</v>
      </c>
      <c r="N31" t="s">
        <v>339</v>
      </c>
      <c r="O31" t="s">
        <v>1212</v>
      </c>
      <c r="P31" s="144">
        <v>21500</v>
      </c>
      <c r="R31" t="s">
        <v>4989</v>
      </c>
      <c r="T31" s="144">
        <v>3261.55</v>
      </c>
      <c r="U31" s="133">
        <v>4.2592548605972628E-4</v>
      </c>
      <c r="V31" s="133">
        <v>1.1928195677762762E-2</v>
      </c>
      <c r="W31" s="133">
        <v>5.0887744164814473E-3</v>
      </c>
    </row>
    <row r="32" spans="1:23">
      <c r="A32" t="s">
        <v>1213</v>
      </c>
      <c r="B32" t="s">
        <v>1229</v>
      </c>
      <c r="C32" t="s">
        <v>4922</v>
      </c>
      <c r="D32" t="s">
        <v>4923</v>
      </c>
      <c r="E32" t="s">
        <v>309</v>
      </c>
      <c r="F32" t="s">
        <v>4990</v>
      </c>
      <c r="G32" t="s">
        <v>4991</v>
      </c>
      <c r="H32" t="s">
        <v>312</v>
      </c>
      <c r="I32" t="s">
        <v>965</v>
      </c>
      <c r="J32" t="s">
        <v>204</v>
      </c>
      <c r="K32" t="s">
        <v>204</v>
      </c>
      <c r="L32" t="s">
        <v>340</v>
      </c>
      <c r="M32" t="s">
        <v>603</v>
      </c>
      <c r="N32" t="s">
        <v>339</v>
      </c>
      <c r="O32" t="s">
        <v>1212</v>
      </c>
      <c r="P32" s="144">
        <v>163000</v>
      </c>
      <c r="R32" t="s">
        <v>4992</v>
      </c>
      <c r="T32" s="144">
        <v>3196.43</v>
      </c>
      <c r="U32" s="133">
        <v>4.6005747162122784E-3</v>
      </c>
      <c r="V32" s="133">
        <v>1.1690037715279919E-2</v>
      </c>
      <c r="W32" s="133">
        <v>4.9871721138948638E-3</v>
      </c>
    </row>
    <row r="33" spans="1:23">
      <c r="A33" t="s">
        <v>1213</v>
      </c>
      <c r="B33" t="s">
        <v>1229</v>
      </c>
      <c r="C33" t="s">
        <v>4909</v>
      </c>
      <c r="D33" t="s">
        <v>4910</v>
      </c>
      <c r="E33" t="s">
        <v>309</v>
      </c>
      <c r="F33" t="s">
        <v>4993</v>
      </c>
      <c r="G33" t="s">
        <v>4994</v>
      </c>
      <c r="H33" t="s">
        <v>312</v>
      </c>
      <c r="I33" t="s">
        <v>965</v>
      </c>
      <c r="J33" t="s">
        <v>204</v>
      </c>
      <c r="K33" t="s">
        <v>204</v>
      </c>
      <c r="L33" t="s">
        <v>340</v>
      </c>
      <c r="M33" t="s">
        <v>598</v>
      </c>
      <c r="N33" t="s">
        <v>339</v>
      </c>
      <c r="O33" t="s">
        <v>1212</v>
      </c>
      <c r="P33" s="144">
        <v>32999.67</v>
      </c>
      <c r="R33" t="s">
        <v>4995</v>
      </c>
      <c r="T33" s="144">
        <v>2416.8957999999998</v>
      </c>
      <c r="U33" s="133">
        <v>2.474975311874383E-3</v>
      </c>
      <c r="V33" s="133">
        <v>8.8391122020362711E-3</v>
      </c>
      <c r="W33" s="133">
        <v>3.770918020902857E-3</v>
      </c>
    </row>
    <row r="34" spans="1:23">
      <c r="A34" t="s">
        <v>1213</v>
      </c>
      <c r="B34" t="s">
        <v>1229</v>
      </c>
      <c r="C34" t="s">
        <v>4909</v>
      </c>
      <c r="D34" t="s">
        <v>4910</v>
      </c>
      <c r="E34" t="s">
        <v>309</v>
      </c>
      <c r="F34" t="s">
        <v>4996</v>
      </c>
      <c r="G34" t="s">
        <v>4997</v>
      </c>
      <c r="H34" t="s">
        <v>312</v>
      </c>
      <c r="I34" t="s">
        <v>965</v>
      </c>
      <c r="J34" t="s">
        <v>204</v>
      </c>
      <c r="K34" t="s">
        <v>204</v>
      </c>
      <c r="L34" t="s">
        <v>340</v>
      </c>
      <c r="M34" t="s">
        <v>609</v>
      </c>
      <c r="N34" t="s">
        <v>339</v>
      </c>
      <c r="O34" t="s">
        <v>1212</v>
      </c>
      <c r="P34" s="144">
        <v>31700</v>
      </c>
      <c r="R34" t="s">
        <v>4998</v>
      </c>
      <c r="T34" s="144">
        <v>2369.5749999999998</v>
      </c>
      <c r="U34" s="133">
        <v>7.7565965326790061E-3</v>
      </c>
      <c r="V34" s="133">
        <v>8.6660496613986272E-3</v>
      </c>
      <c r="W34" s="133">
        <v>3.6970865502396178E-3</v>
      </c>
    </row>
    <row r="35" spans="1:23">
      <c r="A35" t="s">
        <v>1213</v>
      </c>
      <c r="B35" t="s">
        <v>1229</v>
      </c>
      <c r="C35" t="s">
        <v>4940</v>
      </c>
      <c r="D35" t="s">
        <v>4941</v>
      </c>
      <c r="E35" t="s">
        <v>309</v>
      </c>
      <c r="F35" t="s">
        <v>4999</v>
      </c>
      <c r="G35" t="s">
        <v>5000</v>
      </c>
      <c r="H35" t="s">
        <v>312</v>
      </c>
      <c r="I35" t="s">
        <v>965</v>
      </c>
      <c r="J35" t="s">
        <v>204</v>
      </c>
      <c r="K35" t="s">
        <v>204</v>
      </c>
      <c r="L35" t="s">
        <v>340</v>
      </c>
      <c r="M35" t="s">
        <v>605</v>
      </c>
      <c r="N35" t="s">
        <v>339</v>
      </c>
      <c r="O35" t="s">
        <v>1212</v>
      </c>
      <c r="P35" s="144">
        <v>27763</v>
      </c>
      <c r="R35" t="s">
        <v>5001</v>
      </c>
      <c r="T35" s="144">
        <v>2309.3262999999997</v>
      </c>
      <c r="U35" s="133">
        <v>1.1567916666666666E-3</v>
      </c>
      <c r="V35" s="133">
        <v>8.4457072457364436E-3</v>
      </c>
      <c r="W35" s="133">
        <v>3.6030846678109293E-3</v>
      </c>
    </row>
    <row r="36" spans="1:23">
      <c r="A36" t="s">
        <v>1213</v>
      </c>
      <c r="B36" t="s">
        <v>1229</v>
      </c>
      <c r="C36" t="s">
        <v>4909</v>
      </c>
      <c r="D36" t="s">
        <v>4910</v>
      </c>
      <c r="E36" t="s">
        <v>309</v>
      </c>
      <c r="F36" t="s">
        <v>5002</v>
      </c>
      <c r="G36" t="s">
        <v>5003</v>
      </c>
      <c r="H36" t="s">
        <v>312</v>
      </c>
      <c r="I36" t="s">
        <v>965</v>
      </c>
      <c r="J36" t="s">
        <v>204</v>
      </c>
      <c r="K36" t="s">
        <v>204</v>
      </c>
      <c r="L36" t="s">
        <v>340</v>
      </c>
      <c r="M36" t="s">
        <v>600</v>
      </c>
      <c r="N36" t="s">
        <v>339</v>
      </c>
      <c r="O36" t="s">
        <v>1212</v>
      </c>
      <c r="P36" s="144">
        <v>52500</v>
      </c>
      <c r="R36" t="s">
        <v>5004</v>
      </c>
      <c r="T36" s="144">
        <v>2205</v>
      </c>
      <c r="U36" s="133">
        <v>6.1662368114471667E-3</v>
      </c>
      <c r="V36" s="133">
        <v>8.0641631952497704E-3</v>
      </c>
      <c r="W36" s="133">
        <v>3.440311382116353E-3</v>
      </c>
    </row>
    <row r="37" spans="1:23">
      <c r="A37" t="s">
        <v>1213</v>
      </c>
      <c r="B37" t="s">
        <v>1229</v>
      </c>
      <c r="C37" t="s">
        <v>4905</v>
      </c>
      <c r="D37" t="s">
        <v>4906</v>
      </c>
      <c r="E37" t="s">
        <v>309</v>
      </c>
      <c r="F37" t="s">
        <v>5005</v>
      </c>
      <c r="G37" t="s">
        <v>5006</v>
      </c>
      <c r="H37" t="s">
        <v>312</v>
      </c>
      <c r="I37" t="s">
        <v>965</v>
      </c>
      <c r="J37" t="s">
        <v>204</v>
      </c>
      <c r="K37" t="s">
        <v>204</v>
      </c>
      <c r="L37" t="s">
        <v>340</v>
      </c>
      <c r="M37" t="s">
        <v>600</v>
      </c>
      <c r="N37" t="s">
        <v>339</v>
      </c>
      <c r="O37" t="s">
        <v>1212</v>
      </c>
      <c r="P37" s="144">
        <v>4355</v>
      </c>
      <c r="R37" t="s">
        <v>5007</v>
      </c>
      <c r="T37" s="144">
        <v>1735.4675</v>
      </c>
      <c r="U37" s="133">
        <v>1.1166666666666666E-3</v>
      </c>
      <c r="V37" s="133">
        <v>6.3469810158966579E-3</v>
      </c>
      <c r="W37" s="133">
        <v>2.7077317884548809E-3</v>
      </c>
    </row>
    <row r="38" spans="1:23">
      <c r="A38" t="s">
        <v>1213</v>
      </c>
      <c r="B38" t="s">
        <v>1229</v>
      </c>
      <c r="C38" t="s">
        <v>4922</v>
      </c>
      <c r="D38" t="s">
        <v>4923</v>
      </c>
      <c r="E38" t="s">
        <v>309</v>
      </c>
      <c r="F38" t="s">
        <v>5008</v>
      </c>
      <c r="G38" t="s">
        <v>5009</v>
      </c>
      <c r="H38" t="s">
        <v>312</v>
      </c>
      <c r="I38" t="s">
        <v>965</v>
      </c>
      <c r="J38" t="s">
        <v>204</v>
      </c>
      <c r="K38" t="s">
        <v>204</v>
      </c>
      <c r="L38" t="s">
        <v>340</v>
      </c>
      <c r="M38" t="s">
        <v>610</v>
      </c>
      <c r="N38" t="s">
        <v>339</v>
      </c>
      <c r="O38" t="s">
        <v>1212</v>
      </c>
      <c r="P38" s="144">
        <v>3447.02</v>
      </c>
      <c r="R38" t="s">
        <v>5010</v>
      </c>
      <c r="T38" s="144">
        <v>1615.2736</v>
      </c>
      <c r="U38" s="133">
        <v>1.7486911525974025E-3</v>
      </c>
      <c r="V38" s="133">
        <v>5.9074057549124851E-3</v>
      </c>
      <c r="W38" s="133">
        <v>2.5202013854799723E-3</v>
      </c>
    </row>
    <row r="39" spans="1:23">
      <c r="A39" t="s">
        <v>1213</v>
      </c>
      <c r="B39" t="s">
        <v>1229</v>
      </c>
      <c r="C39" t="s">
        <v>4922</v>
      </c>
      <c r="D39" t="s">
        <v>4923</v>
      </c>
      <c r="E39" t="s">
        <v>309</v>
      </c>
      <c r="F39" t="s">
        <v>5011</v>
      </c>
      <c r="G39" t="s">
        <v>5012</v>
      </c>
      <c r="H39" t="s">
        <v>312</v>
      </c>
      <c r="I39" t="s">
        <v>965</v>
      </c>
      <c r="J39" t="s">
        <v>204</v>
      </c>
      <c r="K39" t="s">
        <v>204</v>
      </c>
      <c r="L39" t="s">
        <v>340</v>
      </c>
      <c r="M39" t="s">
        <v>598</v>
      </c>
      <c r="N39" t="s">
        <v>339</v>
      </c>
      <c r="O39" t="s">
        <v>1212</v>
      </c>
      <c r="P39" s="144">
        <v>10258.549999999999</v>
      </c>
      <c r="R39" t="s">
        <v>5013</v>
      </c>
      <c r="T39" s="144">
        <v>1595.2045000000001</v>
      </c>
      <c r="U39" s="133">
        <v>1.0425264575939681E-3</v>
      </c>
      <c r="V39" s="133">
        <v>5.8340088976874798E-3</v>
      </c>
      <c r="W39" s="133">
        <v>2.4888890177600957E-3</v>
      </c>
    </row>
    <row r="40" spans="1:23">
      <c r="A40" t="s">
        <v>1213</v>
      </c>
      <c r="B40" t="s">
        <v>1229</v>
      </c>
      <c r="C40" t="s">
        <v>4927</v>
      </c>
      <c r="D40" t="s">
        <v>4928</v>
      </c>
      <c r="E40" t="s">
        <v>309</v>
      </c>
      <c r="F40" t="s">
        <v>5014</v>
      </c>
      <c r="G40" t="s">
        <v>5015</v>
      </c>
      <c r="H40" t="s">
        <v>312</v>
      </c>
      <c r="I40" t="s">
        <v>965</v>
      </c>
      <c r="J40" t="s">
        <v>204</v>
      </c>
      <c r="K40" t="s">
        <v>204</v>
      </c>
      <c r="L40" t="s">
        <v>340</v>
      </c>
      <c r="M40" t="s">
        <v>598</v>
      </c>
      <c r="N40" t="s">
        <v>339</v>
      </c>
      <c r="O40" t="s">
        <v>1212</v>
      </c>
      <c r="P40" s="144">
        <v>9641</v>
      </c>
      <c r="R40" t="s">
        <v>5016</v>
      </c>
      <c r="T40" s="144">
        <v>1557.0215000000001</v>
      </c>
      <c r="U40" s="133">
        <v>1.0892227168407321E-3</v>
      </c>
      <c r="V40" s="133">
        <v>5.6943652945635331E-3</v>
      </c>
      <c r="W40" s="133">
        <v>2.4293146433786291E-3</v>
      </c>
    </row>
    <row r="41" spans="1:23">
      <c r="A41" t="s">
        <v>1213</v>
      </c>
      <c r="B41" t="s">
        <v>1229</v>
      </c>
      <c r="C41" t="s">
        <v>4922</v>
      </c>
      <c r="D41" t="s">
        <v>4923</v>
      </c>
      <c r="E41" t="s">
        <v>309</v>
      </c>
      <c r="F41" t="s">
        <v>5017</v>
      </c>
      <c r="G41" t="s">
        <v>5018</v>
      </c>
      <c r="H41" t="s">
        <v>312</v>
      </c>
      <c r="I41" t="s">
        <v>965</v>
      </c>
      <c r="J41" t="s">
        <v>204</v>
      </c>
      <c r="K41" t="s">
        <v>204</v>
      </c>
      <c r="L41" t="s">
        <v>340</v>
      </c>
      <c r="M41" t="s">
        <v>595</v>
      </c>
      <c r="N41" t="s">
        <v>339</v>
      </c>
      <c r="O41" t="s">
        <v>1212</v>
      </c>
      <c r="P41" s="144">
        <v>73335</v>
      </c>
      <c r="R41" t="s">
        <v>5019</v>
      </c>
      <c r="T41" s="144">
        <v>1441.0328</v>
      </c>
      <c r="U41" s="133">
        <v>2.4263325118068445E-3</v>
      </c>
      <c r="V41" s="133">
        <v>5.2701692814964007E-3</v>
      </c>
      <c r="W41" s="133">
        <v>2.2483452933457727E-3</v>
      </c>
    </row>
    <row r="42" spans="1:23">
      <c r="A42" t="s">
        <v>1213</v>
      </c>
      <c r="B42" t="s">
        <v>1229</v>
      </c>
      <c r="C42" t="s">
        <v>4905</v>
      </c>
      <c r="D42" t="s">
        <v>4906</v>
      </c>
      <c r="E42" t="s">
        <v>309</v>
      </c>
      <c r="F42" t="s">
        <v>5020</v>
      </c>
      <c r="G42" t="s">
        <v>5021</v>
      </c>
      <c r="H42" t="s">
        <v>312</v>
      </c>
      <c r="I42" t="s">
        <v>965</v>
      </c>
      <c r="J42" t="s">
        <v>204</v>
      </c>
      <c r="K42" t="s">
        <v>204</v>
      </c>
      <c r="L42" t="s">
        <v>340</v>
      </c>
      <c r="M42" t="s">
        <v>582</v>
      </c>
      <c r="N42" t="s">
        <v>339</v>
      </c>
      <c r="O42" t="s">
        <v>1212</v>
      </c>
      <c r="P42" s="144">
        <v>7548</v>
      </c>
      <c r="R42" t="s">
        <v>5022</v>
      </c>
      <c r="T42" s="144">
        <v>1225.0403999999999</v>
      </c>
      <c r="U42" s="133">
        <v>2.5651593987603498E-4</v>
      </c>
      <c r="V42" s="133">
        <v>4.4802384155891413E-3</v>
      </c>
      <c r="W42" s="133">
        <v>1.9113471345452925E-3</v>
      </c>
    </row>
    <row r="43" spans="1:23">
      <c r="A43" t="s">
        <v>1213</v>
      </c>
      <c r="B43" t="s">
        <v>1229</v>
      </c>
      <c r="C43" t="s">
        <v>4917</v>
      </c>
      <c r="D43" t="s">
        <v>4918</v>
      </c>
      <c r="E43" t="s">
        <v>309</v>
      </c>
      <c r="F43" t="s">
        <v>5023</v>
      </c>
      <c r="G43" t="s">
        <v>5024</v>
      </c>
      <c r="H43" t="s">
        <v>312</v>
      </c>
      <c r="I43" t="s">
        <v>965</v>
      </c>
      <c r="J43" t="s">
        <v>204</v>
      </c>
      <c r="K43" t="s">
        <v>204</v>
      </c>
      <c r="L43" t="s">
        <v>340</v>
      </c>
      <c r="M43" t="s">
        <v>582</v>
      </c>
      <c r="N43" t="s">
        <v>339</v>
      </c>
      <c r="O43" t="s">
        <v>1212</v>
      </c>
      <c r="P43" s="144">
        <v>6750</v>
      </c>
      <c r="R43" t="s">
        <v>5022</v>
      </c>
      <c r="T43" s="144">
        <v>1095.5250000000001</v>
      </c>
      <c r="U43" s="133">
        <v>2.948212356897048E-4</v>
      </c>
      <c r="V43" s="133">
        <v>4.0065725099664422E-3</v>
      </c>
      <c r="W43" s="133">
        <v>1.7092730734208697E-3</v>
      </c>
    </row>
    <row r="44" spans="1:23">
      <c r="A44" t="s">
        <v>1213</v>
      </c>
      <c r="B44" t="s">
        <v>1229</v>
      </c>
      <c r="C44" t="s">
        <v>4940</v>
      </c>
      <c r="D44" t="s">
        <v>4941</v>
      </c>
      <c r="E44" t="s">
        <v>309</v>
      </c>
      <c r="F44" t="s">
        <v>5025</v>
      </c>
      <c r="G44" t="s">
        <v>5026</v>
      </c>
      <c r="H44" t="s">
        <v>312</v>
      </c>
      <c r="I44" t="s">
        <v>965</v>
      </c>
      <c r="J44" t="s">
        <v>204</v>
      </c>
      <c r="K44" t="s">
        <v>204</v>
      </c>
      <c r="L44" t="s">
        <v>340</v>
      </c>
      <c r="M44" t="s">
        <v>598</v>
      </c>
      <c r="N44" t="s">
        <v>339</v>
      </c>
      <c r="O44" t="s">
        <v>1212</v>
      </c>
      <c r="P44" s="144">
        <v>12000</v>
      </c>
      <c r="R44" t="s">
        <v>5027</v>
      </c>
      <c r="T44" s="144">
        <v>1045.56</v>
      </c>
      <c r="U44" s="133">
        <v>5.7692307692307698E-4</v>
      </c>
      <c r="V44" s="133">
        <v>3.8238396691271429E-3</v>
      </c>
      <c r="W44" s="133">
        <v>1.6313160855716889E-3</v>
      </c>
    </row>
    <row r="45" spans="1:23">
      <c r="A45" t="s">
        <v>1213</v>
      </c>
      <c r="B45" t="s">
        <v>1229</v>
      </c>
      <c r="C45" t="s">
        <v>4922</v>
      </c>
      <c r="D45" t="s">
        <v>4923</v>
      </c>
      <c r="E45" t="s">
        <v>309</v>
      </c>
      <c r="F45" t="s">
        <v>5028</v>
      </c>
      <c r="G45" t="s">
        <v>5029</v>
      </c>
      <c r="H45" t="s">
        <v>312</v>
      </c>
      <c r="I45" t="s">
        <v>965</v>
      </c>
      <c r="J45" t="s">
        <v>204</v>
      </c>
      <c r="K45" t="s">
        <v>204</v>
      </c>
      <c r="L45" t="s">
        <v>340</v>
      </c>
      <c r="M45" t="s">
        <v>609</v>
      </c>
      <c r="N45" t="s">
        <v>339</v>
      </c>
      <c r="O45" t="s">
        <v>1212</v>
      </c>
      <c r="P45" s="144">
        <v>7900.29</v>
      </c>
      <c r="R45" t="s">
        <v>5030</v>
      </c>
      <c r="T45" s="144">
        <v>880.8823000000001</v>
      </c>
      <c r="U45" s="133">
        <v>9.7973474469483803E-4</v>
      </c>
      <c r="V45" s="133">
        <v>3.2215777348084708E-3</v>
      </c>
      <c r="W45" s="133">
        <v>1.3743807362384265E-3</v>
      </c>
    </row>
    <row r="46" spans="1:23">
      <c r="A46" t="s">
        <v>1213</v>
      </c>
      <c r="B46" t="s">
        <v>1229</v>
      </c>
      <c r="C46" t="s">
        <v>4905</v>
      </c>
      <c r="D46" t="s">
        <v>4906</v>
      </c>
      <c r="E46" t="s">
        <v>309</v>
      </c>
      <c r="F46" t="s">
        <v>5031</v>
      </c>
      <c r="G46" t="s">
        <v>5032</v>
      </c>
      <c r="H46" t="s">
        <v>312</v>
      </c>
      <c r="I46" t="s">
        <v>965</v>
      </c>
      <c r="J46" t="s">
        <v>204</v>
      </c>
      <c r="K46" t="s">
        <v>204</v>
      </c>
      <c r="L46" t="s">
        <v>340</v>
      </c>
      <c r="M46" t="s">
        <v>609</v>
      </c>
      <c r="N46" t="s">
        <v>339</v>
      </c>
      <c r="O46" t="s">
        <v>1212</v>
      </c>
      <c r="P46" s="144">
        <v>111000</v>
      </c>
      <c r="R46" t="s">
        <v>5033</v>
      </c>
      <c r="T46" s="144">
        <v>687.53399999999999</v>
      </c>
      <c r="U46" s="133">
        <v>3.0163043478260868E-4</v>
      </c>
      <c r="V46" s="133">
        <v>2.5144609425319072E-3</v>
      </c>
      <c r="W46" s="133">
        <v>1.0727124924226688E-3</v>
      </c>
    </row>
    <row r="47" spans="1:23">
      <c r="A47" t="s">
        <v>1213</v>
      </c>
      <c r="B47" t="s">
        <v>1229</v>
      </c>
      <c r="C47" t="s">
        <v>4922</v>
      </c>
      <c r="D47" t="s">
        <v>4923</v>
      </c>
      <c r="E47" t="s">
        <v>309</v>
      </c>
      <c r="F47" t="s">
        <v>5034</v>
      </c>
      <c r="G47" t="s">
        <v>5035</v>
      </c>
      <c r="H47" t="s">
        <v>312</v>
      </c>
      <c r="I47" t="s">
        <v>965</v>
      </c>
      <c r="J47" t="s">
        <v>204</v>
      </c>
      <c r="K47" t="s">
        <v>204</v>
      </c>
      <c r="L47" t="s">
        <v>340</v>
      </c>
      <c r="M47" t="s">
        <v>605</v>
      </c>
      <c r="N47" t="s">
        <v>339</v>
      </c>
      <c r="O47" t="s">
        <v>1212</v>
      </c>
      <c r="P47" s="144">
        <v>20000</v>
      </c>
      <c r="R47" t="s">
        <v>5036</v>
      </c>
      <c r="T47" s="144">
        <v>528</v>
      </c>
      <c r="U47" s="133">
        <v>4.3658276280879798E-4</v>
      </c>
      <c r="V47" s="133">
        <v>1.9310105066176321E-3</v>
      </c>
      <c r="W47" s="133">
        <v>8.2380245340473216E-4</v>
      </c>
    </row>
    <row r="48" spans="1:23">
      <c r="A48" t="s">
        <v>1213</v>
      </c>
      <c r="B48" t="s">
        <v>1229</v>
      </c>
      <c r="C48" t="s">
        <v>4909</v>
      </c>
      <c r="D48" t="s">
        <v>4910</v>
      </c>
      <c r="E48" t="s">
        <v>309</v>
      </c>
      <c r="F48" t="s">
        <v>5037</v>
      </c>
      <c r="G48" t="s">
        <v>5038</v>
      </c>
      <c r="H48" t="s">
        <v>312</v>
      </c>
      <c r="I48" t="s">
        <v>965</v>
      </c>
      <c r="J48" t="s">
        <v>204</v>
      </c>
      <c r="K48" t="s">
        <v>204</v>
      </c>
      <c r="L48" t="s">
        <v>340</v>
      </c>
      <c r="M48" t="s">
        <v>597</v>
      </c>
      <c r="N48" t="s">
        <v>339</v>
      </c>
      <c r="O48" t="s">
        <v>1212</v>
      </c>
      <c r="P48" s="144">
        <v>5000</v>
      </c>
      <c r="R48" t="s">
        <v>5039</v>
      </c>
      <c r="T48" s="144">
        <v>467.8</v>
      </c>
      <c r="U48" s="133">
        <v>7.8947372576177507E-4</v>
      </c>
      <c r="V48" s="133">
        <v>1.7108460511282733E-3</v>
      </c>
      <c r="W48" s="133">
        <v>7.2987649186123812E-4</v>
      </c>
    </row>
    <row r="49" spans="1:23">
      <c r="A49" t="s">
        <v>1213</v>
      </c>
      <c r="B49" t="s">
        <v>1229</v>
      </c>
      <c r="C49" t="s">
        <v>4909</v>
      </c>
      <c r="D49" t="s">
        <v>4910</v>
      </c>
      <c r="E49" t="s">
        <v>309</v>
      </c>
      <c r="F49" t="s">
        <v>5040</v>
      </c>
      <c r="G49" t="s">
        <v>5041</v>
      </c>
      <c r="H49" t="s">
        <v>312</v>
      </c>
      <c r="I49" t="s">
        <v>965</v>
      </c>
      <c r="J49" t="s">
        <v>204</v>
      </c>
      <c r="K49" t="s">
        <v>204</v>
      </c>
      <c r="L49" t="s">
        <v>340</v>
      </c>
      <c r="M49" t="s">
        <v>603</v>
      </c>
      <c r="N49" t="s">
        <v>339</v>
      </c>
      <c r="O49" t="s">
        <v>1212</v>
      </c>
      <c r="P49" s="144">
        <v>11000</v>
      </c>
      <c r="R49" t="s">
        <v>4173</v>
      </c>
      <c r="T49" s="144">
        <v>417.12</v>
      </c>
      <c r="U49" s="133">
        <v>2.3604035860967936E-3</v>
      </c>
      <c r="V49" s="133">
        <v>1.5254983002279292E-3</v>
      </c>
      <c r="W49" s="133">
        <v>6.5080393818973839E-4</v>
      </c>
    </row>
    <row r="50" spans="1:23">
      <c r="A50" t="s">
        <v>1213</v>
      </c>
      <c r="B50" t="s">
        <v>1229</v>
      </c>
      <c r="C50" t="s">
        <v>4900</v>
      </c>
      <c r="D50" t="s">
        <v>4901</v>
      </c>
      <c r="E50" t="s">
        <v>80</v>
      </c>
      <c r="F50" t="s">
        <v>4902</v>
      </c>
      <c r="G50" t="s">
        <v>4903</v>
      </c>
      <c r="H50" t="s">
        <v>321</v>
      </c>
      <c r="I50" t="s">
        <v>965</v>
      </c>
      <c r="J50" t="s">
        <v>205</v>
      </c>
      <c r="K50" t="s">
        <v>224</v>
      </c>
      <c r="L50" t="s">
        <v>344</v>
      </c>
      <c r="M50" t="s">
        <v>604</v>
      </c>
      <c r="N50" t="s">
        <v>339</v>
      </c>
      <c r="O50" t="s">
        <v>1215</v>
      </c>
      <c r="P50" s="144">
        <v>10398</v>
      </c>
      <c r="Q50" t="s">
        <v>1216</v>
      </c>
      <c r="R50" t="s">
        <v>4904</v>
      </c>
      <c r="T50" s="144">
        <v>20066.507799999999</v>
      </c>
      <c r="U50" s="133">
        <v>1.9544644371774923E-8</v>
      </c>
      <c r="V50" s="133">
        <v>7.3433257467862639E-2</v>
      </c>
      <c r="W50" s="133">
        <v>3.1327896692540054E-2</v>
      </c>
    </row>
    <row r="51" spans="1:23">
      <c r="A51" t="s">
        <v>1213</v>
      </c>
      <c r="B51" t="s">
        <v>1229</v>
      </c>
      <c r="C51" t="s">
        <v>5042</v>
      </c>
      <c r="D51" t="s">
        <v>5043</v>
      </c>
      <c r="E51" t="s">
        <v>80</v>
      </c>
      <c r="F51" t="s">
        <v>5044</v>
      </c>
      <c r="G51" t="s">
        <v>5045</v>
      </c>
      <c r="H51" t="s">
        <v>321</v>
      </c>
      <c r="I51" t="s">
        <v>965</v>
      </c>
      <c r="J51" t="s">
        <v>205</v>
      </c>
      <c r="K51" t="s">
        <v>293</v>
      </c>
      <c r="L51" t="s">
        <v>340</v>
      </c>
      <c r="M51" t="s">
        <v>604</v>
      </c>
      <c r="N51" t="s">
        <v>339</v>
      </c>
      <c r="O51" t="s">
        <v>1212</v>
      </c>
      <c r="P51" s="144">
        <v>3283</v>
      </c>
      <c r="R51" t="s">
        <v>5046</v>
      </c>
      <c r="T51" s="144">
        <v>12386.759</v>
      </c>
      <c r="U51" s="133">
        <v>1.4419740506162319E-2</v>
      </c>
      <c r="V51" s="133">
        <v>4.5301063962008552E-2</v>
      </c>
      <c r="W51" s="133">
        <v>1.9326216768812778E-2</v>
      </c>
    </row>
    <row r="52" spans="1:23">
      <c r="A52" t="s">
        <v>1213</v>
      </c>
      <c r="B52" t="s">
        <v>1229</v>
      </c>
      <c r="C52" t="s">
        <v>4890</v>
      </c>
      <c r="D52" t="s">
        <v>4891</v>
      </c>
      <c r="E52" t="s">
        <v>80</v>
      </c>
      <c r="F52" t="s">
        <v>4892</v>
      </c>
      <c r="G52" t="s">
        <v>4893</v>
      </c>
      <c r="H52" t="s">
        <v>321</v>
      </c>
      <c r="I52" t="s">
        <v>965</v>
      </c>
      <c r="J52" t="s">
        <v>205</v>
      </c>
      <c r="K52" t="s">
        <v>224</v>
      </c>
      <c r="L52" t="s">
        <v>344</v>
      </c>
      <c r="M52" t="s">
        <v>604</v>
      </c>
      <c r="N52" t="s">
        <v>339</v>
      </c>
      <c r="O52" t="s">
        <v>1215</v>
      </c>
      <c r="P52" s="144">
        <v>7000</v>
      </c>
      <c r="Q52" t="s">
        <v>1216</v>
      </c>
      <c r="R52" t="s">
        <v>4894</v>
      </c>
      <c r="T52" s="144">
        <v>12386.196900000001</v>
      </c>
      <c r="U52" s="133">
        <v>1.606565113582002E-8</v>
      </c>
      <c r="V52" s="133">
        <v>4.529900824040671E-2</v>
      </c>
      <c r="W52" s="133">
        <v>1.9325339762450926E-2</v>
      </c>
    </row>
    <row r="53" spans="1:23">
      <c r="A53" t="s">
        <v>1213</v>
      </c>
      <c r="B53" t="s">
        <v>1229</v>
      </c>
      <c r="C53" t="s">
        <v>4895</v>
      </c>
      <c r="D53" t="s">
        <v>4896</v>
      </c>
      <c r="E53" t="s">
        <v>80</v>
      </c>
      <c r="F53" t="s">
        <v>4897</v>
      </c>
      <c r="G53" t="s">
        <v>4898</v>
      </c>
      <c r="H53" t="s">
        <v>321</v>
      </c>
      <c r="I53" t="s">
        <v>965</v>
      </c>
      <c r="J53" t="s">
        <v>205</v>
      </c>
      <c r="K53" t="s">
        <v>224</v>
      </c>
      <c r="L53" t="s">
        <v>346</v>
      </c>
      <c r="M53" t="s">
        <v>597</v>
      </c>
      <c r="N53" t="s">
        <v>339</v>
      </c>
      <c r="O53" t="s">
        <v>1215</v>
      </c>
      <c r="P53" s="144">
        <v>5970</v>
      </c>
      <c r="Q53" t="s">
        <v>1216</v>
      </c>
      <c r="R53" t="s">
        <v>4899</v>
      </c>
      <c r="T53" s="144">
        <v>9766.8653000000013</v>
      </c>
      <c r="U53" s="133">
        <v>2.2973625847012656E-8</v>
      </c>
      <c r="V53" s="133">
        <v>3.5728975780966968E-2</v>
      </c>
      <c r="W53" s="133">
        <v>1.5242598528143133E-2</v>
      </c>
    </row>
    <row r="54" spans="1:23">
      <c r="A54" t="s">
        <v>1213</v>
      </c>
      <c r="B54" t="s">
        <v>1229</v>
      </c>
      <c r="C54" t="s">
        <v>5047</v>
      </c>
      <c r="D54" t="s">
        <v>5048</v>
      </c>
      <c r="E54" t="s">
        <v>80</v>
      </c>
      <c r="F54" t="s">
        <v>5049</v>
      </c>
      <c r="G54" t="s">
        <v>5050</v>
      </c>
      <c r="H54" t="s">
        <v>321</v>
      </c>
      <c r="I54" t="s">
        <v>965</v>
      </c>
      <c r="J54" t="s">
        <v>205</v>
      </c>
      <c r="K54" t="s">
        <v>224</v>
      </c>
      <c r="L54" t="s">
        <v>344</v>
      </c>
      <c r="M54" t="s">
        <v>602</v>
      </c>
      <c r="N54" t="s">
        <v>339</v>
      </c>
      <c r="O54" t="s">
        <v>1215</v>
      </c>
      <c r="P54" s="144">
        <v>6370</v>
      </c>
      <c r="Q54" t="s">
        <v>1216</v>
      </c>
      <c r="R54" t="s">
        <v>5051</v>
      </c>
      <c r="T54" s="144">
        <v>4931.1080999999995</v>
      </c>
      <c r="U54" s="133">
        <v>9.7257871009744629E-8</v>
      </c>
      <c r="V54" s="133">
        <v>1.8034131691265557E-2</v>
      </c>
      <c r="W54" s="133">
        <v>7.6936722412305402E-3</v>
      </c>
    </row>
    <row r="55" spans="1:23">
      <c r="A55" t="s">
        <v>1213</v>
      </c>
      <c r="B55" t="s">
        <v>1229</v>
      </c>
      <c r="C55" t="s">
        <v>5047</v>
      </c>
      <c r="D55" t="s">
        <v>5048</v>
      </c>
      <c r="E55" t="s">
        <v>80</v>
      </c>
      <c r="F55" t="s">
        <v>5052</v>
      </c>
      <c r="G55" t="s">
        <v>5053</v>
      </c>
      <c r="H55" t="s">
        <v>321</v>
      </c>
      <c r="I55" t="s">
        <v>965</v>
      </c>
      <c r="J55" t="s">
        <v>205</v>
      </c>
      <c r="K55" t="s">
        <v>224</v>
      </c>
      <c r="L55" t="s">
        <v>314</v>
      </c>
      <c r="M55" t="s">
        <v>596</v>
      </c>
      <c r="N55" t="s">
        <v>339</v>
      </c>
      <c r="O55" t="s">
        <v>1215</v>
      </c>
      <c r="P55" s="144">
        <v>15030</v>
      </c>
      <c r="Q55" t="s">
        <v>1216</v>
      </c>
      <c r="R55" t="s">
        <v>5054</v>
      </c>
      <c r="T55" s="144">
        <v>3185.085</v>
      </c>
      <c r="U55" s="133">
        <v>1.1599183528030728E-6</v>
      </c>
      <c r="V55" s="133">
        <v>1.1648546608557526E-2</v>
      </c>
      <c r="W55" s="133">
        <v>4.9694712907272804E-3</v>
      </c>
    </row>
    <row r="56" spans="1:23">
      <c r="A56" t="s">
        <v>1213</v>
      </c>
      <c r="B56" t="s">
        <v>1229</v>
      </c>
      <c r="C56" t="s">
        <v>5055</v>
      </c>
      <c r="D56" t="s">
        <v>5056</v>
      </c>
      <c r="E56" t="s">
        <v>80</v>
      </c>
      <c r="F56" t="s">
        <v>5057</v>
      </c>
      <c r="G56" t="s">
        <v>5058</v>
      </c>
      <c r="H56" t="s">
        <v>321</v>
      </c>
      <c r="I56" t="s">
        <v>965</v>
      </c>
      <c r="J56" t="s">
        <v>205</v>
      </c>
      <c r="K56" t="s">
        <v>224</v>
      </c>
      <c r="L56" t="s">
        <v>344</v>
      </c>
      <c r="M56" t="s">
        <v>735</v>
      </c>
      <c r="N56" t="s">
        <v>339</v>
      </c>
      <c r="O56" t="s">
        <v>1215</v>
      </c>
      <c r="P56" s="144">
        <v>1830</v>
      </c>
      <c r="Q56" t="s">
        <v>1216</v>
      </c>
      <c r="R56" t="s">
        <v>5059</v>
      </c>
      <c r="T56" s="144">
        <v>1521.8491000000001</v>
      </c>
      <c r="U56" s="133">
        <v>1.440223636037386E-7</v>
      </c>
      <c r="V56" s="133">
        <v>5.5657321326818068E-3</v>
      </c>
      <c r="W56" s="133">
        <v>2.3744375135110198E-3</v>
      </c>
    </row>
    <row r="57" spans="1:23">
      <c r="A57" t="s">
        <v>1213</v>
      </c>
      <c r="B57" t="s">
        <v>1229</v>
      </c>
      <c r="C57" t="s">
        <v>5055</v>
      </c>
      <c r="D57" t="s">
        <v>5056</v>
      </c>
      <c r="E57" t="s">
        <v>80</v>
      </c>
      <c r="F57" t="s">
        <v>5060</v>
      </c>
      <c r="G57" t="s">
        <v>5061</v>
      </c>
      <c r="H57" t="s">
        <v>321</v>
      </c>
      <c r="I57" t="s">
        <v>965</v>
      </c>
      <c r="J57" t="s">
        <v>205</v>
      </c>
      <c r="K57" t="s">
        <v>224</v>
      </c>
      <c r="M57" t="s">
        <v>735</v>
      </c>
      <c r="N57" t="s">
        <v>339</v>
      </c>
      <c r="O57" t="s">
        <v>1215</v>
      </c>
      <c r="P57" s="144">
        <v>4020</v>
      </c>
      <c r="Q57" t="s">
        <v>1216</v>
      </c>
      <c r="R57" t="s">
        <v>4803</v>
      </c>
      <c r="T57" s="144">
        <v>1002.5388</v>
      </c>
      <c r="U57" s="133">
        <v>1.6910999764003212E-6</v>
      </c>
      <c r="V57" s="133">
        <v>3.6665016462052273E-3</v>
      </c>
      <c r="W57" s="133">
        <v>1.5641929659134957E-3</v>
      </c>
    </row>
    <row r="58" spans="1:23">
      <c r="A58" t="s">
        <v>1213</v>
      </c>
      <c r="B58" t="s">
        <v>1229</v>
      </c>
      <c r="C58" t="s">
        <v>5062</v>
      </c>
      <c r="D58" t="s">
        <v>5063</v>
      </c>
      <c r="E58" t="s">
        <v>80</v>
      </c>
      <c r="F58" t="s">
        <v>5064</v>
      </c>
      <c r="G58" t="s">
        <v>5065</v>
      </c>
      <c r="H58" t="s">
        <v>321</v>
      </c>
      <c r="I58" t="s">
        <v>965</v>
      </c>
      <c r="J58" t="s">
        <v>205</v>
      </c>
      <c r="K58" t="s">
        <v>224</v>
      </c>
      <c r="L58" t="s">
        <v>344</v>
      </c>
      <c r="M58" t="s">
        <v>604</v>
      </c>
      <c r="N58" t="s">
        <v>339</v>
      </c>
      <c r="O58" t="s">
        <v>1215</v>
      </c>
      <c r="P58" s="144">
        <v>1500</v>
      </c>
      <c r="Q58" t="s">
        <v>1216</v>
      </c>
      <c r="R58" t="s">
        <v>5066</v>
      </c>
      <c r="T58" s="144">
        <v>935.17650000000003</v>
      </c>
      <c r="U58" s="133">
        <v>2.7442631857022173E-8</v>
      </c>
      <c r="V58" s="133">
        <v>3.4201431063379381E-3</v>
      </c>
      <c r="W58" s="133">
        <v>1.4590921552942047E-3</v>
      </c>
    </row>
    <row r="59" spans="1:23">
      <c r="A59" t="s">
        <v>1213</v>
      </c>
      <c r="B59" t="s">
        <v>1229</v>
      </c>
      <c r="C59" t="s">
        <v>5047</v>
      </c>
      <c r="D59" t="s">
        <v>5048</v>
      </c>
      <c r="E59" t="s">
        <v>80</v>
      </c>
      <c r="F59" t="s">
        <v>5067</v>
      </c>
      <c r="G59" t="s">
        <v>5068</v>
      </c>
      <c r="H59" t="s">
        <v>321</v>
      </c>
      <c r="I59" t="s">
        <v>965</v>
      </c>
      <c r="J59" t="s">
        <v>205</v>
      </c>
      <c r="K59" t="s">
        <v>224</v>
      </c>
      <c r="L59" t="s">
        <v>346</v>
      </c>
      <c r="M59" t="s">
        <v>735</v>
      </c>
      <c r="N59" t="s">
        <v>339</v>
      </c>
      <c r="O59" t="s">
        <v>1215</v>
      </c>
      <c r="P59" s="144">
        <v>3750</v>
      </c>
      <c r="Q59" t="s">
        <v>1216</v>
      </c>
      <c r="R59" t="s">
        <v>5069</v>
      </c>
      <c r="T59" s="144">
        <v>548.423</v>
      </c>
      <c r="U59" s="133">
        <v>7.7757466375598005E-7</v>
      </c>
      <c r="V59" s="133">
        <v>2.0057018010097164E-3</v>
      </c>
      <c r="W59" s="133">
        <v>8.5566705039025149E-4</v>
      </c>
    </row>
    <row r="60" spans="1:23">
      <c r="A60" t="s">
        <v>1213</v>
      </c>
      <c r="B60" t="s">
        <v>1229</v>
      </c>
      <c r="C60" t="s">
        <v>4900</v>
      </c>
      <c r="D60" t="s">
        <v>4901</v>
      </c>
      <c r="E60" t="s">
        <v>80</v>
      </c>
      <c r="F60" t="s">
        <v>5070</v>
      </c>
      <c r="G60" t="s">
        <v>5071</v>
      </c>
      <c r="H60" t="s">
        <v>321</v>
      </c>
      <c r="I60" t="s">
        <v>965</v>
      </c>
      <c r="J60" t="s">
        <v>205</v>
      </c>
      <c r="K60" t="s">
        <v>224</v>
      </c>
      <c r="L60" t="s">
        <v>344</v>
      </c>
      <c r="M60" t="s">
        <v>735</v>
      </c>
      <c r="N60" t="s">
        <v>339</v>
      </c>
      <c r="O60" t="s">
        <v>1215</v>
      </c>
      <c r="P60" s="144">
        <v>1850</v>
      </c>
      <c r="Q60" t="s">
        <v>1216</v>
      </c>
      <c r="R60" t="s">
        <v>5072</v>
      </c>
      <c r="T60" s="144">
        <v>520.00009999999997</v>
      </c>
      <c r="U60" s="133">
        <v>1.1847977005958572E-7</v>
      </c>
      <c r="V60" s="133">
        <v>1.9017533056225428E-3</v>
      </c>
      <c r="W60" s="133">
        <v>8.1132082584397527E-4</v>
      </c>
    </row>
    <row r="61" spans="1:23">
      <c r="A61" t="s">
        <v>1213</v>
      </c>
      <c r="B61" t="s">
        <v>1229</v>
      </c>
      <c r="C61" t="s">
        <v>5073</v>
      </c>
      <c r="D61" t="s">
        <v>5074</v>
      </c>
      <c r="E61" t="s">
        <v>80</v>
      </c>
      <c r="F61" t="s">
        <v>5075</v>
      </c>
      <c r="G61" t="s">
        <v>5076</v>
      </c>
      <c r="H61" t="s">
        <v>321</v>
      </c>
      <c r="I61" t="s">
        <v>965</v>
      </c>
      <c r="J61" t="s">
        <v>205</v>
      </c>
      <c r="K61" t="s">
        <v>224</v>
      </c>
      <c r="L61" t="s">
        <v>344</v>
      </c>
      <c r="M61" t="s">
        <v>735</v>
      </c>
      <c r="N61" t="s">
        <v>339</v>
      </c>
      <c r="O61" t="s">
        <v>1215</v>
      </c>
      <c r="P61" s="144">
        <v>3250</v>
      </c>
      <c r="Q61" t="s">
        <v>1216</v>
      </c>
      <c r="R61" t="s">
        <v>5077</v>
      </c>
      <c r="T61" s="144">
        <v>287.9554</v>
      </c>
      <c r="U61" s="133">
        <v>1.9319168716975367E-6</v>
      </c>
      <c r="V61" s="133">
        <v>1.0531154468561967E-3</v>
      </c>
      <c r="W61" s="133">
        <v>4.4927724932899337E-4</v>
      </c>
    </row>
    <row r="62" spans="1:23">
      <c r="A62" t="s">
        <v>1213</v>
      </c>
      <c r="B62" t="s">
        <v>1229</v>
      </c>
      <c r="C62" t="s">
        <v>4927</v>
      </c>
      <c r="D62" t="s">
        <v>4928</v>
      </c>
      <c r="E62" t="s">
        <v>309</v>
      </c>
      <c r="F62" t="s">
        <v>5078</v>
      </c>
      <c r="G62" t="s">
        <v>5079</v>
      </c>
      <c r="H62" t="s">
        <v>312</v>
      </c>
      <c r="I62" t="s">
        <v>965</v>
      </c>
      <c r="J62" t="s">
        <v>205</v>
      </c>
      <c r="K62" t="s">
        <v>204</v>
      </c>
      <c r="L62" t="s">
        <v>340</v>
      </c>
      <c r="M62" t="s">
        <v>706</v>
      </c>
      <c r="N62" t="s">
        <v>339</v>
      </c>
      <c r="O62" t="s">
        <v>1212</v>
      </c>
      <c r="P62" s="144">
        <v>66000</v>
      </c>
      <c r="R62" t="s">
        <v>5080</v>
      </c>
      <c r="T62" s="144">
        <v>1719.3</v>
      </c>
      <c r="U62" s="133">
        <v>2.4637656597505282E-3</v>
      </c>
      <c r="V62" s="133">
        <v>6.2878529621736646E-3</v>
      </c>
      <c r="W62" s="133">
        <v>2.6825067388991592E-3</v>
      </c>
    </row>
    <row r="63" spans="1:23">
      <c r="A63" t="s">
        <v>1213</v>
      </c>
      <c r="B63" t="s">
        <v>1229</v>
      </c>
      <c r="C63" t="s">
        <v>4922</v>
      </c>
      <c r="D63" t="s">
        <v>4923</v>
      </c>
      <c r="E63" t="s">
        <v>309</v>
      </c>
      <c r="F63" t="s">
        <v>5081</v>
      </c>
      <c r="G63" t="s">
        <v>5082</v>
      </c>
      <c r="H63" t="s">
        <v>312</v>
      </c>
      <c r="I63" t="s">
        <v>965</v>
      </c>
      <c r="J63" t="s">
        <v>205</v>
      </c>
      <c r="K63" t="s">
        <v>204</v>
      </c>
      <c r="L63" t="s">
        <v>340</v>
      </c>
      <c r="M63" t="s">
        <v>581</v>
      </c>
      <c r="N63" t="s">
        <v>339</v>
      </c>
      <c r="O63" t="s">
        <v>1212</v>
      </c>
      <c r="P63" s="144">
        <v>12590.04</v>
      </c>
      <c r="R63" t="s">
        <v>5083</v>
      </c>
      <c r="T63" s="144">
        <v>818.98209999999995</v>
      </c>
      <c r="U63" s="133">
        <v>8.9163698861080781E-4</v>
      </c>
      <c r="V63" s="133">
        <v>2.9951951585109721E-3</v>
      </c>
      <c r="W63" s="133">
        <v>1.2778020168980391E-3</v>
      </c>
    </row>
    <row r="64" spans="1:23">
      <c r="A64" t="s">
        <v>1213</v>
      </c>
      <c r="B64" t="s">
        <v>1229</v>
      </c>
      <c r="C64" t="s">
        <v>4922</v>
      </c>
      <c r="D64" t="s">
        <v>4923</v>
      </c>
      <c r="E64" t="s">
        <v>309</v>
      </c>
      <c r="F64" t="s">
        <v>5084</v>
      </c>
      <c r="G64" t="s">
        <v>5085</v>
      </c>
      <c r="H64" t="s">
        <v>312</v>
      </c>
      <c r="I64" t="s">
        <v>966</v>
      </c>
      <c r="J64" t="s">
        <v>204</v>
      </c>
      <c r="K64" t="s">
        <v>204</v>
      </c>
      <c r="L64" t="s">
        <v>340</v>
      </c>
      <c r="M64" t="s">
        <v>576</v>
      </c>
      <c r="N64" t="s">
        <v>339</v>
      </c>
      <c r="O64" t="s">
        <v>1212</v>
      </c>
      <c r="P64" s="144">
        <v>148000</v>
      </c>
      <c r="R64" t="s">
        <v>5086</v>
      </c>
      <c r="T64" s="144">
        <v>5281.6907999999994</v>
      </c>
      <c r="U64" s="133">
        <v>1.0571428571428572E-3</v>
      </c>
      <c r="V64" s="133">
        <v>1.931628868845774E-2</v>
      </c>
      <c r="W64" s="133">
        <v>8.2406625741765199E-3</v>
      </c>
    </row>
    <row r="65" spans="1:23">
      <c r="A65" t="s">
        <v>1213</v>
      </c>
      <c r="B65" t="s">
        <v>1229</v>
      </c>
      <c r="C65" t="s">
        <v>4927</v>
      </c>
      <c r="D65" t="s">
        <v>4928</v>
      </c>
      <c r="E65" t="s">
        <v>309</v>
      </c>
      <c r="F65" t="s">
        <v>5087</v>
      </c>
      <c r="G65" t="s">
        <v>5088</v>
      </c>
      <c r="H65" t="s">
        <v>312</v>
      </c>
      <c r="I65" t="s">
        <v>966</v>
      </c>
      <c r="J65" t="s">
        <v>204</v>
      </c>
      <c r="K65" t="s">
        <v>204</v>
      </c>
      <c r="L65" t="s">
        <v>340</v>
      </c>
      <c r="M65" t="s">
        <v>576</v>
      </c>
      <c r="N65" t="s">
        <v>339</v>
      </c>
      <c r="O65" t="s">
        <v>1212</v>
      </c>
      <c r="P65" s="144">
        <v>1460000</v>
      </c>
      <c r="R65" t="s">
        <v>5089</v>
      </c>
      <c r="T65" s="144">
        <v>5224.7560000000003</v>
      </c>
      <c r="U65" s="133">
        <v>4.7256392415088782E-3</v>
      </c>
      <c r="V65" s="133">
        <v>1.9108065777487714E-2</v>
      </c>
      <c r="W65" s="133">
        <v>8.1518310818960125E-3</v>
      </c>
    </row>
    <row r="66" spans="1:23">
      <c r="A66" t="s">
        <v>1213</v>
      </c>
      <c r="B66" t="s">
        <v>1229</v>
      </c>
      <c r="C66" t="s">
        <v>4917</v>
      </c>
      <c r="D66" t="s">
        <v>4918</v>
      </c>
      <c r="E66" t="s">
        <v>309</v>
      </c>
      <c r="F66" t="s">
        <v>5090</v>
      </c>
      <c r="G66" t="s">
        <v>5091</v>
      </c>
      <c r="H66" t="s">
        <v>312</v>
      </c>
      <c r="I66" t="s">
        <v>966</v>
      </c>
      <c r="J66" t="s">
        <v>204</v>
      </c>
      <c r="K66" t="s">
        <v>204</v>
      </c>
      <c r="L66" t="s">
        <v>340</v>
      </c>
      <c r="M66" t="s">
        <v>576</v>
      </c>
      <c r="N66" t="s">
        <v>339</v>
      </c>
      <c r="O66" t="s">
        <v>1212</v>
      </c>
      <c r="P66" s="144">
        <v>1154000</v>
      </c>
      <c r="R66" t="s">
        <v>5092</v>
      </c>
      <c r="T66" s="144">
        <v>4146.4373999999998</v>
      </c>
      <c r="U66" s="133">
        <v>8.3944908362028163E-4</v>
      </c>
      <c r="V66" s="133">
        <v>1.5164420803849048E-2</v>
      </c>
      <c r="W66" s="133">
        <v>6.4694039829718535E-3</v>
      </c>
    </row>
    <row r="67" spans="1:23">
      <c r="A67" t="s">
        <v>1213</v>
      </c>
      <c r="B67" t="s">
        <v>1229</v>
      </c>
      <c r="C67" t="s">
        <v>4927</v>
      </c>
      <c r="D67" t="s">
        <v>4928</v>
      </c>
      <c r="E67" t="s">
        <v>309</v>
      </c>
      <c r="F67" t="s">
        <v>5093</v>
      </c>
      <c r="G67" t="s">
        <v>5094</v>
      </c>
      <c r="H67" t="s">
        <v>312</v>
      </c>
      <c r="I67" t="s">
        <v>966</v>
      </c>
      <c r="J67" t="s">
        <v>204</v>
      </c>
      <c r="K67" t="s">
        <v>204</v>
      </c>
      <c r="L67" t="s">
        <v>340</v>
      </c>
      <c r="M67" t="s">
        <v>630</v>
      </c>
      <c r="N67" t="s">
        <v>339</v>
      </c>
      <c r="O67" t="s">
        <v>1212</v>
      </c>
      <c r="P67" s="144">
        <v>830000</v>
      </c>
      <c r="R67" t="s">
        <v>5095</v>
      </c>
      <c r="T67" s="144">
        <v>3199.982</v>
      </c>
      <c r="U67" s="133">
        <v>3.0409318476209862E-3</v>
      </c>
      <c r="V67" s="133">
        <v>1.1703028149597165E-2</v>
      </c>
      <c r="W67" s="133">
        <v>4.9927140576723136E-3</v>
      </c>
    </row>
    <row r="68" spans="1:23">
      <c r="A68" t="s">
        <v>1213</v>
      </c>
      <c r="B68" t="s">
        <v>1229</v>
      </c>
      <c r="C68" t="s">
        <v>4905</v>
      </c>
      <c r="D68" t="s">
        <v>4906</v>
      </c>
      <c r="E68" t="s">
        <v>309</v>
      </c>
      <c r="F68" t="s">
        <v>5096</v>
      </c>
      <c r="G68" t="s">
        <v>5097</v>
      </c>
      <c r="H68" t="s">
        <v>312</v>
      </c>
      <c r="I68" t="s">
        <v>966</v>
      </c>
      <c r="J68" t="s">
        <v>204</v>
      </c>
      <c r="K68" t="s">
        <v>204</v>
      </c>
      <c r="L68" t="s">
        <v>340</v>
      </c>
      <c r="M68" t="s">
        <v>630</v>
      </c>
      <c r="N68" t="s">
        <v>339</v>
      </c>
      <c r="O68" t="s">
        <v>1212</v>
      </c>
      <c r="P68" s="144">
        <v>802000</v>
      </c>
      <c r="R68" t="s">
        <v>5098</v>
      </c>
      <c r="T68" s="144">
        <v>3103.3389999999999</v>
      </c>
      <c r="U68" s="133">
        <v>1.0921925952376214E-3</v>
      </c>
      <c r="V68" s="133">
        <v>1.1349583739765636E-2</v>
      </c>
      <c r="W68" s="133">
        <v>4.8419285642927806E-3</v>
      </c>
    </row>
    <row r="69" spans="1:23">
      <c r="A69" t="s">
        <v>1213</v>
      </c>
      <c r="B69" t="s">
        <v>1229</v>
      </c>
      <c r="C69" t="s">
        <v>4922</v>
      </c>
      <c r="D69" t="s">
        <v>4923</v>
      </c>
      <c r="E69" t="s">
        <v>309</v>
      </c>
      <c r="F69" t="s">
        <v>5099</v>
      </c>
      <c r="G69" t="s">
        <v>5100</v>
      </c>
      <c r="H69" t="s">
        <v>312</v>
      </c>
      <c r="I69" t="s">
        <v>966</v>
      </c>
      <c r="J69" t="s">
        <v>204</v>
      </c>
      <c r="K69" t="s">
        <v>204</v>
      </c>
      <c r="L69" t="s">
        <v>340</v>
      </c>
      <c r="M69" t="s">
        <v>630</v>
      </c>
      <c r="N69" t="s">
        <v>339</v>
      </c>
      <c r="O69" t="s">
        <v>1212</v>
      </c>
      <c r="P69" s="144">
        <v>75999.759999999995</v>
      </c>
      <c r="R69" t="s">
        <v>5101</v>
      </c>
      <c r="T69" s="144">
        <v>2944.9299000000001</v>
      </c>
      <c r="U69" s="133">
        <v>1.9478755569115546E-3</v>
      </c>
      <c r="V69" s="133">
        <v>1.0770247307809028E-2</v>
      </c>
      <c r="W69" s="133">
        <v>4.5947736304604598E-3</v>
      </c>
    </row>
    <row r="70" spans="1:23">
      <c r="A70" t="s">
        <v>1213</v>
      </c>
      <c r="B70" t="s">
        <v>1229</v>
      </c>
      <c r="C70" t="s">
        <v>4905</v>
      </c>
      <c r="D70" t="s">
        <v>4906</v>
      </c>
      <c r="E70" t="s">
        <v>309</v>
      </c>
      <c r="F70" t="s">
        <v>5102</v>
      </c>
      <c r="G70" t="s">
        <v>5103</v>
      </c>
      <c r="H70" t="s">
        <v>312</v>
      </c>
      <c r="I70" t="s">
        <v>966</v>
      </c>
      <c r="J70" t="s">
        <v>204</v>
      </c>
      <c r="K70" t="s">
        <v>204</v>
      </c>
      <c r="L70" t="s">
        <v>340</v>
      </c>
      <c r="M70" t="s">
        <v>576</v>
      </c>
      <c r="N70" t="s">
        <v>339</v>
      </c>
      <c r="O70" t="s">
        <v>1212</v>
      </c>
      <c r="P70" s="144">
        <v>781357</v>
      </c>
      <c r="R70" t="s">
        <v>5104</v>
      </c>
      <c r="T70" s="144">
        <v>2804.5247000000004</v>
      </c>
      <c r="U70" s="133">
        <v>5.738029370482233E-4</v>
      </c>
      <c r="V70" s="133">
        <v>1.0256754968449912E-2</v>
      </c>
      <c r="W70" s="133">
        <v>4.375708924432768E-3</v>
      </c>
    </row>
    <row r="71" spans="1:23">
      <c r="A71" t="s">
        <v>1213</v>
      </c>
      <c r="B71" t="s">
        <v>1229</v>
      </c>
      <c r="C71" t="s">
        <v>4922</v>
      </c>
      <c r="D71" t="s">
        <v>4923</v>
      </c>
      <c r="E71" t="s">
        <v>309</v>
      </c>
      <c r="F71" t="s">
        <v>5105</v>
      </c>
      <c r="G71" t="s">
        <v>5106</v>
      </c>
      <c r="H71" t="s">
        <v>312</v>
      </c>
      <c r="I71" t="s">
        <v>966</v>
      </c>
      <c r="J71" t="s">
        <v>204</v>
      </c>
      <c r="K71" t="s">
        <v>204</v>
      </c>
      <c r="L71" t="s">
        <v>340</v>
      </c>
      <c r="M71" t="s">
        <v>630</v>
      </c>
      <c r="N71" t="s">
        <v>339</v>
      </c>
      <c r="O71" t="s">
        <v>1212</v>
      </c>
      <c r="P71" s="144">
        <v>67000.23</v>
      </c>
      <c r="R71" t="s">
        <v>5107</v>
      </c>
      <c r="T71" s="144">
        <v>2575.6897999999997</v>
      </c>
      <c r="U71" s="133">
        <v>1.2407035513109896E-3</v>
      </c>
      <c r="V71" s="133">
        <v>9.4198563380263212E-3</v>
      </c>
      <c r="W71" s="133">
        <v>4.0186735056034631E-3</v>
      </c>
    </row>
    <row r="72" spans="1:23">
      <c r="A72" t="s">
        <v>1213</v>
      </c>
      <c r="B72" t="s">
        <v>1229</v>
      </c>
      <c r="C72" t="s">
        <v>4909</v>
      </c>
      <c r="D72" t="s">
        <v>4910</v>
      </c>
      <c r="E72" t="s">
        <v>309</v>
      </c>
      <c r="F72" t="s">
        <v>5108</v>
      </c>
      <c r="G72" t="s">
        <v>5109</v>
      </c>
      <c r="H72" t="s">
        <v>312</v>
      </c>
      <c r="I72" t="s">
        <v>966</v>
      </c>
      <c r="J72" t="s">
        <v>204</v>
      </c>
      <c r="K72" t="s">
        <v>204</v>
      </c>
      <c r="L72" t="s">
        <v>340</v>
      </c>
      <c r="M72" t="s">
        <v>576</v>
      </c>
      <c r="N72" t="s">
        <v>339</v>
      </c>
      <c r="O72" t="s">
        <v>1212</v>
      </c>
      <c r="P72" s="144">
        <v>380000</v>
      </c>
      <c r="R72" t="s">
        <v>5110</v>
      </c>
      <c r="T72" s="144">
        <v>1736.6379999999999</v>
      </c>
      <c r="U72" s="133">
        <v>2.6235395247379443E-3</v>
      </c>
      <c r="V72" s="133">
        <v>6.3512617882413476E-3</v>
      </c>
      <c r="W72" s="133">
        <v>2.7095580399164533E-3</v>
      </c>
    </row>
    <row r="73" spans="1:23">
      <c r="A73" t="s">
        <v>1213</v>
      </c>
      <c r="B73" t="s">
        <v>1229</v>
      </c>
      <c r="C73" t="s">
        <v>4905</v>
      </c>
      <c r="D73" t="s">
        <v>4906</v>
      </c>
      <c r="E73" t="s">
        <v>309</v>
      </c>
      <c r="F73" t="s">
        <v>5111</v>
      </c>
      <c r="G73" t="s">
        <v>5112</v>
      </c>
      <c r="H73" t="s">
        <v>312</v>
      </c>
      <c r="I73" t="s">
        <v>966</v>
      </c>
      <c r="J73" t="s">
        <v>204</v>
      </c>
      <c r="K73" t="s">
        <v>204</v>
      </c>
      <c r="L73" t="s">
        <v>340</v>
      </c>
      <c r="M73" t="s">
        <v>630</v>
      </c>
      <c r="N73" t="s">
        <v>339</v>
      </c>
      <c r="O73" t="s">
        <v>1212</v>
      </c>
      <c r="P73" s="144">
        <v>27000</v>
      </c>
      <c r="R73" t="s">
        <v>5113</v>
      </c>
      <c r="T73" s="144">
        <v>1028.4596999999999</v>
      </c>
      <c r="U73" s="133">
        <v>2.2288261515601782E-3</v>
      </c>
      <c r="V73" s="133">
        <v>3.7613001635091246E-3</v>
      </c>
      <c r="W73" s="133">
        <v>1.6046356516816189E-3</v>
      </c>
    </row>
    <row r="74" spans="1:23">
      <c r="A74" t="s">
        <v>1213</v>
      </c>
      <c r="B74" t="s">
        <v>1229</v>
      </c>
      <c r="C74" t="s">
        <v>4922</v>
      </c>
      <c r="D74" t="s">
        <v>4923</v>
      </c>
      <c r="E74" t="s">
        <v>309</v>
      </c>
      <c r="F74" t="s">
        <v>5114</v>
      </c>
      <c r="G74" t="s">
        <v>5115</v>
      </c>
      <c r="H74" t="s">
        <v>312</v>
      </c>
      <c r="I74" t="s">
        <v>966</v>
      </c>
      <c r="J74" t="s">
        <v>204</v>
      </c>
      <c r="K74" t="s">
        <v>204</v>
      </c>
      <c r="L74" t="s">
        <v>340</v>
      </c>
      <c r="M74" t="s">
        <v>630</v>
      </c>
      <c r="N74" t="s">
        <v>339</v>
      </c>
      <c r="O74" t="s">
        <v>1212</v>
      </c>
      <c r="P74" s="144">
        <v>18800</v>
      </c>
      <c r="R74" t="s">
        <v>5116</v>
      </c>
      <c r="T74" s="144">
        <v>753.85930000000008</v>
      </c>
      <c r="U74" s="133">
        <v>1.709090909090909E-3</v>
      </c>
      <c r="V74" s="133">
        <v>2.7570270216508022E-3</v>
      </c>
      <c r="W74" s="133">
        <v>1.1761953737462558E-3</v>
      </c>
    </row>
    <row r="75" spans="1:23">
      <c r="A75" t="s">
        <v>1213</v>
      </c>
      <c r="B75" t="s">
        <v>1229</v>
      </c>
      <c r="C75" t="s">
        <v>4922</v>
      </c>
      <c r="D75" t="s">
        <v>4923</v>
      </c>
      <c r="E75" t="s">
        <v>309</v>
      </c>
      <c r="F75" t="s">
        <v>5117</v>
      </c>
      <c r="G75" t="s">
        <v>5118</v>
      </c>
      <c r="H75" t="s">
        <v>312</v>
      </c>
      <c r="I75" t="s">
        <v>966</v>
      </c>
      <c r="J75" t="s">
        <v>204</v>
      </c>
      <c r="K75" t="s">
        <v>204</v>
      </c>
      <c r="L75" t="s">
        <v>340</v>
      </c>
      <c r="M75" t="s">
        <v>630</v>
      </c>
      <c r="N75" t="s">
        <v>339</v>
      </c>
      <c r="O75" t="s">
        <v>1212</v>
      </c>
      <c r="P75" s="144">
        <v>10000</v>
      </c>
      <c r="R75" t="s">
        <v>5119</v>
      </c>
      <c r="T75" s="144">
        <v>402.53300000000002</v>
      </c>
      <c r="U75" s="133">
        <v>1.2399256044637321E-3</v>
      </c>
      <c r="V75" s="133">
        <v>1.4721504777657486E-3</v>
      </c>
      <c r="W75" s="133">
        <v>6.2804483518251334E-4</v>
      </c>
    </row>
    <row r="76" spans="1:23">
      <c r="A76" t="s">
        <v>1213</v>
      </c>
      <c r="B76" t="s">
        <v>1229</v>
      </c>
      <c r="C76" t="s">
        <v>4927</v>
      </c>
      <c r="D76" t="s">
        <v>4928</v>
      </c>
      <c r="E76" t="s">
        <v>309</v>
      </c>
      <c r="F76" t="s">
        <v>5120</v>
      </c>
      <c r="G76" t="s">
        <v>5121</v>
      </c>
      <c r="H76" t="s">
        <v>312</v>
      </c>
      <c r="I76" t="s">
        <v>966</v>
      </c>
      <c r="J76" t="s">
        <v>204</v>
      </c>
      <c r="K76" t="s">
        <v>204</v>
      </c>
      <c r="L76" t="s">
        <v>340</v>
      </c>
      <c r="M76" t="s">
        <v>628</v>
      </c>
      <c r="N76" t="s">
        <v>339</v>
      </c>
      <c r="O76" t="s">
        <v>1212</v>
      </c>
      <c r="P76" s="144">
        <v>90000</v>
      </c>
      <c r="R76" t="s">
        <v>5122</v>
      </c>
      <c r="T76" s="144">
        <v>307.76400000000001</v>
      </c>
      <c r="U76" s="133">
        <v>1.7647058823529412E-3</v>
      </c>
      <c r="V76" s="133">
        <v>1.1255596923459639E-3</v>
      </c>
      <c r="W76" s="133">
        <v>4.8018321641979926E-4</v>
      </c>
    </row>
    <row r="77" spans="1:23">
      <c r="A77" t="s">
        <v>1213</v>
      </c>
      <c r="B77" t="s">
        <v>1229</v>
      </c>
      <c r="C77" t="s">
        <v>4927</v>
      </c>
      <c r="D77" t="s">
        <v>4928</v>
      </c>
      <c r="E77" t="s">
        <v>309</v>
      </c>
      <c r="F77" t="s">
        <v>5123</v>
      </c>
      <c r="G77" t="s">
        <v>5124</v>
      </c>
      <c r="H77" t="s">
        <v>312</v>
      </c>
      <c r="I77" t="s">
        <v>966</v>
      </c>
      <c r="J77" t="s">
        <v>204</v>
      </c>
      <c r="K77" t="s">
        <v>204</v>
      </c>
      <c r="L77" t="s">
        <v>340</v>
      </c>
      <c r="M77" t="s">
        <v>573</v>
      </c>
      <c r="N77" t="s">
        <v>339</v>
      </c>
      <c r="O77" t="s">
        <v>1212</v>
      </c>
      <c r="P77" s="144">
        <v>70000</v>
      </c>
      <c r="R77" t="s">
        <v>5125</v>
      </c>
      <c r="T77" s="144">
        <v>257.41800000000001</v>
      </c>
      <c r="U77" s="133">
        <v>2.8711655005380136E-4</v>
      </c>
      <c r="V77" s="133">
        <v>9.4143345187973034E-4</v>
      </c>
      <c r="W77" s="133">
        <v>4.0163178020935481E-4</v>
      </c>
    </row>
    <row r="78" spans="1:23">
      <c r="A78" t="s">
        <v>1213</v>
      </c>
      <c r="B78" t="s">
        <v>1229</v>
      </c>
      <c r="C78" t="s">
        <v>4890</v>
      </c>
      <c r="D78" t="s">
        <v>4891</v>
      </c>
      <c r="E78" t="s">
        <v>80</v>
      </c>
      <c r="F78" t="s">
        <v>5126</v>
      </c>
      <c r="G78" t="s">
        <v>5127</v>
      </c>
      <c r="H78" t="s">
        <v>321</v>
      </c>
      <c r="I78" t="s">
        <v>967</v>
      </c>
      <c r="J78" t="s">
        <v>205</v>
      </c>
      <c r="K78" t="s">
        <v>224</v>
      </c>
      <c r="L78" t="s">
        <v>344</v>
      </c>
      <c r="M78" t="s">
        <v>732</v>
      </c>
      <c r="N78" t="s">
        <v>339</v>
      </c>
      <c r="O78" t="s">
        <v>1215</v>
      </c>
      <c r="P78" s="144">
        <v>3400</v>
      </c>
      <c r="Q78" t="s">
        <v>1216</v>
      </c>
      <c r="R78" t="s">
        <v>5128</v>
      </c>
      <c r="T78" s="144">
        <v>969.90260000000001</v>
      </c>
      <c r="U78" s="133">
        <v>9.5593558681090048E-8</v>
      </c>
      <c r="V78" s="133">
        <v>3.5494660480627715E-3</v>
      </c>
      <c r="W78" s="133">
        <v>1.5142635571635012E-3</v>
      </c>
    </row>
    <row r="79" spans="1:23">
      <c r="A79" t="s">
        <v>1213</v>
      </c>
      <c r="B79" t="s">
        <v>1229</v>
      </c>
      <c r="C79" t="s">
        <v>5055</v>
      </c>
      <c r="D79" t="s">
        <v>5056</v>
      </c>
      <c r="E79" t="s">
        <v>80</v>
      </c>
      <c r="F79" t="s">
        <v>5129</v>
      </c>
      <c r="G79" t="s">
        <v>5130</v>
      </c>
      <c r="H79" t="s">
        <v>321</v>
      </c>
      <c r="I79" t="s">
        <v>967</v>
      </c>
      <c r="J79" t="s">
        <v>205</v>
      </c>
      <c r="K79" t="s">
        <v>224</v>
      </c>
      <c r="L79" t="s">
        <v>344</v>
      </c>
      <c r="M79" t="s">
        <v>732</v>
      </c>
      <c r="N79" t="s">
        <v>339</v>
      </c>
      <c r="O79" t="s">
        <v>1215</v>
      </c>
      <c r="P79" s="144">
        <v>775</v>
      </c>
      <c r="Q79" t="s">
        <v>1216</v>
      </c>
      <c r="R79" t="s">
        <v>5131</v>
      </c>
      <c r="T79" s="144">
        <v>222.59529999999998</v>
      </c>
      <c r="U79" s="133">
        <v>4.6410854031576148E-8</v>
      </c>
      <c r="V79" s="133">
        <v>8.1492267015584275E-4</v>
      </c>
      <c r="W79" s="133">
        <v>3.476600943955675E-4</v>
      </c>
    </row>
    <row r="80" spans="1:23">
      <c r="A80" t="s">
        <v>1213</v>
      </c>
      <c r="B80" t="s">
        <v>1230</v>
      </c>
      <c r="C80" t="s">
        <v>4927</v>
      </c>
      <c r="D80" t="s">
        <v>4928</v>
      </c>
      <c r="E80" t="s">
        <v>309</v>
      </c>
      <c r="F80" t="s">
        <v>4929</v>
      </c>
      <c r="G80" t="s">
        <v>4930</v>
      </c>
      <c r="H80" t="s">
        <v>312</v>
      </c>
      <c r="I80" t="s">
        <v>964</v>
      </c>
      <c r="J80" t="s">
        <v>204</v>
      </c>
      <c r="K80" t="s">
        <v>204</v>
      </c>
      <c r="L80" t="s">
        <v>340</v>
      </c>
      <c r="M80" t="s">
        <v>572</v>
      </c>
      <c r="N80" t="s">
        <v>339</v>
      </c>
      <c r="O80" t="s">
        <v>1212</v>
      </c>
      <c r="P80" s="144">
        <v>13300</v>
      </c>
      <c r="R80" t="s">
        <v>4916</v>
      </c>
      <c r="T80" s="144">
        <v>267.86200000000002</v>
      </c>
      <c r="U80" s="133">
        <v>6.4415610994493294E-5</v>
      </c>
      <c r="V80" s="133">
        <v>0.2703693720304079</v>
      </c>
      <c r="W80" s="133">
        <v>9.1419050228060822E-3</v>
      </c>
    </row>
    <row r="81" spans="1:23">
      <c r="A81" t="s">
        <v>1213</v>
      </c>
      <c r="B81" t="s">
        <v>1230</v>
      </c>
      <c r="C81" t="s">
        <v>4927</v>
      </c>
      <c r="D81" t="s">
        <v>4928</v>
      </c>
      <c r="E81" t="s">
        <v>309</v>
      </c>
      <c r="F81" t="s">
        <v>4960</v>
      </c>
      <c r="G81" t="s">
        <v>4961</v>
      </c>
      <c r="H81" t="s">
        <v>312</v>
      </c>
      <c r="I81" t="s">
        <v>965</v>
      </c>
      <c r="J81" t="s">
        <v>204</v>
      </c>
      <c r="K81" t="s">
        <v>204</v>
      </c>
      <c r="L81" t="s">
        <v>340</v>
      </c>
      <c r="M81" t="s">
        <v>604</v>
      </c>
      <c r="N81" t="s">
        <v>339</v>
      </c>
      <c r="O81" t="s">
        <v>1212</v>
      </c>
      <c r="P81" s="144">
        <v>6000</v>
      </c>
      <c r="R81" t="s">
        <v>4962</v>
      </c>
      <c r="T81" s="144">
        <v>134.22</v>
      </c>
      <c r="U81" s="133">
        <v>1.5840006263772078E-5</v>
      </c>
      <c r="V81" s="133">
        <v>0.13547639125341163</v>
      </c>
      <c r="W81" s="133">
        <v>4.580815838607314E-3</v>
      </c>
    </row>
    <row r="82" spans="1:23">
      <c r="A82" t="s">
        <v>1213</v>
      </c>
      <c r="B82" t="s">
        <v>1230</v>
      </c>
      <c r="C82" t="s">
        <v>4927</v>
      </c>
      <c r="D82" t="s">
        <v>4928</v>
      </c>
      <c r="E82" t="s">
        <v>309</v>
      </c>
      <c r="F82" t="s">
        <v>4984</v>
      </c>
      <c r="G82" t="s">
        <v>4985</v>
      </c>
      <c r="H82" t="s">
        <v>312</v>
      </c>
      <c r="I82" t="s">
        <v>965</v>
      </c>
      <c r="J82" t="s">
        <v>204</v>
      </c>
      <c r="K82" t="s">
        <v>204</v>
      </c>
      <c r="L82" t="s">
        <v>340</v>
      </c>
      <c r="M82" t="s">
        <v>581</v>
      </c>
      <c r="N82" t="s">
        <v>339</v>
      </c>
      <c r="O82" t="s">
        <v>1212</v>
      </c>
      <c r="P82" s="144">
        <v>500</v>
      </c>
      <c r="R82" t="s">
        <v>4986</v>
      </c>
      <c r="T82" s="144">
        <v>34.314999999999998</v>
      </c>
      <c r="U82" s="133">
        <v>3.3987774733379505E-5</v>
      </c>
      <c r="V82" s="133">
        <v>3.463621193459112E-2</v>
      </c>
      <c r="W82" s="133">
        <v>1.171142121157875E-3</v>
      </c>
    </row>
    <row r="83" spans="1:23">
      <c r="A83" t="s">
        <v>1213</v>
      </c>
      <c r="B83" t="s">
        <v>1230</v>
      </c>
      <c r="C83" t="s">
        <v>4922</v>
      </c>
      <c r="D83" t="s">
        <v>4923</v>
      </c>
      <c r="E83" t="s">
        <v>309</v>
      </c>
      <c r="F83" t="s">
        <v>5017</v>
      </c>
      <c r="G83" t="s">
        <v>5018</v>
      </c>
      <c r="H83" t="s">
        <v>312</v>
      </c>
      <c r="I83" t="s">
        <v>965</v>
      </c>
      <c r="J83" t="s">
        <v>204</v>
      </c>
      <c r="K83" t="s">
        <v>204</v>
      </c>
      <c r="L83" t="s">
        <v>340</v>
      </c>
      <c r="M83" t="s">
        <v>595</v>
      </c>
      <c r="N83" t="s">
        <v>339</v>
      </c>
      <c r="O83" t="s">
        <v>1212</v>
      </c>
      <c r="P83" s="144">
        <v>1500</v>
      </c>
      <c r="R83" t="s">
        <v>5019</v>
      </c>
      <c r="T83" s="144">
        <v>29.475000000000001</v>
      </c>
      <c r="U83" s="133">
        <v>4.9628400732396085E-5</v>
      </c>
      <c r="V83" s="133">
        <v>2.9750906215126716E-2</v>
      </c>
      <c r="W83" s="133">
        <v>1.0059569873562106E-3</v>
      </c>
    </row>
    <row r="84" spans="1:23">
      <c r="A84" t="s">
        <v>1213</v>
      </c>
      <c r="B84" t="s">
        <v>1230</v>
      </c>
      <c r="C84" t="s">
        <v>4922</v>
      </c>
      <c r="D84" t="s">
        <v>4923</v>
      </c>
      <c r="E84" t="s">
        <v>309</v>
      </c>
      <c r="F84" t="s">
        <v>5132</v>
      </c>
      <c r="G84" t="s">
        <v>5133</v>
      </c>
      <c r="H84" t="s">
        <v>312</v>
      </c>
      <c r="I84" t="s">
        <v>966</v>
      </c>
      <c r="J84" t="s">
        <v>204</v>
      </c>
      <c r="K84" t="s">
        <v>204</v>
      </c>
      <c r="L84" t="s">
        <v>340</v>
      </c>
      <c r="M84" t="s">
        <v>627</v>
      </c>
      <c r="N84" t="s">
        <v>339</v>
      </c>
      <c r="O84" t="s">
        <v>1212</v>
      </c>
      <c r="P84" s="144">
        <v>5355</v>
      </c>
      <c r="R84" t="s">
        <v>5134</v>
      </c>
      <c r="T84" s="144">
        <v>199.84220000000002</v>
      </c>
      <c r="U84" s="133">
        <v>6.3681663510133297E-4</v>
      </c>
      <c r="V84" s="133">
        <v>0.20171283380834723</v>
      </c>
      <c r="W84" s="133">
        <v>6.8204455064887412E-3</v>
      </c>
    </row>
    <row r="85" spans="1:23">
      <c r="A85" t="s">
        <v>1213</v>
      </c>
      <c r="B85" t="s">
        <v>1230</v>
      </c>
      <c r="C85" t="s">
        <v>4927</v>
      </c>
      <c r="D85" t="s">
        <v>4928</v>
      </c>
      <c r="E85" t="s">
        <v>309</v>
      </c>
      <c r="F85" t="s">
        <v>5093</v>
      </c>
      <c r="G85" t="s">
        <v>5094</v>
      </c>
      <c r="H85" t="s">
        <v>312</v>
      </c>
      <c r="I85" t="s">
        <v>966</v>
      </c>
      <c r="J85" t="s">
        <v>204</v>
      </c>
      <c r="K85" t="s">
        <v>204</v>
      </c>
      <c r="L85" t="s">
        <v>340</v>
      </c>
      <c r="M85" t="s">
        <v>630</v>
      </c>
      <c r="N85" t="s">
        <v>339</v>
      </c>
      <c r="O85" t="s">
        <v>1212</v>
      </c>
      <c r="P85" s="144">
        <v>50000</v>
      </c>
      <c r="R85" t="s">
        <v>5095</v>
      </c>
      <c r="T85" s="144">
        <v>192.77</v>
      </c>
      <c r="U85" s="133">
        <v>1.8318866551933651E-4</v>
      </c>
      <c r="V85" s="133">
        <v>0.19457445940932916</v>
      </c>
      <c r="W85" s="133">
        <v>6.5790781493691849E-3</v>
      </c>
    </row>
    <row r="86" spans="1:23">
      <c r="A86" t="s">
        <v>1213</v>
      </c>
      <c r="B86" t="s">
        <v>1230</v>
      </c>
      <c r="C86" t="s">
        <v>4917</v>
      </c>
      <c r="D86" t="s">
        <v>4918</v>
      </c>
      <c r="E86" t="s">
        <v>309</v>
      </c>
      <c r="F86" t="s">
        <v>5090</v>
      </c>
      <c r="G86" t="s">
        <v>5091</v>
      </c>
      <c r="H86" t="s">
        <v>312</v>
      </c>
      <c r="I86" t="s">
        <v>966</v>
      </c>
      <c r="J86" t="s">
        <v>204</v>
      </c>
      <c r="K86" t="s">
        <v>204</v>
      </c>
      <c r="L86" t="s">
        <v>340</v>
      </c>
      <c r="M86" t="s">
        <v>576</v>
      </c>
      <c r="N86" t="s">
        <v>339</v>
      </c>
      <c r="O86" t="s">
        <v>1212</v>
      </c>
      <c r="P86" s="144">
        <v>20000</v>
      </c>
      <c r="R86" t="s">
        <v>5092</v>
      </c>
      <c r="T86" s="144">
        <v>71.861999999999995</v>
      </c>
      <c r="U86" s="133">
        <v>1.4548510981287377E-5</v>
      </c>
      <c r="V86" s="133">
        <v>7.253467760581632E-2</v>
      </c>
      <c r="W86" s="133">
        <v>2.4525896870362003E-3</v>
      </c>
    </row>
    <row r="87" spans="1:23">
      <c r="A87" t="s">
        <v>1213</v>
      </c>
      <c r="B87" t="s">
        <v>1230</v>
      </c>
      <c r="C87" t="s">
        <v>4922</v>
      </c>
      <c r="D87" t="s">
        <v>4923</v>
      </c>
      <c r="E87" t="s">
        <v>309</v>
      </c>
      <c r="F87" t="s">
        <v>5117</v>
      </c>
      <c r="G87" t="s">
        <v>5118</v>
      </c>
      <c r="H87" t="s">
        <v>312</v>
      </c>
      <c r="I87" t="s">
        <v>966</v>
      </c>
      <c r="J87" t="s">
        <v>204</v>
      </c>
      <c r="K87" t="s">
        <v>204</v>
      </c>
      <c r="L87" t="s">
        <v>340</v>
      </c>
      <c r="M87" t="s">
        <v>630</v>
      </c>
      <c r="N87" t="s">
        <v>339</v>
      </c>
      <c r="O87" t="s">
        <v>1212</v>
      </c>
      <c r="P87" s="144">
        <v>1500</v>
      </c>
      <c r="R87" t="s">
        <v>5119</v>
      </c>
      <c r="T87" s="144">
        <v>60.38</v>
      </c>
      <c r="U87" s="133">
        <v>1.8598884066955984E-4</v>
      </c>
      <c r="V87" s="133">
        <v>6.0945147742969982E-2</v>
      </c>
      <c r="W87" s="133">
        <v>2.0607169668776463E-3</v>
      </c>
    </row>
    <row r="88" spans="1:23">
      <c r="A88" t="s">
        <v>1213</v>
      </c>
      <c r="B88" t="s">
        <v>1231</v>
      </c>
      <c r="C88" t="s">
        <v>4905</v>
      </c>
      <c r="D88" t="s">
        <v>4906</v>
      </c>
      <c r="E88" t="s">
        <v>309</v>
      </c>
      <c r="F88" t="s">
        <v>4907</v>
      </c>
      <c r="G88" t="s">
        <v>4908</v>
      </c>
      <c r="H88" t="s">
        <v>321</v>
      </c>
      <c r="I88" t="s">
        <v>964</v>
      </c>
      <c r="J88" t="s">
        <v>204</v>
      </c>
      <c r="K88" t="s">
        <v>204</v>
      </c>
      <c r="L88" t="s">
        <v>340</v>
      </c>
      <c r="M88" t="s">
        <v>574</v>
      </c>
      <c r="N88" t="s">
        <v>339</v>
      </c>
      <c r="O88" t="s">
        <v>1212</v>
      </c>
      <c r="P88" s="144">
        <v>26500</v>
      </c>
      <c r="R88" t="s">
        <v>4594</v>
      </c>
      <c r="T88" s="144">
        <v>526.29</v>
      </c>
      <c r="U88" s="133">
        <v>1.033477623969268E-4</v>
      </c>
      <c r="V88" s="133">
        <v>3.2020867047424986E-3</v>
      </c>
      <c r="W88" s="133">
        <v>2.4024127979056851E-3</v>
      </c>
    </row>
    <row r="89" spans="1:23">
      <c r="A89" t="s">
        <v>1213</v>
      </c>
      <c r="B89" t="s">
        <v>1231</v>
      </c>
      <c r="C89" t="s">
        <v>4905</v>
      </c>
      <c r="D89" t="s">
        <v>4906</v>
      </c>
      <c r="E89" t="s">
        <v>309</v>
      </c>
      <c r="F89" t="s">
        <v>4914</v>
      </c>
      <c r="G89" t="s">
        <v>4915</v>
      </c>
      <c r="H89" t="s">
        <v>312</v>
      </c>
      <c r="I89" t="s">
        <v>964</v>
      </c>
      <c r="J89" t="s">
        <v>204</v>
      </c>
      <c r="K89" t="s">
        <v>204</v>
      </c>
      <c r="L89" t="s">
        <v>340</v>
      </c>
      <c r="M89" t="s">
        <v>572</v>
      </c>
      <c r="N89" t="s">
        <v>339</v>
      </c>
      <c r="O89" t="s">
        <v>1212</v>
      </c>
      <c r="P89" s="144">
        <v>431335</v>
      </c>
      <c r="R89" t="s">
        <v>4916</v>
      </c>
      <c r="T89" s="144">
        <v>8687.0869000000002</v>
      </c>
      <c r="U89" s="133">
        <v>9.829324698400661E-4</v>
      </c>
      <c r="V89" s="133">
        <v>5.2854520255814719E-2</v>
      </c>
      <c r="W89" s="133">
        <v>3.9654883704951308E-2</v>
      </c>
    </row>
    <row r="90" spans="1:23">
      <c r="A90" t="s">
        <v>1213</v>
      </c>
      <c r="B90" t="s">
        <v>1231</v>
      </c>
      <c r="C90" t="s">
        <v>4917</v>
      </c>
      <c r="D90" t="s">
        <v>4918</v>
      </c>
      <c r="E90" t="s">
        <v>309</v>
      </c>
      <c r="F90" t="s">
        <v>4919</v>
      </c>
      <c r="G90" t="s">
        <v>4920</v>
      </c>
      <c r="H90" t="s">
        <v>312</v>
      </c>
      <c r="I90" t="s">
        <v>964</v>
      </c>
      <c r="J90" t="s">
        <v>204</v>
      </c>
      <c r="K90" t="s">
        <v>204</v>
      </c>
      <c r="L90" t="s">
        <v>340</v>
      </c>
      <c r="M90" t="s">
        <v>572</v>
      </c>
      <c r="N90" t="s">
        <v>339</v>
      </c>
      <c r="O90" t="s">
        <v>1212</v>
      </c>
      <c r="P90" s="144">
        <v>430368</v>
      </c>
      <c r="R90" t="s">
        <v>4921</v>
      </c>
      <c r="T90" s="144">
        <v>8633.1821</v>
      </c>
      <c r="U90" s="133">
        <v>1.0725049431662818E-3</v>
      </c>
      <c r="V90" s="133">
        <v>5.2526549161088357E-2</v>
      </c>
      <c r="W90" s="133">
        <v>3.9408818551828879E-2</v>
      </c>
    </row>
    <row r="91" spans="1:23">
      <c r="A91" t="s">
        <v>1213</v>
      </c>
      <c r="B91" t="s">
        <v>1231</v>
      </c>
      <c r="C91" t="s">
        <v>4909</v>
      </c>
      <c r="D91" t="s">
        <v>4910</v>
      </c>
      <c r="E91" t="s">
        <v>309</v>
      </c>
      <c r="F91" t="s">
        <v>4911</v>
      </c>
      <c r="G91" t="s">
        <v>4912</v>
      </c>
      <c r="H91" t="s">
        <v>312</v>
      </c>
      <c r="I91" t="s">
        <v>964</v>
      </c>
      <c r="J91" t="s">
        <v>204</v>
      </c>
      <c r="K91" t="s">
        <v>204</v>
      </c>
      <c r="L91" t="s">
        <v>340</v>
      </c>
      <c r="M91" t="s">
        <v>572</v>
      </c>
      <c r="N91" t="s">
        <v>339</v>
      </c>
      <c r="O91" t="s">
        <v>1212</v>
      </c>
      <c r="P91" s="144">
        <v>147500</v>
      </c>
      <c r="R91" t="s">
        <v>4913</v>
      </c>
      <c r="T91" s="144">
        <v>4656.5749999999998</v>
      </c>
      <c r="U91" s="133">
        <v>2.1071428571428573E-3</v>
      </c>
      <c r="V91" s="133">
        <v>2.8331826364050811E-2</v>
      </c>
      <c r="W91" s="133">
        <v>2.125637077354247E-2</v>
      </c>
    </row>
    <row r="92" spans="1:23">
      <c r="A92" t="s">
        <v>1213</v>
      </c>
      <c r="B92" t="s">
        <v>1231</v>
      </c>
      <c r="C92" t="s">
        <v>4927</v>
      </c>
      <c r="D92" t="s">
        <v>4928</v>
      </c>
      <c r="E92" t="s">
        <v>309</v>
      </c>
      <c r="F92" t="s">
        <v>4929</v>
      </c>
      <c r="G92" t="s">
        <v>4930</v>
      </c>
      <c r="H92" t="s">
        <v>312</v>
      </c>
      <c r="I92" t="s">
        <v>964</v>
      </c>
      <c r="J92" t="s">
        <v>204</v>
      </c>
      <c r="K92" t="s">
        <v>204</v>
      </c>
      <c r="L92" t="s">
        <v>340</v>
      </c>
      <c r="M92" t="s">
        <v>572</v>
      </c>
      <c r="N92" t="s">
        <v>339</v>
      </c>
      <c r="O92" t="s">
        <v>1212</v>
      </c>
      <c r="P92" s="144">
        <v>168250</v>
      </c>
      <c r="R92" t="s">
        <v>4916</v>
      </c>
      <c r="T92" s="144">
        <v>3388.5549999999998</v>
      </c>
      <c r="U92" s="133">
        <v>8.1488169547545082E-4</v>
      </c>
      <c r="V92" s="133">
        <v>2.0616859362307317E-2</v>
      </c>
      <c r="W92" s="133">
        <v>1.5468102944018125E-2</v>
      </c>
    </row>
    <row r="93" spans="1:23">
      <c r="A93" t="s">
        <v>1213</v>
      </c>
      <c r="B93" t="s">
        <v>1231</v>
      </c>
      <c r="C93" t="s">
        <v>4922</v>
      </c>
      <c r="D93" t="s">
        <v>4923</v>
      </c>
      <c r="E93" t="s">
        <v>309</v>
      </c>
      <c r="F93" t="s">
        <v>4931</v>
      </c>
      <c r="G93" t="s">
        <v>4932</v>
      </c>
      <c r="H93" t="s">
        <v>312</v>
      </c>
      <c r="I93" t="s">
        <v>964</v>
      </c>
      <c r="J93" t="s">
        <v>204</v>
      </c>
      <c r="K93" t="s">
        <v>204</v>
      </c>
      <c r="L93" t="s">
        <v>340</v>
      </c>
      <c r="M93" t="s">
        <v>577</v>
      </c>
      <c r="N93" t="s">
        <v>339</v>
      </c>
      <c r="O93" t="s">
        <v>1212</v>
      </c>
      <c r="P93" s="144">
        <v>13800</v>
      </c>
      <c r="R93" t="s">
        <v>4933</v>
      </c>
      <c r="T93" s="144">
        <v>2713.08</v>
      </c>
      <c r="U93" s="133">
        <v>3.9623161908795867E-4</v>
      </c>
      <c r="V93" s="133">
        <v>1.6507091901618458E-2</v>
      </c>
      <c r="W93" s="133">
        <v>1.2384689265883745E-2</v>
      </c>
    </row>
    <row r="94" spans="1:23">
      <c r="A94" t="s">
        <v>1213</v>
      </c>
      <c r="B94" t="s">
        <v>1231</v>
      </c>
      <c r="C94" t="s">
        <v>4922</v>
      </c>
      <c r="D94" t="s">
        <v>4923</v>
      </c>
      <c r="E94" t="s">
        <v>309</v>
      </c>
      <c r="F94" t="s">
        <v>4924</v>
      </c>
      <c r="G94" t="s">
        <v>4925</v>
      </c>
      <c r="H94" t="s">
        <v>312</v>
      </c>
      <c r="I94" t="s">
        <v>964</v>
      </c>
      <c r="J94" t="s">
        <v>204</v>
      </c>
      <c r="K94" t="s">
        <v>204</v>
      </c>
      <c r="L94" t="s">
        <v>340</v>
      </c>
      <c r="M94" t="s">
        <v>572</v>
      </c>
      <c r="N94" t="s">
        <v>339</v>
      </c>
      <c r="O94" t="s">
        <v>1212</v>
      </c>
      <c r="P94" s="144">
        <v>12581</v>
      </c>
      <c r="R94" t="s">
        <v>4926</v>
      </c>
      <c r="T94" s="144">
        <v>2522.4904999999999</v>
      </c>
      <c r="U94" s="133">
        <v>3.5520582640325289E-4</v>
      </c>
      <c r="V94" s="133">
        <v>1.5347495283758493E-2</v>
      </c>
      <c r="W94" s="133">
        <v>1.1514684793166335E-2</v>
      </c>
    </row>
    <row r="95" spans="1:23">
      <c r="A95" t="s">
        <v>1213</v>
      </c>
      <c r="B95" t="s">
        <v>1231</v>
      </c>
      <c r="C95" t="s">
        <v>4905</v>
      </c>
      <c r="D95" t="s">
        <v>4906</v>
      </c>
      <c r="E95" t="s">
        <v>309</v>
      </c>
      <c r="F95" t="s">
        <v>4937</v>
      </c>
      <c r="G95" t="s">
        <v>4938</v>
      </c>
      <c r="H95" t="s">
        <v>312</v>
      </c>
      <c r="I95" t="s">
        <v>964</v>
      </c>
      <c r="J95" t="s">
        <v>204</v>
      </c>
      <c r="K95" t="s">
        <v>204</v>
      </c>
      <c r="L95" t="s">
        <v>340</v>
      </c>
      <c r="M95" t="s">
        <v>577</v>
      </c>
      <c r="N95" t="s">
        <v>339</v>
      </c>
      <c r="O95" t="s">
        <v>1212</v>
      </c>
      <c r="P95" s="144">
        <v>73000</v>
      </c>
      <c r="R95" t="s">
        <v>4939</v>
      </c>
      <c r="T95" s="144">
        <v>1479.71</v>
      </c>
      <c r="U95" s="133">
        <v>1.7905461761868495E-4</v>
      </c>
      <c r="V95" s="133">
        <v>9.0029446082473975E-3</v>
      </c>
      <c r="W95" s="133">
        <v>6.7545920332687708E-3</v>
      </c>
    </row>
    <row r="96" spans="1:23">
      <c r="A96" t="s">
        <v>1213</v>
      </c>
      <c r="B96" t="s">
        <v>1231</v>
      </c>
      <c r="C96" t="s">
        <v>4909</v>
      </c>
      <c r="D96" t="s">
        <v>4910</v>
      </c>
      <c r="E96" t="s">
        <v>309</v>
      </c>
      <c r="F96" t="s">
        <v>4945</v>
      </c>
      <c r="G96" t="s">
        <v>4946</v>
      </c>
      <c r="H96" t="s">
        <v>312</v>
      </c>
      <c r="I96" t="s">
        <v>964</v>
      </c>
      <c r="J96" t="s">
        <v>204</v>
      </c>
      <c r="K96" t="s">
        <v>204</v>
      </c>
      <c r="L96" t="s">
        <v>340</v>
      </c>
      <c r="M96" t="s">
        <v>577</v>
      </c>
      <c r="N96" t="s">
        <v>339</v>
      </c>
      <c r="O96" t="s">
        <v>1212</v>
      </c>
      <c r="P96" s="144">
        <v>40000</v>
      </c>
      <c r="R96" t="s">
        <v>4947</v>
      </c>
      <c r="T96" s="144">
        <v>1236.4000000000001</v>
      </c>
      <c r="U96" s="133">
        <v>7.8107125367423238E-4</v>
      </c>
      <c r="V96" s="133">
        <v>7.5225826098607711E-3</v>
      </c>
      <c r="W96" s="133">
        <v>5.64392860082956E-3</v>
      </c>
    </row>
    <row r="97" spans="1:23">
      <c r="A97" t="s">
        <v>1213</v>
      </c>
      <c r="B97" t="s">
        <v>1231</v>
      </c>
      <c r="C97" t="s">
        <v>4927</v>
      </c>
      <c r="D97" t="s">
        <v>4928</v>
      </c>
      <c r="E97" t="s">
        <v>309</v>
      </c>
      <c r="F97" t="s">
        <v>4934</v>
      </c>
      <c r="G97" t="s">
        <v>4935</v>
      </c>
      <c r="H97" t="s">
        <v>312</v>
      </c>
      <c r="I97" t="s">
        <v>964</v>
      </c>
      <c r="J97" t="s">
        <v>204</v>
      </c>
      <c r="K97" t="s">
        <v>204</v>
      </c>
      <c r="L97" t="s">
        <v>340</v>
      </c>
      <c r="M97" t="s">
        <v>574</v>
      </c>
      <c r="N97" t="s">
        <v>339</v>
      </c>
      <c r="O97" t="s">
        <v>1212</v>
      </c>
      <c r="P97" s="144">
        <v>23849</v>
      </c>
      <c r="R97" t="s">
        <v>4936</v>
      </c>
      <c r="T97" s="144">
        <v>474.5951</v>
      </c>
      <c r="U97" s="133">
        <v>2.7994235175990759E-4</v>
      </c>
      <c r="V97" s="133">
        <v>2.8875613442131461E-3</v>
      </c>
      <c r="W97" s="133">
        <v>2.1664355052600816E-3</v>
      </c>
    </row>
    <row r="98" spans="1:23">
      <c r="A98" t="s">
        <v>1213</v>
      </c>
      <c r="B98" t="s">
        <v>1231</v>
      </c>
      <c r="C98" t="s">
        <v>4927</v>
      </c>
      <c r="D98" t="s">
        <v>4928</v>
      </c>
      <c r="E98" t="s">
        <v>309</v>
      </c>
      <c r="F98" t="s">
        <v>4957</v>
      </c>
      <c r="G98" t="s">
        <v>4958</v>
      </c>
      <c r="H98" t="s">
        <v>312</v>
      </c>
      <c r="I98" t="s">
        <v>965</v>
      </c>
      <c r="J98" t="s">
        <v>204</v>
      </c>
      <c r="K98" t="s">
        <v>204</v>
      </c>
      <c r="L98" t="s">
        <v>340</v>
      </c>
      <c r="M98" t="s">
        <v>605</v>
      </c>
      <c r="N98" t="s">
        <v>339</v>
      </c>
      <c r="O98" t="s">
        <v>1212</v>
      </c>
      <c r="P98" s="144">
        <v>195000</v>
      </c>
      <c r="R98" t="s">
        <v>4959</v>
      </c>
      <c r="T98" s="144">
        <v>10097.1</v>
      </c>
      <c r="U98" s="133">
        <v>1.6050423417577643E-3</v>
      </c>
      <c r="V98" s="133">
        <v>6.1433410603384982E-2</v>
      </c>
      <c r="W98" s="133">
        <v>4.6091322772109471E-2</v>
      </c>
    </row>
    <row r="99" spans="1:23">
      <c r="A99" t="s">
        <v>1213</v>
      </c>
      <c r="B99" t="s">
        <v>1231</v>
      </c>
      <c r="C99" t="s">
        <v>4940</v>
      </c>
      <c r="D99" t="s">
        <v>4941</v>
      </c>
      <c r="E99" t="s">
        <v>309</v>
      </c>
      <c r="F99" t="s">
        <v>4999</v>
      </c>
      <c r="G99" t="s">
        <v>5000</v>
      </c>
      <c r="H99" t="s">
        <v>312</v>
      </c>
      <c r="I99" t="s">
        <v>965</v>
      </c>
      <c r="J99" t="s">
        <v>204</v>
      </c>
      <c r="K99" t="s">
        <v>204</v>
      </c>
      <c r="L99" t="s">
        <v>340</v>
      </c>
      <c r="M99" t="s">
        <v>605</v>
      </c>
      <c r="N99" t="s">
        <v>339</v>
      </c>
      <c r="O99" t="s">
        <v>1212</v>
      </c>
      <c r="P99" s="144">
        <v>104000</v>
      </c>
      <c r="R99" t="s">
        <v>5001</v>
      </c>
      <c r="T99" s="144">
        <v>8650.7199999999993</v>
      </c>
      <c r="U99" s="133">
        <v>4.3333333333333331E-3</v>
      </c>
      <c r="V99" s="133">
        <v>5.2633254476524401E-2</v>
      </c>
      <c r="W99" s="133">
        <v>3.9488875789201142E-2</v>
      </c>
    </row>
    <row r="100" spans="1:23">
      <c r="A100" t="s">
        <v>1213</v>
      </c>
      <c r="B100" t="s">
        <v>1231</v>
      </c>
      <c r="C100" t="s">
        <v>4909</v>
      </c>
      <c r="D100" t="s">
        <v>4910</v>
      </c>
      <c r="E100" t="s">
        <v>309</v>
      </c>
      <c r="F100" t="s">
        <v>4948</v>
      </c>
      <c r="G100" t="s">
        <v>4949</v>
      </c>
      <c r="H100" t="s">
        <v>312</v>
      </c>
      <c r="I100" t="s">
        <v>965</v>
      </c>
      <c r="J100" t="s">
        <v>204</v>
      </c>
      <c r="K100" t="s">
        <v>204</v>
      </c>
      <c r="L100" t="s">
        <v>340</v>
      </c>
      <c r="M100" t="s">
        <v>605</v>
      </c>
      <c r="N100" t="s">
        <v>339</v>
      </c>
      <c r="O100" t="s">
        <v>1212</v>
      </c>
      <c r="P100" s="144">
        <v>112869</v>
      </c>
      <c r="R100" t="s">
        <v>4950</v>
      </c>
      <c r="T100" s="144">
        <v>7653.6469000000006</v>
      </c>
      <c r="U100" s="133">
        <v>3.6409354838709677E-3</v>
      </c>
      <c r="V100" s="133">
        <v>4.6566799576778534E-2</v>
      </c>
      <c r="W100" s="133">
        <v>3.4937428488451321E-2</v>
      </c>
    </row>
    <row r="101" spans="1:23">
      <c r="A101" t="s">
        <v>1213</v>
      </c>
      <c r="B101" t="s">
        <v>1231</v>
      </c>
      <c r="C101" t="s">
        <v>4922</v>
      </c>
      <c r="D101" t="s">
        <v>4923</v>
      </c>
      <c r="E101" t="s">
        <v>309</v>
      </c>
      <c r="F101" t="s">
        <v>4951</v>
      </c>
      <c r="G101" t="s">
        <v>4952</v>
      </c>
      <c r="H101" t="s">
        <v>312</v>
      </c>
      <c r="I101" t="s">
        <v>965</v>
      </c>
      <c r="J101" t="s">
        <v>204</v>
      </c>
      <c r="K101" t="s">
        <v>204</v>
      </c>
      <c r="L101" t="s">
        <v>340</v>
      </c>
      <c r="M101" t="s">
        <v>605</v>
      </c>
      <c r="N101" t="s">
        <v>339</v>
      </c>
      <c r="O101" t="s">
        <v>1212</v>
      </c>
      <c r="P101" s="144">
        <v>120000</v>
      </c>
      <c r="R101" t="s">
        <v>4953</v>
      </c>
      <c r="T101" s="144">
        <v>6128.4</v>
      </c>
      <c r="U101" s="133">
        <v>1.5801849027027482E-3</v>
      </c>
      <c r="V101" s="133">
        <v>3.7286796559584882E-2</v>
      </c>
      <c r="W101" s="133">
        <v>2.7974969295797375E-2</v>
      </c>
    </row>
    <row r="102" spans="1:23">
      <c r="A102" t="s">
        <v>1213</v>
      </c>
      <c r="B102" t="s">
        <v>1231</v>
      </c>
      <c r="C102" t="s">
        <v>4917</v>
      </c>
      <c r="D102" t="s">
        <v>4918</v>
      </c>
      <c r="E102" t="s">
        <v>309</v>
      </c>
      <c r="F102" t="s">
        <v>4975</v>
      </c>
      <c r="G102" t="s">
        <v>4976</v>
      </c>
      <c r="H102" t="s">
        <v>312</v>
      </c>
      <c r="I102" t="s">
        <v>965</v>
      </c>
      <c r="J102" t="s">
        <v>204</v>
      </c>
      <c r="K102" t="s">
        <v>204</v>
      </c>
      <c r="L102" t="s">
        <v>340</v>
      </c>
      <c r="M102" t="s">
        <v>604</v>
      </c>
      <c r="N102" t="s">
        <v>339</v>
      </c>
      <c r="O102" t="s">
        <v>1212</v>
      </c>
      <c r="P102" s="144">
        <v>27350</v>
      </c>
      <c r="R102" t="s">
        <v>4977</v>
      </c>
      <c r="T102" s="144">
        <v>5207.4399999999996</v>
      </c>
      <c r="U102" s="133">
        <v>2.7457657631501048E-4</v>
      </c>
      <c r="V102" s="133">
        <v>3.1683433828771736E-2</v>
      </c>
      <c r="W102" s="133">
        <v>2.3770963727842029E-2</v>
      </c>
    </row>
    <row r="103" spans="1:23">
      <c r="A103" t="s">
        <v>1213</v>
      </c>
      <c r="B103" t="s">
        <v>1231</v>
      </c>
      <c r="C103" t="s">
        <v>4905</v>
      </c>
      <c r="D103" t="s">
        <v>4906</v>
      </c>
      <c r="E103" t="s">
        <v>309</v>
      </c>
      <c r="F103" t="s">
        <v>4981</v>
      </c>
      <c r="G103" t="s">
        <v>4982</v>
      </c>
      <c r="H103" t="s">
        <v>312</v>
      </c>
      <c r="I103" t="s">
        <v>965</v>
      </c>
      <c r="J103" t="s">
        <v>204</v>
      </c>
      <c r="K103" t="s">
        <v>204</v>
      </c>
      <c r="L103" t="s">
        <v>340</v>
      </c>
      <c r="M103" t="s">
        <v>604</v>
      </c>
      <c r="N103" t="s">
        <v>339</v>
      </c>
      <c r="O103" t="s">
        <v>1212</v>
      </c>
      <c r="P103" s="144">
        <v>22000</v>
      </c>
      <c r="R103" t="s">
        <v>4983</v>
      </c>
      <c r="T103" s="144">
        <v>4987.3999999999996</v>
      </c>
      <c r="U103" s="133">
        <v>6.6342567143125915E-4</v>
      </c>
      <c r="V103" s="133">
        <v>3.0344652627320941E-2</v>
      </c>
      <c r="W103" s="133">
        <v>2.2766523377367637E-2</v>
      </c>
    </row>
    <row r="104" spans="1:23">
      <c r="A104" t="s">
        <v>1213</v>
      </c>
      <c r="B104" t="s">
        <v>1231</v>
      </c>
      <c r="C104" t="s">
        <v>4922</v>
      </c>
      <c r="D104" t="s">
        <v>4923</v>
      </c>
      <c r="E104" t="s">
        <v>309</v>
      </c>
      <c r="F104" t="s">
        <v>4990</v>
      </c>
      <c r="G104" t="s">
        <v>4991</v>
      </c>
      <c r="H104" t="s">
        <v>312</v>
      </c>
      <c r="I104" t="s">
        <v>965</v>
      </c>
      <c r="J104" t="s">
        <v>204</v>
      </c>
      <c r="K104" t="s">
        <v>204</v>
      </c>
      <c r="L104" t="s">
        <v>340</v>
      </c>
      <c r="M104" t="s">
        <v>603</v>
      </c>
      <c r="N104" t="s">
        <v>339</v>
      </c>
      <c r="O104" t="s">
        <v>1212</v>
      </c>
      <c r="P104" s="144">
        <v>245235</v>
      </c>
      <c r="R104" t="s">
        <v>4992</v>
      </c>
      <c r="T104" s="144">
        <v>4809.0584000000008</v>
      </c>
      <c r="U104" s="133">
        <v>6.9216069971185165E-3</v>
      </c>
      <c r="V104" s="133">
        <v>2.9259575148427478E-2</v>
      </c>
      <c r="W104" s="133">
        <v>2.1952427988210298E-2</v>
      </c>
    </row>
    <row r="105" spans="1:23">
      <c r="A105" t="s">
        <v>1213</v>
      </c>
      <c r="B105" t="s">
        <v>1231</v>
      </c>
      <c r="C105" t="s">
        <v>4922</v>
      </c>
      <c r="D105" t="s">
        <v>4923</v>
      </c>
      <c r="E105" t="s">
        <v>309</v>
      </c>
      <c r="F105" t="s">
        <v>4969</v>
      </c>
      <c r="G105" t="s">
        <v>4970</v>
      </c>
      <c r="H105" t="s">
        <v>312</v>
      </c>
      <c r="I105" t="s">
        <v>965</v>
      </c>
      <c r="J105" t="s">
        <v>204</v>
      </c>
      <c r="K105" t="s">
        <v>204</v>
      </c>
      <c r="L105" t="s">
        <v>340</v>
      </c>
      <c r="M105" t="s">
        <v>604</v>
      </c>
      <c r="N105" t="s">
        <v>339</v>
      </c>
      <c r="O105" t="s">
        <v>1212</v>
      </c>
      <c r="P105" s="144">
        <v>18747</v>
      </c>
      <c r="R105" t="s">
        <v>4971</v>
      </c>
      <c r="T105" s="144">
        <v>3951.8676</v>
      </c>
      <c r="U105" s="133">
        <v>6.772221860979257E-4</v>
      </c>
      <c r="V105" s="133">
        <v>2.4044201297502607E-2</v>
      </c>
      <c r="W105" s="133">
        <v>1.8039516802274079E-2</v>
      </c>
    </row>
    <row r="106" spans="1:23">
      <c r="A106" t="s">
        <v>1213</v>
      </c>
      <c r="B106" t="s">
        <v>1231</v>
      </c>
      <c r="C106" t="s">
        <v>4927</v>
      </c>
      <c r="D106" t="s">
        <v>4928</v>
      </c>
      <c r="E106" t="s">
        <v>309</v>
      </c>
      <c r="F106" t="s">
        <v>4960</v>
      </c>
      <c r="G106" t="s">
        <v>4961</v>
      </c>
      <c r="H106" t="s">
        <v>312</v>
      </c>
      <c r="I106" t="s">
        <v>965</v>
      </c>
      <c r="J106" t="s">
        <v>204</v>
      </c>
      <c r="K106" t="s">
        <v>204</v>
      </c>
      <c r="L106" t="s">
        <v>340</v>
      </c>
      <c r="M106" t="s">
        <v>604</v>
      </c>
      <c r="N106" t="s">
        <v>339</v>
      </c>
      <c r="O106" t="s">
        <v>1212</v>
      </c>
      <c r="P106" s="144">
        <v>170000</v>
      </c>
      <c r="R106" t="s">
        <v>4962</v>
      </c>
      <c r="T106" s="144">
        <v>3802.9</v>
      </c>
      <c r="U106" s="133">
        <v>4.4880017747354217E-4</v>
      </c>
      <c r="V106" s="133">
        <v>2.3137843260303725E-2</v>
      </c>
      <c r="W106" s="133">
        <v>1.7359508311302761E-2</v>
      </c>
    </row>
    <row r="107" spans="1:23">
      <c r="A107" t="s">
        <v>1213</v>
      </c>
      <c r="B107" t="s">
        <v>1231</v>
      </c>
      <c r="C107" t="s">
        <v>4909</v>
      </c>
      <c r="D107" t="s">
        <v>4910</v>
      </c>
      <c r="E107" t="s">
        <v>309</v>
      </c>
      <c r="F107" t="s">
        <v>4993</v>
      </c>
      <c r="G107" t="s">
        <v>4994</v>
      </c>
      <c r="H107" t="s">
        <v>312</v>
      </c>
      <c r="I107" t="s">
        <v>965</v>
      </c>
      <c r="J107" t="s">
        <v>204</v>
      </c>
      <c r="K107" t="s">
        <v>204</v>
      </c>
      <c r="L107" t="s">
        <v>340</v>
      </c>
      <c r="M107" t="s">
        <v>598</v>
      </c>
      <c r="N107" t="s">
        <v>339</v>
      </c>
      <c r="O107" t="s">
        <v>1212</v>
      </c>
      <c r="P107" s="144">
        <v>47433.33</v>
      </c>
      <c r="R107" t="s">
        <v>4995</v>
      </c>
      <c r="T107" s="144">
        <v>3474.0171</v>
      </c>
      <c r="U107" s="133">
        <v>3.5574998389374959E-3</v>
      </c>
      <c r="V107" s="133">
        <v>2.1136833178239289E-2</v>
      </c>
      <c r="W107" s="133">
        <v>1.5858220971778175E-2</v>
      </c>
    </row>
    <row r="108" spans="1:23">
      <c r="A108" t="s">
        <v>1213</v>
      </c>
      <c r="B108" t="s">
        <v>1231</v>
      </c>
      <c r="C108" t="s">
        <v>4909</v>
      </c>
      <c r="D108" t="s">
        <v>4910</v>
      </c>
      <c r="E108" t="s">
        <v>309</v>
      </c>
      <c r="F108" t="s">
        <v>5135</v>
      </c>
      <c r="G108" t="s">
        <v>5136</v>
      </c>
      <c r="H108" t="s">
        <v>312</v>
      </c>
      <c r="I108" t="s">
        <v>965</v>
      </c>
      <c r="J108" t="s">
        <v>204</v>
      </c>
      <c r="K108" t="s">
        <v>204</v>
      </c>
      <c r="L108" t="s">
        <v>340</v>
      </c>
      <c r="M108" t="s">
        <v>610</v>
      </c>
      <c r="N108" t="s">
        <v>339</v>
      </c>
      <c r="O108" t="s">
        <v>1212</v>
      </c>
      <c r="P108" s="144">
        <v>59456</v>
      </c>
      <c r="R108" t="s">
        <v>5137</v>
      </c>
      <c r="T108" s="144">
        <v>2871.7248</v>
      </c>
      <c r="U108" s="133">
        <v>9.4618403260337304E-3</v>
      </c>
      <c r="V108" s="133">
        <v>1.7472328567442495E-2</v>
      </c>
      <c r="W108" s="133">
        <v>1.3108872316751495E-2</v>
      </c>
    </row>
    <row r="109" spans="1:23">
      <c r="A109" t="s">
        <v>1213</v>
      </c>
      <c r="B109" t="s">
        <v>1231</v>
      </c>
      <c r="C109" t="s">
        <v>4905</v>
      </c>
      <c r="D109" t="s">
        <v>4906</v>
      </c>
      <c r="E109" t="s">
        <v>309</v>
      </c>
      <c r="F109" t="s">
        <v>4966</v>
      </c>
      <c r="G109" t="s">
        <v>4967</v>
      </c>
      <c r="H109" t="s">
        <v>312</v>
      </c>
      <c r="I109" t="s">
        <v>965</v>
      </c>
      <c r="J109" t="s">
        <v>204</v>
      </c>
      <c r="K109" t="s">
        <v>204</v>
      </c>
      <c r="L109" t="s">
        <v>340</v>
      </c>
      <c r="M109" t="s">
        <v>610</v>
      </c>
      <c r="N109" t="s">
        <v>339</v>
      </c>
      <c r="O109" t="s">
        <v>1212</v>
      </c>
      <c r="P109" s="144">
        <v>105451</v>
      </c>
      <c r="R109" t="s">
        <v>4968</v>
      </c>
      <c r="T109" s="144">
        <v>2726.9629</v>
      </c>
      <c r="U109" s="133">
        <v>1.9196103218898398E-3</v>
      </c>
      <c r="V109" s="133">
        <v>1.6591558871216591E-2</v>
      </c>
      <c r="W109" s="133">
        <v>1.2448061856158181E-2</v>
      </c>
    </row>
    <row r="110" spans="1:23">
      <c r="A110" t="s">
        <v>1213</v>
      </c>
      <c r="B110" t="s">
        <v>1231</v>
      </c>
      <c r="C110" t="s">
        <v>4909</v>
      </c>
      <c r="D110" t="s">
        <v>4910</v>
      </c>
      <c r="E110" t="s">
        <v>309</v>
      </c>
      <c r="F110" t="s">
        <v>5002</v>
      </c>
      <c r="G110" t="s">
        <v>5003</v>
      </c>
      <c r="H110" t="s">
        <v>312</v>
      </c>
      <c r="I110" t="s">
        <v>965</v>
      </c>
      <c r="J110" t="s">
        <v>204</v>
      </c>
      <c r="K110" t="s">
        <v>204</v>
      </c>
      <c r="L110" t="s">
        <v>340</v>
      </c>
      <c r="M110" t="s">
        <v>600</v>
      </c>
      <c r="N110" t="s">
        <v>339</v>
      </c>
      <c r="O110" t="s">
        <v>1212</v>
      </c>
      <c r="P110" s="144">
        <v>62630</v>
      </c>
      <c r="R110" t="s">
        <v>5004</v>
      </c>
      <c r="T110" s="144">
        <v>2630.46</v>
      </c>
      <c r="U110" s="133">
        <v>7.3560268857321151E-3</v>
      </c>
      <c r="V110" s="133">
        <v>1.6004410103473282E-2</v>
      </c>
      <c r="W110" s="133">
        <v>1.200754482961673E-2</v>
      </c>
    </row>
    <row r="111" spans="1:23">
      <c r="A111" t="s">
        <v>1213</v>
      </c>
      <c r="B111" t="s">
        <v>1231</v>
      </c>
      <c r="C111" t="s">
        <v>4927</v>
      </c>
      <c r="D111" t="s">
        <v>4928</v>
      </c>
      <c r="E111" t="s">
        <v>309</v>
      </c>
      <c r="F111" t="s">
        <v>5014</v>
      </c>
      <c r="G111" t="s">
        <v>5015</v>
      </c>
      <c r="H111" t="s">
        <v>312</v>
      </c>
      <c r="I111" t="s">
        <v>965</v>
      </c>
      <c r="J111" t="s">
        <v>204</v>
      </c>
      <c r="K111" t="s">
        <v>204</v>
      </c>
      <c r="L111" t="s">
        <v>340</v>
      </c>
      <c r="M111" t="s">
        <v>598</v>
      </c>
      <c r="N111" t="s">
        <v>339</v>
      </c>
      <c r="O111" t="s">
        <v>1212</v>
      </c>
      <c r="P111" s="144">
        <v>16059</v>
      </c>
      <c r="R111" t="s">
        <v>5016</v>
      </c>
      <c r="T111" s="144">
        <v>2593.5284999999999</v>
      </c>
      <c r="U111" s="133">
        <v>1.814316731640423E-3</v>
      </c>
      <c r="V111" s="133">
        <v>1.5779709149367754E-2</v>
      </c>
      <c r="W111" s="133">
        <v>1.1838959623274496E-2</v>
      </c>
    </row>
    <row r="112" spans="1:23">
      <c r="A112" t="s">
        <v>1213</v>
      </c>
      <c r="B112" t="s">
        <v>1231</v>
      </c>
      <c r="C112" t="s">
        <v>4905</v>
      </c>
      <c r="D112" t="s">
        <v>4906</v>
      </c>
      <c r="E112" t="s">
        <v>309</v>
      </c>
      <c r="F112" t="s">
        <v>5031</v>
      </c>
      <c r="G112" t="s">
        <v>5032</v>
      </c>
      <c r="H112" t="s">
        <v>312</v>
      </c>
      <c r="I112" t="s">
        <v>965</v>
      </c>
      <c r="J112" t="s">
        <v>204</v>
      </c>
      <c r="K112" t="s">
        <v>204</v>
      </c>
      <c r="L112" t="s">
        <v>340</v>
      </c>
      <c r="M112" t="s">
        <v>609</v>
      </c>
      <c r="N112" t="s">
        <v>339</v>
      </c>
      <c r="O112" t="s">
        <v>1212</v>
      </c>
      <c r="P112" s="144">
        <v>396000</v>
      </c>
      <c r="R112" t="s">
        <v>5033</v>
      </c>
      <c r="T112" s="144">
        <v>2452.8240000000001</v>
      </c>
      <c r="U112" s="133">
        <v>1.0760869565217392E-3</v>
      </c>
      <c r="V112" s="133">
        <v>1.4923625984672546E-2</v>
      </c>
      <c r="W112" s="133">
        <v>1.1196670597218671E-2</v>
      </c>
    </row>
    <row r="113" spans="1:23">
      <c r="A113" t="s">
        <v>1213</v>
      </c>
      <c r="B113" t="s">
        <v>1231</v>
      </c>
      <c r="C113" t="s">
        <v>4927</v>
      </c>
      <c r="D113" t="s">
        <v>4928</v>
      </c>
      <c r="E113" t="s">
        <v>309</v>
      </c>
      <c r="F113" t="s">
        <v>4972</v>
      </c>
      <c r="G113" t="s">
        <v>4973</v>
      </c>
      <c r="H113" t="s">
        <v>312</v>
      </c>
      <c r="I113" t="s">
        <v>965</v>
      </c>
      <c r="J113" t="s">
        <v>204</v>
      </c>
      <c r="K113" t="s">
        <v>204</v>
      </c>
      <c r="L113" t="s">
        <v>340</v>
      </c>
      <c r="M113" t="s">
        <v>582</v>
      </c>
      <c r="N113" t="s">
        <v>339</v>
      </c>
      <c r="O113" t="s">
        <v>1212</v>
      </c>
      <c r="P113" s="144">
        <v>13627</v>
      </c>
      <c r="R113" t="s">
        <v>4974</v>
      </c>
      <c r="T113" s="144">
        <v>2222.5637000000002</v>
      </c>
      <c r="U113" s="133">
        <v>1.1934701148584709E-3</v>
      </c>
      <c r="V113" s="133">
        <v>1.3522661791433041E-2</v>
      </c>
      <c r="W113" s="133">
        <v>1.0145576539627605E-2</v>
      </c>
    </row>
    <row r="114" spans="1:23">
      <c r="A114" t="s">
        <v>1213</v>
      </c>
      <c r="B114" t="s">
        <v>1231</v>
      </c>
      <c r="C114" t="s">
        <v>4940</v>
      </c>
      <c r="D114" t="s">
        <v>4941</v>
      </c>
      <c r="E114" t="s">
        <v>309</v>
      </c>
      <c r="F114" t="s">
        <v>5138</v>
      </c>
      <c r="G114" t="s">
        <v>5139</v>
      </c>
      <c r="H114" t="s">
        <v>312</v>
      </c>
      <c r="I114" t="s">
        <v>965</v>
      </c>
      <c r="J114" t="s">
        <v>204</v>
      </c>
      <c r="K114" t="s">
        <v>204</v>
      </c>
      <c r="L114" t="s">
        <v>340</v>
      </c>
      <c r="M114" t="s">
        <v>604</v>
      </c>
      <c r="N114" t="s">
        <v>339</v>
      </c>
      <c r="O114" t="s">
        <v>1212</v>
      </c>
      <c r="P114" s="144">
        <v>20000</v>
      </c>
      <c r="R114" t="s">
        <v>5140</v>
      </c>
      <c r="T114" s="144">
        <v>1910.2</v>
      </c>
      <c r="U114" s="133">
        <v>3.0534351145038169E-4</v>
      </c>
      <c r="V114" s="133">
        <v>1.1622158930245912E-2</v>
      </c>
      <c r="W114" s="133">
        <v>8.7196962255779893E-3</v>
      </c>
    </row>
    <row r="115" spans="1:23">
      <c r="A115" t="s">
        <v>1213</v>
      </c>
      <c r="B115" t="s">
        <v>1231</v>
      </c>
      <c r="C115" t="s">
        <v>4905</v>
      </c>
      <c r="D115" t="s">
        <v>4906</v>
      </c>
      <c r="E115" t="s">
        <v>309</v>
      </c>
      <c r="F115" t="s">
        <v>4987</v>
      </c>
      <c r="G115" t="s">
        <v>4988</v>
      </c>
      <c r="H115" t="s">
        <v>312</v>
      </c>
      <c r="I115" t="s">
        <v>965</v>
      </c>
      <c r="J115" t="s">
        <v>204</v>
      </c>
      <c r="K115" t="s">
        <v>204</v>
      </c>
      <c r="L115" t="s">
        <v>340</v>
      </c>
      <c r="M115" t="s">
        <v>598</v>
      </c>
      <c r="N115" t="s">
        <v>339</v>
      </c>
      <c r="O115" t="s">
        <v>1212</v>
      </c>
      <c r="P115" s="144">
        <v>12400</v>
      </c>
      <c r="R115" t="s">
        <v>4989</v>
      </c>
      <c r="T115" s="144">
        <v>1881.08</v>
      </c>
      <c r="U115" s="133">
        <v>2.4565004777398169E-4</v>
      </c>
      <c r="V115" s="133">
        <v>1.1444985195532918E-2</v>
      </c>
      <c r="W115" s="133">
        <v>8.5867690168622366E-3</v>
      </c>
    </row>
    <row r="116" spans="1:23">
      <c r="A116" t="s">
        <v>1213</v>
      </c>
      <c r="B116" t="s">
        <v>1231</v>
      </c>
      <c r="C116" t="s">
        <v>4909</v>
      </c>
      <c r="D116" t="s">
        <v>4910</v>
      </c>
      <c r="E116" t="s">
        <v>309</v>
      </c>
      <c r="F116" t="s">
        <v>4954</v>
      </c>
      <c r="G116" t="s">
        <v>4955</v>
      </c>
      <c r="H116" t="s">
        <v>312</v>
      </c>
      <c r="I116" t="s">
        <v>965</v>
      </c>
      <c r="J116" t="s">
        <v>204</v>
      </c>
      <c r="K116" t="s">
        <v>204</v>
      </c>
      <c r="L116" t="s">
        <v>340</v>
      </c>
      <c r="M116" t="s">
        <v>604</v>
      </c>
      <c r="N116" t="s">
        <v>339</v>
      </c>
      <c r="O116" t="s">
        <v>1212</v>
      </c>
      <c r="P116" s="144">
        <v>18907</v>
      </c>
      <c r="R116" t="s">
        <v>4956</v>
      </c>
      <c r="T116" s="144">
        <v>1559.4494</v>
      </c>
      <c r="U116" s="133">
        <v>2.3057317073170731E-4</v>
      </c>
      <c r="V116" s="133">
        <v>9.4880998354048111E-3</v>
      </c>
      <c r="W116" s="133">
        <v>7.1185869010428286E-3</v>
      </c>
    </row>
    <row r="117" spans="1:23">
      <c r="A117" t="s">
        <v>1213</v>
      </c>
      <c r="B117" t="s">
        <v>1231</v>
      </c>
      <c r="C117" t="s">
        <v>4905</v>
      </c>
      <c r="D117" t="s">
        <v>4906</v>
      </c>
      <c r="E117" t="s">
        <v>309</v>
      </c>
      <c r="F117" t="s">
        <v>4963</v>
      </c>
      <c r="G117" t="s">
        <v>4964</v>
      </c>
      <c r="H117" t="s">
        <v>312</v>
      </c>
      <c r="I117" t="s">
        <v>965</v>
      </c>
      <c r="J117" t="s">
        <v>204</v>
      </c>
      <c r="K117" t="s">
        <v>204</v>
      </c>
      <c r="L117" t="s">
        <v>340</v>
      </c>
      <c r="M117" t="s">
        <v>605</v>
      </c>
      <c r="N117" t="s">
        <v>339</v>
      </c>
      <c r="O117" t="s">
        <v>1212</v>
      </c>
      <c r="P117" s="144">
        <v>33000</v>
      </c>
      <c r="R117" t="s">
        <v>4965</v>
      </c>
      <c r="T117" s="144">
        <v>1546.71</v>
      </c>
      <c r="U117" s="133">
        <v>2.5672347301053291E-4</v>
      </c>
      <c r="V117" s="133">
        <v>9.4105902203961127E-3</v>
      </c>
      <c r="W117" s="133">
        <v>7.0604341687068011E-3</v>
      </c>
    </row>
    <row r="118" spans="1:23">
      <c r="A118" t="s">
        <v>1213</v>
      </c>
      <c r="B118" t="s">
        <v>1231</v>
      </c>
      <c r="C118" t="s">
        <v>4922</v>
      </c>
      <c r="D118" t="s">
        <v>4923</v>
      </c>
      <c r="E118" t="s">
        <v>309</v>
      </c>
      <c r="F118" t="s">
        <v>5011</v>
      </c>
      <c r="G118" t="s">
        <v>5012</v>
      </c>
      <c r="H118" t="s">
        <v>312</v>
      </c>
      <c r="I118" t="s">
        <v>965</v>
      </c>
      <c r="J118" t="s">
        <v>204</v>
      </c>
      <c r="K118" t="s">
        <v>204</v>
      </c>
      <c r="L118" t="s">
        <v>340</v>
      </c>
      <c r="M118" t="s">
        <v>598</v>
      </c>
      <c r="N118" t="s">
        <v>339</v>
      </c>
      <c r="O118" t="s">
        <v>1212</v>
      </c>
      <c r="P118" s="144">
        <v>9408.11</v>
      </c>
      <c r="R118" t="s">
        <v>5013</v>
      </c>
      <c r="T118" s="144">
        <v>1462.9611</v>
      </c>
      <c r="U118" s="133">
        <v>9.5610038367550856E-4</v>
      </c>
      <c r="V118" s="133">
        <v>8.9010399283206872E-3</v>
      </c>
      <c r="W118" s="133">
        <v>6.678136543522094E-3</v>
      </c>
    </row>
    <row r="119" spans="1:23">
      <c r="A119" t="s">
        <v>1213</v>
      </c>
      <c r="B119" t="s">
        <v>1231</v>
      </c>
      <c r="C119" t="s">
        <v>4927</v>
      </c>
      <c r="D119" t="s">
        <v>4928</v>
      </c>
      <c r="E119" t="s">
        <v>309</v>
      </c>
      <c r="F119" t="s">
        <v>4978</v>
      </c>
      <c r="G119" t="s">
        <v>4979</v>
      </c>
      <c r="H119" t="s">
        <v>312</v>
      </c>
      <c r="I119" t="s">
        <v>965</v>
      </c>
      <c r="J119" t="s">
        <v>204</v>
      </c>
      <c r="K119" t="s">
        <v>204</v>
      </c>
      <c r="L119" t="s">
        <v>340</v>
      </c>
      <c r="M119" t="s">
        <v>597</v>
      </c>
      <c r="N119" t="s">
        <v>339</v>
      </c>
      <c r="O119" t="s">
        <v>1212</v>
      </c>
      <c r="P119" s="144">
        <v>20000</v>
      </c>
      <c r="R119" t="s">
        <v>4980</v>
      </c>
      <c r="T119" s="144">
        <v>1429</v>
      </c>
      <c r="U119" s="133">
        <v>2.0161875870608703E-4</v>
      </c>
      <c r="V119" s="133">
        <v>8.6944116382166314E-3</v>
      </c>
      <c r="W119" s="133">
        <v>6.5231106200141064E-3</v>
      </c>
    </row>
    <row r="120" spans="1:23">
      <c r="A120" t="s">
        <v>1213</v>
      </c>
      <c r="B120" t="s">
        <v>1231</v>
      </c>
      <c r="C120" t="s">
        <v>4905</v>
      </c>
      <c r="D120" t="s">
        <v>4906</v>
      </c>
      <c r="E120" t="s">
        <v>309</v>
      </c>
      <c r="F120" t="s">
        <v>5020</v>
      </c>
      <c r="G120" t="s">
        <v>5021</v>
      </c>
      <c r="H120" t="s">
        <v>312</v>
      </c>
      <c r="I120" t="s">
        <v>965</v>
      </c>
      <c r="J120" t="s">
        <v>204</v>
      </c>
      <c r="K120" t="s">
        <v>204</v>
      </c>
      <c r="L120" t="s">
        <v>340</v>
      </c>
      <c r="M120" t="s">
        <v>582</v>
      </c>
      <c r="N120" t="s">
        <v>339</v>
      </c>
      <c r="O120" t="s">
        <v>1212</v>
      </c>
      <c r="P120" s="144">
        <v>8215</v>
      </c>
      <c r="R120" t="s">
        <v>5022</v>
      </c>
      <c r="T120" s="144">
        <v>1333.2945</v>
      </c>
      <c r="U120" s="133">
        <v>2.7918368390058657E-4</v>
      </c>
      <c r="V120" s="133">
        <v>8.1121142183136624E-3</v>
      </c>
      <c r="W120" s="133">
        <v>6.0862333887728472E-3</v>
      </c>
    </row>
    <row r="121" spans="1:23">
      <c r="A121" t="s">
        <v>1213</v>
      </c>
      <c r="B121" t="s">
        <v>1231</v>
      </c>
      <c r="C121" t="s">
        <v>4922</v>
      </c>
      <c r="D121" t="s">
        <v>4923</v>
      </c>
      <c r="E121" t="s">
        <v>309</v>
      </c>
      <c r="F121" t="s">
        <v>5017</v>
      </c>
      <c r="G121" t="s">
        <v>5018</v>
      </c>
      <c r="H121" t="s">
        <v>312</v>
      </c>
      <c r="I121" t="s">
        <v>965</v>
      </c>
      <c r="J121" t="s">
        <v>204</v>
      </c>
      <c r="K121" t="s">
        <v>204</v>
      </c>
      <c r="L121" t="s">
        <v>340</v>
      </c>
      <c r="M121" t="s">
        <v>595</v>
      </c>
      <c r="N121" t="s">
        <v>339</v>
      </c>
      <c r="O121" t="s">
        <v>1212</v>
      </c>
      <c r="P121" s="144">
        <v>58700</v>
      </c>
      <c r="R121" t="s">
        <v>5019</v>
      </c>
      <c r="T121" s="144">
        <v>1153.4549999999999</v>
      </c>
      <c r="U121" s="133">
        <v>1.9421247486611003E-3</v>
      </c>
      <c r="V121" s="133">
        <v>7.0179234262835299E-3</v>
      </c>
      <c r="W121" s="133">
        <v>5.2653006019652698E-3</v>
      </c>
    </row>
    <row r="122" spans="1:23">
      <c r="A122" t="s">
        <v>1213</v>
      </c>
      <c r="B122" t="s">
        <v>1231</v>
      </c>
      <c r="C122" t="s">
        <v>4909</v>
      </c>
      <c r="D122" t="s">
        <v>4910</v>
      </c>
      <c r="E122" t="s">
        <v>309</v>
      </c>
      <c r="F122" t="s">
        <v>4996</v>
      </c>
      <c r="G122" t="s">
        <v>4997</v>
      </c>
      <c r="H122" t="s">
        <v>312</v>
      </c>
      <c r="I122" t="s">
        <v>965</v>
      </c>
      <c r="J122" t="s">
        <v>204</v>
      </c>
      <c r="K122" t="s">
        <v>204</v>
      </c>
      <c r="L122" t="s">
        <v>340</v>
      </c>
      <c r="M122" t="s">
        <v>609</v>
      </c>
      <c r="N122" t="s">
        <v>339</v>
      </c>
      <c r="O122" t="s">
        <v>1212</v>
      </c>
      <c r="P122" s="144">
        <v>11275</v>
      </c>
      <c r="R122" t="s">
        <v>4998</v>
      </c>
      <c r="T122" s="144">
        <v>842.80630000000008</v>
      </c>
      <c r="U122" s="133">
        <v>2.7588525522383531E-3</v>
      </c>
      <c r="V122" s="133">
        <v>5.1278547717016898E-3</v>
      </c>
      <c r="W122" s="133">
        <v>3.8472487053808706E-3</v>
      </c>
    </row>
    <row r="123" spans="1:23">
      <c r="A123" t="s">
        <v>1213</v>
      </c>
      <c r="B123" t="s">
        <v>1231</v>
      </c>
      <c r="C123" t="s">
        <v>4909</v>
      </c>
      <c r="D123" t="s">
        <v>4910</v>
      </c>
      <c r="E123" t="s">
        <v>309</v>
      </c>
      <c r="F123" t="s">
        <v>5141</v>
      </c>
      <c r="G123" t="s">
        <v>5142</v>
      </c>
      <c r="H123" t="s">
        <v>312</v>
      </c>
      <c r="I123" t="s">
        <v>965</v>
      </c>
      <c r="J123" t="s">
        <v>204</v>
      </c>
      <c r="K123" t="s">
        <v>204</v>
      </c>
      <c r="L123" t="s">
        <v>340</v>
      </c>
      <c r="M123" t="s">
        <v>582</v>
      </c>
      <c r="N123" t="s">
        <v>339</v>
      </c>
      <c r="O123" t="s">
        <v>1212</v>
      </c>
      <c r="P123" s="144">
        <v>12000</v>
      </c>
      <c r="R123" t="s">
        <v>5143</v>
      </c>
      <c r="T123" s="144">
        <v>530.76</v>
      </c>
      <c r="U123" s="133">
        <v>1.7275073149137865E-3</v>
      </c>
      <c r="V123" s="133">
        <v>3.2292833597619727E-3</v>
      </c>
      <c r="W123" s="133">
        <v>2.4228174896281924E-3</v>
      </c>
    </row>
    <row r="124" spans="1:23">
      <c r="A124" t="s">
        <v>1213</v>
      </c>
      <c r="B124" t="s">
        <v>1231</v>
      </c>
      <c r="C124" t="s">
        <v>4922</v>
      </c>
      <c r="D124" t="s">
        <v>4923</v>
      </c>
      <c r="E124" t="s">
        <v>309</v>
      </c>
      <c r="F124" t="s">
        <v>5028</v>
      </c>
      <c r="G124" t="s">
        <v>5029</v>
      </c>
      <c r="H124" t="s">
        <v>312</v>
      </c>
      <c r="I124" t="s">
        <v>965</v>
      </c>
      <c r="J124" t="s">
        <v>204</v>
      </c>
      <c r="K124" t="s">
        <v>204</v>
      </c>
      <c r="L124" t="s">
        <v>340</v>
      </c>
      <c r="M124" t="s">
        <v>609</v>
      </c>
      <c r="N124" t="s">
        <v>339</v>
      </c>
      <c r="O124" t="s">
        <v>1212</v>
      </c>
      <c r="P124" s="144">
        <v>4621</v>
      </c>
      <c r="R124" t="s">
        <v>5030</v>
      </c>
      <c r="T124" s="144">
        <v>515.24149999999997</v>
      </c>
      <c r="U124" s="133">
        <v>5.7306178067322174E-4</v>
      </c>
      <c r="V124" s="133">
        <v>3.1348647264466019E-3</v>
      </c>
      <c r="W124" s="133">
        <v>2.3519785168103556E-3</v>
      </c>
    </row>
    <row r="125" spans="1:23">
      <c r="A125" t="s">
        <v>1213</v>
      </c>
      <c r="B125" t="s">
        <v>1231</v>
      </c>
      <c r="C125" t="s">
        <v>4922</v>
      </c>
      <c r="D125" t="s">
        <v>4923</v>
      </c>
      <c r="E125" t="s">
        <v>309</v>
      </c>
      <c r="F125" t="s">
        <v>5008</v>
      </c>
      <c r="G125" t="s">
        <v>5009</v>
      </c>
      <c r="H125" t="s">
        <v>312</v>
      </c>
      <c r="I125" t="s">
        <v>965</v>
      </c>
      <c r="J125" t="s">
        <v>204</v>
      </c>
      <c r="K125" t="s">
        <v>204</v>
      </c>
      <c r="L125" t="s">
        <v>340</v>
      </c>
      <c r="M125" t="s">
        <v>610</v>
      </c>
      <c r="N125" t="s">
        <v>339</v>
      </c>
      <c r="O125" t="s">
        <v>1212</v>
      </c>
      <c r="P125" s="144">
        <v>1055</v>
      </c>
      <c r="R125" t="s">
        <v>5010</v>
      </c>
      <c r="T125" s="144">
        <v>494.37299999999999</v>
      </c>
      <c r="U125" s="133">
        <v>5.3520698051948048E-4</v>
      </c>
      <c r="V125" s="133">
        <v>3.0078952867880131E-3</v>
      </c>
      <c r="W125" s="133">
        <v>2.2567178212373924E-3</v>
      </c>
    </row>
    <row r="126" spans="1:23">
      <c r="A126" t="s">
        <v>1213</v>
      </c>
      <c r="B126" t="s">
        <v>1231</v>
      </c>
      <c r="C126" t="s">
        <v>5042</v>
      </c>
      <c r="D126" t="s">
        <v>5043</v>
      </c>
      <c r="E126" t="s">
        <v>80</v>
      </c>
      <c r="F126" t="s">
        <v>5044</v>
      </c>
      <c r="G126" t="s">
        <v>5045</v>
      </c>
      <c r="H126" t="s">
        <v>321</v>
      </c>
      <c r="I126" t="s">
        <v>965</v>
      </c>
      <c r="J126" t="s">
        <v>205</v>
      </c>
      <c r="K126" t="s">
        <v>293</v>
      </c>
      <c r="L126" t="s">
        <v>340</v>
      </c>
      <c r="M126" t="s">
        <v>604</v>
      </c>
      <c r="N126" t="s">
        <v>339</v>
      </c>
      <c r="O126" t="s">
        <v>1212</v>
      </c>
      <c r="P126" s="144">
        <v>1920</v>
      </c>
      <c r="R126" t="s">
        <v>5046</v>
      </c>
      <c r="T126" s="144">
        <v>7244.16</v>
      </c>
      <c r="U126" s="133">
        <v>8.433110500101022E-3</v>
      </c>
      <c r="V126" s="133">
        <v>4.4075373697063255E-2</v>
      </c>
      <c r="W126" s="133">
        <v>3.3068199460518817E-2</v>
      </c>
    </row>
    <row r="127" spans="1:23">
      <c r="A127" t="s">
        <v>1213</v>
      </c>
      <c r="B127" t="s">
        <v>1231</v>
      </c>
      <c r="C127" t="s">
        <v>4900</v>
      </c>
      <c r="D127" t="s">
        <v>4901</v>
      </c>
      <c r="E127" t="s">
        <v>80</v>
      </c>
      <c r="F127" t="s">
        <v>4902</v>
      </c>
      <c r="G127" t="s">
        <v>4903</v>
      </c>
      <c r="H127" t="s">
        <v>321</v>
      </c>
      <c r="I127" t="s">
        <v>965</v>
      </c>
      <c r="J127" t="s">
        <v>205</v>
      </c>
      <c r="K127" t="s">
        <v>224</v>
      </c>
      <c r="L127" t="s">
        <v>344</v>
      </c>
      <c r="M127" t="s">
        <v>604</v>
      </c>
      <c r="N127" t="s">
        <v>339</v>
      </c>
      <c r="O127" t="s">
        <v>1215</v>
      </c>
      <c r="P127" s="144">
        <v>3725</v>
      </c>
      <c r="Q127" t="s">
        <v>1216</v>
      </c>
      <c r="R127" t="s">
        <v>4904</v>
      </c>
      <c r="T127" s="144">
        <v>7188.6652999999997</v>
      </c>
      <c r="U127" s="133">
        <v>7.0017118950626652E-9</v>
      </c>
      <c r="V127" s="133">
        <v>4.376495761384986E-2</v>
      </c>
      <c r="W127" s="133">
        <v>3.2835305213813032E-2</v>
      </c>
    </row>
    <row r="128" spans="1:23">
      <c r="A128" t="s">
        <v>1213</v>
      </c>
      <c r="B128" t="s">
        <v>1231</v>
      </c>
      <c r="C128" t="s">
        <v>4890</v>
      </c>
      <c r="D128" t="s">
        <v>4891</v>
      </c>
      <c r="E128" t="s">
        <v>80</v>
      </c>
      <c r="F128" t="s">
        <v>4892</v>
      </c>
      <c r="G128" t="s">
        <v>4893</v>
      </c>
      <c r="H128" t="s">
        <v>321</v>
      </c>
      <c r="I128" t="s">
        <v>965</v>
      </c>
      <c r="J128" t="s">
        <v>205</v>
      </c>
      <c r="K128" t="s">
        <v>224</v>
      </c>
      <c r="L128" t="s">
        <v>344</v>
      </c>
      <c r="M128" t="s">
        <v>604</v>
      </c>
      <c r="N128" t="s">
        <v>339</v>
      </c>
      <c r="O128" t="s">
        <v>1215</v>
      </c>
      <c r="P128" s="144">
        <v>3595</v>
      </c>
      <c r="Q128" t="s">
        <v>1216</v>
      </c>
      <c r="R128" t="s">
        <v>4894</v>
      </c>
      <c r="T128" s="144">
        <v>6361.1967999999997</v>
      </c>
      <c r="U128" s="133">
        <v>8.2508594047532813E-9</v>
      </c>
      <c r="V128" s="133">
        <v>3.8703193707664389E-2</v>
      </c>
      <c r="W128" s="133">
        <v>2.903764215547466E-2</v>
      </c>
    </row>
    <row r="129" spans="1:23">
      <c r="A129" t="s">
        <v>1213</v>
      </c>
      <c r="B129" t="s">
        <v>1231</v>
      </c>
      <c r="C129" t="s">
        <v>4895</v>
      </c>
      <c r="D129" t="s">
        <v>4896</v>
      </c>
      <c r="E129" t="s">
        <v>80</v>
      </c>
      <c r="F129" t="s">
        <v>4897</v>
      </c>
      <c r="G129" t="s">
        <v>4898</v>
      </c>
      <c r="H129" t="s">
        <v>321</v>
      </c>
      <c r="I129" t="s">
        <v>965</v>
      </c>
      <c r="J129" t="s">
        <v>205</v>
      </c>
      <c r="K129" t="s">
        <v>224</v>
      </c>
      <c r="L129" t="s">
        <v>346</v>
      </c>
      <c r="M129" t="s">
        <v>597</v>
      </c>
      <c r="N129" t="s">
        <v>339</v>
      </c>
      <c r="O129" t="s">
        <v>1215</v>
      </c>
      <c r="P129" s="144">
        <v>3500</v>
      </c>
      <c r="Q129" t="s">
        <v>1216</v>
      </c>
      <c r="R129" t="s">
        <v>4899</v>
      </c>
      <c r="T129" s="144">
        <v>5725.9679999999998</v>
      </c>
      <c r="U129" s="133">
        <v>1.346862486843288E-8</v>
      </c>
      <c r="V129" s="133">
        <v>3.4847492781778046E-2</v>
      </c>
      <c r="W129" s="133">
        <v>2.6144845643897671E-2</v>
      </c>
    </row>
    <row r="130" spans="1:23">
      <c r="A130" t="s">
        <v>1213</v>
      </c>
      <c r="B130" t="s">
        <v>1231</v>
      </c>
      <c r="C130" t="s">
        <v>5047</v>
      </c>
      <c r="D130" t="s">
        <v>5048</v>
      </c>
      <c r="E130" t="s">
        <v>80</v>
      </c>
      <c r="F130" t="s">
        <v>5049</v>
      </c>
      <c r="G130" t="s">
        <v>5050</v>
      </c>
      <c r="H130" t="s">
        <v>321</v>
      </c>
      <c r="I130" t="s">
        <v>965</v>
      </c>
      <c r="J130" t="s">
        <v>205</v>
      </c>
      <c r="K130" t="s">
        <v>224</v>
      </c>
      <c r="L130" t="s">
        <v>344</v>
      </c>
      <c r="M130" t="s">
        <v>602</v>
      </c>
      <c r="N130" t="s">
        <v>339</v>
      </c>
      <c r="O130" t="s">
        <v>1215</v>
      </c>
      <c r="P130" s="144">
        <v>4270</v>
      </c>
      <c r="Q130" t="s">
        <v>1216</v>
      </c>
      <c r="R130" t="s">
        <v>5051</v>
      </c>
      <c r="T130" s="144">
        <v>3305.4681</v>
      </c>
      <c r="U130" s="133">
        <v>6.5194836610927724E-8</v>
      </c>
      <c r="V130" s="133">
        <v>2.0111336584542869E-2</v>
      </c>
      <c r="W130" s="133">
        <v>1.5088827020872313E-2</v>
      </c>
    </row>
    <row r="131" spans="1:23">
      <c r="A131" t="s">
        <v>1213</v>
      </c>
      <c r="B131" t="s">
        <v>1231</v>
      </c>
      <c r="C131" t="s">
        <v>5047</v>
      </c>
      <c r="D131" t="s">
        <v>5048</v>
      </c>
      <c r="E131" t="s">
        <v>80</v>
      </c>
      <c r="F131" t="s">
        <v>5052</v>
      </c>
      <c r="G131" t="s">
        <v>5053</v>
      </c>
      <c r="H131" t="s">
        <v>321</v>
      </c>
      <c r="I131" t="s">
        <v>965</v>
      </c>
      <c r="J131" t="s">
        <v>205</v>
      </c>
      <c r="K131" t="s">
        <v>224</v>
      </c>
      <c r="L131" t="s">
        <v>314</v>
      </c>
      <c r="M131" t="s">
        <v>596</v>
      </c>
      <c r="N131" t="s">
        <v>339</v>
      </c>
      <c r="O131" t="s">
        <v>1215</v>
      </c>
      <c r="P131" s="144">
        <v>10450</v>
      </c>
      <c r="Q131" t="s">
        <v>1216</v>
      </c>
      <c r="R131" t="s">
        <v>5054</v>
      </c>
      <c r="T131" s="144">
        <v>2214.5135</v>
      </c>
      <c r="U131" s="133">
        <v>8.0646352540200328E-7</v>
      </c>
      <c r="V131" s="133">
        <v>1.3473682419726908E-2</v>
      </c>
      <c r="W131" s="133">
        <v>1.0108829043300937E-2</v>
      </c>
    </row>
    <row r="132" spans="1:23">
      <c r="A132" t="s">
        <v>1213</v>
      </c>
      <c r="B132" t="s">
        <v>1231</v>
      </c>
      <c r="C132" t="s">
        <v>5055</v>
      </c>
      <c r="D132" t="s">
        <v>5056</v>
      </c>
      <c r="E132" t="s">
        <v>80</v>
      </c>
      <c r="F132" t="s">
        <v>5060</v>
      </c>
      <c r="G132" t="s">
        <v>5061</v>
      </c>
      <c r="H132" t="s">
        <v>321</v>
      </c>
      <c r="I132" t="s">
        <v>965</v>
      </c>
      <c r="J132" t="s">
        <v>205</v>
      </c>
      <c r="K132" t="s">
        <v>224</v>
      </c>
      <c r="M132" t="s">
        <v>735</v>
      </c>
      <c r="N132" t="s">
        <v>339</v>
      </c>
      <c r="O132" t="s">
        <v>1215</v>
      </c>
      <c r="P132" s="144">
        <v>4660</v>
      </c>
      <c r="Q132" t="s">
        <v>1216</v>
      </c>
      <c r="R132" t="s">
        <v>4803</v>
      </c>
      <c r="T132" s="144">
        <v>1162.1469</v>
      </c>
      <c r="U132" s="133">
        <v>1.9603298233894272E-6</v>
      </c>
      <c r="V132" s="133">
        <v>7.070807321968897E-3</v>
      </c>
      <c r="W132" s="133">
        <v>5.3049775250196855E-3</v>
      </c>
    </row>
    <row r="133" spans="1:23">
      <c r="A133" t="s">
        <v>1213</v>
      </c>
      <c r="B133" t="s">
        <v>1231</v>
      </c>
      <c r="C133" t="s">
        <v>5047</v>
      </c>
      <c r="D133" t="s">
        <v>5048</v>
      </c>
      <c r="E133" t="s">
        <v>80</v>
      </c>
      <c r="F133" t="s">
        <v>5144</v>
      </c>
      <c r="G133" t="s">
        <v>5145</v>
      </c>
      <c r="H133" t="s">
        <v>321</v>
      </c>
      <c r="I133" t="s">
        <v>965</v>
      </c>
      <c r="J133" t="s">
        <v>205</v>
      </c>
      <c r="K133" t="s">
        <v>224</v>
      </c>
      <c r="L133" t="s">
        <v>380</v>
      </c>
      <c r="M133" t="s">
        <v>597</v>
      </c>
      <c r="N133" t="s">
        <v>339</v>
      </c>
      <c r="O133" t="s">
        <v>1215</v>
      </c>
      <c r="P133" s="144">
        <v>230</v>
      </c>
      <c r="Q133" t="s">
        <v>1216</v>
      </c>
      <c r="R133" t="s">
        <v>5146</v>
      </c>
      <c r="T133" s="144">
        <v>881.2571999999999</v>
      </c>
      <c r="U133" s="133">
        <v>1.6746464556255664E-8</v>
      </c>
      <c r="V133" s="133">
        <v>5.3618002582411593E-3</v>
      </c>
      <c r="W133" s="133">
        <v>4.0227697585872952E-3</v>
      </c>
    </row>
    <row r="134" spans="1:23">
      <c r="A134" t="s">
        <v>1213</v>
      </c>
      <c r="B134" t="s">
        <v>1231</v>
      </c>
      <c r="C134" t="s">
        <v>5062</v>
      </c>
      <c r="D134" t="s">
        <v>5063</v>
      </c>
      <c r="E134" t="s">
        <v>80</v>
      </c>
      <c r="F134" t="s">
        <v>5064</v>
      </c>
      <c r="G134" t="s">
        <v>5065</v>
      </c>
      <c r="H134" t="s">
        <v>321</v>
      </c>
      <c r="I134" t="s">
        <v>965</v>
      </c>
      <c r="J134" t="s">
        <v>205</v>
      </c>
      <c r="K134" t="s">
        <v>224</v>
      </c>
      <c r="L134" t="s">
        <v>344</v>
      </c>
      <c r="M134" t="s">
        <v>604</v>
      </c>
      <c r="N134" t="s">
        <v>339</v>
      </c>
      <c r="O134" t="s">
        <v>1215</v>
      </c>
      <c r="P134" s="144">
        <v>1050</v>
      </c>
      <c r="Q134" t="s">
        <v>1216</v>
      </c>
      <c r="R134" t="s">
        <v>5066</v>
      </c>
      <c r="T134" s="144">
        <v>654.62350000000004</v>
      </c>
      <c r="U134" s="133">
        <v>1.9209842299915521E-8</v>
      </c>
      <c r="V134" s="133">
        <v>3.9829015660578868E-3</v>
      </c>
      <c r="W134" s="133">
        <v>2.9882306687462217E-3</v>
      </c>
    </row>
    <row r="135" spans="1:23">
      <c r="A135" t="s">
        <v>1213</v>
      </c>
      <c r="B135" t="s">
        <v>1231</v>
      </c>
      <c r="C135" t="s">
        <v>5055</v>
      </c>
      <c r="D135" t="s">
        <v>5056</v>
      </c>
      <c r="E135" t="s">
        <v>80</v>
      </c>
      <c r="F135" t="s">
        <v>5057</v>
      </c>
      <c r="G135" t="s">
        <v>5058</v>
      </c>
      <c r="H135" t="s">
        <v>321</v>
      </c>
      <c r="I135" t="s">
        <v>965</v>
      </c>
      <c r="J135" t="s">
        <v>205</v>
      </c>
      <c r="K135" t="s">
        <v>224</v>
      </c>
      <c r="L135" t="s">
        <v>344</v>
      </c>
      <c r="M135" t="s">
        <v>735</v>
      </c>
      <c r="N135" t="s">
        <v>339</v>
      </c>
      <c r="O135" t="s">
        <v>1215</v>
      </c>
      <c r="P135" s="144">
        <v>495</v>
      </c>
      <c r="Q135" t="s">
        <v>1216</v>
      </c>
      <c r="R135" t="s">
        <v>5059</v>
      </c>
      <c r="T135" s="144">
        <v>411.64769999999999</v>
      </c>
      <c r="U135" s="133">
        <v>3.8956868843634215E-8</v>
      </c>
      <c r="V135" s="133">
        <v>2.5045728303650775E-3</v>
      </c>
      <c r="W135" s="133">
        <v>1.8790927216443991E-3</v>
      </c>
    </row>
    <row r="136" spans="1:23">
      <c r="A136" t="s">
        <v>1213</v>
      </c>
      <c r="B136" t="s">
        <v>1231</v>
      </c>
      <c r="C136" t="s">
        <v>5047</v>
      </c>
      <c r="D136" t="s">
        <v>5048</v>
      </c>
      <c r="E136" t="s">
        <v>80</v>
      </c>
      <c r="F136" t="s">
        <v>5067</v>
      </c>
      <c r="G136" t="s">
        <v>5068</v>
      </c>
      <c r="H136" t="s">
        <v>321</v>
      </c>
      <c r="I136" t="s">
        <v>965</v>
      </c>
      <c r="J136" t="s">
        <v>205</v>
      </c>
      <c r="K136" t="s">
        <v>224</v>
      </c>
      <c r="L136" t="s">
        <v>346</v>
      </c>
      <c r="M136" t="s">
        <v>735</v>
      </c>
      <c r="N136" t="s">
        <v>339</v>
      </c>
      <c r="O136" t="s">
        <v>1215</v>
      </c>
      <c r="P136" s="144">
        <v>2750</v>
      </c>
      <c r="Q136" t="s">
        <v>1216</v>
      </c>
      <c r="R136" t="s">
        <v>5069</v>
      </c>
      <c r="T136" s="144">
        <v>402.17690000000005</v>
      </c>
      <c r="U136" s="133">
        <v>5.7022142008771868E-7</v>
      </c>
      <c r="V136" s="133">
        <v>2.4469497204124501E-3</v>
      </c>
      <c r="W136" s="133">
        <v>1.8358601331575576E-3</v>
      </c>
    </row>
    <row r="137" spans="1:23">
      <c r="A137" t="s">
        <v>1213</v>
      </c>
      <c r="B137" t="s">
        <v>1231</v>
      </c>
      <c r="C137" t="s">
        <v>5073</v>
      </c>
      <c r="D137" t="s">
        <v>5074</v>
      </c>
      <c r="E137" t="s">
        <v>80</v>
      </c>
      <c r="F137" t="s">
        <v>5075</v>
      </c>
      <c r="G137" t="s">
        <v>5076</v>
      </c>
      <c r="H137" t="s">
        <v>321</v>
      </c>
      <c r="I137" t="s">
        <v>965</v>
      </c>
      <c r="J137" t="s">
        <v>205</v>
      </c>
      <c r="K137" t="s">
        <v>224</v>
      </c>
      <c r="L137" t="s">
        <v>344</v>
      </c>
      <c r="M137" t="s">
        <v>735</v>
      </c>
      <c r="N137" t="s">
        <v>339</v>
      </c>
      <c r="O137" t="s">
        <v>1215</v>
      </c>
      <c r="P137" s="144">
        <v>3500</v>
      </c>
      <c r="Q137" t="s">
        <v>1216</v>
      </c>
      <c r="R137" t="s">
        <v>5077</v>
      </c>
      <c r="T137" s="144">
        <v>310.10579999999999</v>
      </c>
      <c r="U137" s="133">
        <v>2.0805258618281165E-6</v>
      </c>
      <c r="V137" s="133">
        <v>1.8867654778495469E-3</v>
      </c>
      <c r="W137" s="133">
        <v>1.4155736395017134E-3</v>
      </c>
    </row>
    <row r="138" spans="1:23">
      <c r="A138" t="s">
        <v>1213</v>
      </c>
      <c r="B138" t="s">
        <v>1231</v>
      </c>
      <c r="C138" t="s">
        <v>4900</v>
      </c>
      <c r="D138" t="s">
        <v>4901</v>
      </c>
      <c r="E138" t="s">
        <v>80</v>
      </c>
      <c r="F138" t="s">
        <v>5070</v>
      </c>
      <c r="G138" t="s">
        <v>5071</v>
      </c>
      <c r="H138" t="s">
        <v>321</v>
      </c>
      <c r="I138" t="s">
        <v>965</v>
      </c>
      <c r="J138" t="s">
        <v>205</v>
      </c>
      <c r="K138" t="s">
        <v>224</v>
      </c>
      <c r="L138" t="s">
        <v>344</v>
      </c>
      <c r="M138" t="s">
        <v>735</v>
      </c>
      <c r="N138" t="s">
        <v>339</v>
      </c>
      <c r="O138" t="s">
        <v>1215</v>
      </c>
      <c r="P138" s="144">
        <v>1060</v>
      </c>
      <c r="Q138" t="s">
        <v>1216</v>
      </c>
      <c r="R138" t="s">
        <v>5072</v>
      </c>
      <c r="T138" s="144">
        <v>297.94600000000003</v>
      </c>
      <c r="U138" s="133">
        <v>6.7885706088195064E-8</v>
      </c>
      <c r="V138" s="133">
        <v>1.8127819645309144E-3</v>
      </c>
      <c r="W138" s="133">
        <v>1.360066416987262E-3</v>
      </c>
    </row>
    <row r="139" spans="1:23">
      <c r="A139" t="s">
        <v>1213</v>
      </c>
      <c r="B139" t="s">
        <v>1231</v>
      </c>
      <c r="C139" t="s">
        <v>4922</v>
      </c>
      <c r="D139" t="s">
        <v>4923</v>
      </c>
      <c r="E139" t="s">
        <v>309</v>
      </c>
      <c r="F139" t="s">
        <v>5081</v>
      </c>
      <c r="G139" t="s">
        <v>5082</v>
      </c>
      <c r="H139" t="s">
        <v>312</v>
      </c>
      <c r="I139" t="s">
        <v>965</v>
      </c>
      <c r="J139" t="s">
        <v>205</v>
      </c>
      <c r="K139" t="s">
        <v>204</v>
      </c>
      <c r="L139" t="s">
        <v>340</v>
      </c>
      <c r="M139" t="s">
        <v>581</v>
      </c>
      <c r="N139" t="s">
        <v>339</v>
      </c>
      <c r="O139" t="s">
        <v>1212</v>
      </c>
      <c r="P139" s="144">
        <v>46641.120000000003</v>
      </c>
      <c r="R139" t="s">
        <v>5083</v>
      </c>
      <c r="T139" s="144">
        <v>3034.0048999999999</v>
      </c>
      <c r="U139" s="133">
        <v>3.3031624825842743E-3</v>
      </c>
      <c r="V139" s="133">
        <v>1.8459683086362613E-2</v>
      </c>
      <c r="W139" s="133">
        <v>1.3849649613259601E-2</v>
      </c>
    </row>
    <row r="140" spans="1:23">
      <c r="A140" t="s">
        <v>1213</v>
      </c>
      <c r="B140" t="s">
        <v>1231</v>
      </c>
      <c r="C140" t="s">
        <v>4927</v>
      </c>
      <c r="D140" t="s">
        <v>4928</v>
      </c>
      <c r="E140" t="s">
        <v>309</v>
      </c>
      <c r="F140" t="s">
        <v>5078</v>
      </c>
      <c r="G140" t="s">
        <v>5079</v>
      </c>
      <c r="H140" t="s">
        <v>312</v>
      </c>
      <c r="I140" t="s">
        <v>965</v>
      </c>
      <c r="J140" t="s">
        <v>205</v>
      </c>
      <c r="K140" t="s">
        <v>204</v>
      </c>
      <c r="L140" t="s">
        <v>340</v>
      </c>
      <c r="M140" t="s">
        <v>706</v>
      </c>
      <c r="N140" t="s">
        <v>339</v>
      </c>
      <c r="O140" t="s">
        <v>1212</v>
      </c>
      <c r="P140" s="144">
        <v>73960</v>
      </c>
      <c r="R140" t="s">
        <v>5080</v>
      </c>
      <c r="T140" s="144">
        <v>1926.6579999999999</v>
      </c>
      <c r="U140" s="133">
        <v>2.760910730229531E-3</v>
      </c>
      <c r="V140" s="133">
        <v>1.1722293728525667E-2</v>
      </c>
      <c r="W140" s="133">
        <v>8.7948238355039458E-3</v>
      </c>
    </row>
    <row r="141" spans="1:23">
      <c r="A141" t="s">
        <v>1213</v>
      </c>
      <c r="B141" t="s">
        <v>1233</v>
      </c>
      <c r="C141" t="s">
        <v>4940</v>
      </c>
      <c r="D141" t="s">
        <v>4941</v>
      </c>
      <c r="E141" t="s">
        <v>309</v>
      </c>
      <c r="F141" t="s">
        <v>5025</v>
      </c>
      <c r="G141" t="s">
        <v>5026</v>
      </c>
      <c r="H141" t="s">
        <v>312</v>
      </c>
      <c r="I141" t="s">
        <v>965</v>
      </c>
      <c r="J141" t="s">
        <v>204</v>
      </c>
      <c r="K141" t="s">
        <v>204</v>
      </c>
      <c r="L141" t="s">
        <v>340</v>
      </c>
      <c r="M141" t="s">
        <v>598</v>
      </c>
      <c r="N141" t="s">
        <v>339</v>
      </c>
      <c r="O141" t="s">
        <v>1212</v>
      </c>
      <c r="P141" s="144">
        <v>285500</v>
      </c>
      <c r="R141" t="s">
        <v>5027</v>
      </c>
      <c r="T141" s="144">
        <v>24875.615000000002</v>
      </c>
      <c r="U141" s="133">
        <v>1.3725961538461539E-2</v>
      </c>
      <c r="V141" s="133">
        <v>0.16585857707822821</v>
      </c>
      <c r="W141" s="133">
        <v>5.0850799121830298E-2</v>
      </c>
    </row>
    <row r="142" spans="1:23">
      <c r="A142" t="s">
        <v>1213</v>
      </c>
      <c r="B142" t="s">
        <v>1233</v>
      </c>
      <c r="C142" t="s">
        <v>4940</v>
      </c>
      <c r="D142" t="s">
        <v>4941</v>
      </c>
      <c r="E142" t="s">
        <v>309</v>
      </c>
      <c r="F142" t="s">
        <v>4999</v>
      </c>
      <c r="G142" t="s">
        <v>5000</v>
      </c>
      <c r="H142" t="s">
        <v>312</v>
      </c>
      <c r="I142" t="s">
        <v>965</v>
      </c>
      <c r="J142" t="s">
        <v>204</v>
      </c>
      <c r="K142" t="s">
        <v>204</v>
      </c>
      <c r="L142" t="s">
        <v>340</v>
      </c>
      <c r="M142" t="s">
        <v>605</v>
      </c>
      <c r="N142" t="s">
        <v>339</v>
      </c>
      <c r="O142" t="s">
        <v>1212</v>
      </c>
      <c r="P142" s="144">
        <v>115000</v>
      </c>
      <c r="R142" t="s">
        <v>5001</v>
      </c>
      <c r="T142" s="144">
        <v>9565.7000000000007</v>
      </c>
      <c r="U142" s="133">
        <v>4.7916666666666663E-3</v>
      </c>
      <c r="V142" s="133">
        <v>6.3779463975351267E-2</v>
      </c>
      <c r="W142" s="133">
        <v>1.9554229680741244E-2</v>
      </c>
    </row>
    <row r="143" spans="1:23">
      <c r="A143" t="s">
        <v>1213</v>
      </c>
      <c r="B143" t="s">
        <v>1233</v>
      </c>
      <c r="C143" t="s">
        <v>4909</v>
      </c>
      <c r="D143" t="s">
        <v>4910</v>
      </c>
      <c r="E143" t="s">
        <v>309</v>
      </c>
      <c r="F143" t="s">
        <v>4948</v>
      </c>
      <c r="G143" t="s">
        <v>4949</v>
      </c>
      <c r="H143" t="s">
        <v>312</v>
      </c>
      <c r="I143" t="s">
        <v>965</v>
      </c>
      <c r="J143" t="s">
        <v>204</v>
      </c>
      <c r="K143" t="s">
        <v>204</v>
      </c>
      <c r="L143" t="s">
        <v>340</v>
      </c>
      <c r="M143" t="s">
        <v>605</v>
      </c>
      <c r="N143" t="s">
        <v>339</v>
      </c>
      <c r="O143" t="s">
        <v>1212</v>
      </c>
      <c r="P143" s="144">
        <v>45000</v>
      </c>
      <c r="R143" t="s">
        <v>4950</v>
      </c>
      <c r="T143" s="144">
        <v>3051.45</v>
      </c>
      <c r="U143" s="133">
        <v>1.4516129032258066E-3</v>
      </c>
      <c r="V143" s="133">
        <v>2.0345593667748896E-2</v>
      </c>
      <c r="W143" s="133">
        <v>6.2377823012741218E-3</v>
      </c>
    </row>
    <row r="144" spans="1:23">
      <c r="A144" t="s">
        <v>1213</v>
      </c>
      <c r="B144" t="s">
        <v>1233</v>
      </c>
      <c r="C144" t="s">
        <v>4895</v>
      </c>
      <c r="D144" t="s">
        <v>4896</v>
      </c>
      <c r="E144" t="s">
        <v>80</v>
      </c>
      <c r="F144" t="s">
        <v>4897</v>
      </c>
      <c r="G144" t="s">
        <v>4898</v>
      </c>
      <c r="H144" t="s">
        <v>321</v>
      </c>
      <c r="I144" t="s">
        <v>965</v>
      </c>
      <c r="J144" t="s">
        <v>205</v>
      </c>
      <c r="K144" t="s">
        <v>224</v>
      </c>
      <c r="L144" t="s">
        <v>346</v>
      </c>
      <c r="M144" t="s">
        <v>597</v>
      </c>
      <c r="N144" t="s">
        <v>339</v>
      </c>
      <c r="O144" t="s">
        <v>1215</v>
      </c>
      <c r="P144" s="144">
        <v>17325</v>
      </c>
      <c r="Q144" t="s">
        <v>1216</v>
      </c>
      <c r="R144" t="s">
        <v>4899</v>
      </c>
      <c r="T144" s="144">
        <v>28344.972399999999</v>
      </c>
      <c r="U144" s="133">
        <v>6.6669693098742759E-8</v>
      </c>
      <c r="V144" s="133">
        <v>0.18904306487505354</v>
      </c>
      <c r="W144" s="133">
        <v>5.7958961705082364E-2</v>
      </c>
    </row>
    <row r="145" spans="1:23">
      <c r="A145" t="s">
        <v>1213</v>
      </c>
      <c r="B145" t="s">
        <v>1233</v>
      </c>
      <c r="C145" t="s">
        <v>4890</v>
      </c>
      <c r="D145" t="s">
        <v>4891</v>
      </c>
      <c r="E145" t="s">
        <v>80</v>
      </c>
      <c r="F145" t="s">
        <v>4892</v>
      </c>
      <c r="G145" t="s">
        <v>4893</v>
      </c>
      <c r="H145" t="s">
        <v>321</v>
      </c>
      <c r="I145" t="s">
        <v>965</v>
      </c>
      <c r="J145" t="s">
        <v>205</v>
      </c>
      <c r="K145" t="s">
        <v>224</v>
      </c>
      <c r="L145" t="s">
        <v>344</v>
      </c>
      <c r="M145" t="s">
        <v>604</v>
      </c>
      <c r="N145" t="s">
        <v>339</v>
      </c>
      <c r="O145" t="s">
        <v>1215</v>
      </c>
      <c r="P145" s="144">
        <v>12950</v>
      </c>
      <c r="Q145" t="s">
        <v>1216</v>
      </c>
      <c r="R145" t="s">
        <v>4894</v>
      </c>
      <c r="T145" s="144">
        <v>22914.4643</v>
      </c>
      <c r="U145" s="133">
        <v>2.9721454601267033E-8</v>
      </c>
      <c r="V145" s="133">
        <v>0.15278257190838532</v>
      </c>
      <c r="W145" s="133">
        <v>4.6841809512000961E-2</v>
      </c>
    </row>
    <row r="146" spans="1:23">
      <c r="A146" t="s">
        <v>1213</v>
      </c>
      <c r="B146" t="s">
        <v>1233</v>
      </c>
      <c r="C146" t="s">
        <v>4900</v>
      </c>
      <c r="D146" t="s">
        <v>4901</v>
      </c>
      <c r="E146" t="s">
        <v>80</v>
      </c>
      <c r="F146" t="s">
        <v>5147</v>
      </c>
      <c r="G146" t="s">
        <v>5148</v>
      </c>
      <c r="H146" t="s">
        <v>321</v>
      </c>
      <c r="I146" t="s">
        <v>965</v>
      </c>
      <c r="J146" t="s">
        <v>205</v>
      </c>
      <c r="K146" t="s">
        <v>224</v>
      </c>
      <c r="L146" t="s">
        <v>344</v>
      </c>
      <c r="M146" t="s">
        <v>735</v>
      </c>
      <c r="N146" t="s">
        <v>339</v>
      </c>
      <c r="O146" t="s">
        <v>1215</v>
      </c>
      <c r="P146" s="144">
        <v>35950</v>
      </c>
      <c r="Q146" t="s">
        <v>1216</v>
      </c>
      <c r="R146" t="s">
        <v>5149</v>
      </c>
      <c r="T146" s="144">
        <v>19549.399000000001</v>
      </c>
      <c r="U146" s="133">
        <v>8.7443830935212493E-7</v>
      </c>
      <c r="V146" s="133">
        <v>0.13034594306429351</v>
      </c>
      <c r="W146" s="133">
        <v>3.996293398792207E-2</v>
      </c>
    </row>
    <row r="147" spans="1:23">
      <c r="A147" t="s">
        <v>1213</v>
      </c>
      <c r="B147" t="s">
        <v>1233</v>
      </c>
      <c r="C147" t="s">
        <v>5150</v>
      </c>
      <c r="D147" t="s">
        <v>5151</v>
      </c>
      <c r="E147" t="s">
        <v>80</v>
      </c>
      <c r="F147" t="s">
        <v>5152</v>
      </c>
      <c r="G147" t="s">
        <v>5045</v>
      </c>
      <c r="H147" t="s">
        <v>321</v>
      </c>
      <c r="I147" t="s">
        <v>965</v>
      </c>
      <c r="J147" t="s">
        <v>205</v>
      </c>
      <c r="K147" t="s">
        <v>224</v>
      </c>
      <c r="L147" t="s">
        <v>380</v>
      </c>
      <c r="M147" t="s">
        <v>604</v>
      </c>
      <c r="N147" t="s">
        <v>339</v>
      </c>
      <c r="O147" t="s">
        <v>1215</v>
      </c>
      <c r="P147" s="144">
        <v>4900</v>
      </c>
      <c r="Q147" t="s">
        <v>1216</v>
      </c>
      <c r="R147" t="s">
        <v>5153</v>
      </c>
      <c r="T147" s="144">
        <v>18492.151399999999</v>
      </c>
      <c r="U147" s="133">
        <v>1.9502238932899177E-7</v>
      </c>
      <c r="V147" s="133">
        <v>0.12329672697625318</v>
      </c>
      <c r="W147" s="133">
        <v>3.7801705563236837E-2</v>
      </c>
    </row>
    <row r="148" spans="1:23">
      <c r="A148" t="s">
        <v>1213</v>
      </c>
      <c r="B148" t="s">
        <v>1233</v>
      </c>
      <c r="C148" t="s">
        <v>5154</v>
      </c>
      <c r="D148" t="s">
        <v>5155</v>
      </c>
      <c r="E148" t="s">
        <v>80</v>
      </c>
      <c r="F148" t="s">
        <v>5156</v>
      </c>
      <c r="G148" t="s">
        <v>5157</v>
      </c>
      <c r="H148" t="s">
        <v>321</v>
      </c>
      <c r="I148" t="s">
        <v>965</v>
      </c>
      <c r="J148" t="s">
        <v>205</v>
      </c>
      <c r="K148" t="s">
        <v>281</v>
      </c>
      <c r="L148" t="s">
        <v>314</v>
      </c>
      <c r="M148" t="s">
        <v>735</v>
      </c>
      <c r="N148" t="s">
        <v>339</v>
      </c>
      <c r="O148" t="s">
        <v>1217</v>
      </c>
      <c r="P148" s="144">
        <v>94000</v>
      </c>
      <c r="Q148" t="s">
        <v>1218</v>
      </c>
      <c r="R148" t="s">
        <v>5158</v>
      </c>
      <c r="T148" s="144">
        <v>10954.748800000001</v>
      </c>
      <c r="U148" s="133">
        <v>1.5172762889100662E-4</v>
      </c>
      <c r="V148" s="133">
        <v>7.304096993868521E-2</v>
      </c>
      <c r="W148" s="133">
        <v>2.2393726965738443E-2</v>
      </c>
    </row>
    <row r="149" spans="1:23">
      <c r="A149" t="s">
        <v>1213</v>
      </c>
      <c r="B149" t="s">
        <v>1233</v>
      </c>
      <c r="C149" t="s">
        <v>5159</v>
      </c>
      <c r="D149" t="s">
        <v>5160</v>
      </c>
      <c r="E149" t="s">
        <v>80</v>
      </c>
      <c r="F149" t="s">
        <v>5161</v>
      </c>
      <c r="G149" t="s">
        <v>5162</v>
      </c>
      <c r="H149" t="s">
        <v>321</v>
      </c>
      <c r="I149" t="s">
        <v>965</v>
      </c>
      <c r="J149" t="s">
        <v>205</v>
      </c>
      <c r="K149" t="s">
        <v>224</v>
      </c>
      <c r="L149" t="s">
        <v>344</v>
      </c>
      <c r="M149" t="s">
        <v>735</v>
      </c>
      <c r="N149" t="s">
        <v>339</v>
      </c>
      <c r="O149" t="s">
        <v>1215</v>
      </c>
      <c r="P149" s="144">
        <v>45500</v>
      </c>
      <c r="Q149" t="s">
        <v>1216</v>
      </c>
      <c r="R149" t="s">
        <v>5163</v>
      </c>
      <c r="T149" s="144">
        <v>7106.4097999999994</v>
      </c>
      <c r="U149" s="133">
        <v>2.4033738086132691E-5</v>
      </c>
      <c r="V149" s="133">
        <v>4.7382105397503788E-2</v>
      </c>
      <c r="W149" s="133">
        <v>1.4526941964547541E-2</v>
      </c>
    </row>
    <row r="150" spans="1:23">
      <c r="A150" t="s">
        <v>1213</v>
      </c>
      <c r="B150" t="s">
        <v>1233</v>
      </c>
      <c r="C150" t="s">
        <v>4900</v>
      </c>
      <c r="D150" t="s">
        <v>4901</v>
      </c>
      <c r="E150" t="s">
        <v>80</v>
      </c>
      <c r="F150" t="s">
        <v>5164</v>
      </c>
      <c r="G150" t="s">
        <v>5165</v>
      </c>
      <c r="H150" t="s">
        <v>321</v>
      </c>
      <c r="I150" t="s">
        <v>965</v>
      </c>
      <c r="J150" t="s">
        <v>205</v>
      </c>
      <c r="K150" t="s">
        <v>224</v>
      </c>
      <c r="L150" t="s">
        <v>344</v>
      </c>
      <c r="M150" t="s">
        <v>735</v>
      </c>
      <c r="N150" t="s">
        <v>339</v>
      </c>
      <c r="O150" t="s">
        <v>1215</v>
      </c>
      <c r="P150" s="144">
        <v>14750</v>
      </c>
      <c r="Q150" t="s">
        <v>1216</v>
      </c>
      <c r="R150" t="s">
        <v>5166</v>
      </c>
      <c r="T150" s="144">
        <v>5125.9673000000003</v>
      </c>
      <c r="U150" s="133">
        <v>3.7300977896108283E-7</v>
      </c>
      <c r="V150" s="133">
        <v>3.4177472613473467E-2</v>
      </c>
      <c r="W150" s="133">
        <v>1.0478516245438909E-2</v>
      </c>
    </row>
    <row r="151" spans="1:23">
      <c r="A151" t="s">
        <v>1213</v>
      </c>
      <c r="B151" t="s">
        <v>1240</v>
      </c>
      <c r="C151" t="s">
        <v>4909</v>
      </c>
      <c r="D151" t="s">
        <v>4910</v>
      </c>
      <c r="E151" t="s">
        <v>309</v>
      </c>
      <c r="F151" t="s">
        <v>4948</v>
      </c>
      <c r="G151" t="s">
        <v>4949</v>
      </c>
      <c r="H151" t="s">
        <v>312</v>
      </c>
      <c r="I151" t="s">
        <v>965</v>
      </c>
      <c r="J151" t="s">
        <v>204</v>
      </c>
      <c r="K151" t="s">
        <v>204</v>
      </c>
      <c r="L151" t="s">
        <v>340</v>
      </c>
      <c r="M151" t="s">
        <v>605</v>
      </c>
      <c r="N151" t="s">
        <v>339</v>
      </c>
      <c r="O151" t="s">
        <v>1212</v>
      </c>
      <c r="P151" s="144">
        <v>580000</v>
      </c>
      <c r="R151" t="s">
        <v>4950</v>
      </c>
      <c r="T151" s="144">
        <v>39329.800000000003</v>
      </c>
      <c r="U151" s="133">
        <v>1.870967741935484E-2</v>
      </c>
      <c r="V151" s="133">
        <v>0.14790097517322656</v>
      </c>
      <c r="W151" s="133">
        <v>1.5741907095386986E-2</v>
      </c>
    </row>
    <row r="152" spans="1:23">
      <c r="A152" t="s">
        <v>1213</v>
      </c>
      <c r="B152" t="s">
        <v>1240</v>
      </c>
      <c r="C152" t="s">
        <v>4940</v>
      </c>
      <c r="D152" t="s">
        <v>4941</v>
      </c>
      <c r="E152" t="s">
        <v>309</v>
      </c>
      <c r="F152" t="s">
        <v>5025</v>
      </c>
      <c r="G152" t="s">
        <v>5026</v>
      </c>
      <c r="H152" t="s">
        <v>312</v>
      </c>
      <c r="I152" t="s">
        <v>965</v>
      </c>
      <c r="J152" t="s">
        <v>204</v>
      </c>
      <c r="K152" t="s">
        <v>204</v>
      </c>
      <c r="L152" t="s">
        <v>340</v>
      </c>
      <c r="M152" t="s">
        <v>598</v>
      </c>
      <c r="N152" t="s">
        <v>339</v>
      </c>
      <c r="O152" t="s">
        <v>1212</v>
      </c>
      <c r="P152" s="144">
        <v>417500</v>
      </c>
      <c r="R152" t="s">
        <v>5027</v>
      </c>
      <c r="T152" s="144">
        <v>36376.775000000001</v>
      </c>
      <c r="U152" s="133">
        <v>2.0072115384615386E-2</v>
      </c>
      <c r="V152" s="133">
        <v>0.13679602988464343</v>
      </c>
      <c r="W152" s="133">
        <v>1.4559947227796632E-2</v>
      </c>
    </row>
    <row r="153" spans="1:23">
      <c r="A153" t="s">
        <v>1213</v>
      </c>
      <c r="B153" t="s">
        <v>1240</v>
      </c>
      <c r="C153" t="s">
        <v>4900</v>
      </c>
      <c r="D153" t="s">
        <v>4901</v>
      </c>
      <c r="E153" t="s">
        <v>80</v>
      </c>
      <c r="F153" t="s">
        <v>5147</v>
      </c>
      <c r="G153" t="s">
        <v>5148</v>
      </c>
      <c r="H153" t="s">
        <v>321</v>
      </c>
      <c r="I153" t="s">
        <v>965</v>
      </c>
      <c r="J153" t="s">
        <v>205</v>
      </c>
      <c r="K153" t="s">
        <v>224</v>
      </c>
      <c r="L153" t="s">
        <v>344</v>
      </c>
      <c r="M153" t="s">
        <v>735</v>
      </c>
      <c r="N153" t="s">
        <v>339</v>
      </c>
      <c r="O153" t="s">
        <v>1215</v>
      </c>
      <c r="P153" s="144">
        <v>94500</v>
      </c>
      <c r="Q153" t="s">
        <v>1216</v>
      </c>
      <c r="R153" t="s">
        <v>5149</v>
      </c>
      <c r="T153" s="144">
        <v>51388.545299999998</v>
      </c>
      <c r="U153" s="133">
        <v>2.2985930523998835E-6</v>
      </c>
      <c r="V153" s="133">
        <v>0.19324827383777732</v>
      </c>
      <c r="W153" s="133">
        <v>2.0568467310882764E-2</v>
      </c>
    </row>
    <row r="154" spans="1:23">
      <c r="A154" t="s">
        <v>1213</v>
      </c>
      <c r="B154" t="s">
        <v>1240</v>
      </c>
      <c r="C154" t="s">
        <v>4890</v>
      </c>
      <c r="D154" t="s">
        <v>4891</v>
      </c>
      <c r="E154" t="s">
        <v>80</v>
      </c>
      <c r="F154" t="s">
        <v>4892</v>
      </c>
      <c r="G154" t="s">
        <v>4893</v>
      </c>
      <c r="H154" t="s">
        <v>321</v>
      </c>
      <c r="I154" t="s">
        <v>965</v>
      </c>
      <c r="J154" t="s">
        <v>205</v>
      </c>
      <c r="K154" t="s">
        <v>224</v>
      </c>
      <c r="L154" t="s">
        <v>344</v>
      </c>
      <c r="M154" t="s">
        <v>604</v>
      </c>
      <c r="N154" t="s">
        <v>339</v>
      </c>
      <c r="O154" t="s">
        <v>1215</v>
      </c>
      <c r="P154" s="144">
        <v>26900</v>
      </c>
      <c r="Q154" t="s">
        <v>1216</v>
      </c>
      <c r="R154" t="s">
        <v>4894</v>
      </c>
      <c r="T154" s="144">
        <v>47598.385200000004</v>
      </c>
      <c r="U154" s="133">
        <v>6.1738002221936927E-8</v>
      </c>
      <c r="V154" s="133">
        <v>0.17899525530737265</v>
      </c>
      <c r="W154" s="133">
        <v>1.9051440845900568E-2</v>
      </c>
    </row>
    <row r="155" spans="1:23">
      <c r="A155" t="s">
        <v>1213</v>
      </c>
      <c r="B155" t="s">
        <v>1240</v>
      </c>
      <c r="C155" t="s">
        <v>4895</v>
      </c>
      <c r="D155" t="s">
        <v>4896</v>
      </c>
      <c r="E155" t="s">
        <v>80</v>
      </c>
      <c r="F155" t="s">
        <v>4897</v>
      </c>
      <c r="G155" t="s">
        <v>4898</v>
      </c>
      <c r="H155" t="s">
        <v>321</v>
      </c>
      <c r="I155" t="s">
        <v>965</v>
      </c>
      <c r="J155" t="s">
        <v>205</v>
      </c>
      <c r="K155" t="s">
        <v>224</v>
      </c>
      <c r="L155" t="s">
        <v>346</v>
      </c>
      <c r="M155" t="s">
        <v>597</v>
      </c>
      <c r="N155" t="s">
        <v>339</v>
      </c>
      <c r="O155" t="s">
        <v>1215</v>
      </c>
      <c r="P155" s="144">
        <v>18650</v>
      </c>
      <c r="Q155" t="s">
        <v>1216</v>
      </c>
      <c r="R155" t="s">
        <v>4899</v>
      </c>
      <c r="T155" s="144">
        <v>30514.965800000002</v>
      </c>
      <c r="U155" s="133">
        <v>7.1768529656078062E-8</v>
      </c>
      <c r="V155" s="133">
        <v>0.11478662047120208</v>
      </c>
      <c r="W155" s="133">
        <v>1.2217365795828843E-2</v>
      </c>
    </row>
    <row r="156" spans="1:23">
      <c r="A156" t="s">
        <v>1213</v>
      </c>
      <c r="B156" t="s">
        <v>1240</v>
      </c>
      <c r="C156" t="s">
        <v>5154</v>
      </c>
      <c r="D156" t="s">
        <v>5155</v>
      </c>
      <c r="E156" t="s">
        <v>80</v>
      </c>
      <c r="F156" t="s">
        <v>5156</v>
      </c>
      <c r="G156" t="s">
        <v>5157</v>
      </c>
      <c r="H156" t="s">
        <v>321</v>
      </c>
      <c r="I156" t="s">
        <v>965</v>
      </c>
      <c r="J156" t="s">
        <v>205</v>
      </c>
      <c r="K156" t="s">
        <v>281</v>
      </c>
      <c r="L156" t="s">
        <v>314</v>
      </c>
      <c r="M156" t="s">
        <v>735</v>
      </c>
      <c r="N156" t="s">
        <v>339</v>
      </c>
      <c r="O156" t="s">
        <v>1217</v>
      </c>
      <c r="P156" s="144">
        <v>248000</v>
      </c>
      <c r="Q156" t="s">
        <v>1218</v>
      </c>
      <c r="R156" t="s">
        <v>5158</v>
      </c>
      <c r="T156" s="144">
        <v>28901.8904</v>
      </c>
      <c r="U156" s="133">
        <v>4.0030268047840047E-4</v>
      </c>
      <c r="V156" s="133">
        <v>0.10868648658750141</v>
      </c>
      <c r="W156" s="133">
        <v>1.1568095290653557E-2</v>
      </c>
    </row>
    <row r="157" spans="1:23">
      <c r="A157" t="s">
        <v>1213</v>
      </c>
      <c r="B157" t="s">
        <v>1240</v>
      </c>
      <c r="C157" t="s">
        <v>5159</v>
      </c>
      <c r="D157" t="s">
        <v>5160</v>
      </c>
      <c r="E157" t="s">
        <v>80</v>
      </c>
      <c r="F157" t="s">
        <v>5161</v>
      </c>
      <c r="G157" t="s">
        <v>5162</v>
      </c>
      <c r="H157" t="s">
        <v>321</v>
      </c>
      <c r="I157" t="s">
        <v>965</v>
      </c>
      <c r="J157" t="s">
        <v>205</v>
      </c>
      <c r="K157" t="s">
        <v>224</v>
      </c>
      <c r="L157" t="s">
        <v>344</v>
      </c>
      <c r="M157" t="s">
        <v>735</v>
      </c>
      <c r="N157" t="s">
        <v>339</v>
      </c>
      <c r="O157" t="s">
        <v>1215</v>
      </c>
      <c r="P157" s="144">
        <v>118000</v>
      </c>
      <c r="Q157" t="s">
        <v>1216</v>
      </c>
      <c r="R157" t="s">
        <v>5163</v>
      </c>
      <c r="T157" s="144">
        <v>18429.8099</v>
      </c>
      <c r="U157" s="133">
        <v>6.2329254816783687E-5</v>
      </c>
      <c r="V157" s="133">
        <v>6.9305891776292386E-2</v>
      </c>
      <c r="W157" s="133">
        <v>7.3766038947851147E-3</v>
      </c>
    </row>
    <row r="158" spans="1:23">
      <c r="A158" t="s">
        <v>1213</v>
      </c>
      <c r="B158" t="s">
        <v>1240</v>
      </c>
      <c r="C158" t="s">
        <v>4900</v>
      </c>
      <c r="D158" t="s">
        <v>4901</v>
      </c>
      <c r="E158" t="s">
        <v>80</v>
      </c>
      <c r="F158" t="s">
        <v>5164</v>
      </c>
      <c r="G158" t="s">
        <v>5165</v>
      </c>
      <c r="H158" t="s">
        <v>321</v>
      </c>
      <c r="I158" t="s">
        <v>965</v>
      </c>
      <c r="J158" t="s">
        <v>205</v>
      </c>
      <c r="K158" t="s">
        <v>224</v>
      </c>
      <c r="L158" t="s">
        <v>344</v>
      </c>
      <c r="M158" t="s">
        <v>735</v>
      </c>
      <c r="N158" t="s">
        <v>339</v>
      </c>
      <c r="O158" t="s">
        <v>1215</v>
      </c>
      <c r="P158" s="144">
        <v>38500</v>
      </c>
      <c r="Q158" t="s">
        <v>1216</v>
      </c>
      <c r="R158" t="s">
        <v>5166</v>
      </c>
      <c r="T158" s="144">
        <v>13379.643599999999</v>
      </c>
      <c r="U158" s="133">
        <v>9.7361874508486021E-7</v>
      </c>
      <c r="V158" s="133">
        <v>5.0314579115370663E-2</v>
      </c>
      <c r="W158" s="133">
        <v>5.3552549538634945E-3</v>
      </c>
    </row>
    <row r="159" spans="1:23">
      <c r="A159" t="s">
        <v>1213</v>
      </c>
      <c r="B159" t="s">
        <v>1241</v>
      </c>
      <c r="C159" t="s">
        <v>4917</v>
      </c>
      <c r="D159" t="s">
        <v>4918</v>
      </c>
      <c r="E159" t="s">
        <v>309</v>
      </c>
      <c r="F159" t="s">
        <v>4919</v>
      </c>
      <c r="G159" t="s">
        <v>4920</v>
      </c>
      <c r="H159" t="s">
        <v>312</v>
      </c>
      <c r="I159" t="s">
        <v>964</v>
      </c>
      <c r="J159" t="s">
        <v>204</v>
      </c>
      <c r="K159" t="s">
        <v>204</v>
      </c>
      <c r="L159" t="s">
        <v>340</v>
      </c>
      <c r="M159" t="s">
        <v>572</v>
      </c>
      <c r="N159" t="s">
        <v>339</v>
      </c>
      <c r="O159" t="s">
        <v>1212</v>
      </c>
      <c r="P159" s="144">
        <v>1171</v>
      </c>
      <c r="R159" t="s">
        <v>4921</v>
      </c>
      <c r="T159" s="144">
        <v>23.490299999999998</v>
      </c>
      <c r="U159" s="133">
        <v>2.9182078789494476E-6</v>
      </c>
      <c r="V159" s="133">
        <v>7.5964051996248519E-2</v>
      </c>
      <c r="W159" s="133">
        <v>5.5197562311928836E-2</v>
      </c>
    </row>
    <row r="160" spans="1:23">
      <c r="A160" t="s">
        <v>1213</v>
      </c>
      <c r="B160" t="s">
        <v>1241</v>
      </c>
      <c r="C160" t="s">
        <v>4909</v>
      </c>
      <c r="D160" t="s">
        <v>4910</v>
      </c>
      <c r="E160" t="s">
        <v>309</v>
      </c>
      <c r="F160" t="s">
        <v>4911</v>
      </c>
      <c r="G160" t="s">
        <v>4912</v>
      </c>
      <c r="H160" t="s">
        <v>312</v>
      </c>
      <c r="I160" t="s">
        <v>964</v>
      </c>
      <c r="J160" t="s">
        <v>204</v>
      </c>
      <c r="K160" t="s">
        <v>204</v>
      </c>
      <c r="L160" t="s">
        <v>340</v>
      </c>
      <c r="M160" t="s">
        <v>572</v>
      </c>
      <c r="N160" t="s">
        <v>339</v>
      </c>
      <c r="O160" t="s">
        <v>1212</v>
      </c>
      <c r="P160" s="144">
        <v>743</v>
      </c>
      <c r="R160" t="s">
        <v>4913</v>
      </c>
      <c r="T160" s="144">
        <v>23.456499999999998</v>
      </c>
      <c r="U160" s="133">
        <v>1.0614285714285715E-5</v>
      </c>
      <c r="V160" s="133">
        <v>7.5854909451428948E-2</v>
      </c>
      <c r="W160" s="133">
        <v>5.5118256347327865E-2</v>
      </c>
    </row>
    <row r="161" spans="1:23">
      <c r="A161" t="s">
        <v>1213</v>
      </c>
      <c r="B161" t="s">
        <v>1241</v>
      </c>
      <c r="C161" t="s">
        <v>4922</v>
      </c>
      <c r="D161" t="s">
        <v>4923</v>
      </c>
      <c r="E161" t="s">
        <v>309</v>
      </c>
      <c r="F161" t="s">
        <v>4951</v>
      </c>
      <c r="G161" t="s">
        <v>4952</v>
      </c>
      <c r="H161" t="s">
        <v>312</v>
      </c>
      <c r="I161" t="s">
        <v>965</v>
      </c>
      <c r="J161" t="s">
        <v>204</v>
      </c>
      <c r="K161" t="s">
        <v>204</v>
      </c>
      <c r="L161" t="s">
        <v>340</v>
      </c>
      <c r="M161" t="s">
        <v>605</v>
      </c>
      <c r="N161" t="s">
        <v>339</v>
      </c>
      <c r="O161" t="s">
        <v>1212</v>
      </c>
      <c r="P161" s="144">
        <v>459</v>
      </c>
      <c r="R161" t="s">
        <v>4953</v>
      </c>
      <c r="T161" s="144">
        <v>23.441099999999999</v>
      </c>
      <c r="U161" s="133">
        <v>6.0442072528380122E-6</v>
      </c>
      <c r="V161" s="133">
        <v>7.580517278952302E-2</v>
      </c>
      <c r="W161" s="133">
        <v>5.5082116325533406E-2</v>
      </c>
    </row>
    <row r="162" spans="1:23">
      <c r="A162" t="s">
        <v>1213</v>
      </c>
      <c r="B162" t="s">
        <v>1241</v>
      </c>
      <c r="C162" t="s">
        <v>4927</v>
      </c>
      <c r="D162" t="s">
        <v>4928</v>
      </c>
      <c r="E162" t="s">
        <v>309</v>
      </c>
      <c r="F162" t="s">
        <v>4957</v>
      </c>
      <c r="G162" t="s">
        <v>4958</v>
      </c>
      <c r="H162" t="s">
        <v>312</v>
      </c>
      <c r="I162" t="s">
        <v>965</v>
      </c>
      <c r="J162" t="s">
        <v>204</v>
      </c>
      <c r="K162" t="s">
        <v>204</v>
      </c>
      <c r="L162" t="s">
        <v>340</v>
      </c>
      <c r="M162" t="s">
        <v>605</v>
      </c>
      <c r="N162" t="s">
        <v>339</v>
      </c>
      <c r="O162" t="s">
        <v>1212</v>
      </c>
      <c r="P162" s="144">
        <v>452</v>
      </c>
      <c r="R162" t="s">
        <v>4959</v>
      </c>
      <c r="T162" s="144">
        <v>23.404599999999999</v>
      </c>
      <c r="U162" s="133">
        <v>3.7204058383308178E-6</v>
      </c>
      <c r="V162" s="133">
        <v>7.5686910778736308E-2</v>
      </c>
      <c r="W162" s="133">
        <v>5.4996183907001332E-2</v>
      </c>
    </row>
    <row r="163" spans="1:23">
      <c r="A163" t="s">
        <v>1213</v>
      </c>
      <c r="B163" t="s">
        <v>1241</v>
      </c>
      <c r="C163" t="s">
        <v>4940</v>
      </c>
      <c r="D163" t="s">
        <v>4941</v>
      </c>
      <c r="E163" t="s">
        <v>309</v>
      </c>
      <c r="F163" t="s">
        <v>4999</v>
      </c>
      <c r="G163" t="s">
        <v>5000</v>
      </c>
      <c r="H163" t="s">
        <v>312</v>
      </c>
      <c r="I163" t="s">
        <v>965</v>
      </c>
      <c r="J163" t="s">
        <v>204</v>
      </c>
      <c r="K163" t="s">
        <v>204</v>
      </c>
      <c r="L163" t="s">
        <v>340</v>
      </c>
      <c r="M163" t="s">
        <v>605</v>
      </c>
      <c r="N163" t="s">
        <v>339</v>
      </c>
      <c r="O163" t="s">
        <v>1212</v>
      </c>
      <c r="P163" s="144">
        <v>203</v>
      </c>
      <c r="R163" t="s">
        <v>5001</v>
      </c>
      <c r="T163" s="144">
        <v>16.8855</v>
      </c>
      <c r="U163" s="133">
        <v>8.4583333333333334E-6</v>
      </c>
      <c r="V163" s="133">
        <v>5.4605357222301247E-2</v>
      </c>
      <c r="W163" s="133">
        <v>3.9677749259504444E-2</v>
      </c>
    </row>
    <row r="164" spans="1:23">
      <c r="A164" t="s">
        <v>1213</v>
      </c>
      <c r="B164" t="s">
        <v>1241</v>
      </c>
      <c r="C164" t="s">
        <v>4905</v>
      </c>
      <c r="D164" t="s">
        <v>4906</v>
      </c>
      <c r="E164" t="s">
        <v>309</v>
      </c>
      <c r="F164" t="s">
        <v>4963</v>
      </c>
      <c r="G164" t="s">
        <v>4964</v>
      </c>
      <c r="H164" t="s">
        <v>312</v>
      </c>
      <c r="I164" t="s">
        <v>965</v>
      </c>
      <c r="J164" t="s">
        <v>204</v>
      </c>
      <c r="K164" t="s">
        <v>204</v>
      </c>
      <c r="L164" t="s">
        <v>340</v>
      </c>
      <c r="M164" t="s">
        <v>605</v>
      </c>
      <c r="N164" t="s">
        <v>339</v>
      </c>
      <c r="O164" t="s">
        <v>1212</v>
      </c>
      <c r="P164" s="144">
        <v>317</v>
      </c>
      <c r="R164" t="s">
        <v>4965</v>
      </c>
      <c r="T164" s="144">
        <v>14.857799999999999</v>
      </c>
      <c r="U164" s="133">
        <v>2.4661012407375436E-6</v>
      </c>
      <c r="V164" s="133">
        <v>4.8047911436882404E-2</v>
      </c>
      <c r="W164" s="133">
        <v>3.4912929415960199E-2</v>
      </c>
    </row>
    <row r="165" spans="1:23">
      <c r="A165" t="s">
        <v>1213</v>
      </c>
      <c r="B165" t="s">
        <v>1241</v>
      </c>
      <c r="C165" t="s">
        <v>4909</v>
      </c>
      <c r="D165" t="s">
        <v>4910</v>
      </c>
      <c r="E165" t="s">
        <v>309</v>
      </c>
      <c r="F165" t="s">
        <v>4993</v>
      </c>
      <c r="G165" t="s">
        <v>4994</v>
      </c>
      <c r="H165" t="s">
        <v>312</v>
      </c>
      <c r="I165" t="s">
        <v>965</v>
      </c>
      <c r="J165" t="s">
        <v>204</v>
      </c>
      <c r="K165" t="s">
        <v>204</v>
      </c>
      <c r="L165" t="s">
        <v>340</v>
      </c>
      <c r="M165" t="s">
        <v>598</v>
      </c>
      <c r="N165" t="s">
        <v>339</v>
      </c>
      <c r="O165" t="s">
        <v>1212</v>
      </c>
      <c r="P165" s="144">
        <v>115</v>
      </c>
      <c r="R165" t="s">
        <v>4995</v>
      </c>
      <c r="T165" s="144">
        <v>8.422600000000001</v>
      </c>
      <c r="U165" s="133">
        <v>8.6250002156250062E-6</v>
      </c>
      <c r="V165" s="133">
        <v>2.723745179251327E-2</v>
      </c>
      <c r="W165" s="133">
        <v>1.9791479035500322E-2</v>
      </c>
    </row>
    <row r="166" spans="1:23">
      <c r="A166" t="s">
        <v>1213</v>
      </c>
      <c r="B166" t="s">
        <v>1241</v>
      </c>
      <c r="C166" t="s">
        <v>4895</v>
      </c>
      <c r="D166" t="s">
        <v>4896</v>
      </c>
      <c r="E166" t="s">
        <v>80</v>
      </c>
      <c r="F166" t="s">
        <v>4897</v>
      </c>
      <c r="G166" t="s">
        <v>4898</v>
      </c>
      <c r="H166" t="s">
        <v>321</v>
      </c>
      <c r="I166" t="s">
        <v>965</v>
      </c>
      <c r="J166" t="s">
        <v>205</v>
      </c>
      <c r="K166" t="s">
        <v>224</v>
      </c>
      <c r="L166" t="s">
        <v>346</v>
      </c>
      <c r="M166" t="s">
        <v>597</v>
      </c>
      <c r="N166" t="s">
        <v>339</v>
      </c>
      <c r="O166" t="s">
        <v>1215</v>
      </c>
      <c r="P166" s="144">
        <v>14</v>
      </c>
      <c r="Q166" t="s">
        <v>1216</v>
      </c>
      <c r="R166" t="s">
        <v>4899</v>
      </c>
      <c r="T166" s="144">
        <v>22.892700000000001</v>
      </c>
      <c r="U166" s="133">
        <v>5.3874499473731523E-11</v>
      </c>
      <c r="V166" s="133">
        <v>7.4041542368871546E-2</v>
      </c>
      <c r="W166" s="133">
        <v>5.3800614121781429E-2</v>
      </c>
    </row>
    <row r="167" spans="1:23">
      <c r="A167" t="s">
        <v>1213</v>
      </c>
      <c r="B167" t="s">
        <v>1241</v>
      </c>
      <c r="C167" t="s">
        <v>4900</v>
      </c>
      <c r="D167" t="s">
        <v>4901</v>
      </c>
      <c r="E167" t="s">
        <v>80</v>
      </c>
      <c r="F167" t="s">
        <v>4902</v>
      </c>
      <c r="G167" t="s">
        <v>4903</v>
      </c>
      <c r="H167" t="s">
        <v>321</v>
      </c>
      <c r="I167" t="s">
        <v>965</v>
      </c>
      <c r="J167" t="s">
        <v>205</v>
      </c>
      <c r="K167" t="s">
        <v>224</v>
      </c>
      <c r="L167" t="s">
        <v>344</v>
      </c>
      <c r="M167" t="s">
        <v>604</v>
      </c>
      <c r="N167" t="s">
        <v>339</v>
      </c>
      <c r="O167" t="s">
        <v>1215</v>
      </c>
      <c r="P167" s="144">
        <v>2</v>
      </c>
      <c r="Q167" t="s">
        <v>1216</v>
      </c>
      <c r="R167" t="s">
        <v>4904</v>
      </c>
      <c r="T167" s="144">
        <v>3.8552</v>
      </c>
      <c r="U167" s="133">
        <v>3.7593084000336462E-12</v>
      </c>
      <c r="V167" s="133">
        <v>1.2471149979579769E-2</v>
      </c>
      <c r="W167" s="133">
        <v>9.0618794022896479E-3</v>
      </c>
    </row>
    <row r="168" spans="1:23">
      <c r="A168" t="s">
        <v>1213</v>
      </c>
      <c r="B168" t="s">
        <v>1241</v>
      </c>
      <c r="C168" t="s">
        <v>4922</v>
      </c>
      <c r="D168" t="s">
        <v>4923</v>
      </c>
      <c r="E168" t="s">
        <v>309</v>
      </c>
      <c r="F168" t="s">
        <v>5167</v>
      </c>
      <c r="G168" t="s">
        <v>5168</v>
      </c>
      <c r="H168" t="s">
        <v>312</v>
      </c>
      <c r="I168" t="s">
        <v>966</v>
      </c>
      <c r="J168" t="s">
        <v>204</v>
      </c>
      <c r="K168" t="s">
        <v>204</v>
      </c>
      <c r="L168" t="s">
        <v>340</v>
      </c>
      <c r="M168" t="s">
        <v>573</v>
      </c>
      <c r="N168" t="s">
        <v>339</v>
      </c>
      <c r="O168" t="s">
        <v>1212</v>
      </c>
      <c r="P168" s="144">
        <v>737</v>
      </c>
      <c r="R168" t="s">
        <v>5169</v>
      </c>
      <c r="T168" s="144">
        <v>26.844900000000003</v>
      </c>
      <c r="U168" s="133">
        <v>9.3387380255393832E-6</v>
      </c>
      <c r="V168" s="133">
        <v>8.6812562889830178E-2</v>
      </c>
      <c r="W168" s="133">
        <v>6.3080387678717917E-2</v>
      </c>
    </row>
    <row r="169" spans="1:23">
      <c r="A169" t="s">
        <v>1213</v>
      </c>
      <c r="B169" t="s">
        <v>1241</v>
      </c>
      <c r="C169" t="s">
        <v>4927</v>
      </c>
      <c r="D169" t="s">
        <v>4928</v>
      </c>
      <c r="E169" t="s">
        <v>309</v>
      </c>
      <c r="F169" t="s">
        <v>5123</v>
      </c>
      <c r="G169" t="s">
        <v>5124</v>
      </c>
      <c r="H169" t="s">
        <v>312</v>
      </c>
      <c r="I169" t="s">
        <v>966</v>
      </c>
      <c r="J169" t="s">
        <v>204</v>
      </c>
      <c r="K169" t="s">
        <v>204</v>
      </c>
      <c r="L169" t="s">
        <v>340</v>
      </c>
      <c r="M169" t="s">
        <v>573</v>
      </c>
      <c r="N169" t="s">
        <v>339</v>
      </c>
      <c r="O169" t="s">
        <v>1212</v>
      </c>
      <c r="P169" s="144">
        <v>7298</v>
      </c>
      <c r="R169" t="s">
        <v>5125</v>
      </c>
      <c r="T169" s="144">
        <v>26.837700000000002</v>
      </c>
      <c r="U169" s="133">
        <v>2.9933951175609172E-5</v>
      </c>
      <c r="V169" s="133">
        <v>8.6789068946478642E-2</v>
      </c>
      <c r="W169" s="133">
        <v>6.3063316335523062E-2</v>
      </c>
    </row>
    <row r="170" spans="1:23">
      <c r="A170" t="s">
        <v>1213</v>
      </c>
      <c r="B170" t="s">
        <v>1241</v>
      </c>
      <c r="C170" t="s">
        <v>4905</v>
      </c>
      <c r="D170" t="s">
        <v>4906</v>
      </c>
      <c r="E170" t="s">
        <v>309</v>
      </c>
      <c r="F170" t="s">
        <v>5170</v>
      </c>
      <c r="G170" t="s">
        <v>5171</v>
      </c>
      <c r="H170" t="s">
        <v>312</v>
      </c>
      <c r="I170" t="s">
        <v>966</v>
      </c>
      <c r="J170" t="s">
        <v>204</v>
      </c>
      <c r="K170" t="s">
        <v>204</v>
      </c>
      <c r="L170" t="s">
        <v>340</v>
      </c>
      <c r="M170" t="s">
        <v>573</v>
      </c>
      <c r="N170" t="s">
        <v>339</v>
      </c>
      <c r="O170" t="s">
        <v>1212</v>
      </c>
      <c r="P170" s="144">
        <v>7350</v>
      </c>
      <c r="R170" t="s">
        <v>5172</v>
      </c>
      <c r="T170" s="144">
        <v>26.828200000000002</v>
      </c>
      <c r="U170" s="133">
        <v>5.6697420038978618E-6</v>
      </c>
      <c r="V170" s="133">
        <v>8.6758573064222119E-2</v>
      </c>
      <c r="W170" s="133">
        <v>6.3041157191600694E-2</v>
      </c>
    </row>
    <row r="171" spans="1:23">
      <c r="A171" t="s">
        <v>1213</v>
      </c>
      <c r="B171" t="s">
        <v>1241</v>
      </c>
      <c r="C171" t="s">
        <v>4909</v>
      </c>
      <c r="D171" t="s">
        <v>4910</v>
      </c>
      <c r="E171" t="s">
        <v>309</v>
      </c>
      <c r="F171" t="s">
        <v>5173</v>
      </c>
      <c r="G171" t="s">
        <v>5174</v>
      </c>
      <c r="H171" t="s">
        <v>312</v>
      </c>
      <c r="I171" t="s">
        <v>966</v>
      </c>
      <c r="J171" t="s">
        <v>204</v>
      </c>
      <c r="K171" t="s">
        <v>204</v>
      </c>
      <c r="L171" t="s">
        <v>340</v>
      </c>
      <c r="M171" t="s">
        <v>573</v>
      </c>
      <c r="N171" t="s">
        <v>339</v>
      </c>
      <c r="O171" t="s">
        <v>1212</v>
      </c>
      <c r="P171" s="144">
        <v>5902</v>
      </c>
      <c r="R171" t="s">
        <v>5175</v>
      </c>
      <c r="T171" s="144">
        <v>26.8033</v>
      </c>
      <c r="U171" s="133">
        <v>2.4701634328682381E-5</v>
      </c>
      <c r="V171" s="133">
        <v>8.6678075344098923E-2</v>
      </c>
      <c r="W171" s="133">
        <v>6.2982665341762459E-2</v>
      </c>
    </row>
    <row r="172" spans="1:23">
      <c r="A172" t="s">
        <v>1213</v>
      </c>
      <c r="B172" t="s">
        <v>1241</v>
      </c>
      <c r="C172" t="s">
        <v>4917</v>
      </c>
      <c r="D172" t="s">
        <v>4918</v>
      </c>
      <c r="E172" t="s">
        <v>309</v>
      </c>
      <c r="F172" t="s">
        <v>5176</v>
      </c>
      <c r="G172" t="s">
        <v>5177</v>
      </c>
      <c r="H172" t="s">
        <v>312</v>
      </c>
      <c r="I172" t="s">
        <v>966</v>
      </c>
      <c r="J172" t="s">
        <v>204</v>
      </c>
      <c r="K172" t="s">
        <v>204</v>
      </c>
      <c r="L172" t="s">
        <v>340</v>
      </c>
      <c r="M172" t="s">
        <v>575</v>
      </c>
      <c r="N172" t="s">
        <v>339</v>
      </c>
      <c r="O172" t="s">
        <v>1212</v>
      </c>
      <c r="P172" s="144">
        <v>7565</v>
      </c>
      <c r="R172" t="s">
        <v>5178</v>
      </c>
      <c r="T172" s="144">
        <v>26.343599999999999</v>
      </c>
      <c r="U172" s="133">
        <v>7.9319882950862415E-6</v>
      </c>
      <c r="V172" s="133">
        <v>8.5191333011484183E-2</v>
      </c>
      <c r="W172" s="133">
        <v>6.1902357612122955E-2</v>
      </c>
    </row>
    <row r="173" spans="1:23">
      <c r="A173" t="s">
        <v>1213</v>
      </c>
      <c r="B173" t="s">
        <v>1241</v>
      </c>
      <c r="C173" t="s">
        <v>4905</v>
      </c>
      <c r="D173" t="s">
        <v>4906</v>
      </c>
      <c r="E173" t="s">
        <v>309</v>
      </c>
      <c r="F173" t="s">
        <v>5179</v>
      </c>
      <c r="G173" t="s">
        <v>5180</v>
      </c>
      <c r="H173" t="s">
        <v>312</v>
      </c>
      <c r="I173" t="s">
        <v>966</v>
      </c>
      <c r="J173" t="s">
        <v>204</v>
      </c>
      <c r="K173" t="s">
        <v>204</v>
      </c>
      <c r="L173" t="s">
        <v>340</v>
      </c>
      <c r="M173" t="s">
        <v>575</v>
      </c>
      <c r="N173" t="s">
        <v>339</v>
      </c>
      <c r="O173" t="s">
        <v>1212</v>
      </c>
      <c r="P173" s="144">
        <v>4281</v>
      </c>
      <c r="R173" t="s">
        <v>5181</v>
      </c>
      <c r="T173" s="144">
        <v>14.8645</v>
      </c>
      <c r="U173" s="133">
        <v>7.4556341440039451E-6</v>
      </c>
      <c r="V173" s="133">
        <v>4.80695724322516E-2</v>
      </c>
      <c r="W173" s="133">
        <v>3.4928668888911017E-2</v>
      </c>
    </row>
    <row r="174" spans="1:23">
      <c r="A174" t="s">
        <v>1213</v>
      </c>
      <c r="B174" t="s">
        <v>1242</v>
      </c>
      <c r="C174" t="s">
        <v>4940</v>
      </c>
      <c r="D174" t="s">
        <v>4941</v>
      </c>
      <c r="E174" t="s">
        <v>309</v>
      </c>
      <c r="F174" t="s">
        <v>5182</v>
      </c>
      <c r="G174" t="s">
        <v>5183</v>
      </c>
      <c r="H174" t="s">
        <v>312</v>
      </c>
      <c r="I174" t="s">
        <v>964</v>
      </c>
      <c r="J174" t="s">
        <v>204</v>
      </c>
      <c r="K174" t="s">
        <v>204</v>
      </c>
      <c r="L174" t="s">
        <v>340</v>
      </c>
      <c r="M174" t="s">
        <v>574</v>
      </c>
      <c r="N174" t="s">
        <v>339</v>
      </c>
      <c r="O174" t="s">
        <v>1212</v>
      </c>
      <c r="P174" s="144">
        <v>1991</v>
      </c>
      <c r="R174" t="s">
        <v>5184</v>
      </c>
      <c r="T174" s="144">
        <v>113.6463</v>
      </c>
      <c r="U174" s="133">
        <v>2.8442857142857143E-4</v>
      </c>
      <c r="V174" s="133">
        <v>5.7725748702539409E-2</v>
      </c>
      <c r="W174" s="133">
        <v>4.5212020233691634E-2</v>
      </c>
    </row>
    <row r="175" spans="1:23">
      <c r="A175" t="s">
        <v>1213</v>
      </c>
      <c r="B175" t="s">
        <v>1242</v>
      </c>
      <c r="C175" t="s">
        <v>4927</v>
      </c>
      <c r="D175" t="s">
        <v>4928</v>
      </c>
      <c r="E175" t="s">
        <v>309</v>
      </c>
      <c r="F175" t="s">
        <v>4934</v>
      </c>
      <c r="G175" t="s">
        <v>4935</v>
      </c>
      <c r="H175" t="s">
        <v>312</v>
      </c>
      <c r="I175" t="s">
        <v>964</v>
      </c>
      <c r="J175" t="s">
        <v>204</v>
      </c>
      <c r="K175" t="s">
        <v>204</v>
      </c>
      <c r="L175" t="s">
        <v>340</v>
      </c>
      <c r="M175" t="s">
        <v>574</v>
      </c>
      <c r="N175" t="s">
        <v>339</v>
      </c>
      <c r="O175" t="s">
        <v>1212</v>
      </c>
      <c r="P175" s="144">
        <v>3807</v>
      </c>
      <c r="R175" t="s">
        <v>4936</v>
      </c>
      <c r="T175" s="144">
        <v>75.759299999999996</v>
      </c>
      <c r="U175" s="133">
        <v>4.4687011327517647E-5</v>
      </c>
      <c r="V175" s="133">
        <v>3.8481350323831931E-2</v>
      </c>
      <c r="W175" s="133">
        <v>3.0139402754672785E-2</v>
      </c>
    </row>
    <row r="176" spans="1:23">
      <c r="A176" t="s">
        <v>1213</v>
      </c>
      <c r="B176" t="s">
        <v>1242</v>
      </c>
      <c r="C176" t="s">
        <v>4940</v>
      </c>
      <c r="D176" t="s">
        <v>4941</v>
      </c>
      <c r="E176" t="s">
        <v>309</v>
      </c>
      <c r="F176" t="s">
        <v>4999</v>
      </c>
      <c r="G176" t="s">
        <v>5000</v>
      </c>
      <c r="H176" t="s">
        <v>312</v>
      </c>
      <c r="I176" t="s">
        <v>965</v>
      </c>
      <c r="J176" t="s">
        <v>204</v>
      </c>
      <c r="K176" t="s">
        <v>204</v>
      </c>
      <c r="L176" t="s">
        <v>340</v>
      </c>
      <c r="M176" t="s">
        <v>605</v>
      </c>
      <c r="N176" t="s">
        <v>339</v>
      </c>
      <c r="O176" t="s">
        <v>1212</v>
      </c>
      <c r="P176" s="144">
        <v>1790</v>
      </c>
      <c r="R176" t="s">
        <v>5001</v>
      </c>
      <c r="T176" s="144">
        <v>148.8922</v>
      </c>
      <c r="U176" s="133">
        <v>7.4583333333333335E-5</v>
      </c>
      <c r="V176" s="133">
        <v>7.5628641086784701E-2</v>
      </c>
      <c r="W176" s="133">
        <v>5.9233942008826521E-2</v>
      </c>
    </row>
    <row r="177" spans="1:23">
      <c r="A177" t="s">
        <v>1213</v>
      </c>
      <c r="B177" t="s">
        <v>1242</v>
      </c>
      <c r="C177" t="s">
        <v>4890</v>
      </c>
      <c r="D177" t="s">
        <v>4891</v>
      </c>
      <c r="E177" t="s">
        <v>80</v>
      </c>
      <c r="F177" t="s">
        <v>4892</v>
      </c>
      <c r="G177" t="s">
        <v>4893</v>
      </c>
      <c r="H177" t="s">
        <v>321</v>
      </c>
      <c r="I177" t="s">
        <v>965</v>
      </c>
      <c r="J177" t="s">
        <v>205</v>
      </c>
      <c r="K177" t="s">
        <v>224</v>
      </c>
      <c r="L177" t="s">
        <v>344</v>
      </c>
      <c r="M177" t="s">
        <v>604</v>
      </c>
      <c r="N177" t="s">
        <v>339</v>
      </c>
      <c r="O177" t="s">
        <v>1215</v>
      </c>
      <c r="P177" s="144">
        <v>74</v>
      </c>
      <c r="Q177" t="s">
        <v>1216</v>
      </c>
      <c r="R177" t="s">
        <v>4894</v>
      </c>
      <c r="T177" s="144">
        <v>130.93979999999999</v>
      </c>
      <c r="U177" s="133">
        <v>1.6983688343581163E-10</v>
      </c>
      <c r="V177" s="133">
        <v>6.650985626201425E-2</v>
      </c>
      <c r="W177" s="133">
        <v>5.2091917985393373E-2</v>
      </c>
    </row>
    <row r="178" spans="1:23">
      <c r="A178" t="s">
        <v>1213</v>
      </c>
      <c r="B178" t="s">
        <v>1242</v>
      </c>
      <c r="C178" t="s">
        <v>4900</v>
      </c>
      <c r="D178" t="s">
        <v>4901</v>
      </c>
      <c r="E178" t="s">
        <v>80</v>
      </c>
      <c r="F178" t="s">
        <v>4902</v>
      </c>
      <c r="G178" t="s">
        <v>4903</v>
      </c>
      <c r="H178" t="s">
        <v>321</v>
      </c>
      <c r="I178" t="s">
        <v>965</v>
      </c>
      <c r="J178" t="s">
        <v>205</v>
      </c>
      <c r="K178" t="s">
        <v>224</v>
      </c>
      <c r="L178" t="s">
        <v>344</v>
      </c>
      <c r="M178" t="s">
        <v>604</v>
      </c>
      <c r="N178" t="s">
        <v>339</v>
      </c>
      <c r="O178" t="s">
        <v>1215</v>
      </c>
      <c r="P178" s="144">
        <v>61</v>
      </c>
      <c r="Q178" t="s">
        <v>1216</v>
      </c>
      <c r="R178" t="s">
        <v>4904</v>
      </c>
      <c r="T178" s="144">
        <v>118.07860000000001</v>
      </c>
      <c r="U178" s="133">
        <v>1.146589062010262E-10</v>
      </c>
      <c r="V178" s="133">
        <v>6.0063780799549875E-2</v>
      </c>
      <c r="W178" s="133">
        <v>4.7043216135918324E-2</v>
      </c>
    </row>
    <row r="179" spans="1:23">
      <c r="A179" t="s">
        <v>1213</v>
      </c>
      <c r="B179" t="s">
        <v>1242</v>
      </c>
      <c r="C179" t="s">
        <v>5047</v>
      </c>
      <c r="D179" t="s">
        <v>5048</v>
      </c>
      <c r="E179" t="s">
        <v>80</v>
      </c>
      <c r="F179" t="s">
        <v>5185</v>
      </c>
      <c r="G179" t="s">
        <v>5186</v>
      </c>
      <c r="H179" t="s">
        <v>321</v>
      </c>
      <c r="I179" t="s">
        <v>965</v>
      </c>
      <c r="J179" t="s">
        <v>205</v>
      </c>
      <c r="K179" t="s">
        <v>224</v>
      </c>
      <c r="L179" t="s">
        <v>344</v>
      </c>
      <c r="M179" t="s">
        <v>604</v>
      </c>
      <c r="N179" t="s">
        <v>339</v>
      </c>
      <c r="O179" t="s">
        <v>1215</v>
      </c>
      <c r="P179" s="144">
        <v>59</v>
      </c>
      <c r="Q179" t="s">
        <v>1216</v>
      </c>
      <c r="R179" t="s">
        <v>5187</v>
      </c>
      <c r="T179" s="144">
        <v>114.17749999999999</v>
      </c>
      <c r="U179" s="133">
        <v>1.288191676371317E-10</v>
      </c>
      <c r="V179" s="133">
        <v>5.7995585751215752E-2</v>
      </c>
      <c r="W179" s="133">
        <v>4.5423362284314837E-2</v>
      </c>
    </row>
    <row r="180" spans="1:23">
      <c r="A180" t="s">
        <v>1213</v>
      </c>
      <c r="B180" t="s">
        <v>1242</v>
      </c>
      <c r="C180" t="s">
        <v>4895</v>
      </c>
      <c r="D180" t="s">
        <v>4896</v>
      </c>
      <c r="E180" t="s">
        <v>80</v>
      </c>
      <c r="F180" t="s">
        <v>4897</v>
      </c>
      <c r="G180" t="s">
        <v>4898</v>
      </c>
      <c r="H180" t="s">
        <v>321</v>
      </c>
      <c r="I180" t="s">
        <v>965</v>
      </c>
      <c r="J180" t="s">
        <v>205</v>
      </c>
      <c r="K180" t="s">
        <v>224</v>
      </c>
      <c r="L180" t="s">
        <v>346</v>
      </c>
      <c r="M180" t="s">
        <v>597</v>
      </c>
      <c r="N180" t="s">
        <v>339</v>
      </c>
      <c r="O180" t="s">
        <v>1215</v>
      </c>
      <c r="P180" s="144">
        <v>35</v>
      </c>
      <c r="Q180" t="s">
        <v>1216</v>
      </c>
      <c r="R180" t="s">
        <v>4899</v>
      </c>
      <c r="T180" s="144">
        <v>57.331199999999995</v>
      </c>
      <c r="U180" s="133">
        <v>1.346862486843288E-10</v>
      </c>
      <c r="V180" s="133">
        <v>2.9138512722252617E-2</v>
      </c>
      <c r="W180" s="133">
        <v>2.2821895885089011E-2</v>
      </c>
    </row>
    <row r="181" spans="1:23">
      <c r="A181" t="s">
        <v>1213</v>
      </c>
      <c r="B181" t="s">
        <v>1242</v>
      </c>
      <c r="C181" t="s">
        <v>4927</v>
      </c>
      <c r="D181" t="s">
        <v>4928</v>
      </c>
      <c r="E181" t="s">
        <v>309</v>
      </c>
      <c r="F181" t="s">
        <v>5123</v>
      </c>
      <c r="G181" t="s">
        <v>5124</v>
      </c>
      <c r="H181" t="s">
        <v>312</v>
      </c>
      <c r="I181" t="s">
        <v>966</v>
      </c>
      <c r="J181" t="s">
        <v>204</v>
      </c>
      <c r="K181" t="s">
        <v>204</v>
      </c>
      <c r="L181" t="s">
        <v>340</v>
      </c>
      <c r="M181" t="s">
        <v>573</v>
      </c>
      <c r="N181" t="s">
        <v>339</v>
      </c>
      <c r="O181" t="s">
        <v>1212</v>
      </c>
      <c r="P181" s="144">
        <v>54688</v>
      </c>
      <c r="R181" t="s">
        <v>5125</v>
      </c>
      <c r="T181" s="144">
        <v>201.1097</v>
      </c>
      <c r="U181" s="133">
        <v>2.2431185556203267E-4</v>
      </c>
      <c r="V181" s="133">
        <v>0.10215209144396591</v>
      </c>
      <c r="W181" s="133">
        <v>8.0007666060385493E-2</v>
      </c>
    </row>
    <row r="182" spans="1:23">
      <c r="A182" t="s">
        <v>1213</v>
      </c>
      <c r="B182" t="s">
        <v>1242</v>
      </c>
      <c r="C182" t="s">
        <v>4909</v>
      </c>
      <c r="D182" t="s">
        <v>4910</v>
      </c>
      <c r="E182" t="s">
        <v>309</v>
      </c>
      <c r="F182" t="s">
        <v>5188</v>
      </c>
      <c r="G182" t="s">
        <v>5189</v>
      </c>
      <c r="H182" t="s">
        <v>312</v>
      </c>
      <c r="I182" t="s">
        <v>966</v>
      </c>
      <c r="J182" t="s">
        <v>204</v>
      </c>
      <c r="K182" t="s">
        <v>204</v>
      </c>
      <c r="L182" t="s">
        <v>340</v>
      </c>
      <c r="M182" t="s">
        <v>669</v>
      </c>
      <c r="N182" t="s">
        <v>339</v>
      </c>
      <c r="O182" t="s">
        <v>1212</v>
      </c>
      <c r="P182" s="144">
        <v>51133</v>
      </c>
      <c r="R182" t="s">
        <v>5190</v>
      </c>
      <c r="T182" s="144">
        <v>181.4915</v>
      </c>
      <c r="U182" s="133">
        <v>1.1800180502399267E-3</v>
      </c>
      <c r="V182" s="133">
        <v>9.218718818090324E-2</v>
      </c>
      <c r="W182" s="133">
        <v>7.2202944284008613E-2</v>
      </c>
    </row>
    <row r="183" spans="1:23">
      <c r="A183" t="s">
        <v>1213</v>
      </c>
      <c r="B183" t="s">
        <v>1242</v>
      </c>
      <c r="C183" t="s">
        <v>4922</v>
      </c>
      <c r="D183" t="s">
        <v>4923</v>
      </c>
      <c r="E183" t="s">
        <v>309</v>
      </c>
      <c r="F183" t="s">
        <v>5191</v>
      </c>
      <c r="G183" t="s">
        <v>5192</v>
      </c>
      <c r="H183" t="s">
        <v>312</v>
      </c>
      <c r="I183" t="s">
        <v>966</v>
      </c>
      <c r="J183" t="s">
        <v>204</v>
      </c>
      <c r="K183" t="s">
        <v>204</v>
      </c>
      <c r="L183" t="s">
        <v>340</v>
      </c>
      <c r="M183" t="s">
        <v>669</v>
      </c>
      <c r="N183" t="s">
        <v>339</v>
      </c>
      <c r="O183" t="s">
        <v>1212</v>
      </c>
      <c r="P183" s="144">
        <v>6596</v>
      </c>
      <c r="R183" t="s">
        <v>5193</v>
      </c>
      <c r="T183" s="144">
        <v>181.4744</v>
      </c>
      <c r="U183" s="133">
        <v>2.2399108925684946E-4</v>
      </c>
      <c r="V183" s="133">
        <v>9.2178532133613877E-2</v>
      </c>
      <c r="W183" s="133">
        <v>7.2196164685753308E-2</v>
      </c>
    </row>
    <row r="184" spans="1:23">
      <c r="A184" t="s">
        <v>1213</v>
      </c>
      <c r="B184" t="s">
        <v>1242</v>
      </c>
      <c r="C184" t="s">
        <v>4905</v>
      </c>
      <c r="D184" t="s">
        <v>4906</v>
      </c>
      <c r="E184" t="s">
        <v>309</v>
      </c>
      <c r="F184" t="s">
        <v>5194</v>
      </c>
      <c r="G184" t="s">
        <v>5195</v>
      </c>
      <c r="H184" t="s">
        <v>312</v>
      </c>
      <c r="I184" t="s">
        <v>966</v>
      </c>
      <c r="J184" t="s">
        <v>204</v>
      </c>
      <c r="K184" t="s">
        <v>204</v>
      </c>
      <c r="L184" t="s">
        <v>340</v>
      </c>
      <c r="M184" t="s">
        <v>669</v>
      </c>
      <c r="N184" t="s">
        <v>339</v>
      </c>
      <c r="O184" t="s">
        <v>1212</v>
      </c>
      <c r="P184" s="144">
        <v>66151</v>
      </c>
      <c r="R184" t="s">
        <v>5196</v>
      </c>
      <c r="T184" s="144">
        <v>181.32650000000001</v>
      </c>
      <c r="U184" s="133">
        <v>1.4376237325188548E-4</v>
      </c>
      <c r="V184" s="133">
        <v>9.2103395942551569E-2</v>
      </c>
      <c r="W184" s="133">
        <v>7.2137316440958818E-2</v>
      </c>
    </row>
    <row r="185" spans="1:23">
      <c r="A185" t="s">
        <v>1213</v>
      </c>
      <c r="B185" t="s">
        <v>1242</v>
      </c>
      <c r="C185" t="s">
        <v>4909</v>
      </c>
      <c r="D185" t="s">
        <v>4910</v>
      </c>
      <c r="E185" t="s">
        <v>309</v>
      </c>
      <c r="F185" t="s">
        <v>5173</v>
      </c>
      <c r="G185" t="s">
        <v>5174</v>
      </c>
      <c r="H185" t="s">
        <v>312</v>
      </c>
      <c r="I185" t="s">
        <v>966</v>
      </c>
      <c r="J185" t="s">
        <v>204</v>
      </c>
      <c r="K185" t="s">
        <v>204</v>
      </c>
      <c r="L185" t="s">
        <v>340</v>
      </c>
      <c r="M185" t="s">
        <v>573</v>
      </c>
      <c r="N185" t="s">
        <v>339</v>
      </c>
      <c r="O185" t="s">
        <v>1212</v>
      </c>
      <c r="P185" s="144">
        <v>30410</v>
      </c>
      <c r="R185" t="s">
        <v>5175</v>
      </c>
      <c r="T185" s="144">
        <v>138.10400000000001</v>
      </c>
      <c r="U185" s="133">
        <v>1.2727494068709441E-4</v>
      </c>
      <c r="V185" s="133">
        <v>7.0148845153101685E-2</v>
      </c>
      <c r="W185" s="133">
        <v>5.4942050605098762E-2</v>
      </c>
    </row>
    <row r="186" spans="1:23">
      <c r="A186" t="s">
        <v>1213</v>
      </c>
      <c r="B186" t="s">
        <v>1242</v>
      </c>
      <c r="C186" t="s">
        <v>4922</v>
      </c>
      <c r="D186" t="s">
        <v>4923</v>
      </c>
      <c r="E186" t="s">
        <v>309</v>
      </c>
      <c r="F186" t="s">
        <v>5167</v>
      </c>
      <c r="G186" t="s">
        <v>5168</v>
      </c>
      <c r="H186" t="s">
        <v>312</v>
      </c>
      <c r="I186" t="s">
        <v>966</v>
      </c>
      <c r="J186" t="s">
        <v>204</v>
      </c>
      <c r="K186" t="s">
        <v>204</v>
      </c>
      <c r="L186" t="s">
        <v>340</v>
      </c>
      <c r="M186" t="s">
        <v>573</v>
      </c>
      <c r="N186" t="s">
        <v>339</v>
      </c>
      <c r="O186" t="s">
        <v>1212</v>
      </c>
      <c r="P186" s="144">
        <v>2762</v>
      </c>
      <c r="R186" t="s">
        <v>5169</v>
      </c>
      <c r="T186" s="144">
        <v>100.60469999999999</v>
      </c>
      <c r="U186" s="133">
        <v>3.4998092844694402E-5</v>
      </c>
      <c r="V186" s="133">
        <v>5.1101401996600397E-2</v>
      </c>
      <c r="W186" s="133">
        <v>4.0023692597661718E-2</v>
      </c>
    </row>
    <row r="187" spans="1:23">
      <c r="A187" t="s">
        <v>1213</v>
      </c>
      <c r="B187" t="s">
        <v>1242</v>
      </c>
      <c r="C187" t="s">
        <v>4905</v>
      </c>
      <c r="D187" t="s">
        <v>4906</v>
      </c>
      <c r="E187" t="s">
        <v>309</v>
      </c>
      <c r="F187" t="s">
        <v>5170</v>
      </c>
      <c r="G187" t="s">
        <v>5171</v>
      </c>
      <c r="H187" t="s">
        <v>312</v>
      </c>
      <c r="I187" t="s">
        <v>966</v>
      </c>
      <c r="J187" t="s">
        <v>204</v>
      </c>
      <c r="K187" t="s">
        <v>204</v>
      </c>
      <c r="L187" t="s">
        <v>340</v>
      </c>
      <c r="M187" t="s">
        <v>573</v>
      </c>
      <c r="N187" t="s">
        <v>339</v>
      </c>
      <c r="O187" t="s">
        <v>1212</v>
      </c>
      <c r="P187" s="144">
        <v>27529</v>
      </c>
      <c r="R187" t="s">
        <v>5172</v>
      </c>
      <c r="T187" s="144">
        <v>100.48360000000001</v>
      </c>
      <c r="U187" s="133">
        <v>2.1235690833374727E-5</v>
      </c>
      <c r="V187" s="133">
        <v>5.103986870253175E-2</v>
      </c>
      <c r="W187" s="133">
        <v>3.9975498427832705E-2</v>
      </c>
    </row>
    <row r="188" spans="1:23">
      <c r="A188" t="s">
        <v>1213</v>
      </c>
      <c r="B188" t="s">
        <v>1242</v>
      </c>
      <c r="C188" t="s">
        <v>4922</v>
      </c>
      <c r="D188" t="s">
        <v>4923</v>
      </c>
      <c r="E188" t="s">
        <v>309</v>
      </c>
      <c r="F188" t="s">
        <v>5197</v>
      </c>
      <c r="G188" t="s">
        <v>5198</v>
      </c>
      <c r="H188" t="s">
        <v>312</v>
      </c>
      <c r="I188" t="s">
        <v>966</v>
      </c>
      <c r="J188" t="s">
        <v>204</v>
      </c>
      <c r="K188" t="s">
        <v>204</v>
      </c>
      <c r="L188" t="s">
        <v>340</v>
      </c>
      <c r="M188" t="s">
        <v>661</v>
      </c>
      <c r="N188" t="s">
        <v>339</v>
      </c>
      <c r="O188" t="s">
        <v>1212</v>
      </c>
      <c r="P188" s="144">
        <v>2149</v>
      </c>
      <c r="R188" t="s">
        <v>5199</v>
      </c>
      <c r="T188" s="144">
        <v>62.657499999999999</v>
      </c>
      <c r="U188" s="133">
        <v>7.9707557459635203E-5</v>
      </c>
      <c r="V188" s="133">
        <v>3.1826409341065717E-2</v>
      </c>
      <c r="W188" s="133">
        <v>2.4927113037699161E-2</v>
      </c>
    </row>
    <row r="189" spans="1:23">
      <c r="A189" t="s">
        <v>1213</v>
      </c>
      <c r="B189" t="s">
        <v>1242</v>
      </c>
      <c r="C189" t="s">
        <v>4905</v>
      </c>
      <c r="D189" t="s">
        <v>4906</v>
      </c>
      <c r="E189" t="s">
        <v>309</v>
      </c>
      <c r="F189" t="s">
        <v>5200</v>
      </c>
      <c r="G189" t="s">
        <v>5201</v>
      </c>
      <c r="H189" t="s">
        <v>312</v>
      </c>
      <c r="I189" t="s">
        <v>966</v>
      </c>
      <c r="J189" t="s">
        <v>204</v>
      </c>
      <c r="K189" t="s">
        <v>204</v>
      </c>
      <c r="L189" t="s">
        <v>340</v>
      </c>
      <c r="M189" t="s">
        <v>661</v>
      </c>
      <c r="N189" t="s">
        <v>339</v>
      </c>
      <c r="O189" t="s">
        <v>1212</v>
      </c>
      <c r="P189" s="144">
        <v>2143</v>
      </c>
      <c r="R189" t="s">
        <v>5202</v>
      </c>
      <c r="T189" s="144">
        <v>62.650800000000004</v>
      </c>
      <c r="U189" s="133">
        <v>8.376460247051245E-5</v>
      </c>
      <c r="V189" s="133">
        <v>3.1822998965914291E-2</v>
      </c>
      <c r="W189" s="133">
        <v>2.4924441960167621E-2</v>
      </c>
    </row>
    <row r="190" spans="1:23">
      <c r="A190" t="s">
        <v>1213</v>
      </c>
      <c r="B190" t="s">
        <v>1243</v>
      </c>
      <c r="C190" t="s">
        <v>4922</v>
      </c>
      <c r="D190" t="s">
        <v>4923</v>
      </c>
      <c r="E190" t="s">
        <v>309</v>
      </c>
      <c r="F190" t="s">
        <v>5203</v>
      </c>
      <c r="G190" t="s">
        <v>5204</v>
      </c>
      <c r="H190" t="s">
        <v>312</v>
      </c>
      <c r="I190" t="s">
        <v>964</v>
      </c>
      <c r="J190" t="s">
        <v>204</v>
      </c>
      <c r="K190" t="s">
        <v>204</v>
      </c>
      <c r="L190" t="s">
        <v>340</v>
      </c>
      <c r="M190" t="s">
        <v>697</v>
      </c>
      <c r="N190" t="s">
        <v>339</v>
      </c>
      <c r="O190" t="s">
        <v>1212</v>
      </c>
      <c r="P190" s="144">
        <v>4640</v>
      </c>
      <c r="R190" t="s">
        <v>5205</v>
      </c>
      <c r="T190" s="144">
        <v>1614.72</v>
      </c>
      <c r="U190" s="133">
        <v>1.9521110966619362E-4</v>
      </c>
      <c r="V190" s="133">
        <v>3.6309701356274281E-2</v>
      </c>
      <c r="W190" s="133">
        <v>4.87108658053225E-3</v>
      </c>
    </row>
    <row r="191" spans="1:23">
      <c r="A191" t="s">
        <v>1213</v>
      </c>
      <c r="B191" t="s">
        <v>1243</v>
      </c>
      <c r="C191" t="s">
        <v>4909</v>
      </c>
      <c r="D191" t="s">
        <v>4910</v>
      </c>
      <c r="E191" t="s">
        <v>309</v>
      </c>
      <c r="F191" t="s">
        <v>4911</v>
      </c>
      <c r="G191" t="s">
        <v>4912</v>
      </c>
      <c r="H191" t="s">
        <v>312</v>
      </c>
      <c r="I191" t="s">
        <v>964</v>
      </c>
      <c r="J191" t="s">
        <v>204</v>
      </c>
      <c r="K191" t="s">
        <v>204</v>
      </c>
      <c r="L191" t="s">
        <v>340</v>
      </c>
      <c r="M191" t="s">
        <v>572</v>
      </c>
      <c r="N191" t="s">
        <v>339</v>
      </c>
      <c r="O191" t="s">
        <v>1212</v>
      </c>
      <c r="P191" s="144">
        <v>47379</v>
      </c>
      <c r="R191" t="s">
        <v>4913</v>
      </c>
      <c r="T191" s="144">
        <v>1495.7550000000001</v>
      </c>
      <c r="U191" s="133">
        <v>6.7684285714285711E-4</v>
      </c>
      <c r="V191" s="133">
        <v>3.3634573450161687E-2</v>
      </c>
      <c r="W191" s="133">
        <v>4.512207846807257E-3</v>
      </c>
    </row>
    <row r="192" spans="1:23">
      <c r="A192" t="s">
        <v>1213</v>
      </c>
      <c r="B192" t="s">
        <v>1243</v>
      </c>
      <c r="C192" t="s">
        <v>5047</v>
      </c>
      <c r="D192" t="s">
        <v>5048</v>
      </c>
      <c r="E192" t="s">
        <v>80</v>
      </c>
      <c r="F192" t="s">
        <v>5206</v>
      </c>
      <c r="G192" t="s">
        <v>5207</v>
      </c>
      <c r="H192" t="s">
        <v>321</v>
      </c>
      <c r="I192" t="s">
        <v>965</v>
      </c>
      <c r="J192" t="s">
        <v>205</v>
      </c>
      <c r="K192" t="s">
        <v>224</v>
      </c>
      <c r="L192" t="s">
        <v>344</v>
      </c>
      <c r="M192" t="s">
        <v>595</v>
      </c>
      <c r="N192" t="s">
        <v>339</v>
      </c>
      <c r="O192" t="s">
        <v>1215</v>
      </c>
      <c r="P192" s="144">
        <v>3116</v>
      </c>
      <c r="Q192" t="s">
        <v>1216</v>
      </c>
      <c r="R192" t="s">
        <v>5208</v>
      </c>
      <c r="T192" s="144">
        <v>1662.1171000000002</v>
      </c>
      <c r="U192" s="133">
        <v>9.1203301948812935E-7</v>
      </c>
      <c r="V192" s="133">
        <v>3.7375505511433683E-2</v>
      </c>
      <c r="W192" s="133">
        <v>5.014068321602819E-3</v>
      </c>
    </row>
    <row r="193" spans="1:23">
      <c r="A193" t="s">
        <v>1213</v>
      </c>
      <c r="B193" t="s">
        <v>1243</v>
      </c>
      <c r="C193" t="s">
        <v>4900</v>
      </c>
      <c r="D193" t="s">
        <v>4901</v>
      </c>
      <c r="E193" t="s">
        <v>80</v>
      </c>
      <c r="F193" t="s">
        <v>4902</v>
      </c>
      <c r="G193" t="s">
        <v>4903</v>
      </c>
      <c r="H193" t="s">
        <v>321</v>
      </c>
      <c r="I193" t="s">
        <v>965</v>
      </c>
      <c r="J193" t="s">
        <v>205</v>
      </c>
      <c r="K193" t="s">
        <v>224</v>
      </c>
      <c r="L193" t="s">
        <v>344</v>
      </c>
      <c r="M193" t="s">
        <v>604</v>
      </c>
      <c r="N193" t="s">
        <v>339</v>
      </c>
      <c r="O193" t="s">
        <v>1215</v>
      </c>
      <c r="P193" s="144">
        <v>779</v>
      </c>
      <c r="Q193" t="s">
        <v>1216</v>
      </c>
      <c r="R193" t="s">
        <v>4904</v>
      </c>
      <c r="T193" s="144">
        <v>1503.3477</v>
      </c>
      <c r="U193" s="133">
        <v>1.4642506218131051E-9</v>
      </c>
      <c r="V193" s="133">
        <v>3.3826352761139405E-2</v>
      </c>
      <c r="W193" s="133">
        <v>4.5379357815804209E-3</v>
      </c>
    </row>
    <row r="194" spans="1:23">
      <c r="A194" t="s">
        <v>1213</v>
      </c>
      <c r="B194" t="s">
        <v>1243</v>
      </c>
      <c r="C194" t="s">
        <v>5047</v>
      </c>
      <c r="D194" t="s">
        <v>5048</v>
      </c>
      <c r="E194" t="s">
        <v>80</v>
      </c>
      <c r="F194" t="s">
        <v>5209</v>
      </c>
      <c r="G194" t="s">
        <v>5210</v>
      </c>
      <c r="H194" t="s">
        <v>321</v>
      </c>
      <c r="I194" t="s">
        <v>965</v>
      </c>
      <c r="J194" t="s">
        <v>205</v>
      </c>
      <c r="K194" t="s">
        <v>224</v>
      </c>
      <c r="M194" t="s">
        <v>735</v>
      </c>
      <c r="N194" t="s">
        <v>339</v>
      </c>
      <c r="O194" t="s">
        <v>1215</v>
      </c>
      <c r="P194" s="144">
        <v>7713</v>
      </c>
      <c r="Q194" t="s">
        <v>1216</v>
      </c>
      <c r="R194" t="s">
        <v>5211</v>
      </c>
      <c r="T194" s="144">
        <v>1464.7202</v>
      </c>
      <c r="U194" s="133">
        <v>8.1312244474387311E-7</v>
      </c>
      <c r="V194" s="133">
        <v>3.2936703411235557E-2</v>
      </c>
      <c r="W194" s="133">
        <v>4.4185858875348989E-3</v>
      </c>
    </row>
    <row r="195" spans="1:23">
      <c r="A195" t="s">
        <v>1213</v>
      </c>
      <c r="B195" t="s">
        <v>1243</v>
      </c>
      <c r="C195" t="s">
        <v>4905</v>
      </c>
      <c r="D195" t="s">
        <v>4906</v>
      </c>
      <c r="E195" t="s">
        <v>309</v>
      </c>
      <c r="F195" t="s">
        <v>5179</v>
      </c>
      <c r="G195" t="s">
        <v>5180</v>
      </c>
      <c r="H195" t="s">
        <v>312</v>
      </c>
      <c r="I195" t="s">
        <v>966</v>
      </c>
      <c r="J195" t="s">
        <v>204</v>
      </c>
      <c r="K195" t="s">
        <v>204</v>
      </c>
      <c r="L195" t="s">
        <v>340</v>
      </c>
      <c r="M195" t="s">
        <v>575</v>
      </c>
      <c r="N195" t="s">
        <v>339</v>
      </c>
      <c r="O195" t="s">
        <v>1212</v>
      </c>
      <c r="P195" s="144">
        <v>5249827</v>
      </c>
      <c r="R195" t="s">
        <v>5181</v>
      </c>
      <c r="T195" s="144">
        <v>18228.4493</v>
      </c>
      <c r="U195" s="133">
        <v>9.1429080661793501E-3</v>
      </c>
      <c r="V195" s="133">
        <v>0.40989741293369636</v>
      </c>
      <c r="W195" s="133">
        <v>5.4989320015191925E-2</v>
      </c>
    </row>
    <row r="196" spans="1:23">
      <c r="A196" t="s">
        <v>1213</v>
      </c>
      <c r="B196" t="s">
        <v>1243</v>
      </c>
      <c r="C196" t="s">
        <v>4905</v>
      </c>
      <c r="D196" t="s">
        <v>4906</v>
      </c>
      <c r="E196" t="s">
        <v>309</v>
      </c>
      <c r="F196" t="s">
        <v>5096</v>
      </c>
      <c r="G196" t="s">
        <v>5097</v>
      </c>
      <c r="H196" t="s">
        <v>312</v>
      </c>
      <c r="I196" t="s">
        <v>966</v>
      </c>
      <c r="J196" t="s">
        <v>204</v>
      </c>
      <c r="K196" t="s">
        <v>204</v>
      </c>
      <c r="L196" t="s">
        <v>340</v>
      </c>
      <c r="M196" t="s">
        <v>630</v>
      </c>
      <c r="N196" t="s">
        <v>339</v>
      </c>
      <c r="O196" t="s">
        <v>1212</v>
      </c>
      <c r="P196" s="144">
        <v>1386757</v>
      </c>
      <c r="R196" t="s">
        <v>5098</v>
      </c>
      <c r="T196" s="144">
        <v>5366.0562</v>
      </c>
      <c r="U196" s="133">
        <v>1.88853581894506E-3</v>
      </c>
      <c r="V196" s="133">
        <v>0.12066482021684601</v>
      </c>
      <c r="W196" s="133">
        <v>1.6187651358885367E-2</v>
      </c>
    </row>
    <row r="197" spans="1:23">
      <c r="A197" t="s">
        <v>1213</v>
      </c>
      <c r="B197" t="s">
        <v>1243</v>
      </c>
      <c r="C197" t="s">
        <v>4922</v>
      </c>
      <c r="D197" t="s">
        <v>4923</v>
      </c>
      <c r="E197" t="s">
        <v>309</v>
      </c>
      <c r="F197" t="s">
        <v>5167</v>
      </c>
      <c r="G197" t="s">
        <v>5168</v>
      </c>
      <c r="H197" t="s">
        <v>312</v>
      </c>
      <c r="I197" t="s">
        <v>966</v>
      </c>
      <c r="J197" t="s">
        <v>204</v>
      </c>
      <c r="K197" t="s">
        <v>204</v>
      </c>
      <c r="L197" t="s">
        <v>340</v>
      </c>
      <c r="M197" t="s">
        <v>573</v>
      </c>
      <c r="N197" t="s">
        <v>339</v>
      </c>
      <c r="O197" t="s">
        <v>1212</v>
      </c>
      <c r="P197" s="144">
        <v>141543</v>
      </c>
      <c r="R197" t="s">
        <v>5169</v>
      </c>
      <c r="T197" s="144">
        <v>5155.6472000000003</v>
      </c>
      <c r="U197" s="133">
        <v>1.7935318810704489E-3</v>
      </c>
      <c r="V197" s="133">
        <v>0.11593341792883119</v>
      </c>
      <c r="W197" s="133">
        <v>1.5552915480280679E-2</v>
      </c>
    </row>
    <row r="198" spans="1:23">
      <c r="A198" t="s">
        <v>1213</v>
      </c>
      <c r="B198" t="s">
        <v>1243</v>
      </c>
      <c r="C198" t="s">
        <v>4922</v>
      </c>
      <c r="D198" t="s">
        <v>4923</v>
      </c>
      <c r="E198" t="s">
        <v>309</v>
      </c>
      <c r="F198" t="s">
        <v>5099</v>
      </c>
      <c r="G198" t="s">
        <v>5100</v>
      </c>
      <c r="H198" t="s">
        <v>312</v>
      </c>
      <c r="I198" t="s">
        <v>966</v>
      </c>
      <c r="J198" t="s">
        <v>204</v>
      </c>
      <c r="K198" t="s">
        <v>204</v>
      </c>
      <c r="L198" t="s">
        <v>340</v>
      </c>
      <c r="M198" t="s">
        <v>630</v>
      </c>
      <c r="N198" t="s">
        <v>339</v>
      </c>
      <c r="O198" t="s">
        <v>1212</v>
      </c>
      <c r="P198" s="144">
        <v>127021</v>
      </c>
      <c r="R198" t="s">
        <v>5101</v>
      </c>
      <c r="T198" s="144">
        <v>4921.9620999999997</v>
      </c>
      <c r="U198" s="133">
        <v>3.2555510848253019E-3</v>
      </c>
      <c r="V198" s="133">
        <v>0.11067861619561453</v>
      </c>
      <c r="W198" s="133">
        <v>1.4847963545951253E-2</v>
      </c>
    </row>
    <row r="199" spans="1:23">
      <c r="A199" t="s">
        <v>1213</v>
      </c>
      <c r="B199" t="s">
        <v>1243</v>
      </c>
      <c r="C199" t="s">
        <v>5047</v>
      </c>
      <c r="D199" t="s">
        <v>5048</v>
      </c>
      <c r="E199" t="s">
        <v>80</v>
      </c>
      <c r="F199" t="s">
        <v>5212</v>
      </c>
      <c r="G199" t="s">
        <v>5213</v>
      </c>
      <c r="H199" t="s">
        <v>321</v>
      </c>
      <c r="I199" t="s">
        <v>967</v>
      </c>
      <c r="J199" t="s">
        <v>205</v>
      </c>
      <c r="K199" t="s">
        <v>224</v>
      </c>
      <c r="L199" t="s">
        <v>344</v>
      </c>
      <c r="M199" t="s">
        <v>732</v>
      </c>
      <c r="N199" t="s">
        <v>339</v>
      </c>
      <c r="O199" t="s">
        <v>1215</v>
      </c>
      <c r="P199" s="144">
        <v>4621</v>
      </c>
      <c r="Q199" t="s">
        <v>1216</v>
      </c>
      <c r="R199" t="s">
        <v>5214</v>
      </c>
      <c r="T199" s="144">
        <v>1857.9809</v>
      </c>
      <c r="U199" s="133">
        <v>1.4164579478126745E-7</v>
      </c>
      <c r="V199" s="133">
        <v>4.1811980721728093E-2</v>
      </c>
      <c r="W199" s="133">
        <v>5.6092385944091199E-3</v>
      </c>
    </row>
    <row r="200" spans="1:23">
      <c r="A200" t="s">
        <v>1213</v>
      </c>
      <c r="B200" t="s">
        <v>1243</v>
      </c>
      <c r="C200" t="s">
        <v>5055</v>
      </c>
      <c r="D200" t="s">
        <v>5056</v>
      </c>
      <c r="E200" t="s">
        <v>80</v>
      </c>
      <c r="F200" t="s">
        <v>5129</v>
      </c>
      <c r="G200" t="s">
        <v>5130</v>
      </c>
      <c r="H200" t="s">
        <v>321</v>
      </c>
      <c r="I200" t="s">
        <v>967</v>
      </c>
      <c r="J200" t="s">
        <v>205</v>
      </c>
      <c r="K200" t="s">
        <v>224</v>
      </c>
      <c r="L200" t="s">
        <v>344</v>
      </c>
      <c r="M200" t="s">
        <v>732</v>
      </c>
      <c r="N200" t="s">
        <v>339</v>
      </c>
      <c r="O200" t="s">
        <v>1215</v>
      </c>
      <c r="P200" s="144">
        <v>4178</v>
      </c>
      <c r="Q200" t="s">
        <v>1216</v>
      </c>
      <c r="R200" t="s">
        <v>5131</v>
      </c>
      <c r="T200" s="144">
        <v>1200.0038</v>
      </c>
      <c r="U200" s="133">
        <v>2.5019941695990343E-7</v>
      </c>
      <c r="V200" s="133">
        <v>2.701206966289468E-2</v>
      </c>
      <c r="W200" s="133">
        <v>3.6237734030437575E-3</v>
      </c>
    </row>
    <row r="201" spans="1:23">
      <c r="A201" t="s">
        <v>1213</v>
      </c>
      <c r="B201" t="s">
        <v>1244</v>
      </c>
      <c r="C201" t="s">
        <v>4905</v>
      </c>
      <c r="D201" t="s">
        <v>4906</v>
      </c>
      <c r="E201" t="s">
        <v>309</v>
      </c>
      <c r="F201" t="s">
        <v>4937</v>
      </c>
      <c r="G201" t="s">
        <v>4938</v>
      </c>
      <c r="H201" t="s">
        <v>312</v>
      </c>
      <c r="I201" t="s">
        <v>964</v>
      </c>
      <c r="J201" t="s">
        <v>204</v>
      </c>
      <c r="K201" t="s">
        <v>204</v>
      </c>
      <c r="L201" t="s">
        <v>340</v>
      </c>
      <c r="M201" t="s">
        <v>577</v>
      </c>
      <c r="N201" t="s">
        <v>339</v>
      </c>
      <c r="O201" t="s">
        <v>1212</v>
      </c>
      <c r="P201" s="144">
        <v>26778</v>
      </c>
      <c r="R201" t="s">
        <v>4939</v>
      </c>
      <c r="T201" s="144">
        <v>542.79009999999994</v>
      </c>
      <c r="U201" s="133">
        <v>6.5681158227303367E-5</v>
      </c>
      <c r="V201" s="133">
        <v>3.8375592883191464E-2</v>
      </c>
      <c r="W201" s="133">
        <v>7.7407828664063684E-3</v>
      </c>
    </row>
    <row r="202" spans="1:23">
      <c r="A202" t="s">
        <v>1213</v>
      </c>
      <c r="B202" t="s">
        <v>1244</v>
      </c>
      <c r="C202" t="s">
        <v>4922</v>
      </c>
      <c r="D202" t="s">
        <v>4923</v>
      </c>
      <c r="E202" t="s">
        <v>309</v>
      </c>
      <c r="F202" t="s">
        <v>4931</v>
      </c>
      <c r="G202" t="s">
        <v>4932</v>
      </c>
      <c r="H202" t="s">
        <v>312</v>
      </c>
      <c r="I202" t="s">
        <v>964</v>
      </c>
      <c r="J202" t="s">
        <v>204</v>
      </c>
      <c r="K202" t="s">
        <v>204</v>
      </c>
      <c r="L202" t="s">
        <v>340</v>
      </c>
      <c r="M202" t="s">
        <v>577</v>
      </c>
      <c r="N202" t="s">
        <v>339</v>
      </c>
      <c r="O202" t="s">
        <v>1212</v>
      </c>
      <c r="P202" s="144">
        <v>390</v>
      </c>
      <c r="R202" t="s">
        <v>4933</v>
      </c>
      <c r="T202" s="144">
        <v>76.674000000000007</v>
      </c>
      <c r="U202" s="133">
        <v>1.1197850104659701E-5</v>
      </c>
      <c r="V202" s="133">
        <v>5.420899212350761E-3</v>
      </c>
      <c r="W202" s="133">
        <v>1.0934555166666868E-3</v>
      </c>
    </row>
    <row r="203" spans="1:23">
      <c r="A203" t="s">
        <v>1213</v>
      </c>
      <c r="B203" t="s">
        <v>1244</v>
      </c>
      <c r="C203" t="s">
        <v>4922</v>
      </c>
      <c r="D203" t="s">
        <v>4923</v>
      </c>
      <c r="E203" t="s">
        <v>309</v>
      </c>
      <c r="F203" t="s">
        <v>4951</v>
      </c>
      <c r="G203" t="s">
        <v>4952</v>
      </c>
      <c r="H203" t="s">
        <v>312</v>
      </c>
      <c r="I203" t="s">
        <v>965</v>
      </c>
      <c r="J203" t="s">
        <v>204</v>
      </c>
      <c r="K203" t="s">
        <v>204</v>
      </c>
      <c r="L203" t="s">
        <v>340</v>
      </c>
      <c r="M203" t="s">
        <v>605</v>
      </c>
      <c r="N203" t="s">
        <v>339</v>
      </c>
      <c r="O203" t="s">
        <v>1212</v>
      </c>
      <c r="P203" s="144">
        <v>18153</v>
      </c>
      <c r="R203" t="s">
        <v>4953</v>
      </c>
      <c r="T203" s="144">
        <v>927.07369999999992</v>
      </c>
      <c r="U203" s="133">
        <v>2.3904247115635825E-4</v>
      </c>
      <c r="V203" s="133">
        <v>6.5544684564912456E-2</v>
      </c>
      <c r="W203" s="133">
        <v>1.3221090102983437E-2</v>
      </c>
    </row>
    <row r="204" spans="1:23">
      <c r="A204" t="s">
        <v>1213</v>
      </c>
      <c r="B204" t="s">
        <v>1244</v>
      </c>
      <c r="C204" t="s">
        <v>4909</v>
      </c>
      <c r="D204" t="s">
        <v>4910</v>
      </c>
      <c r="E204" t="s">
        <v>309</v>
      </c>
      <c r="F204" t="s">
        <v>4948</v>
      </c>
      <c r="G204" t="s">
        <v>4949</v>
      </c>
      <c r="H204" t="s">
        <v>312</v>
      </c>
      <c r="I204" t="s">
        <v>965</v>
      </c>
      <c r="J204" t="s">
        <v>204</v>
      </c>
      <c r="K204" t="s">
        <v>204</v>
      </c>
      <c r="L204" t="s">
        <v>340</v>
      </c>
      <c r="M204" t="s">
        <v>605</v>
      </c>
      <c r="N204" t="s">
        <v>339</v>
      </c>
      <c r="O204" t="s">
        <v>1212</v>
      </c>
      <c r="P204" s="144">
        <v>5795</v>
      </c>
      <c r="R204" t="s">
        <v>4950</v>
      </c>
      <c r="T204" s="144">
        <v>392.959</v>
      </c>
      <c r="U204" s="133">
        <v>1.8693548387096773E-4</v>
      </c>
      <c r="V204" s="133">
        <v>2.7782440756203956E-2</v>
      </c>
      <c r="W204" s="133">
        <v>5.6040265500828012E-3</v>
      </c>
    </row>
    <row r="205" spans="1:23">
      <c r="A205" t="s">
        <v>1213</v>
      </c>
      <c r="B205" t="s">
        <v>1244</v>
      </c>
      <c r="C205" t="s">
        <v>4922</v>
      </c>
      <c r="D205" t="s">
        <v>4923</v>
      </c>
      <c r="E205" t="s">
        <v>309</v>
      </c>
      <c r="F205" t="s">
        <v>5011</v>
      </c>
      <c r="G205" t="s">
        <v>5012</v>
      </c>
      <c r="H205" t="s">
        <v>312</v>
      </c>
      <c r="I205" t="s">
        <v>965</v>
      </c>
      <c r="J205" t="s">
        <v>204</v>
      </c>
      <c r="K205" t="s">
        <v>204</v>
      </c>
      <c r="L205" t="s">
        <v>340</v>
      </c>
      <c r="M205" t="s">
        <v>598</v>
      </c>
      <c r="N205" t="s">
        <v>339</v>
      </c>
      <c r="O205" t="s">
        <v>1212</v>
      </c>
      <c r="P205" s="144">
        <v>2207</v>
      </c>
      <c r="R205" t="s">
        <v>5013</v>
      </c>
      <c r="T205" s="144">
        <v>343.18849999999998</v>
      </c>
      <c r="U205" s="133">
        <v>2.242866576572603E-4</v>
      </c>
      <c r="V205" s="133">
        <v>2.4263639165008205E-2</v>
      </c>
      <c r="W205" s="133">
        <v>4.8942452276073403E-3</v>
      </c>
    </row>
    <row r="206" spans="1:23">
      <c r="A206" t="s">
        <v>1213</v>
      </c>
      <c r="B206" t="s">
        <v>1244</v>
      </c>
      <c r="C206" t="s">
        <v>4917</v>
      </c>
      <c r="D206" t="s">
        <v>4918</v>
      </c>
      <c r="E206" t="s">
        <v>309</v>
      </c>
      <c r="F206" t="s">
        <v>5023</v>
      </c>
      <c r="G206" t="s">
        <v>5024</v>
      </c>
      <c r="H206" t="s">
        <v>312</v>
      </c>
      <c r="I206" t="s">
        <v>965</v>
      </c>
      <c r="J206" t="s">
        <v>204</v>
      </c>
      <c r="K206" t="s">
        <v>204</v>
      </c>
      <c r="L206" t="s">
        <v>340</v>
      </c>
      <c r="M206" t="s">
        <v>582</v>
      </c>
      <c r="N206" t="s">
        <v>339</v>
      </c>
      <c r="O206" t="s">
        <v>1212</v>
      </c>
      <c r="P206" s="144">
        <v>912</v>
      </c>
      <c r="R206" t="s">
        <v>5022</v>
      </c>
      <c r="T206" s="144">
        <v>148.01760000000002</v>
      </c>
      <c r="U206" s="133">
        <v>3.9833624733186783E-5</v>
      </c>
      <c r="V206" s="133">
        <v>1.0464935848580353E-2</v>
      </c>
      <c r="W206" s="133">
        <v>2.1108936703936533E-3</v>
      </c>
    </row>
    <row r="207" spans="1:23">
      <c r="A207" t="s">
        <v>1213</v>
      </c>
      <c r="B207" t="s">
        <v>1244</v>
      </c>
      <c r="C207" t="s">
        <v>4922</v>
      </c>
      <c r="D207" t="s">
        <v>4923</v>
      </c>
      <c r="E207" t="s">
        <v>309</v>
      </c>
      <c r="F207" t="s">
        <v>5215</v>
      </c>
      <c r="G207" t="s">
        <v>5216</v>
      </c>
      <c r="H207" t="s">
        <v>312</v>
      </c>
      <c r="I207" t="s">
        <v>965</v>
      </c>
      <c r="J207" t="s">
        <v>204</v>
      </c>
      <c r="K207" t="s">
        <v>204</v>
      </c>
      <c r="L207" t="s">
        <v>340</v>
      </c>
      <c r="M207" t="s">
        <v>588</v>
      </c>
      <c r="N207" t="s">
        <v>339</v>
      </c>
      <c r="O207" t="s">
        <v>1212</v>
      </c>
      <c r="P207" s="144">
        <v>1253</v>
      </c>
      <c r="R207" t="s">
        <v>5217</v>
      </c>
      <c r="T207" s="144">
        <v>62.963300000000004</v>
      </c>
      <c r="U207" s="133">
        <v>1.3046806172045203E-4</v>
      </c>
      <c r="V207" s="133">
        <v>4.4515407091327451E-3</v>
      </c>
      <c r="W207" s="133">
        <v>8.9792515141721779E-4</v>
      </c>
    </row>
    <row r="208" spans="1:23">
      <c r="A208" t="s">
        <v>1213</v>
      </c>
      <c r="B208" t="s">
        <v>1244</v>
      </c>
      <c r="C208" t="s">
        <v>4922</v>
      </c>
      <c r="D208" t="s">
        <v>4923</v>
      </c>
      <c r="E208" t="s">
        <v>309</v>
      </c>
      <c r="F208" t="s">
        <v>5218</v>
      </c>
      <c r="G208" t="s">
        <v>5219</v>
      </c>
      <c r="H208" t="s">
        <v>312</v>
      </c>
      <c r="I208" t="s">
        <v>965</v>
      </c>
      <c r="J208" t="s">
        <v>204</v>
      </c>
      <c r="K208" t="s">
        <v>204</v>
      </c>
      <c r="L208" t="s">
        <v>340</v>
      </c>
      <c r="M208" t="s">
        <v>707</v>
      </c>
      <c r="N208" t="s">
        <v>339</v>
      </c>
      <c r="O208" t="s">
        <v>1212</v>
      </c>
      <c r="P208" s="144">
        <v>1418</v>
      </c>
      <c r="R208" t="s">
        <v>5220</v>
      </c>
      <c r="T208" s="144">
        <v>57.599199999999996</v>
      </c>
      <c r="U208" s="133">
        <v>4.0514285714285712E-4</v>
      </c>
      <c r="V208" s="133">
        <v>4.0722962291789323E-3</v>
      </c>
      <c r="W208" s="133">
        <v>8.2142733204694095E-4</v>
      </c>
    </row>
    <row r="209" spans="1:23">
      <c r="A209" t="s">
        <v>1213</v>
      </c>
      <c r="B209" t="s">
        <v>1244</v>
      </c>
      <c r="C209" t="s">
        <v>4900</v>
      </c>
      <c r="D209" t="s">
        <v>4901</v>
      </c>
      <c r="E209" t="s">
        <v>80</v>
      </c>
      <c r="F209" t="s">
        <v>4902</v>
      </c>
      <c r="G209" t="s">
        <v>4903</v>
      </c>
      <c r="H209" t="s">
        <v>321</v>
      </c>
      <c r="I209" t="s">
        <v>965</v>
      </c>
      <c r="J209" t="s">
        <v>205</v>
      </c>
      <c r="K209" t="s">
        <v>224</v>
      </c>
      <c r="L209" t="s">
        <v>344</v>
      </c>
      <c r="M209" t="s">
        <v>604</v>
      </c>
      <c r="N209" t="s">
        <v>339</v>
      </c>
      <c r="O209" t="s">
        <v>1215</v>
      </c>
      <c r="P209" s="144">
        <v>2169</v>
      </c>
      <c r="Q209" t="s">
        <v>1216</v>
      </c>
      <c r="R209" t="s">
        <v>4904</v>
      </c>
      <c r="T209" s="144">
        <v>4185.8294999999998</v>
      </c>
      <c r="U209" s="133">
        <v>4.0769699598364888E-9</v>
      </c>
      <c r="V209" s="133">
        <v>0.29612497001784155</v>
      </c>
      <c r="W209" s="133">
        <v>5.9731691995127706E-2</v>
      </c>
    </row>
    <row r="210" spans="1:23">
      <c r="A210" t="s">
        <v>1213</v>
      </c>
      <c r="B210" t="s">
        <v>1244</v>
      </c>
      <c r="C210" t="s">
        <v>4890</v>
      </c>
      <c r="D210" t="s">
        <v>4891</v>
      </c>
      <c r="E210" t="s">
        <v>80</v>
      </c>
      <c r="F210" t="s">
        <v>4892</v>
      </c>
      <c r="G210" t="s">
        <v>4893</v>
      </c>
      <c r="H210" t="s">
        <v>321</v>
      </c>
      <c r="I210" t="s">
        <v>965</v>
      </c>
      <c r="J210" t="s">
        <v>205</v>
      </c>
      <c r="K210" t="s">
        <v>224</v>
      </c>
      <c r="L210" t="s">
        <v>344</v>
      </c>
      <c r="M210" t="s">
        <v>604</v>
      </c>
      <c r="N210" t="s">
        <v>339</v>
      </c>
      <c r="O210" t="s">
        <v>1215</v>
      </c>
      <c r="P210" s="144">
        <v>1392</v>
      </c>
      <c r="Q210" t="s">
        <v>1216</v>
      </c>
      <c r="R210" t="s">
        <v>4894</v>
      </c>
      <c r="T210" s="144">
        <v>2463.0837000000001</v>
      </c>
      <c r="U210" s="133">
        <v>3.1947694830087808E-9</v>
      </c>
      <c r="V210" s="133">
        <v>0.17414154253587577</v>
      </c>
      <c r="W210" s="133">
        <v>3.51262812510632E-2</v>
      </c>
    </row>
    <row r="211" spans="1:23">
      <c r="A211" t="s">
        <v>1213</v>
      </c>
      <c r="B211" t="s">
        <v>1244</v>
      </c>
      <c r="C211" t="s">
        <v>4895</v>
      </c>
      <c r="D211" t="s">
        <v>4896</v>
      </c>
      <c r="E211" t="s">
        <v>80</v>
      </c>
      <c r="F211" t="s">
        <v>4897</v>
      </c>
      <c r="G211" t="s">
        <v>4898</v>
      </c>
      <c r="H211" t="s">
        <v>321</v>
      </c>
      <c r="I211" t="s">
        <v>965</v>
      </c>
      <c r="J211" t="s">
        <v>205</v>
      </c>
      <c r="K211" t="s">
        <v>224</v>
      </c>
      <c r="L211" t="s">
        <v>346</v>
      </c>
      <c r="M211" t="s">
        <v>597</v>
      </c>
      <c r="N211" t="s">
        <v>339</v>
      </c>
      <c r="O211" t="s">
        <v>1215</v>
      </c>
      <c r="P211" s="144">
        <v>1356</v>
      </c>
      <c r="Q211" t="s">
        <v>1216</v>
      </c>
      <c r="R211" t="s">
        <v>4899</v>
      </c>
      <c r="T211" s="144">
        <v>2218.4036000000001</v>
      </c>
      <c r="U211" s="133">
        <v>5.2181300918842813E-9</v>
      </c>
      <c r="V211" s="133">
        <v>0.15688391729176898</v>
      </c>
      <c r="W211" s="133">
        <v>3.1645226763877536E-2</v>
      </c>
    </row>
    <row r="212" spans="1:23">
      <c r="A212" t="s">
        <v>1213</v>
      </c>
      <c r="B212" t="s">
        <v>1244</v>
      </c>
      <c r="C212" t="s">
        <v>5221</v>
      </c>
      <c r="D212" t="s">
        <v>5222</v>
      </c>
      <c r="E212" t="s">
        <v>80</v>
      </c>
      <c r="F212" t="s">
        <v>5223</v>
      </c>
      <c r="G212" t="s">
        <v>5224</v>
      </c>
      <c r="H212" t="s">
        <v>321</v>
      </c>
      <c r="I212" t="s">
        <v>965</v>
      </c>
      <c r="J212" t="s">
        <v>205</v>
      </c>
      <c r="K212" t="s">
        <v>224</v>
      </c>
      <c r="L212" t="s">
        <v>314</v>
      </c>
      <c r="M212" t="s">
        <v>597</v>
      </c>
      <c r="N212" t="s">
        <v>339</v>
      </c>
      <c r="O212" t="s">
        <v>1215</v>
      </c>
      <c r="P212" s="144">
        <v>1183</v>
      </c>
      <c r="Q212" t="s">
        <v>1216</v>
      </c>
      <c r="R212" t="s">
        <v>5225</v>
      </c>
      <c r="T212" s="144">
        <v>795.54610000000002</v>
      </c>
      <c r="U212" s="133">
        <v>5.132466296412605E-8</v>
      </c>
      <c r="V212" s="133">
        <v>5.6245599500122881E-2</v>
      </c>
      <c r="W212" s="133">
        <v>1.134536147093651E-2</v>
      </c>
    </row>
    <row r="213" spans="1:23">
      <c r="A213" t="s">
        <v>1213</v>
      </c>
      <c r="B213" t="s">
        <v>1244</v>
      </c>
      <c r="C213" t="s">
        <v>5047</v>
      </c>
      <c r="D213" t="s">
        <v>5048</v>
      </c>
      <c r="E213" t="s">
        <v>80</v>
      </c>
      <c r="F213" t="s">
        <v>5226</v>
      </c>
      <c r="G213" t="s">
        <v>5227</v>
      </c>
      <c r="H213" t="s">
        <v>321</v>
      </c>
      <c r="I213" t="s">
        <v>965</v>
      </c>
      <c r="J213" t="s">
        <v>205</v>
      </c>
      <c r="K213" t="s">
        <v>224</v>
      </c>
      <c r="L213" t="s">
        <v>368</v>
      </c>
      <c r="M213" t="s">
        <v>735</v>
      </c>
      <c r="N213" t="s">
        <v>339</v>
      </c>
      <c r="O213" t="s">
        <v>1217</v>
      </c>
      <c r="P213" s="144">
        <v>577</v>
      </c>
      <c r="Q213" t="s">
        <v>1218</v>
      </c>
      <c r="R213" t="s">
        <v>5228</v>
      </c>
      <c r="T213" s="144">
        <v>355.31979999999999</v>
      </c>
      <c r="U213" s="133">
        <v>9.1983692901361752E-8</v>
      </c>
      <c r="V213" s="133">
        <v>2.5121328355694791E-2</v>
      </c>
      <c r="W213" s="133">
        <v>5.0672506535346263E-3</v>
      </c>
    </row>
    <row r="214" spans="1:23">
      <c r="A214" t="s">
        <v>1213</v>
      </c>
      <c r="B214" t="s">
        <v>1244</v>
      </c>
      <c r="C214" t="s">
        <v>4900</v>
      </c>
      <c r="D214" t="s">
        <v>4901</v>
      </c>
      <c r="E214" t="s">
        <v>80</v>
      </c>
      <c r="F214" t="s">
        <v>5164</v>
      </c>
      <c r="G214" t="s">
        <v>5165</v>
      </c>
      <c r="H214" t="s">
        <v>321</v>
      </c>
      <c r="I214" t="s">
        <v>965</v>
      </c>
      <c r="J214" t="s">
        <v>205</v>
      </c>
      <c r="K214" t="s">
        <v>224</v>
      </c>
      <c r="L214" t="s">
        <v>344</v>
      </c>
      <c r="M214" t="s">
        <v>735</v>
      </c>
      <c r="N214" t="s">
        <v>339</v>
      </c>
      <c r="O214" t="s">
        <v>1215</v>
      </c>
      <c r="P214" s="144">
        <v>1005</v>
      </c>
      <c r="Q214" t="s">
        <v>1216</v>
      </c>
      <c r="R214" t="s">
        <v>5166</v>
      </c>
      <c r="T214" s="144">
        <v>349.26079999999996</v>
      </c>
      <c r="U214" s="133">
        <v>2.5415242566500897E-8</v>
      </c>
      <c r="V214" s="133">
        <v>2.469295637164386E-2</v>
      </c>
      <c r="W214" s="133">
        <v>4.9808432715123321E-3</v>
      </c>
    </row>
    <row r="215" spans="1:23">
      <c r="A215" t="s">
        <v>1213</v>
      </c>
      <c r="B215" t="s">
        <v>1244</v>
      </c>
      <c r="C215" t="s">
        <v>5047</v>
      </c>
      <c r="D215" t="s">
        <v>5048</v>
      </c>
      <c r="E215" t="s">
        <v>80</v>
      </c>
      <c r="F215" t="s">
        <v>5229</v>
      </c>
      <c r="G215" t="s">
        <v>5230</v>
      </c>
      <c r="H215" t="s">
        <v>321</v>
      </c>
      <c r="I215" t="s">
        <v>965</v>
      </c>
      <c r="J215" t="s">
        <v>205</v>
      </c>
      <c r="K215" t="s">
        <v>224</v>
      </c>
      <c r="L215" t="s">
        <v>344</v>
      </c>
      <c r="M215" t="s">
        <v>735</v>
      </c>
      <c r="N215" t="s">
        <v>339</v>
      </c>
      <c r="O215" t="s">
        <v>1215</v>
      </c>
      <c r="P215" s="144">
        <v>1180</v>
      </c>
      <c r="Q215" t="s">
        <v>1216</v>
      </c>
      <c r="R215" t="s">
        <v>5231</v>
      </c>
      <c r="T215" s="144">
        <v>309.9144</v>
      </c>
      <c r="U215" s="133">
        <v>6.983980051859011E-8</v>
      </c>
      <c r="V215" s="133">
        <v>2.1911142052662348E-2</v>
      </c>
      <c r="W215" s="133">
        <v>4.4197204588058304E-3</v>
      </c>
    </row>
    <row r="216" spans="1:23">
      <c r="A216" t="s">
        <v>1213</v>
      </c>
      <c r="B216" t="s">
        <v>1244</v>
      </c>
      <c r="C216" t="s">
        <v>5055</v>
      </c>
      <c r="D216" t="s">
        <v>5056</v>
      </c>
      <c r="E216" t="s">
        <v>80</v>
      </c>
      <c r="F216" t="s">
        <v>5057</v>
      </c>
      <c r="G216" t="s">
        <v>5058</v>
      </c>
      <c r="H216" t="s">
        <v>321</v>
      </c>
      <c r="I216" t="s">
        <v>965</v>
      </c>
      <c r="J216" t="s">
        <v>205</v>
      </c>
      <c r="K216" t="s">
        <v>224</v>
      </c>
      <c r="L216" t="s">
        <v>344</v>
      </c>
      <c r="M216" t="s">
        <v>735</v>
      </c>
      <c r="N216" t="s">
        <v>339</v>
      </c>
      <c r="O216" t="s">
        <v>1215</v>
      </c>
      <c r="P216" s="144">
        <v>258</v>
      </c>
      <c r="Q216" t="s">
        <v>1216</v>
      </c>
      <c r="R216" t="s">
        <v>5059</v>
      </c>
      <c r="T216" s="144">
        <v>214.55579999999998</v>
      </c>
      <c r="U216" s="133">
        <v>2.0304792245772984E-8</v>
      </c>
      <c r="V216" s="133">
        <v>1.5169225765024042E-2</v>
      </c>
      <c r="W216" s="133">
        <v>3.0598011412086589E-3</v>
      </c>
    </row>
    <row r="217" spans="1:23">
      <c r="A217" t="s">
        <v>1213</v>
      </c>
      <c r="B217" t="s">
        <v>1244</v>
      </c>
      <c r="C217" t="s">
        <v>5047</v>
      </c>
      <c r="D217" t="s">
        <v>5048</v>
      </c>
      <c r="E217" t="s">
        <v>80</v>
      </c>
      <c r="F217" t="s">
        <v>5232</v>
      </c>
      <c r="G217" t="s">
        <v>5233</v>
      </c>
      <c r="H217" t="s">
        <v>321</v>
      </c>
      <c r="I217" t="s">
        <v>965</v>
      </c>
      <c r="J217" t="s">
        <v>205</v>
      </c>
      <c r="K217" t="s">
        <v>224</v>
      </c>
      <c r="M217" t="s">
        <v>735</v>
      </c>
      <c r="N217" t="s">
        <v>339</v>
      </c>
      <c r="O217" t="s">
        <v>1215</v>
      </c>
      <c r="P217" s="144">
        <v>1878</v>
      </c>
      <c r="Q217" t="s">
        <v>1216</v>
      </c>
      <c r="R217" t="s">
        <v>5077</v>
      </c>
      <c r="T217" s="144">
        <v>166.3939</v>
      </c>
      <c r="U217" s="133">
        <v>4.1914843233352967E-7</v>
      </c>
      <c r="V217" s="133">
        <v>1.1764154185405442E-2</v>
      </c>
      <c r="W217" s="133">
        <v>2.3729604239166083E-3</v>
      </c>
    </row>
    <row r="218" spans="1:23">
      <c r="A218" t="s">
        <v>1213</v>
      </c>
      <c r="B218" t="s">
        <v>1244</v>
      </c>
      <c r="C218" t="s">
        <v>5234</v>
      </c>
      <c r="D218" t="s">
        <v>5235</v>
      </c>
      <c r="E218" t="s">
        <v>80</v>
      </c>
      <c r="F218" t="s">
        <v>5236</v>
      </c>
      <c r="G218" t="s">
        <v>5237</v>
      </c>
      <c r="H218" t="s">
        <v>321</v>
      </c>
      <c r="I218" t="s">
        <v>965</v>
      </c>
      <c r="J218" t="s">
        <v>205</v>
      </c>
      <c r="K218" t="s">
        <v>224</v>
      </c>
      <c r="L218" t="s">
        <v>344</v>
      </c>
      <c r="N218" t="s">
        <v>339</v>
      </c>
      <c r="O218" t="s">
        <v>1215</v>
      </c>
      <c r="P218" s="144">
        <v>873</v>
      </c>
      <c r="Q218" t="s">
        <v>1216</v>
      </c>
      <c r="R218" t="s">
        <v>4454</v>
      </c>
      <c r="T218" s="144">
        <v>160.93270000000001</v>
      </c>
      <c r="U218" s="133">
        <v>1.1237867158369483E-7</v>
      </c>
      <c r="V218" s="133">
        <v>1.1378043599345187E-2</v>
      </c>
      <c r="W218" s="133">
        <v>2.2950776347643808E-3</v>
      </c>
    </row>
    <row r="219" spans="1:23">
      <c r="A219" t="s">
        <v>1213</v>
      </c>
      <c r="B219" t="s">
        <v>1244</v>
      </c>
      <c r="C219" t="s">
        <v>5159</v>
      </c>
      <c r="D219" t="s">
        <v>5160</v>
      </c>
      <c r="E219" t="s">
        <v>80</v>
      </c>
      <c r="F219" t="s">
        <v>5161</v>
      </c>
      <c r="G219" t="s">
        <v>5162</v>
      </c>
      <c r="H219" t="s">
        <v>321</v>
      </c>
      <c r="I219" t="s">
        <v>965</v>
      </c>
      <c r="J219" t="s">
        <v>205</v>
      </c>
      <c r="K219" t="s">
        <v>224</v>
      </c>
      <c r="L219" t="s">
        <v>344</v>
      </c>
      <c r="M219" t="s">
        <v>735</v>
      </c>
      <c r="N219" t="s">
        <v>339</v>
      </c>
      <c r="O219" t="s">
        <v>1215</v>
      </c>
      <c r="P219" s="144">
        <v>761</v>
      </c>
      <c r="Q219" t="s">
        <v>1216</v>
      </c>
      <c r="R219" t="s">
        <v>5163</v>
      </c>
      <c r="T219" s="144">
        <v>118.8567</v>
      </c>
      <c r="U219" s="133">
        <v>4.0197087216586766E-7</v>
      </c>
      <c r="V219" s="133">
        <v>8.4032390495775971E-3</v>
      </c>
      <c r="W219" s="133">
        <v>1.6950265512582637E-3</v>
      </c>
    </row>
    <row r="220" spans="1:23">
      <c r="A220" t="s">
        <v>1213</v>
      </c>
      <c r="B220" t="s">
        <v>1244</v>
      </c>
      <c r="C220" t="s">
        <v>5047</v>
      </c>
      <c r="D220" t="s">
        <v>5048</v>
      </c>
      <c r="E220" t="s">
        <v>80</v>
      </c>
      <c r="F220" t="s">
        <v>5238</v>
      </c>
      <c r="G220" t="s">
        <v>5239</v>
      </c>
      <c r="H220" t="s">
        <v>321</v>
      </c>
      <c r="I220" t="s">
        <v>967</v>
      </c>
      <c r="J220" t="s">
        <v>205</v>
      </c>
      <c r="K220" t="s">
        <v>224</v>
      </c>
      <c r="L220" t="s">
        <v>380</v>
      </c>
      <c r="M220" t="s">
        <v>732</v>
      </c>
      <c r="N220" t="s">
        <v>339</v>
      </c>
      <c r="O220" t="s">
        <v>1215</v>
      </c>
      <c r="P220" s="144">
        <v>278</v>
      </c>
      <c r="Q220" t="s">
        <v>1216</v>
      </c>
      <c r="R220" t="s">
        <v>5240</v>
      </c>
      <c r="T220" s="144">
        <v>100.6126</v>
      </c>
      <c r="U220" s="133">
        <v>4.350227080288761E-8</v>
      </c>
      <c r="V220" s="133">
        <v>7.1133748563388622E-3</v>
      </c>
      <c r="W220" s="133">
        <v>1.4348466322820356E-3</v>
      </c>
    </row>
    <row r="221" spans="1:23">
      <c r="A221" t="s">
        <v>1213</v>
      </c>
      <c r="B221" t="s">
        <v>1244</v>
      </c>
      <c r="C221" t="s">
        <v>5047</v>
      </c>
      <c r="D221" t="s">
        <v>5048</v>
      </c>
      <c r="E221" t="s">
        <v>80</v>
      </c>
      <c r="F221" t="s">
        <v>5212</v>
      </c>
      <c r="G221" t="s">
        <v>5213</v>
      </c>
      <c r="H221" t="s">
        <v>321</v>
      </c>
      <c r="I221" t="s">
        <v>967</v>
      </c>
      <c r="J221" t="s">
        <v>205</v>
      </c>
      <c r="K221" t="s">
        <v>224</v>
      </c>
      <c r="L221" t="s">
        <v>344</v>
      </c>
      <c r="M221" t="s">
        <v>732</v>
      </c>
      <c r="N221" t="s">
        <v>339</v>
      </c>
      <c r="O221" t="s">
        <v>1215</v>
      </c>
      <c r="P221" s="144">
        <v>192</v>
      </c>
      <c r="Q221" t="s">
        <v>1216</v>
      </c>
      <c r="R221" t="s">
        <v>5214</v>
      </c>
      <c r="T221" s="144">
        <v>77.198100000000011</v>
      </c>
      <c r="U221" s="133">
        <v>5.8853046089598249E-9</v>
      </c>
      <c r="V221" s="133">
        <v>5.4621505304748592E-3</v>
      </c>
      <c r="W221" s="133">
        <v>1.1017763652207049E-3</v>
      </c>
    </row>
    <row r="222" spans="1:23">
      <c r="A222" t="s">
        <v>1213</v>
      </c>
      <c r="B222" t="s">
        <v>1244</v>
      </c>
      <c r="C222" t="s">
        <v>5055</v>
      </c>
      <c r="D222" t="s">
        <v>5056</v>
      </c>
      <c r="E222" t="s">
        <v>80</v>
      </c>
      <c r="F222" t="s">
        <v>5129</v>
      </c>
      <c r="G222" t="s">
        <v>5130</v>
      </c>
      <c r="H222" t="s">
        <v>321</v>
      </c>
      <c r="I222" t="s">
        <v>967</v>
      </c>
      <c r="J222" t="s">
        <v>205</v>
      </c>
      <c r="K222" t="s">
        <v>224</v>
      </c>
      <c r="L222" t="s">
        <v>344</v>
      </c>
      <c r="M222" t="s">
        <v>732</v>
      </c>
      <c r="N222" t="s">
        <v>339</v>
      </c>
      <c r="O222" t="s">
        <v>1215</v>
      </c>
      <c r="P222" s="144">
        <v>268</v>
      </c>
      <c r="Q222" t="s">
        <v>1216</v>
      </c>
      <c r="R222" t="s">
        <v>5131</v>
      </c>
      <c r="T222" s="144">
        <v>76.974899999999991</v>
      </c>
      <c r="U222" s="133">
        <v>1.6049172748983751E-8</v>
      </c>
      <c r="V222" s="133">
        <v>5.4478116295264738E-3</v>
      </c>
      <c r="W222" s="133">
        <v>1.098884049807567E-3</v>
      </c>
    </row>
    <row r="223" spans="1:23">
      <c r="A223" t="s">
        <v>1213</v>
      </c>
      <c r="B223" t="s">
        <v>1247</v>
      </c>
      <c r="C223" t="s">
        <v>4922</v>
      </c>
      <c r="D223" t="s">
        <v>4923</v>
      </c>
      <c r="E223" t="s">
        <v>309</v>
      </c>
      <c r="F223" t="s">
        <v>5011</v>
      </c>
      <c r="G223" t="s">
        <v>5012</v>
      </c>
      <c r="H223" t="s">
        <v>312</v>
      </c>
      <c r="I223" t="s">
        <v>965</v>
      </c>
      <c r="J223" t="s">
        <v>204</v>
      </c>
      <c r="K223" t="s">
        <v>204</v>
      </c>
      <c r="L223" t="s">
        <v>340</v>
      </c>
      <c r="M223" t="s">
        <v>598</v>
      </c>
      <c r="N223" t="s">
        <v>339</v>
      </c>
      <c r="O223" t="s">
        <v>1212</v>
      </c>
      <c r="P223" s="144">
        <v>109219</v>
      </c>
      <c r="R223" t="s">
        <v>5013</v>
      </c>
      <c r="T223" s="144">
        <v>16983.554499999998</v>
      </c>
      <c r="U223" s="133">
        <v>1.1099394863012375E-2</v>
      </c>
      <c r="V223" s="133">
        <v>0.12853951913713321</v>
      </c>
      <c r="W223" s="133">
        <v>9.3978915631519767E-3</v>
      </c>
    </row>
    <row r="224" spans="1:23">
      <c r="A224" t="s">
        <v>1213</v>
      </c>
      <c r="B224" t="s">
        <v>1247</v>
      </c>
      <c r="C224" t="s">
        <v>4909</v>
      </c>
      <c r="D224" t="s">
        <v>4910</v>
      </c>
      <c r="E224" t="s">
        <v>309</v>
      </c>
      <c r="F224" t="s">
        <v>4948</v>
      </c>
      <c r="G224" t="s">
        <v>4949</v>
      </c>
      <c r="H224" t="s">
        <v>312</v>
      </c>
      <c r="I224" t="s">
        <v>965</v>
      </c>
      <c r="J224" t="s">
        <v>204</v>
      </c>
      <c r="K224" t="s">
        <v>204</v>
      </c>
      <c r="L224" t="s">
        <v>340</v>
      </c>
      <c r="M224" t="s">
        <v>605</v>
      </c>
      <c r="N224" t="s">
        <v>339</v>
      </c>
      <c r="O224" t="s">
        <v>1212</v>
      </c>
      <c r="P224" s="144">
        <v>139432</v>
      </c>
      <c r="R224" t="s">
        <v>4950</v>
      </c>
      <c r="T224" s="144">
        <v>9454.8839000000007</v>
      </c>
      <c r="U224" s="133">
        <v>4.4978064516129034E-3</v>
      </c>
      <c r="V224" s="133">
        <v>7.1559003303708485E-2</v>
      </c>
      <c r="W224" s="133">
        <v>5.2318832210506514E-3</v>
      </c>
    </row>
    <row r="225" spans="1:23">
      <c r="A225" t="s">
        <v>1213</v>
      </c>
      <c r="B225" t="s">
        <v>1247</v>
      </c>
      <c r="C225" t="s">
        <v>4917</v>
      </c>
      <c r="D225" t="s">
        <v>4918</v>
      </c>
      <c r="E225" t="s">
        <v>309</v>
      </c>
      <c r="F225" t="s">
        <v>5023</v>
      </c>
      <c r="G225" t="s">
        <v>5024</v>
      </c>
      <c r="H225" t="s">
        <v>312</v>
      </c>
      <c r="I225" t="s">
        <v>965</v>
      </c>
      <c r="J225" t="s">
        <v>204</v>
      </c>
      <c r="K225" t="s">
        <v>204</v>
      </c>
      <c r="L225" t="s">
        <v>340</v>
      </c>
      <c r="M225" t="s">
        <v>582</v>
      </c>
      <c r="N225" t="s">
        <v>339</v>
      </c>
      <c r="O225" t="s">
        <v>1212</v>
      </c>
      <c r="P225" s="144">
        <v>22818</v>
      </c>
      <c r="R225" t="s">
        <v>5022</v>
      </c>
      <c r="T225" s="144">
        <v>3703.3613999999998</v>
      </c>
      <c r="U225" s="133">
        <v>9.9662680829150883E-4</v>
      </c>
      <c r="V225" s="133">
        <v>2.8028778872350925E-2</v>
      </c>
      <c r="W225" s="133">
        <v>2.0492641193787021E-3</v>
      </c>
    </row>
    <row r="226" spans="1:23">
      <c r="A226" t="s">
        <v>1213</v>
      </c>
      <c r="B226" t="s">
        <v>1247</v>
      </c>
      <c r="C226" t="s">
        <v>4922</v>
      </c>
      <c r="D226" t="s">
        <v>4923</v>
      </c>
      <c r="E226" t="s">
        <v>309</v>
      </c>
      <c r="F226" t="s">
        <v>5215</v>
      </c>
      <c r="G226" t="s">
        <v>5216</v>
      </c>
      <c r="H226" t="s">
        <v>312</v>
      </c>
      <c r="I226" t="s">
        <v>965</v>
      </c>
      <c r="J226" t="s">
        <v>204</v>
      </c>
      <c r="K226" t="s">
        <v>204</v>
      </c>
      <c r="L226" t="s">
        <v>340</v>
      </c>
      <c r="M226" t="s">
        <v>588</v>
      </c>
      <c r="N226" t="s">
        <v>339</v>
      </c>
      <c r="O226" t="s">
        <v>1212</v>
      </c>
      <c r="P226" s="144">
        <v>47305</v>
      </c>
      <c r="R226" t="s">
        <v>5217</v>
      </c>
      <c r="T226" s="144">
        <v>2377.0762999999997</v>
      </c>
      <c r="U226" s="133">
        <v>4.9256118592864986E-3</v>
      </c>
      <c r="V226" s="133">
        <v>1.7990829783441378E-2</v>
      </c>
      <c r="W226" s="133">
        <v>1.3153609766933029E-3</v>
      </c>
    </row>
    <row r="227" spans="1:23">
      <c r="A227" t="s">
        <v>1213</v>
      </c>
      <c r="B227" t="s">
        <v>1247</v>
      </c>
      <c r="C227" t="s">
        <v>4922</v>
      </c>
      <c r="D227" t="s">
        <v>4923</v>
      </c>
      <c r="E227" t="s">
        <v>309</v>
      </c>
      <c r="F227" t="s">
        <v>5218</v>
      </c>
      <c r="G227" t="s">
        <v>5219</v>
      </c>
      <c r="H227" t="s">
        <v>312</v>
      </c>
      <c r="I227" t="s">
        <v>965</v>
      </c>
      <c r="J227" t="s">
        <v>204</v>
      </c>
      <c r="K227" t="s">
        <v>204</v>
      </c>
      <c r="L227" t="s">
        <v>340</v>
      </c>
      <c r="M227" t="s">
        <v>707</v>
      </c>
      <c r="N227" t="s">
        <v>339</v>
      </c>
      <c r="O227" t="s">
        <v>1212</v>
      </c>
      <c r="P227" s="144">
        <v>34870</v>
      </c>
      <c r="R227" t="s">
        <v>5220</v>
      </c>
      <c r="T227" s="144">
        <v>1416.4194</v>
      </c>
      <c r="U227" s="133">
        <v>9.9628571428571431E-3</v>
      </c>
      <c r="V227" s="133">
        <v>1.0720127436957131E-2</v>
      </c>
      <c r="W227" s="133">
        <v>7.8377915112792101E-4</v>
      </c>
    </row>
    <row r="228" spans="1:23">
      <c r="A228" t="s">
        <v>1213</v>
      </c>
      <c r="B228" t="s">
        <v>1247</v>
      </c>
      <c r="C228" t="s">
        <v>4900</v>
      </c>
      <c r="D228" t="s">
        <v>4901</v>
      </c>
      <c r="E228" t="s">
        <v>80</v>
      </c>
      <c r="F228" t="s">
        <v>4902</v>
      </c>
      <c r="G228" t="s">
        <v>4903</v>
      </c>
      <c r="H228" t="s">
        <v>321</v>
      </c>
      <c r="I228" t="s">
        <v>965</v>
      </c>
      <c r="J228" t="s">
        <v>205</v>
      </c>
      <c r="K228" t="s">
        <v>224</v>
      </c>
      <c r="L228" t="s">
        <v>344</v>
      </c>
      <c r="M228" t="s">
        <v>604</v>
      </c>
      <c r="N228" t="s">
        <v>339</v>
      </c>
      <c r="O228" t="s">
        <v>1215</v>
      </c>
      <c r="P228" s="144">
        <v>8551</v>
      </c>
      <c r="Q228" t="s">
        <v>1216</v>
      </c>
      <c r="R228" t="s">
        <v>4904</v>
      </c>
      <c r="T228" s="144">
        <v>16502.087800000001</v>
      </c>
      <c r="U228" s="133">
        <v>1.6072923064343852E-8</v>
      </c>
      <c r="V228" s="133">
        <v>0.1249733049781558</v>
      </c>
      <c r="W228" s="133">
        <v>9.1371554550505329E-3</v>
      </c>
    </row>
    <row r="229" spans="1:23">
      <c r="A229" t="s">
        <v>1213</v>
      </c>
      <c r="B229" t="s">
        <v>1247</v>
      </c>
      <c r="C229" t="s">
        <v>4900</v>
      </c>
      <c r="D229" t="s">
        <v>4901</v>
      </c>
      <c r="E229" t="s">
        <v>80</v>
      </c>
      <c r="F229" t="s">
        <v>5164</v>
      </c>
      <c r="G229" t="s">
        <v>5165</v>
      </c>
      <c r="H229" t="s">
        <v>321</v>
      </c>
      <c r="I229" t="s">
        <v>965</v>
      </c>
      <c r="J229" t="s">
        <v>205</v>
      </c>
      <c r="K229" t="s">
        <v>224</v>
      </c>
      <c r="L229" t="s">
        <v>344</v>
      </c>
      <c r="M229" t="s">
        <v>735</v>
      </c>
      <c r="N229" t="s">
        <v>339</v>
      </c>
      <c r="O229" t="s">
        <v>1215</v>
      </c>
      <c r="P229" s="144">
        <v>24605</v>
      </c>
      <c r="Q229" t="s">
        <v>1216</v>
      </c>
      <c r="R229" t="s">
        <v>5166</v>
      </c>
      <c r="T229" s="144">
        <v>8550.8086000000003</v>
      </c>
      <c r="U229" s="133">
        <v>6.2223088890423337E-7</v>
      </c>
      <c r="V229" s="133">
        <v>6.4716536421770776E-2</v>
      </c>
      <c r="W229" s="133">
        <v>4.7316109140389433E-3</v>
      </c>
    </row>
    <row r="230" spans="1:23">
      <c r="A230" t="s">
        <v>1213</v>
      </c>
      <c r="B230" t="s">
        <v>1247</v>
      </c>
      <c r="C230" t="s">
        <v>4890</v>
      </c>
      <c r="D230" t="s">
        <v>4891</v>
      </c>
      <c r="E230" t="s">
        <v>80</v>
      </c>
      <c r="F230" t="s">
        <v>4892</v>
      </c>
      <c r="G230" t="s">
        <v>4893</v>
      </c>
      <c r="H230" t="s">
        <v>321</v>
      </c>
      <c r="I230" t="s">
        <v>965</v>
      </c>
      <c r="J230" t="s">
        <v>205</v>
      </c>
      <c r="K230" t="s">
        <v>224</v>
      </c>
      <c r="L230" t="s">
        <v>344</v>
      </c>
      <c r="M230" t="s">
        <v>604</v>
      </c>
      <c r="N230" t="s">
        <v>339</v>
      </c>
      <c r="O230" t="s">
        <v>1215</v>
      </c>
      <c r="P230" s="144">
        <v>4408</v>
      </c>
      <c r="Q230" t="s">
        <v>1216</v>
      </c>
      <c r="R230" t="s">
        <v>4894</v>
      </c>
      <c r="T230" s="144">
        <v>7799.7650999999996</v>
      </c>
      <c r="U230" s="133">
        <v>1.0116770029527807E-8</v>
      </c>
      <c r="V230" s="133">
        <v>5.9032286772213768E-2</v>
      </c>
      <c r="W230" s="133">
        <v>4.3160191786487563E-3</v>
      </c>
    </row>
    <row r="231" spans="1:23">
      <c r="A231" t="s">
        <v>1213</v>
      </c>
      <c r="B231" t="s">
        <v>1247</v>
      </c>
      <c r="C231" t="s">
        <v>5047</v>
      </c>
      <c r="D231" t="s">
        <v>5048</v>
      </c>
      <c r="E231" t="s">
        <v>80</v>
      </c>
      <c r="F231" t="s">
        <v>5229</v>
      </c>
      <c r="G231" t="s">
        <v>5230</v>
      </c>
      <c r="H231" t="s">
        <v>321</v>
      </c>
      <c r="I231" t="s">
        <v>965</v>
      </c>
      <c r="J231" t="s">
        <v>205</v>
      </c>
      <c r="K231" t="s">
        <v>224</v>
      </c>
      <c r="L231" t="s">
        <v>344</v>
      </c>
      <c r="M231" t="s">
        <v>735</v>
      </c>
      <c r="N231" t="s">
        <v>339</v>
      </c>
      <c r="O231" t="s">
        <v>1215</v>
      </c>
      <c r="P231" s="144">
        <v>28863</v>
      </c>
      <c r="Q231" t="s">
        <v>1216</v>
      </c>
      <c r="R231" t="s">
        <v>5231</v>
      </c>
      <c r="T231" s="144">
        <v>7580.5595999999996</v>
      </c>
      <c r="U231" s="133">
        <v>1.7082933579390393E-6</v>
      </c>
      <c r="V231" s="133">
        <v>5.7373236003728526E-2</v>
      </c>
      <c r="W231" s="133">
        <v>4.1947212360031617E-3</v>
      </c>
    </row>
    <row r="232" spans="1:23">
      <c r="A232" t="s">
        <v>1213</v>
      </c>
      <c r="B232" t="s">
        <v>1247</v>
      </c>
      <c r="C232" t="s">
        <v>4895</v>
      </c>
      <c r="D232" t="s">
        <v>4896</v>
      </c>
      <c r="E232" t="s">
        <v>80</v>
      </c>
      <c r="F232" t="s">
        <v>4897</v>
      </c>
      <c r="G232" t="s">
        <v>4898</v>
      </c>
      <c r="H232" t="s">
        <v>321</v>
      </c>
      <c r="I232" t="s">
        <v>965</v>
      </c>
      <c r="J232" t="s">
        <v>205</v>
      </c>
      <c r="K232" t="s">
        <v>224</v>
      </c>
      <c r="L232" t="s">
        <v>346</v>
      </c>
      <c r="M232" t="s">
        <v>597</v>
      </c>
      <c r="N232" t="s">
        <v>339</v>
      </c>
      <c r="O232" t="s">
        <v>1215</v>
      </c>
      <c r="P232" s="144">
        <v>3575</v>
      </c>
      <c r="Q232" t="s">
        <v>1216</v>
      </c>
      <c r="R232" t="s">
        <v>4899</v>
      </c>
      <c r="T232" s="144">
        <v>5848.6673000000001</v>
      </c>
      <c r="U232" s="133">
        <v>1.3757238258470728E-8</v>
      </c>
      <c r="V232" s="133">
        <v>4.4277148988618703E-2</v>
      </c>
      <c r="W232" s="133">
        <v>3.2372288904911114E-3</v>
      </c>
    </row>
    <row r="233" spans="1:23">
      <c r="A233" t="s">
        <v>1213</v>
      </c>
      <c r="B233" t="s">
        <v>1247</v>
      </c>
      <c r="C233" t="s">
        <v>5055</v>
      </c>
      <c r="D233" t="s">
        <v>5056</v>
      </c>
      <c r="E233" t="s">
        <v>80</v>
      </c>
      <c r="F233" t="s">
        <v>5057</v>
      </c>
      <c r="G233" t="s">
        <v>5058</v>
      </c>
      <c r="H233" t="s">
        <v>321</v>
      </c>
      <c r="I233" t="s">
        <v>965</v>
      </c>
      <c r="J233" t="s">
        <v>205</v>
      </c>
      <c r="K233" t="s">
        <v>224</v>
      </c>
      <c r="L233" t="s">
        <v>344</v>
      </c>
      <c r="M233" t="s">
        <v>735</v>
      </c>
      <c r="N233" t="s">
        <v>339</v>
      </c>
      <c r="O233" t="s">
        <v>1215</v>
      </c>
      <c r="P233" s="144">
        <v>6539</v>
      </c>
      <c r="Q233" t="s">
        <v>1216</v>
      </c>
      <c r="R233" t="s">
        <v>5059</v>
      </c>
      <c r="T233" s="144">
        <v>5437.9076999999997</v>
      </c>
      <c r="U233" s="133">
        <v>5.1462417246166486E-7</v>
      </c>
      <c r="V233" s="133">
        <v>4.1156640362519592E-2</v>
      </c>
      <c r="W233" s="133">
        <v>3.0090795875621578E-3</v>
      </c>
    </row>
    <row r="234" spans="1:23">
      <c r="A234" t="s">
        <v>1213</v>
      </c>
      <c r="B234" t="s">
        <v>1247</v>
      </c>
      <c r="C234" t="s">
        <v>5234</v>
      </c>
      <c r="D234" t="s">
        <v>5235</v>
      </c>
      <c r="E234" t="s">
        <v>80</v>
      </c>
      <c r="F234" t="s">
        <v>5236</v>
      </c>
      <c r="G234" t="s">
        <v>5237</v>
      </c>
      <c r="H234" t="s">
        <v>321</v>
      </c>
      <c r="I234" t="s">
        <v>965</v>
      </c>
      <c r="J234" t="s">
        <v>205</v>
      </c>
      <c r="K234" t="s">
        <v>224</v>
      </c>
      <c r="L234" t="s">
        <v>344</v>
      </c>
      <c r="N234" t="s">
        <v>339</v>
      </c>
      <c r="O234" t="s">
        <v>1215</v>
      </c>
      <c r="P234" s="144">
        <v>21751</v>
      </c>
      <c r="Q234" t="s">
        <v>1216</v>
      </c>
      <c r="R234" t="s">
        <v>4454</v>
      </c>
      <c r="T234" s="144">
        <v>4009.6767999999997</v>
      </c>
      <c r="U234" s="133">
        <v>2.7999409915428937E-6</v>
      </c>
      <c r="V234" s="133">
        <v>3.0347117605586376E-2</v>
      </c>
      <c r="W234" s="133">
        <v>2.2187644891315853E-3</v>
      </c>
    </row>
    <row r="235" spans="1:23">
      <c r="A235" t="s">
        <v>1213</v>
      </c>
      <c r="B235" t="s">
        <v>1247</v>
      </c>
      <c r="C235" t="s">
        <v>5047</v>
      </c>
      <c r="D235" t="s">
        <v>5048</v>
      </c>
      <c r="E235" t="s">
        <v>80</v>
      </c>
      <c r="F235" t="s">
        <v>5232</v>
      </c>
      <c r="G235" t="s">
        <v>5233</v>
      </c>
      <c r="H235" t="s">
        <v>321</v>
      </c>
      <c r="I235" t="s">
        <v>965</v>
      </c>
      <c r="J235" t="s">
        <v>205</v>
      </c>
      <c r="K235" t="s">
        <v>224</v>
      </c>
      <c r="M235" t="s">
        <v>735</v>
      </c>
      <c r="N235" t="s">
        <v>339</v>
      </c>
      <c r="O235" t="s">
        <v>1215</v>
      </c>
      <c r="P235" s="144">
        <v>39832</v>
      </c>
      <c r="Q235" t="s">
        <v>1216</v>
      </c>
      <c r="R235" t="s">
        <v>5077</v>
      </c>
      <c r="T235" s="144">
        <v>3529.1817000000001</v>
      </c>
      <c r="U235" s="133">
        <v>8.8900534380772914E-6</v>
      </c>
      <c r="V235" s="133">
        <v>2.6710505222235933E-2</v>
      </c>
      <c r="W235" s="133">
        <v>1.9528813656737969E-3</v>
      </c>
    </row>
    <row r="236" spans="1:23">
      <c r="A236" t="s">
        <v>1213</v>
      </c>
      <c r="B236" t="s">
        <v>1247</v>
      </c>
      <c r="C236" t="s">
        <v>5159</v>
      </c>
      <c r="D236" t="s">
        <v>5160</v>
      </c>
      <c r="E236" t="s">
        <v>80</v>
      </c>
      <c r="F236" t="s">
        <v>5161</v>
      </c>
      <c r="G236" t="s">
        <v>5162</v>
      </c>
      <c r="H236" t="s">
        <v>321</v>
      </c>
      <c r="I236" t="s">
        <v>965</v>
      </c>
      <c r="J236" t="s">
        <v>205</v>
      </c>
      <c r="K236" t="s">
        <v>224</v>
      </c>
      <c r="L236" t="s">
        <v>344</v>
      </c>
      <c r="M236" t="s">
        <v>735</v>
      </c>
      <c r="N236" t="s">
        <v>339</v>
      </c>
      <c r="O236" t="s">
        <v>1215</v>
      </c>
      <c r="P236" s="144">
        <v>18499</v>
      </c>
      <c r="Q236" t="s">
        <v>1216</v>
      </c>
      <c r="R236" t="s">
        <v>5163</v>
      </c>
      <c r="T236" s="144">
        <v>2889.2632000000003</v>
      </c>
      <c r="U236" s="133">
        <v>9.7714312275905201E-6</v>
      </c>
      <c r="V236" s="133">
        <v>2.1867301014889488E-2</v>
      </c>
      <c r="W236" s="133">
        <v>1.5987808659645643E-3</v>
      </c>
    </row>
    <row r="237" spans="1:23">
      <c r="A237" t="s">
        <v>1213</v>
      </c>
      <c r="B237" t="s">
        <v>1247</v>
      </c>
      <c r="C237" t="s">
        <v>4917</v>
      </c>
      <c r="D237" t="s">
        <v>4918</v>
      </c>
      <c r="E237" t="s">
        <v>309</v>
      </c>
      <c r="F237" t="s">
        <v>5090</v>
      </c>
      <c r="G237" t="s">
        <v>5091</v>
      </c>
      <c r="H237" t="s">
        <v>312</v>
      </c>
      <c r="I237" t="s">
        <v>966</v>
      </c>
      <c r="J237" t="s">
        <v>204</v>
      </c>
      <c r="K237" t="s">
        <v>204</v>
      </c>
      <c r="L237" t="s">
        <v>340</v>
      </c>
      <c r="M237" t="s">
        <v>576</v>
      </c>
      <c r="N237" t="s">
        <v>339</v>
      </c>
      <c r="O237" t="s">
        <v>1212</v>
      </c>
      <c r="P237" s="144">
        <v>2085331</v>
      </c>
      <c r="R237" t="s">
        <v>5092</v>
      </c>
      <c r="T237" s="144">
        <v>7492.8027999999995</v>
      </c>
      <c r="U237" s="133">
        <v>1.5169230476559494E-3</v>
      </c>
      <c r="V237" s="133">
        <v>5.6709051745961164E-2</v>
      </c>
      <c r="W237" s="133">
        <v>4.1461608269215706E-3</v>
      </c>
    </row>
    <row r="238" spans="1:23">
      <c r="A238" t="s">
        <v>1213</v>
      </c>
      <c r="B238" t="s">
        <v>1247</v>
      </c>
      <c r="C238" t="s">
        <v>5047</v>
      </c>
      <c r="D238" t="s">
        <v>5048</v>
      </c>
      <c r="E238" t="s">
        <v>80</v>
      </c>
      <c r="F238" t="s">
        <v>5212</v>
      </c>
      <c r="G238" t="s">
        <v>5213</v>
      </c>
      <c r="H238" t="s">
        <v>321</v>
      </c>
      <c r="I238" t="s">
        <v>967</v>
      </c>
      <c r="J238" t="s">
        <v>205</v>
      </c>
      <c r="K238" t="s">
        <v>224</v>
      </c>
      <c r="L238" t="s">
        <v>344</v>
      </c>
      <c r="M238" t="s">
        <v>732</v>
      </c>
      <c r="N238" t="s">
        <v>339</v>
      </c>
      <c r="O238" t="s">
        <v>1215</v>
      </c>
      <c r="P238" s="144">
        <v>49741</v>
      </c>
      <c r="Q238" t="s">
        <v>1216</v>
      </c>
      <c r="R238" t="s">
        <v>5214</v>
      </c>
      <c r="T238" s="144">
        <v>19999.530200000001</v>
      </c>
      <c r="U238" s="133">
        <v>1.5246923778868261E-6</v>
      </c>
      <c r="V238" s="133">
        <v>0.1514823096180539</v>
      </c>
      <c r="W238" s="133">
        <v>1.1075304537334484E-2</v>
      </c>
    </row>
    <row r="239" spans="1:23">
      <c r="A239" t="s">
        <v>1213</v>
      </c>
      <c r="B239" t="s">
        <v>1247</v>
      </c>
      <c r="C239" t="s">
        <v>5047</v>
      </c>
      <c r="D239" t="s">
        <v>5048</v>
      </c>
      <c r="E239" t="s">
        <v>80</v>
      </c>
      <c r="F239" t="s">
        <v>5238</v>
      </c>
      <c r="G239" t="s">
        <v>5239</v>
      </c>
      <c r="H239" t="s">
        <v>321</v>
      </c>
      <c r="I239" t="s">
        <v>967</v>
      </c>
      <c r="J239" t="s">
        <v>205</v>
      </c>
      <c r="K239" t="s">
        <v>224</v>
      </c>
      <c r="L239" t="s">
        <v>380</v>
      </c>
      <c r="M239" t="s">
        <v>732</v>
      </c>
      <c r="N239" t="s">
        <v>339</v>
      </c>
      <c r="O239" t="s">
        <v>1215</v>
      </c>
      <c r="P239" s="144">
        <v>13245</v>
      </c>
      <c r="Q239" t="s">
        <v>1216</v>
      </c>
      <c r="R239" t="s">
        <v>5240</v>
      </c>
      <c r="T239" s="144">
        <v>4793.5763999999999</v>
      </c>
      <c r="U239" s="133">
        <v>2.0726171826771454E-6</v>
      </c>
      <c r="V239" s="133">
        <v>3.6280037863272094E-2</v>
      </c>
      <c r="W239" s="133">
        <v>2.65253724329191E-3</v>
      </c>
    </row>
    <row r="240" spans="1:23">
      <c r="A240" t="s">
        <v>1213</v>
      </c>
      <c r="B240" t="s">
        <v>1247</v>
      </c>
      <c r="C240" t="s">
        <v>5055</v>
      </c>
      <c r="D240" t="s">
        <v>5056</v>
      </c>
      <c r="E240" t="s">
        <v>80</v>
      </c>
      <c r="F240" t="s">
        <v>5129</v>
      </c>
      <c r="G240" t="s">
        <v>5130</v>
      </c>
      <c r="H240" t="s">
        <v>321</v>
      </c>
      <c r="I240" t="s">
        <v>967</v>
      </c>
      <c r="J240" t="s">
        <v>205</v>
      </c>
      <c r="K240" t="s">
        <v>224</v>
      </c>
      <c r="L240" t="s">
        <v>344</v>
      </c>
      <c r="M240" t="s">
        <v>732</v>
      </c>
      <c r="N240" t="s">
        <v>339</v>
      </c>
      <c r="O240" t="s">
        <v>1215</v>
      </c>
      <c r="P240" s="144">
        <v>13084</v>
      </c>
      <c r="Q240" t="s">
        <v>1216</v>
      </c>
      <c r="R240" t="s">
        <v>5131</v>
      </c>
      <c r="T240" s="144">
        <v>3757.9822000000004</v>
      </c>
      <c r="U240" s="133">
        <v>7.8353498599889331E-7</v>
      </c>
      <c r="V240" s="133">
        <v>2.8471646603212216E-2</v>
      </c>
      <c r="W240" s="133">
        <v>2.0816434447363244E-3</v>
      </c>
    </row>
    <row r="241" spans="1:23">
      <c r="A241" t="s">
        <v>1213</v>
      </c>
      <c r="B241" t="s">
        <v>1250</v>
      </c>
      <c r="C241" t="s">
        <v>4909</v>
      </c>
      <c r="D241" t="s">
        <v>4910</v>
      </c>
      <c r="E241" t="s">
        <v>309</v>
      </c>
      <c r="F241" t="s">
        <v>4911</v>
      </c>
      <c r="G241" t="s">
        <v>4912</v>
      </c>
      <c r="H241" t="s">
        <v>312</v>
      </c>
      <c r="I241" t="s">
        <v>964</v>
      </c>
      <c r="J241" t="s">
        <v>204</v>
      </c>
      <c r="K241" t="s">
        <v>204</v>
      </c>
      <c r="L241" t="s">
        <v>340</v>
      </c>
      <c r="M241" t="s">
        <v>572</v>
      </c>
      <c r="N241" t="s">
        <v>339</v>
      </c>
      <c r="O241" t="s">
        <v>1212</v>
      </c>
      <c r="P241" s="144">
        <v>66740</v>
      </c>
      <c r="R241" t="s">
        <v>4913</v>
      </c>
      <c r="T241" s="144">
        <v>2106.9818</v>
      </c>
      <c r="U241" s="133">
        <v>9.5342857142857143E-4</v>
      </c>
      <c r="V241" s="133">
        <v>0.15207959217527175</v>
      </c>
      <c r="W241" s="133">
        <v>5.193727991629012E-3</v>
      </c>
    </row>
    <row r="242" spans="1:23">
      <c r="A242" t="s">
        <v>1213</v>
      </c>
      <c r="B242" t="s">
        <v>1250</v>
      </c>
      <c r="C242" t="s">
        <v>5047</v>
      </c>
      <c r="D242" t="s">
        <v>5048</v>
      </c>
      <c r="E242" t="s">
        <v>80</v>
      </c>
      <c r="F242" t="s">
        <v>5206</v>
      </c>
      <c r="G242" t="s">
        <v>5207</v>
      </c>
      <c r="H242" t="s">
        <v>321</v>
      </c>
      <c r="I242" t="s">
        <v>965</v>
      </c>
      <c r="J242" t="s">
        <v>205</v>
      </c>
      <c r="K242" t="s">
        <v>224</v>
      </c>
      <c r="L242" t="s">
        <v>344</v>
      </c>
      <c r="M242" t="s">
        <v>595</v>
      </c>
      <c r="N242" t="s">
        <v>339</v>
      </c>
      <c r="O242" t="s">
        <v>1215</v>
      </c>
      <c r="P242" s="144">
        <v>4028</v>
      </c>
      <c r="Q242" t="s">
        <v>1216</v>
      </c>
      <c r="R242" t="s">
        <v>5208</v>
      </c>
      <c r="T242" s="144">
        <v>2148.5904</v>
      </c>
      <c r="U242" s="133">
        <v>1.1789695129968502E-6</v>
      </c>
      <c r="V242" s="133">
        <v>0.15508285615725995</v>
      </c>
      <c r="W242" s="133">
        <v>5.2962936020859788E-3</v>
      </c>
    </row>
    <row r="243" spans="1:23">
      <c r="A243" t="s">
        <v>1213</v>
      </c>
      <c r="B243" t="s">
        <v>1250</v>
      </c>
      <c r="C243" t="s">
        <v>4922</v>
      </c>
      <c r="D243" t="s">
        <v>4923</v>
      </c>
      <c r="E243" t="s">
        <v>309</v>
      </c>
      <c r="F243" t="s">
        <v>5084</v>
      </c>
      <c r="G243" t="s">
        <v>5085</v>
      </c>
      <c r="H243" t="s">
        <v>312</v>
      </c>
      <c r="I243" t="s">
        <v>966</v>
      </c>
      <c r="J243" t="s">
        <v>204</v>
      </c>
      <c r="K243" t="s">
        <v>204</v>
      </c>
      <c r="L243" t="s">
        <v>340</v>
      </c>
      <c r="M243" t="s">
        <v>576</v>
      </c>
      <c r="N243" t="s">
        <v>339</v>
      </c>
      <c r="O243" t="s">
        <v>1212</v>
      </c>
      <c r="P243" s="144">
        <v>56196</v>
      </c>
      <c r="R243" t="s">
        <v>5086</v>
      </c>
      <c r="T243" s="144">
        <v>2005.4723000000001</v>
      </c>
      <c r="U243" s="133">
        <v>4.014E-4</v>
      </c>
      <c r="V243" s="133">
        <v>0.14475274783282124</v>
      </c>
      <c r="W243" s="133">
        <v>4.9435061439281249E-3</v>
      </c>
    </row>
    <row r="244" spans="1:23">
      <c r="A244" t="s">
        <v>1213</v>
      </c>
      <c r="B244" t="s">
        <v>1250</v>
      </c>
      <c r="C244" t="s">
        <v>4922</v>
      </c>
      <c r="D244" t="s">
        <v>4923</v>
      </c>
      <c r="E244" t="s">
        <v>309</v>
      </c>
      <c r="F244" t="s">
        <v>5167</v>
      </c>
      <c r="G244" t="s">
        <v>5168</v>
      </c>
      <c r="H244" t="s">
        <v>312</v>
      </c>
      <c r="I244" t="s">
        <v>966</v>
      </c>
      <c r="J244" t="s">
        <v>204</v>
      </c>
      <c r="K244" t="s">
        <v>204</v>
      </c>
      <c r="L244" t="s">
        <v>340</v>
      </c>
      <c r="M244" t="s">
        <v>573</v>
      </c>
      <c r="N244" t="s">
        <v>339</v>
      </c>
      <c r="O244" t="s">
        <v>1212</v>
      </c>
      <c r="P244" s="144">
        <v>54975</v>
      </c>
      <c r="R244" t="s">
        <v>5169</v>
      </c>
      <c r="T244" s="144">
        <v>2002.4423999999999</v>
      </c>
      <c r="U244" s="133">
        <v>6.9660396601631963E-4</v>
      </c>
      <c r="V244" s="133">
        <v>0.14453405400335137</v>
      </c>
      <c r="W244" s="133">
        <v>4.9360374477837718E-3</v>
      </c>
    </row>
    <row r="245" spans="1:23">
      <c r="A245" t="s">
        <v>1213</v>
      </c>
      <c r="B245" t="s">
        <v>1250</v>
      </c>
      <c r="C245" t="s">
        <v>5047</v>
      </c>
      <c r="D245" t="s">
        <v>5048</v>
      </c>
      <c r="E245" t="s">
        <v>80</v>
      </c>
      <c r="F245" t="s">
        <v>5212</v>
      </c>
      <c r="G245" t="s">
        <v>5213</v>
      </c>
      <c r="H245" t="s">
        <v>321</v>
      </c>
      <c r="I245" t="s">
        <v>967</v>
      </c>
      <c r="J245" t="s">
        <v>205</v>
      </c>
      <c r="K245" t="s">
        <v>224</v>
      </c>
      <c r="L245" t="s">
        <v>344</v>
      </c>
      <c r="M245" t="s">
        <v>732</v>
      </c>
      <c r="N245" t="s">
        <v>339</v>
      </c>
      <c r="O245" t="s">
        <v>1215</v>
      </c>
      <c r="P245" s="144">
        <v>10457</v>
      </c>
      <c r="Q245" t="s">
        <v>1216</v>
      </c>
      <c r="R245" t="s">
        <v>5214</v>
      </c>
      <c r="T245" s="144">
        <v>4204.4809000000005</v>
      </c>
      <c r="U245" s="133">
        <v>3.2053453279110876E-7</v>
      </c>
      <c r="V245" s="133">
        <v>0.30370824809079267</v>
      </c>
      <c r="W245" s="133">
        <v>1.0372055887550184E-2</v>
      </c>
    </row>
    <row r="246" spans="1:23">
      <c r="A246" t="s">
        <v>1213</v>
      </c>
      <c r="B246" t="s">
        <v>1250</v>
      </c>
      <c r="C246" t="s">
        <v>5047</v>
      </c>
      <c r="D246" t="s">
        <v>5048</v>
      </c>
      <c r="E246" t="s">
        <v>80</v>
      </c>
      <c r="F246" t="s">
        <v>5238</v>
      </c>
      <c r="G246" t="s">
        <v>5239</v>
      </c>
      <c r="H246" t="s">
        <v>321</v>
      </c>
      <c r="I246" t="s">
        <v>967</v>
      </c>
      <c r="J246" t="s">
        <v>205</v>
      </c>
      <c r="K246" t="s">
        <v>224</v>
      </c>
      <c r="L246" t="s">
        <v>380</v>
      </c>
      <c r="M246" t="s">
        <v>732</v>
      </c>
      <c r="N246" t="s">
        <v>339</v>
      </c>
      <c r="O246" t="s">
        <v>1215</v>
      </c>
      <c r="P246" s="144">
        <v>3831</v>
      </c>
      <c r="Q246" t="s">
        <v>1216</v>
      </c>
      <c r="R246" t="s">
        <v>5240</v>
      </c>
      <c r="T246" s="144">
        <v>1386.4998999999998</v>
      </c>
      <c r="U246" s="133">
        <v>5.9948632894195125E-7</v>
      </c>
      <c r="V246" s="133">
        <v>0.1000760128774064</v>
      </c>
      <c r="W246" s="133">
        <v>3.417733976909794E-3</v>
      </c>
    </row>
    <row r="247" spans="1:23">
      <c r="A247" t="s">
        <v>1213</v>
      </c>
      <c r="B247" t="s">
        <v>1251</v>
      </c>
      <c r="C247" t="s">
        <v>4905</v>
      </c>
      <c r="D247" t="s">
        <v>4906</v>
      </c>
      <c r="E247" t="s">
        <v>309</v>
      </c>
      <c r="F247" t="s">
        <v>4937</v>
      </c>
      <c r="G247" t="s">
        <v>4938</v>
      </c>
      <c r="H247" t="s">
        <v>312</v>
      </c>
      <c r="I247" t="s">
        <v>964</v>
      </c>
      <c r="J247" t="s">
        <v>204</v>
      </c>
      <c r="K247" t="s">
        <v>204</v>
      </c>
      <c r="L247" t="s">
        <v>340</v>
      </c>
      <c r="M247" t="s">
        <v>577</v>
      </c>
      <c r="N247" t="s">
        <v>339</v>
      </c>
      <c r="O247" t="s">
        <v>1212</v>
      </c>
      <c r="P247" s="144">
        <v>160250</v>
      </c>
      <c r="R247" t="s">
        <v>4939</v>
      </c>
      <c r="T247" s="144">
        <v>3248.2674999999999</v>
      </c>
      <c r="U247" s="133">
        <v>3.9306167771772964E-4</v>
      </c>
      <c r="V247" s="133">
        <v>1.9350835558773569E-2</v>
      </c>
      <c r="W247" s="133">
        <v>8.8580172711438011E-3</v>
      </c>
    </row>
    <row r="248" spans="1:23">
      <c r="A248" t="s">
        <v>1213</v>
      </c>
      <c r="B248" t="s">
        <v>1251</v>
      </c>
      <c r="C248" t="s">
        <v>4922</v>
      </c>
      <c r="D248" t="s">
        <v>4923</v>
      </c>
      <c r="E248" t="s">
        <v>309</v>
      </c>
      <c r="F248" t="s">
        <v>5241</v>
      </c>
      <c r="G248" t="s">
        <v>5242</v>
      </c>
      <c r="H248" t="s">
        <v>312</v>
      </c>
      <c r="I248" t="s">
        <v>964</v>
      </c>
      <c r="J248" t="s">
        <v>204</v>
      </c>
      <c r="K248" t="s">
        <v>204</v>
      </c>
      <c r="L248" t="s">
        <v>340</v>
      </c>
      <c r="M248" t="s">
        <v>608</v>
      </c>
      <c r="N248" t="s">
        <v>339</v>
      </c>
      <c r="O248" t="s">
        <v>1212</v>
      </c>
      <c r="P248" s="144">
        <v>48500</v>
      </c>
      <c r="R248" t="s">
        <v>5243</v>
      </c>
      <c r="T248" s="144">
        <v>2833.37</v>
      </c>
      <c r="U248" s="133">
        <v>4.7339509789127371E-3</v>
      </c>
      <c r="V248" s="133">
        <v>1.6879175421101331E-2</v>
      </c>
      <c r="W248" s="133">
        <v>7.7265928361936664E-3</v>
      </c>
    </row>
    <row r="249" spans="1:23">
      <c r="A249" t="s">
        <v>1213</v>
      </c>
      <c r="B249" t="s">
        <v>1251</v>
      </c>
      <c r="C249" t="s">
        <v>4922</v>
      </c>
      <c r="D249" t="s">
        <v>4923</v>
      </c>
      <c r="E249" t="s">
        <v>309</v>
      </c>
      <c r="F249" t="s">
        <v>4931</v>
      </c>
      <c r="G249" t="s">
        <v>4932</v>
      </c>
      <c r="H249" t="s">
        <v>312</v>
      </c>
      <c r="I249" t="s">
        <v>964</v>
      </c>
      <c r="J249" t="s">
        <v>204</v>
      </c>
      <c r="K249" t="s">
        <v>204</v>
      </c>
      <c r="L249" t="s">
        <v>340</v>
      </c>
      <c r="M249" t="s">
        <v>577</v>
      </c>
      <c r="N249" t="s">
        <v>339</v>
      </c>
      <c r="O249" t="s">
        <v>1212</v>
      </c>
      <c r="P249" s="144">
        <v>10783</v>
      </c>
      <c r="R249" t="s">
        <v>4933</v>
      </c>
      <c r="T249" s="144">
        <v>2119.9377999999997</v>
      </c>
      <c r="U249" s="133">
        <v>3.0960619917575784E-4</v>
      </c>
      <c r="V249" s="133">
        <v>1.2629060803221475E-2</v>
      </c>
      <c r="W249" s="133">
        <v>5.7810650280959285E-3</v>
      </c>
    </row>
    <row r="250" spans="1:23">
      <c r="A250" t="s">
        <v>1213</v>
      </c>
      <c r="B250" t="s">
        <v>1251</v>
      </c>
      <c r="C250" t="s">
        <v>4940</v>
      </c>
      <c r="D250" t="s">
        <v>4941</v>
      </c>
      <c r="E250" t="s">
        <v>309</v>
      </c>
      <c r="F250" t="s">
        <v>4999</v>
      </c>
      <c r="G250" t="s">
        <v>5000</v>
      </c>
      <c r="H250" t="s">
        <v>312</v>
      </c>
      <c r="I250" t="s">
        <v>965</v>
      </c>
      <c r="J250" t="s">
        <v>204</v>
      </c>
      <c r="K250" t="s">
        <v>204</v>
      </c>
      <c r="L250" t="s">
        <v>340</v>
      </c>
      <c r="M250" t="s">
        <v>605</v>
      </c>
      <c r="N250" t="s">
        <v>339</v>
      </c>
      <c r="O250" t="s">
        <v>1212</v>
      </c>
      <c r="P250" s="144">
        <v>195003</v>
      </c>
      <c r="R250" t="s">
        <v>5001</v>
      </c>
      <c r="T250" s="144">
        <v>16220.3495</v>
      </c>
      <c r="U250" s="133">
        <v>8.1251250000000004E-3</v>
      </c>
      <c r="V250" s="133">
        <v>9.6629146661833878E-2</v>
      </c>
      <c r="W250" s="133">
        <v>4.4232852241790251E-2</v>
      </c>
    </row>
    <row r="251" spans="1:23">
      <c r="A251" t="s">
        <v>1213</v>
      </c>
      <c r="B251" t="s">
        <v>1251</v>
      </c>
      <c r="C251" t="s">
        <v>4909</v>
      </c>
      <c r="D251" t="s">
        <v>4910</v>
      </c>
      <c r="E251" t="s">
        <v>309</v>
      </c>
      <c r="F251" t="s">
        <v>4948</v>
      </c>
      <c r="G251" t="s">
        <v>4949</v>
      </c>
      <c r="H251" t="s">
        <v>312</v>
      </c>
      <c r="I251" t="s">
        <v>965</v>
      </c>
      <c r="J251" t="s">
        <v>204</v>
      </c>
      <c r="K251" t="s">
        <v>204</v>
      </c>
      <c r="L251" t="s">
        <v>340</v>
      </c>
      <c r="M251" t="s">
        <v>605</v>
      </c>
      <c r="N251" t="s">
        <v>339</v>
      </c>
      <c r="O251" t="s">
        <v>1212</v>
      </c>
      <c r="P251" s="144">
        <v>196993</v>
      </c>
      <c r="R251" t="s">
        <v>4950</v>
      </c>
      <c r="T251" s="144">
        <v>13358.095300000001</v>
      </c>
      <c r="U251" s="133">
        <v>6.3546129032258066E-3</v>
      </c>
      <c r="V251" s="133">
        <v>7.9577899944894059E-2</v>
      </c>
      <c r="W251" s="133">
        <v>3.6427492237854596E-2</v>
      </c>
    </row>
    <row r="252" spans="1:23">
      <c r="A252" t="s">
        <v>1213</v>
      </c>
      <c r="B252" t="s">
        <v>1251</v>
      </c>
      <c r="C252" t="s">
        <v>4905</v>
      </c>
      <c r="D252" t="s">
        <v>4906</v>
      </c>
      <c r="E252" t="s">
        <v>309</v>
      </c>
      <c r="F252" t="s">
        <v>4987</v>
      </c>
      <c r="G252" t="s">
        <v>4988</v>
      </c>
      <c r="H252" t="s">
        <v>312</v>
      </c>
      <c r="I252" t="s">
        <v>965</v>
      </c>
      <c r="J252" t="s">
        <v>204</v>
      </c>
      <c r="K252" t="s">
        <v>204</v>
      </c>
      <c r="L252" t="s">
        <v>340</v>
      </c>
      <c r="M252" t="s">
        <v>598</v>
      </c>
      <c r="N252" t="s">
        <v>339</v>
      </c>
      <c r="O252" t="s">
        <v>1212</v>
      </c>
      <c r="P252" s="144">
        <v>87800</v>
      </c>
      <c r="R252" t="s">
        <v>4989</v>
      </c>
      <c r="T252" s="144">
        <v>13319.26</v>
      </c>
      <c r="U252" s="133">
        <v>1.73936082214158E-3</v>
      </c>
      <c r="V252" s="133">
        <v>7.9346547051482197E-2</v>
      </c>
      <c r="W252" s="133">
        <v>3.6321588390997597E-2</v>
      </c>
    </row>
    <row r="253" spans="1:23">
      <c r="A253" t="s">
        <v>1213</v>
      </c>
      <c r="B253" t="s">
        <v>1251</v>
      </c>
      <c r="C253" t="s">
        <v>4927</v>
      </c>
      <c r="D253" t="s">
        <v>4928</v>
      </c>
      <c r="E253" t="s">
        <v>309</v>
      </c>
      <c r="F253" t="s">
        <v>4957</v>
      </c>
      <c r="G253" t="s">
        <v>4958</v>
      </c>
      <c r="H253" t="s">
        <v>312</v>
      </c>
      <c r="I253" t="s">
        <v>965</v>
      </c>
      <c r="J253" t="s">
        <v>204</v>
      </c>
      <c r="K253" t="s">
        <v>204</v>
      </c>
      <c r="L253" t="s">
        <v>340</v>
      </c>
      <c r="M253" t="s">
        <v>605</v>
      </c>
      <c r="N253" t="s">
        <v>339</v>
      </c>
      <c r="O253" t="s">
        <v>1212</v>
      </c>
      <c r="P253" s="144">
        <v>240101</v>
      </c>
      <c r="R253" t="s">
        <v>4959</v>
      </c>
      <c r="T253" s="144">
        <v>12432.4298</v>
      </c>
      <c r="U253" s="133">
        <v>1.9762680579404153E-3</v>
      </c>
      <c r="V253" s="133">
        <v>7.4063452061377169E-2</v>
      </c>
      <c r="W253" s="133">
        <v>3.3903204620162136E-2</v>
      </c>
    </row>
    <row r="254" spans="1:23">
      <c r="A254" t="s">
        <v>1213</v>
      </c>
      <c r="B254" t="s">
        <v>1251</v>
      </c>
      <c r="C254" t="s">
        <v>4922</v>
      </c>
      <c r="D254" t="s">
        <v>4923</v>
      </c>
      <c r="E254" t="s">
        <v>309</v>
      </c>
      <c r="F254" t="s">
        <v>4951</v>
      </c>
      <c r="G254" t="s">
        <v>4952</v>
      </c>
      <c r="H254" t="s">
        <v>312</v>
      </c>
      <c r="I254" t="s">
        <v>965</v>
      </c>
      <c r="J254" t="s">
        <v>204</v>
      </c>
      <c r="K254" t="s">
        <v>204</v>
      </c>
      <c r="L254" t="s">
        <v>340</v>
      </c>
      <c r="M254" t="s">
        <v>605</v>
      </c>
      <c r="N254" t="s">
        <v>339</v>
      </c>
      <c r="O254" t="s">
        <v>1212</v>
      </c>
      <c r="P254" s="144">
        <v>209240.83</v>
      </c>
      <c r="R254" t="s">
        <v>4953</v>
      </c>
      <c r="T254" s="144">
        <v>10685.929199999999</v>
      </c>
      <c r="U254" s="133">
        <v>2.7553266716249356E-3</v>
      </c>
      <c r="V254" s="133">
        <v>6.365906087217936E-2</v>
      </c>
      <c r="W254" s="133">
        <v>2.9140501915685655E-2</v>
      </c>
    </row>
    <row r="255" spans="1:23">
      <c r="A255" t="s">
        <v>1213</v>
      </c>
      <c r="B255" t="s">
        <v>1251</v>
      </c>
      <c r="C255" t="s">
        <v>4917</v>
      </c>
      <c r="D255" t="s">
        <v>4918</v>
      </c>
      <c r="E255" t="s">
        <v>309</v>
      </c>
      <c r="F255" t="s">
        <v>4975</v>
      </c>
      <c r="G255" t="s">
        <v>4976</v>
      </c>
      <c r="H255" t="s">
        <v>312</v>
      </c>
      <c r="I255" t="s">
        <v>965</v>
      </c>
      <c r="J255" t="s">
        <v>204</v>
      </c>
      <c r="K255" t="s">
        <v>204</v>
      </c>
      <c r="L255" t="s">
        <v>340</v>
      </c>
      <c r="M255" t="s">
        <v>604</v>
      </c>
      <c r="N255" t="s">
        <v>339</v>
      </c>
      <c r="O255" t="s">
        <v>1212</v>
      </c>
      <c r="P255" s="144">
        <v>28335</v>
      </c>
      <c r="R255" t="s">
        <v>4977</v>
      </c>
      <c r="T255" s="144">
        <v>5394.9840000000004</v>
      </c>
      <c r="U255" s="133">
        <v>2.8446534880752547E-4</v>
      </c>
      <c r="V255" s="133">
        <v>3.2139424547459362E-2</v>
      </c>
      <c r="W255" s="133">
        <v>1.4712107746527793E-2</v>
      </c>
    </row>
    <row r="256" spans="1:23">
      <c r="A256" t="s">
        <v>1213</v>
      </c>
      <c r="B256" t="s">
        <v>1251</v>
      </c>
      <c r="C256" t="s">
        <v>4922</v>
      </c>
      <c r="D256" t="s">
        <v>4923</v>
      </c>
      <c r="E256" t="s">
        <v>309</v>
      </c>
      <c r="F256" t="s">
        <v>4969</v>
      </c>
      <c r="G256" t="s">
        <v>4970</v>
      </c>
      <c r="H256" t="s">
        <v>312</v>
      </c>
      <c r="I256" t="s">
        <v>965</v>
      </c>
      <c r="J256" t="s">
        <v>204</v>
      </c>
      <c r="K256" t="s">
        <v>204</v>
      </c>
      <c r="L256" t="s">
        <v>340</v>
      </c>
      <c r="M256" t="s">
        <v>604</v>
      </c>
      <c r="N256" t="s">
        <v>339</v>
      </c>
      <c r="O256" t="s">
        <v>1212</v>
      </c>
      <c r="P256" s="144">
        <v>18257</v>
      </c>
      <c r="R256" t="s">
        <v>4971</v>
      </c>
      <c r="T256" s="144">
        <v>3848.5756000000001</v>
      </c>
      <c r="U256" s="133">
        <v>6.5952128082305593E-4</v>
      </c>
      <c r="V256" s="133">
        <v>2.2927038358481353E-2</v>
      </c>
      <c r="W256" s="133">
        <v>1.0495055944161807E-2</v>
      </c>
    </row>
    <row r="257" spans="1:23">
      <c r="A257" t="s">
        <v>1213</v>
      </c>
      <c r="B257" t="s">
        <v>1251</v>
      </c>
      <c r="C257" t="s">
        <v>4909</v>
      </c>
      <c r="D257" t="s">
        <v>4910</v>
      </c>
      <c r="E257" t="s">
        <v>309</v>
      </c>
      <c r="F257" t="s">
        <v>4993</v>
      </c>
      <c r="G257" t="s">
        <v>4994</v>
      </c>
      <c r="H257" t="s">
        <v>312</v>
      </c>
      <c r="I257" t="s">
        <v>965</v>
      </c>
      <c r="J257" t="s">
        <v>204</v>
      </c>
      <c r="K257" t="s">
        <v>204</v>
      </c>
      <c r="L257" t="s">
        <v>340</v>
      </c>
      <c r="M257" t="s">
        <v>598</v>
      </c>
      <c r="N257" t="s">
        <v>339</v>
      </c>
      <c r="O257" t="s">
        <v>1212</v>
      </c>
      <c r="P257" s="144">
        <v>33733</v>
      </c>
      <c r="R257" t="s">
        <v>4995</v>
      </c>
      <c r="T257" s="144">
        <v>2470.6048999999998</v>
      </c>
      <c r="U257" s="133">
        <v>2.5299750632493765E-3</v>
      </c>
      <c r="V257" s="133">
        <v>1.4718082651018406E-2</v>
      </c>
      <c r="W257" s="133">
        <v>6.737333378957505E-3</v>
      </c>
    </row>
    <row r="258" spans="1:23">
      <c r="A258" t="s">
        <v>1213</v>
      </c>
      <c r="B258" t="s">
        <v>1251</v>
      </c>
      <c r="C258" t="s">
        <v>4917</v>
      </c>
      <c r="D258" t="s">
        <v>4918</v>
      </c>
      <c r="E258" t="s">
        <v>309</v>
      </c>
      <c r="F258" t="s">
        <v>5023</v>
      </c>
      <c r="G258" t="s">
        <v>5024</v>
      </c>
      <c r="H258" t="s">
        <v>312</v>
      </c>
      <c r="I258" t="s">
        <v>965</v>
      </c>
      <c r="J258" t="s">
        <v>204</v>
      </c>
      <c r="K258" t="s">
        <v>204</v>
      </c>
      <c r="L258" t="s">
        <v>340</v>
      </c>
      <c r="M258" t="s">
        <v>582</v>
      </c>
      <c r="N258" t="s">
        <v>339</v>
      </c>
      <c r="O258" t="s">
        <v>1212</v>
      </c>
      <c r="P258" s="144">
        <v>8691</v>
      </c>
      <c r="R258" t="s">
        <v>5022</v>
      </c>
      <c r="T258" s="144">
        <v>1410.5493000000001</v>
      </c>
      <c r="U258" s="133">
        <v>3.7959871990803323E-4</v>
      </c>
      <c r="V258" s="133">
        <v>8.4030356341782703E-3</v>
      </c>
      <c r="W258" s="133">
        <v>3.8465643796884949E-3</v>
      </c>
    </row>
    <row r="259" spans="1:23">
      <c r="A259" t="s">
        <v>1213</v>
      </c>
      <c r="B259" t="s">
        <v>1251</v>
      </c>
      <c r="C259" t="s">
        <v>4922</v>
      </c>
      <c r="D259" t="s">
        <v>4923</v>
      </c>
      <c r="E259" t="s">
        <v>309</v>
      </c>
      <c r="F259" t="s">
        <v>5215</v>
      </c>
      <c r="G259" t="s">
        <v>5216</v>
      </c>
      <c r="H259" t="s">
        <v>312</v>
      </c>
      <c r="I259" t="s">
        <v>965</v>
      </c>
      <c r="J259" t="s">
        <v>204</v>
      </c>
      <c r="K259" t="s">
        <v>204</v>
      </c>
      <c r="L259" t="s">
        <v>340</v>
      </c>
      <c r="M259" t="s">
        <v>588</v>
      </c>
      <c r="N259" t="s">
        <v>339</v>
      </c>
      <c r="O259" t="s">
        <v>1212</v>
      </c>
      <c r="P259" s="144">
        <v>249</v>
      </c>
      <c r="R259" t="s">
        <v>5217</v>
      </c>
      <c r="T259" s="144">
        <v>12.5123</v>
      </c>
      <c r="U259" s="133">
        <v>2.5927013063361974E-5</v>
      </c>
      <c r="V259" s="133">
        <v>7.4538963376712223E-5</v>
      </c>
      <c r="W259" s="133">
        <v>3.4120874158568846E-5</v>
      </c>
    </row>
    <row r="260" spans="1:23">
      <c r="A260" t="s">
        <v>1213</v>
      </c>
      <c r="B260" t="s">
        <v>1251</v>
      </c>
      <c r="C260" t="s">
        <v>5150</v>
      </c>
      <c r="D260" t="s">
        <v>5151</v>
      </c>
      <c r="E260" t="s">
        <v>80</v>
      </c>
      <c r="F260" t="s">
        <v>5152</v>
      </c>
      <c r="G260" t="s">
        <v>5045</v>
      </c>
      <c r="H260" t="s">
        <v>321</v>
      </c>
      <c r="I260" t="s">
        <v>965</v>
      </c>
      <c r="J260" t="s">
        <v>205</v>
      </c>
      <c r="K260" t="s">
        <v>224</v>
      </c>
      <c r="L260" t="s">
        <v>380</v>
      </c>
      <c r="M260" t="s">
        <v>604</v>
      </c>
      <c r="N260" t="s">
        <v>339</v>
      </c>
      <c r="O260" t="s">
        <v>1215</v>
      </c>
      <c r="P260" s="144">
        <v>4761</v>
      </c>
      <c r="Q260" t="s">
        <v>1216</v>
      </c>
      <c r="R260" t="s">
        <v>5153</v>
      </c>
      <c r="T260" s="144">
        <v>17967.578100000002</v>
      </c>
      <c r="U260" s="133">
        <v>1.894901215500673E-7</v>
      </c>
      <c r="V260" s="133">
        <v>0.10703787445783357</v>
      </c>
      <c r="W260" s="133">
        <v>4.8997540066642149E-2</v>
      </c>
    </row>
    <row r="261" spans="1:23">
      <c r="A261" t="s">
        <v>1213</v>
      </c>
      <c r="B261" t="s">
        <v>1251</v>
      </c>
      <c r="C261" t="s">
        <v>4895</v>
      </c>
      <c r="D261" t="s">
        <v>4896</v>
      </c>
      <c r="E261" t="s">
        <v>80</v>
      </c>
      <c r="F261" t="s">
        <v>4897</v>
      </c>
      <c r="G261" t="s">
        <v>4898</v>
      </c>
      <c r="H261" t="s">
        <v>321</v>
      </c>
      <c r="I261" t="s">
        <v>965</v>
      </c>
      <c r="J261" t="s">
        <v>205</v>
      </c>
      <c r="K261" t="s">
        <v>224</v>
      </c>
      <c r="L261" t="s">
        <v>346</v>
      </c>
      <c r="M261" t="s">
        <v>597</v>
      </c>
      <c r="N261" t="s">
        <v>339</v>
      </c>
      <c r="O261" t="s">
        <v>1215</v>
      </c>
      <c r="P261" s="144">
        <v>8795</v>
      </c>
      <c r="Q261" t="s">
        <v>1216</v>
      </c>
      <c r="R261" t="s">
        <v>4899</v>
      </c>
      <c r="T261" s="144">
        <v>14388.539500000001</v>
      </c>
      <c r="U261" s="133">
        <v>3.3844730205104908E-8</v>
      </c>
      <c r="V261" s="133">
        <v>8.5739175215702582E-2</v>
      </c>
      <c r="W261" s="133">
        <v>3.92478708512395E-2</v>
      </c>
    </row>
    <row r="262" spans="1:23">
      <c r="A262" t="s">
        <v>1213</v>
      </c>
      <c r="B262" t="s">
        <v>1251</v>
      </c>
      <c r="C262" t="s">
        <v>5062</v>
      </c>
      <c r="D262" t="s">
        <v>5063</v>
      </c>
      <c r="E262" t="s">
        <v>80</v>
      </c>
      <c r="F262" t="s">
        <v>5064</v>
      </c>
      <c r="G262" t="s">
        <v>5065</v>
      </c>
      <c r="H262" t="s">
        <v>321</v>
      </c>
      <c r="I262" t="s">
        <v>965</v>
      </c>
      <c r="J262" t="s">
        <v>205</v>
      </c>
      <c r="K262" t="s">
        <v>224</v>
      </c>
      <c r="L262" t="s">
        <v>344</v>
      </c>
      <c r="M262" t="s">
        <v>604</v>
      </c>
      <c r="N262" t="s">
        <v>339</v>
      </c>
      <c r="O262" t="s">
        <v>1215</v>
      </c>
      <c r="P262" s="144">
        <v>17019</v>
      </c>
      <c r="Q262" t="s">
        <v>1216</v>
      </c>
      <c r="R262" t="s">
        <v>5066</v>
      </c>
      <c r="T262" s="144">
        <v>10610.5121</v>
      </c>
      <c r="U262" s="133">
        <v>3.1136410104977357E-7</v>
      </c>
      <c r="V262" s="133">
        <v>6.3209779994123944E-2</v>
      </c>
      <c r="W262" s="133">
        <v>2.893483959349176E-2</v>
      </c>
    </row>
    <row r="263" spans="1:23">
      <c r="A263" t="s">
        <v>1213</v>
      </c>
      <c r="B263" t="s">
        <v>1251</v>
      </c>
      <c r="C263" t="s">
        <v>5047</v>
      </c>
      <c r="D263" t="s">
        <v>5048</v>
      </c>
      <c r="E263" t="s">
        <v>80</v>
      </c>
      <c r="F263" t="s">
        <v>5226</v>
      </c>
      <c r="G263" t="s">
        <v>5227</v>
      </c>
      <c r="H263" t="s">
        <v>321</v>
      </c>
      <c r="I263" t="s">
        <v>965</v>
      </c>
      <c r="J263" t="s">
        <v>205</v>
      </c>
      <c r="K263" t="s">
        <v>224</v>
      </c>
      <c r="L263" t="s">
        <v>368</v>
      </c>
      <c r="M263" t="s">
        <v>735</v>
      </c>
      <c r="N263" t="s">
        <v>339</v>
      </c>
      <c r="O263" t="s">
        <v>1217</v>
      </c>
      <c r="P263" s="144">
        <v>8798</v>
      </c>
      <c r="Q263" t="s">
        <v>1218</v>
      </c>
      <c r="R263" t="s">
        <v>5228</v>
      </c>
      <c r="T263" s="144">
        <v>5417.8569000000007</v>
      </c>
      <c r="U263" s="133">
        <v>1.4025520453140048E-6</v>
      </c>
      <c r="V263" s="133">
        <v>3.2275684970188692E-2</v>
      </c>
      <c r="W263" s="133">
        <v>1.4774482168254638E-2</v>
      </c>
    </row>
    <row r="264" spans="1:23">
      <c r="A264" t="s">
        <v>1213</v>
      </c>
      <c r="B264" t="s">
        <v>1251</v>
      </c>
      <c r="C264" t="s">
        <v>5047</v>
      </c>
      <c r="D264" t="s">
        <v>5048</v>
      </c>
      <c r="E264" t="s">
        <v>80</v>
      </c>
      <c r="F264" t="s">
        <v>5185</v>
      </c>
      <c r="G264" t="s">
        <v>5186</v>
      </c>
      <c r="H264" t="s">
        <v>321</v>
      </c>
      <c r="I264" t="s">
        <v>965</v>
      </c>
      <c r="J264" t="s">
        <v>205</v>
      </c>
      <c r="K264" t="s">
        <v>224</v>
      </c>
      <c r="L264" t="s">
        <v>344</v>
      </c>
      <c r="M264" t="s">
        <v>604</v>
      </c>
      <c r="N264" t="s">
        <v>339</v>
      </c>
      <c r="O264" t="s">
        <v>1215</v>
      </c>
      <c r="P264" s="144">
        <v>2628</v>
      </c>
      <c r="Q264" t="s">
        <v>1216</v>
      </c>
      <c r="R264" t="s">
        <v>5187</v>
      </c>
      <c r="T264" s="144">
        <v>5085.7375000000002</v>
      </c>
      <c r="U264" s="133">
        <v>5.7379113991590184E-9</v>
      </c>
      <c r="V264" s="133">
        <v>3.0297156753532003E-2</v>
      </c>
      <c r="W264" s="133">
        <v>1.3868793260850108E-2</v>
      </c>
    </row>
    <row r="265" spans="1:23">
      <c r="A265" t="s">
        <v>1213</v>
      </c>
      <c r="B265" t="s">
        <v>1251</v>
      </c>
      <c r="C265" t="s">
        <v>4900</v>
      </c>
      <c r="D265" t="s">
        <v>4901</v>
      </c>
      <c r="E265" t="s">
        <v>80</v>
      </c>
      <c r="F265" t="s">
        <v>4902</v>
      </c>
      <c r="G265" t="s">
        <v>4903</v>
      </c>
      <c r="H265" t="s">
        <v>321</v>
      </c>
      <c r="I265" t="s">
        <v>965</v>
      </c>
      <c r="J265" t="s">
        <v>205</v>
      </c>
      <c r="K265" t="s">
        <v>224</v>
      </c>
      <c r="L265" t="s">
        <v>344</v>
      </c>
      <c r="M265" t="s">
        <v>604</v>
      </c>
      <c r="N265" t="s">
        <v>339</v>
      </c>
      <c r="O265" t="s">
        <v>1215</v>
      </c>
      <c r="P265" s="144">
        <v>2090</v>
      </c>
      <c r="Q265" t="s">
        <v>1216</v>
      </c>
      <c r="R265" t="s">
        <v>4904</v>
      </c>
      <c r="T265" s="144">
        <v>4033.3719000000001</v>
      </c>
      <c r="U265" s="133">
        <v>3.9284772780351598E-9</v>
      </c>
      <c r="V265" s="133">
        <v>2.4042879873826434E-2</v>
      </c>
      <c r="W265" s="133">
        <v>1.1005842332933771E-2</v>
      </c>
    </row>
    <row r="266" spans="1:23">
      <c r="A266" t="s">
        <v>1213</v>
      </c>
      <c r="B266" t="s">
        <v>1251</v>
      </c>
      <c r="C266" t="s">
        <v>4900</v>
      </c>
      <c r="D266" t="s">
        <v>4901</v>
      </c>
      <c r="E266" t="s">
        <v>80</v>
      </c>
      <c r="F266" t="s">
        <v>5164</v>
      </c>
      <c r="G266" t="s">
        <v>5165</v>
      </c>
      <c r="H266" t="s">
        <v>321</v>
      </c>
      <c r="I266" t="s">
        <v>965</v>
      </c>
      <c r="J266" t="s">
        <v>205</v>
      </c>
      <c r="K266" t="s">
        <v>224</v>
      </c>
      <c r="L266" t="s">
        <v>344</v>
      </c>
      <c r="M266" t="s">
        <v>735</v>
      </c>
      <c r="N266" t="s">
        <v>339</v>
      </c>
      <c r="O266" t="s">
        <v>1215</v>
      </c>
      <c r="P266" s="144">
        <v>9425</v>
      </c>
      <c r="Q266" t="s">
        <v>1216</v>
      </c>
      <c r="R266" t="s">
        <v>5166</v>
      </c>
      <c r="T266" s="144">
        <v>3275.4062999999996</v>
      </c>
      <c r="U266" s="133">
        <v>2.383469265564885E-7</v>
      </c>
      <c r="V266" s="133">
        <v>1.9512508687837514E-2</v>
      </c>
      <c r="W266" s="133">
        <v>8.9320245854625346E-3</v>
      </c>
    </row>
    <row r="267" spans="1:23">
      <c r="A267" t="s">
        <v>1213</v>
      </c>
      <c r="B267" t="s">
        <v>1251</v>
      </c>
      <c r="C267" t="s">
        <v>4890</v>
      </c>
      <c r="D267" t="s">
        <v>4891</v>
      </c>
      <c r="E267" t="s">
        <v>80</v>
      </c>
      <c r="F267" t="s">
        <v>4892</v>
      </c>
      <c r="G267" t="s">
        <v>4893</v>
      </c>
      <c r="H267" t="s">
        <v>321</v>
      </c>
      <c r="I267" t="s">
        <v>965</v>
      </c>
      <c r="J267" t="s">
        <v>205</v>
      </c>
      <c r="K267" t="s">
        <v>224</v>
      </c>
      <c r="L267" t="s">
        <v>344</v>
      </c>
      <c r="M267" t="s">
        <v>604</v>
      </c>
      <c r="N267" t="s">
        <v>339</v>
      </c>
      <c r="O267" t="s">
        <v>1215</v>
      </c>
      <c r="P267" s="144">
        <v>1733</v>
      </c>
      <c r="Q267" t="s">
        <v>1216</v>
      </c>
      <c r="R267" t="s">
        <v>4894</v>
      </c>
      <c r="T267" s="144">
        <v>3066.4684999999999</v>
      </c>
      <c r="U267" s="133">
        <v>3.9773962026251565E-9</v>
      </c>
      <c r="V267" s="133">
        <v>1.8267807973607945E-2</v>
      </c>
      <c r="W267" s="133">
        <v>8.3622517510770124E-3</v>
      </c>
    </row>
    <row r="268" spans="1:23">
      <c r="A268" t="s">
        <v>1213</v>
      </c>
      <c r="B268" t="s">
        <v>1251</v>
      </c>
      <c r="C268" t="s">
        <v>5047</v>
      </c>
      <c r="D268" t="s">
        <v>5048</v>
      </c>
      <c r="E268" t="s">
        <v>80</v>
      </c>
      <c r="F268" t="s">
        <v>5229</v>
      </c>
      <c r="G268" t="s">
        <v>5230</v>
      </c>
      <c r="H268" t="s">
        <v>321</v>
      </c>
      <c r="I268" t="s">
        <v>965</v>
      </c>
      <c r="J268" t="s">
        <v>205</v>
      </c>
      <c r="K268" t="s">
        <v>224</v>
      </c>
      <c r="L268" t="s">
        <v>344</v>
      </c>
      <c r="M268" t="s">
        <v>735</v>
      </c>
      <c r="N268" t="s">
        <v>339</v>
      </c>
      <c r="O268" t="s">
        <v>1215</v>
      </c>
      <c r="P268" s="144">
        <v>11135</v>
      </c>
      <c r="Q268" t="s">
        <v>1216</v>
      </c>
      <c r="R268" t="s">
        <v>5231</v>
      </c>
      <c r="T268" s="144">
        <v>2924.4892</v>
      </c>
      <c r="U268" s="133">
        <v>6.5903913455466178E-7</v>
      </c>
      <c r="V268" s="133">
        <v>1.7421997687110197E-2</v>
      </c>
      <c r="W268" s="133">
        <v>7.9750745615880976E-3</v>
      </c>
    </row>
    <row r="269" spans="1:23">
      <c r="A269" t="s">
        <v>1213</v>
      </c>
      <c r="B269" t="s">
        <v>1251</v>
      </c>
      <c r="C269" t="s">
        <v>5055</v>
      </c>
      <c r="D269" t="s">
        <v>5056</v>
      </c>
      <c r="E269" t="s">
        <v>80</v>
      </c>
      <c r="F269" t="s">
        <v>5057</v>
      </c>
      <c r="G269" t="s">
        <v>5058</v>
      </c>
      <c r="H269" t="s">
        <v>321</v>
      </c>
      <c r="I269" t="s">
        <v>965</v>
      </c>
      <c r="J269" t="s">
        <v>205</v>
      </c>
      <c r="K269" t="s">
        <v>224</v>
      </c>
      <c r="L269" t="s">
        <v>344</v>
      </c>
      <c r="M269" t="s">
        <v>735</v>
      </c>
      <c r="N269" t="s">
        <v>339</v>
      </c>
      <c r="O269" t="s">
        <v>1215</v>
      </c>
      <c r="P269" s="144">
        <v>2643</v>
      </c>
      <c r="Q269" t="s">
        <v>1216</v>
      </c>
      <c r="R269" t="s">
        <v>5059</v>
      </c>
      <c r="T269" s="144">
        <v>2197.9492</v>
      </c>
      <c r="U269" s="133">
        <v>2.0800606940146508E-7</v>
      </c>
      <c r="V269" s="133">
        <v>1.3093796755406841E-2</v>
      </c>
      <c r="W269" s="133">
        <v>5.9938020480802146E-3</v>
      </c>
    </row>
    <row r="270" spans="1:23">
      <c r="A270" t="s">
        <v>1213</v>
      </c>
      <c r="B270" t="s">
        <v>1251</v>
      </c>
      <c r="C270" t="s">
        <v>5234</v>
      </c>
      <c r="D270" t="s">
        <v>5235</v>
      </c>
      <c r="E270" t="s">
        <v>80</v>
      </c>
      <c r="F270" t="s">
        <v>5236</v>
      </c>
      <c r="G270" t="s">
        <v>5237</v>
      </c>
      <c r="H270" t="s">
        <v>321</v>
      </c>
      <c r="I270" t="s">
        <v>965</v>
      </c>
      <c r="J270" t="s">
        <v>205</v>
      </c>
      <c r="K270" t="s">
        <v>224</v>
      </c>
      <c r="L270" t="s">
        <v>344</v>
      </c>
      <c r="N270" t="s">
        <v>339</v>
      </c>
      <c r="O270" t="s">
        <v>1215</v>
      </c>
      <c r="P270" s="144">
        <v>8239</v>
      </c>
      <c r="Q270" t="s">
        <v>1216</v>
      </c>
      <c r="R270" t="s">
        <v>4454</v>
      </c>
      <c r="T270" s="144">
        <v>1518.8142</v>
      </c>
      <c r="U270" s="133">
        <v>1.0605817585086617E-6</v>
      </c>
      <c r="V270" s="133">
        <v>9.0479996681116209E-3</v>
      </c>
      <c r="W270" s="133">
        <v>4.1418024087904425E-3</v>
      </c>
    </row>
    <row r="271" spans="1:23">
      <c r="A271" t="s">
        <v>1213</v>
      </c>
      <c r="B271" t="s">
        <v>1251</v>
      </c>
      <c r="C271" t="s">
        <v>5047</v>
      </c>
      <c r="D271" t="s">
        <v>5048</v>
      </c>
      <c r="E271" t="s">
        <v>80</v>
      </c>
      <c r="F271" t="s">
        <v>5232</v>
      </c>
      <c r="G271" t="s">
        <v>5233</v>
      </c>
      <c r="H271" t="s">
        <v>321</v>
      </c>
      <c r="I271" t="s">
        <v>965</v>
      </c>
      <c r="J271" t="s">
        <v>205</v>
      </c>
      <c r="K271" t="s">
        <v>224</v>
      </c>
      <c r="M271" t="s">
        <v>735</v>
      </c>
      <c r="N271" t="s">
        <v>339</v>
      </c>
      <c r="O271" t="s">
        <v>1215</v>
      </c>
      <c r="P271" s="144">
        <v>15775</v>
      </c>
      <c r="Q271" t="s">
        <v>1216</v>
      </c>
      <c r="R271" t="s">
        <v>5077</v>
      </c>
      <c r="T271" s="144">
        <v>1397.6913</v>
      </c>
      <c r="U271" s="133">
        <v>3.5208021938559268E-6</v>
      </c>
      <c r="V271" s="133">
        <v>8.3264372052187594E-3</v>
      </c>
      <c r="W271" s="133">
        <v>3.811500766822528E-3</v>
      </c>
    </row>
    <row r="272" spans="1:23">
      <c r="A272" t="s">
        <v>1213</v>
      </c>
      <c r="B272" t="s">
        <v>1251</v>
      </c>
      <c r="C272" t="s">
        <v>5159</v>
      </c>
      <c r="D272" t="s">
        <v>5160</v>
      </c>
      <c r="E272" t="s">
        <v>80</v>
      </c>
      <c r="F272" t="s">
        <v>5161</v>
      </c>
      <c r="G272" t="s">
        <v>5162</v>
      </c>
      <c r="H272" t="s">
        <v>321</v>
      </c>
      <c r="I272" t="s">
        <v>965</v>
      </c>
      <c r="J272" t="s">
        <v>205</v>
      </c>
      <c r="K272" t="s">
        <v>224</v>
      </c>
      <c r="L272" t="s">
        <v>344</v>
      </c>
      <c r="M272" t="s">
        <v>735</v>
      </c>
      <c r="N272" t="s">
        <v>339</v>
      </c>
      <c r="O272" t="s">
        <v>1215</v>
      </c>
      <c r="P272" s="144">
        <v>7207</v>
      </c>
      <c r="Q272" t="s">
        <v>1216</v>
      </c>
      <c r="R272" t="s">
        <v>5163</v>
      </c>
      <c r="T272" s="144">
        <v>1125.6241</v>
      </c>
      <c r="U272" s="133">
        <v>3.8068384700386443E-6</v>
      </c>
      <c r="V272" s="133">
        <v>6.7056565618104948E-3</v>
      </c>
      <c r="W272" s="133">
        <v>3.0695739963510255E-3</v>
      </c>
    </row>
    <row r="273" spans="1:23">
      <c r="A273" t="s">
        <v>1213</v>
      </c>
      <c r="B273" t="s">
        <v>1251</v>
      </c>
      <c r="C273" t="s">
        <v>5047</v>
      </c>
      <c r="D273" t="s">
        <v>5048</v>
      </c>
      <c r="E273" t="s">
        <v>80</v>
      </c>
      <c r="F273" t="s">
        <v>5049</v>
      </c>
      <c r="G273" t="s">
        <v>5050</v>
      </c>
      <c r="H273" t="s">
        <v>321</v>
      </c>
      <c r="I273" t="s">
        <v>965</v>
      </c>
      <c r="J273" t="s">
        <v>205</v>
      </c>
      <c r="K273" t="s">
        <v>224</v>
      </c>
      <c r="L273" t="s">
        <v>344</v>
      </c>
      <c r="M273" t="s">
        <v>602</v>
      </c>
      <c r="N273" t="s">
        <v>339</v>
      </c>
      <c r="O273" t="s">
        <v>1215</v>
      </c>
      <c r="P273" s="144">
        <v>1197</v>
      </c>
      <c r="Q273" t="s">
        <v>1216</v>
      </c>
      <c r="R273" t="s">
        <v>5051</v>
      </c>
      <c r="T273" s="144">
        <v>926.61480000000006</v>
      </c>
      <c r="U273" s="133">
        <v>1.8275929607325639E-8</v>
      </c>
      <c r="V273" s="133">
        <v>5.5201029324170956E-3</v>
      </c>
      <c r="W273" s="133">
        <v>2.5268762666774071E-3</v>
      </c>
    </row>
    <row r="274" spans="1:23">
      <c r="A274" t="s">
        <v>1213</v>
      </c>
      <c r="B274" t="s">
        <v>1251</v>
      </c>
      <c r="C274" t="s">
        <v>5047</v>
      </c>
      <c r="D274" t="s">
        <v>5048</v>
      </c>
      <c r="E274" t="s">
        <v>80</v>
      </c>
      <c r="F274" t="s">
        <v>5244</v>
      </c>
      <c r="G274" t="s">
        <v>5245</v>
      </c>
      <c r="H274" t="s">
        <v>321</v>
      </c>
      <c r="I274" t="s">
        <v>967</v>
      </c>
      <c r="J274" t="s">
        <v>205</v>
      </c>
      <c r="K274" t="s">
        <v>224</v>
      </c>
      <c r="L274" t="s">
        <v>346</v>
      </c>
      <c r="M274" t="s">
        <v>732</v>
      </c>
      <c r="N274" t="s">
        <v>339</v>
      </c>
      <c r="O274" t="s">
        <v>1215</v>
      </c>
      <c r="P274" s="144">
        <v>18815</v>
      </c>
      <c r="Q274" t="s">
        <v>1216</v>
      </c>
      <c r="R274" t="s">
        <v>5246</v>
      </c>
      <c r="T274" s="144">
        <v>6570.3543</v>
      </c>
      <c r="U274" s="133">
        <v>6.7168098027224941E-7</v>
      </c>
      <c r="V274" s="133">
        <v>3.9164722596547533E-2</v>
      </c>
      <c r="W274" s="133">
        <v>1.7928000479673415E-2</v>
      </c>
    </row>
    <row r="275" spans="1:23">
      <c r="A275" t="s">
        <v>1213</v>
      </c>
      <c r="B275" t="s">
        <v>1252</v>
      </c>
      <c r="C275" t="s">
        <v>4922</v>
      </c>
      <c r="D275" t="s">
        <v>4923</v>
      </c>
      <c r="E275" t="s">
        <v>309</v>
      </c>
      <c r="F275" t="s">
        <v>4924</v>
      </c>
      <c r="G275" t="s">
        <v>4925</v>
      </c>
      <c r="H275" t="s">
        <v>312</v>
      </c>
      <c r="I275" t="s">
        <v>964</v>
      </c>
      <c r="J275" t="s">
        <v>204</v>
      </c>
      <c r="K275" t="s">
        <v>204</v>
      </c>
      <c r="L275" t="s">
        <v>340</v>
      </c>
      <c r="M275" t="s">
        <v>572</v>
      </c>
      <c r="N275" t="s">
        <v>339</v>
      </c>
      <c r="O275" t="s">
        <v>1212</v>
      </c>
      <c r="P275" s="144">
        <v>192130</v>
      </c>
      <c r="R275" t="s">
        <v>4926</v>
      </c>
      <c r="T275" s="144">
        <v>38522.065000000002</v>
      </c>
      <c r="U275" s="133">
        <v>5.4245048427674254E-3</v>
      </c>
      <c r="V275" s="133">
        <v>5.9411715087866676E-2</v>
      </c>
      <c r="W275" s="133">
        <v>8.7056810488519119E-3</v>
      </c>
    </row>
    <row r="276" spans="1:23">
      <c r="A276" t="s">
        <v>1213</v>
      </c>
      <c r="B276" t="s">
        <v>1252</v>
      </c>
      <c r="C276" t="s">
        <v>4905</v>
      </c>
      <c r="D276" t="s">
        <v>4906</v>
      </c>
      <c r="E276" t="s">
        <v>309</v>
      </c>
      <c r="F276" t="s">
        <v>4937</v>
      </c>
      <c r="G276" t="s">
        <v>4938</v>
      </c>
      <c r="H276" t="s">
        <v>312</v>
      </c>
      <c r="I276" t="s">
        <v>964</v>
      </c>
      <c r="J276" t="s">
        <v>204</v>
      </c>
      <c r="K276" t="s">
        <v>204</v>
      </c>
      <c r="L276" t="s">
        <v>340</v>
      </c>
      <c r="M276" t="s">
        <v>577</v>
      </c>
      <c r="N276" t="s">
        <v>339</v>
      </c>
      <c r="O276" t="s">
        <v>1212</v>
      </c>
      <c r="P276" s="144">
        <v>1645700</v>
      </c>
      <c r="R276" t="s">
        <v>4939</v>
      </c>
      <c r="T276" s="144">
        <v>33358.339</v>
      </c>
      <c r="U276" s="133">
        <v>4.0365778659598606E-3</v>
      </c>
      <c r="V276" s="133">
        <v>5.1447816529889334E-2</v>
      </c>
      <c r="W276" s="133">
        <v>7.538719942803627E-3</v>
      </c>
    </row>
    <row r="277" spans="1:23">
      <c r="A277" t="s">
        <v>1213</v>
      </c>
      <c r="B277" t="s">
        <v>1252</v>
      </c>
      <c r="C277" t="s">
        <v>4922</v>
      </c>
      <c r="D277" t="s">
        <v>4923</v>
      </c>
      <c r="E277" t="s">
        <v>309</v>
      </c>
      <c r="F277" t="s">
        <v>4931</v>
      </c>
      <c r="G277" t="s">
        <v>4932</v>
      </c>
      <c r="H277" t="s">
        <v>312</v>
      </c>
      <c r="I277" t="s">
        <v>964</v>
      </c>
      <c r="J277" t="s">
        <v>204</v>
      </c>
      <c r="K277" t="s">
        <v>204</v>
      </c>
      <c r="L277" t="s">
        <v>340</v>
      </c>
      <c r="M277" t="s">
        <v>577</v>
      </c>
      <c r="N277" t="s">
        <v>339</v>
      </c>
      <c r="O277" t="s">
        <v>1212</v>
      </c>
      <c r="P277" s="144">
        <v>43438</v>
      </c>
      <c r="R277" t="s">
        <v>4933</v>
      </c>
      <c r="T277" s="144">
        <v>8539.9108000000015</v>
      </c>
      <c r="U277" s="133">
        <v>1.2472108021697643E-3</v>
      </c>
      <c r="V277" s="133">
        <v>1.317091249717261E-2</v>
      </c>
      <c r="W277" s="133">
        <v>1.9299520835771853E-3</v>
      </c>
    </row>
    <row r="278" spans="1:23">
      <c r="A278" t="s">
        <v>1213</v>
      </c>
      <c r="B278" t="s">
        <v>1252</v>
      </c>
      <c r="C278" t="s">
        <v>4922</v>
      </c>
      <c r="D278" t="s">
        <v>4923</v>
      </c>
      <c r="E278" t="s">
        <v>309</v>
      </c>
      <c r="F278" t="s">
        <v>4951</v>
      </c>
      <c r="G278" t="s">
        <v>4952</v>
      </c>
      <c r="H278" t="s">
        <v>312</v>
      </c>
      <c r="I278" t="s">
        <v>965</v>
      </c>
      <c r="J278" t="s">
        <v>204</v>
      </c>
      <c r="K278" t="s">
        <v>204</v>
      </c>
      <c r="L278" t="s">
        <v>340</v>
      </c>
      <c r="M278" t="s">
        <v>605</v>
      </c>
      <c r="N278" t="s">
        <v>339</v>
      </c>
      <c r="O278" t="s">
        <v>1212</v>
      </c>
      <c r="P278" s="144">
        <v>1198828</v>
      </c>
      <c r="R278" t="s">
        <v>4953</v>
      </c>
      <c r="T278" s="144">
        <v>61224.146000000001</v>
      </c>
      <c r="U278" s="133">
        <v>1.5786415887811087E-2</v>
      </c>
      <c r="V278" s="133">
        <v>9.4424624336039195E-2</v>
      </c>
      <c r="W278" s="133">
        <v>1.3836171223326562E-2</v>
      </c>
    </row>
    <row r="279" spans="1:23">
      <c r="A279" t="s">
        <v>1213</v>
      </c>
      <c r="B279" t="s">
        <v>1252</v>
      </c>
      <c r="C279" t="s">
        <v>4922</v>
      </c>
      <c r="D279" t="s">
        <v>4923</v>
      </c>
      <c r="E279" t="s">
        <v>309</v>
      </c>
      <c r="F279" t="s">
        <v>5011</v>
      </c>
      <c r="G279" t="s">
        <v>5012</v>
      </c>
      <c r="H279" t="s">
        <v>312</v>
      </c>
      <c r="I279" t="s">
        <v>965</v>
      </c>
      <c r="J279" t="s">
        <v>204</v>
      </c>
      <c r="K279" t="s">
        <v>204</v>
      </c>
      <c r="L279" t="s">
        <v>340</v>
      </c>
      <c r="M279" t="s">
        <v>598</v>
      </c>
      <c r="N279" t="s">
        <v>339</v>
      </c>
      <c r="O279" t="s">
        <v>1212</v>
      </c>
      <c r="P279" s="144">
        <v>392762.77</v>
      </c>
      <c r="R279" t="s">
        <v>5013</v>
      </c>
      <c r="T279" s="144">
        <v>61074.610700000005</v>
      </c>
      <c r="U279" s="133">
        <v>3.9914566803582817E-2</v>
      </c>
      <c r="V279" s="133">
        <v>9.4193999519241345E-2</v>
      </c>
      <c r="W279" s="133">
        <v>1.3802377448916537E-2</v>
      </c>
    </row>
    <row r="280" spans="1:23">
      <c r="A280" t="s">
        <v>1213</v>
      </c>
      <c r="B280" t="s">
        <v>1252</v>
      </c>
      <c r="C280" t="s">
        <v>4940</v>
      </c>
      <c r="D280" t="s">
        <v>4941</v>
      </c>
      <c r="E280" t="s">
        <v>309</v>
      </c>
      <c r="F280" t="s">
        <v>4999</v>
      </c>
      <c r="G280" t="s">
        <v>5000</v>
      </c>
      <c r="H280" t="s">
        <v>312</v>
      </c>
      <c r="I280" t="s">
        <v>965</v>
      </c>
      <c r="J280" t="s">
        <v>204</v>
      </c>
      <c r="K280" t="s">
        <v>204</v>
      </c>
      <c r="L280" t="s">
        <v>340</v>
      </c>
      <c r="M280" t="s">
        <v>605</v>
      </c>
      <c r="N280" t="s">
        <v>339</v>
      </c>
      <c r="O280" t="s">
        <v>1212</v>
      </c>
      <c r="P280" s="144">
        <v>495339</v>
      </c>
      <c r="R280" t="s">
        <v>5001</v>
      </c>
      <c r="T280" s="144">
        <v>41202.298000000003</v>
      </c>
      <c r="U280" s="133">
        <v>2.0639125000000001E-2</v>
      </c>
      <c r="V280" s="133">
        <v>6.3545378237890762E-2</v>
      </c>
      <c r="W280" s="133">
        <v>9.3113924459102236E-3</v>
      </c>
    </row>
    <row r="281" spans="1:23">
      <c r="A281" t="s">
        <v>1213</v>
      </c>
      <c r="B281" t="s">
        <v>1252</v>
      </c>
      <c r="C281" t="s">
        <v>4909</v>
      </c>
      <c r="D281" t="s">
        <v>4910</v>
      </c>
      <c r="E281" t="s">
        <v>309</v>
      </c>
      <c r="F281" t="s">
        <v>4948</v>
      </c>
      <c r="G281" t="s">
        <v>4949</v>
      </c>
      <c r="H281" t="s">
        <v>312</v>
      </c>
      <c r="I281" t="s">
        <v>965</v>
      </c>
      <c r="J281" t="s">
        <v>204</v>
      </c>
      <c r="K281" t="s">
        <v>204</v>
      </c>
      <c r="L281" t="s">
        <v>340</v>
      </c>
      <c r="M281" t="s">
        <v>605</v>
      </c>
      <c r="N281" t="s">
        <v>339</v>
      </c>
      <c r="O281" t="s">
        <v>1212</v>
      </c>
      <c r="P281" s="144">
        <v>365262</v>
      </c>
      <c r="R281" t="s">
        <v>4950</v>
      </c>
      <c r="T281" s="144">
        <v>24768.4162</v>
      </c>
      <c r="U281" s="133">
        <v>1.1782645161290323E-2</v>
      </c>
      <c r="V281" s="133">
        <v>3.8199771679953705E-2</v>
      </c>
      <c r="W281" s="133">
        <v>5.5974655485506886E-3</v>
      </c>
    </row>
    <row r="282" spans="1:23">
      <c r="A282" t="s">
        <v>1213</v>
      </c>
      <c r="B282" t="s">
        <v>1252</v>
      </c>
      <c r="C282" t="s">
        <v>4917</v>
      </c>
      <c r="D282" t="s">
        <v>4918</v>
      </c>
      <c r="E282" t="s">
        <v>309</v>
      </c>
      <c r="F282" t="s">
        <v>5023</v>
      </c>
      <c r="G282" t="s">
        <v>5024</v>
      </c>
      <c r="H282" t="s">
        <v>312</v>
      </c>
      <c r="I282" t="s">
        <v>965</v>
      </c>
      <c r="J282" t="s">
        <v>204</v>
      </c>
      <c r="K282" t="s">
        <v>204</v>
      </c>
      <c r="L282" t="s">
        <v>340</v>
      </c>
      <c r="M282" t="s">
        <v>582</v>
      </c>
      <c r="N282" t="s">
        <v>339</v>
      </c>
      <c r="O282" t="s">
        <v>1212</v>
      </c>
      <c r="P282" s="144">
        <v>56255</v>
      </c>
      <c r="R282" t="s">
        <v>5022</v>
      </c>
      <c r="T282" s="144">
        <v>9130.1864999999998</v>
      </c>
      <c r="U282" s="133">
        <v>2.457062016848051E-3</v>
      </c>
      <c r="V282" s="133">
        <v>1.4081281443169951E-2</v>
      </c>
      <c r="W282" s="133">
        <v>2.063349708421227E-3</v>
      </c>
    </row>
    <row r="283" spans="1:23">
      <c r="A283" t="s">
        <v>1213</v>
      </c>
      <c r="B283" t="s">
        <v>1252</v>
      </c>
      <c r="C283" t="s">
        <v>4922</v>
      </c>
      <c r="D283" t="s">
        <v>4923</v>
      </c>
      <c r="E283" t="s">
        <v>309</v>
      </c>
      <c r="F283" t="s">
        <v>5218</v>
      </c>
      <c r="G283" t="s">
        <v>5219</v>
      </c>
      <c r="H283" t="s">
        <v>312</v>
      </c>
      <c r="I283" t="s">
        <v>965</v>
      </c>
      <c r="J283" t="s">
        <v>204</v>
      </c>
      <c r="K283" t="s">
        <v>204</v>
      </c>
      <c r="L283" t="s">
        <v>340</v>
      </c>
      <c r="M283" t="s">
        <v>707</v>
      </c>
      <c r="N283" t="s">
        <v>339</v>
      </c>
      <c r="O283" t="s">
        <v>1212</v>
      </c>
      <c r="P283" s="144">
        <v>70941</v>
      </c>
      <c r="R283" t="s">
        <v>5220</v>
      </c>
      <c r="T283" s="144">
        <v>2881.6233999999999</v>
      </c>
      <c r="U283" s="133">
        <v>2.0268857142857144E-2</v>
      </c>
      <c r="V283" s="133">
        <v>4.4442630378086941E-3</v>
      </c>
      <c r="W283" s="133">
        <v>6.5122402958984235E-4</v>
      </c>
    </row>
    <row r="284" spans="1:23">
      <c r="A284" t="s">
        <v>1213</v>
      </c>
      <c r="B284" t="s">
        <v>1252</v>
      </c>
      <c r="C284" t="s">
        <v>4922</v>
      </c>
      <c r="D284" t="s">
        <v>4923</v>
      </c>
      <c r="E284" t="s">
        <v>309</v>
      </c>
      <c r="F284" t="s">
        <v>5215</v>
      </c>
      <c r="G284" t="s">
        <v>5216</v>
      </c>
      <c r="H284" t="s">
        <v>312</v>
      </c>
      <c r="I284" t="s">
        <v>965</v>
      </c>
      <c r="J284" t="s">
        <v>204</v>
      </c>
      <c r="K284" t="s">
        <v>204</v>
      </c>
      <c r="L284" t="s">
        <v>340</v>
      </c>
      <c r="M284" t="s">
        <v>588</v>
      </c>
      <c r="N284" t="s">
        <v>339</v>
      </c>
      <c r="O284" t="s">
        <v>1212</v>
      </c>
      <c r="P284" s="144">
        <v>3671</v>
      </c>
      <c r="R284" t="s">
        <v>5217</v>
      </c>
      <c r="T284" s="144">
        <v>184.46779999999998</v>
      </c>
      <c r="U284" s="133">
        <v>3.8224122472129243E-4</v>
      </c>
      <c r="V284" s="133">
        <v>2.8450046501660333E-4</v>
      </c>
      <c r="W284" s="133">
        <v>4.1688247898947062E-5</v>
      </c>
    </row>
    <row r="285" spans="1:23">
      <c r="A285" t="s">
        <v>1213</v>
      </c>
      <c r="B285" t="s">
        <v>1252</v>
      </c>
      <c r="C285" t="s">
        <v>5047</v>
      </c>
      <c r="D285" t="s">
        <v>5048</v>
      </c>
      <c r="E285" t="s">
        <v>80</v>
      </c>
      <c r="F285" t="s">
        <v>5226</v>
      </c>
      <c r="G285" t="s">
        <v>5227</v>
      </c>
      <c r="H285" t="s">
        <v>321</v>
      </c>
      <c r="I285" t="s">
        <v>965</v>
      </c>
      <c r="J285" t="s">
        <v>205</v>
      </c>
      <c r="K285" t="s">
        <v>224</v>
      </c>
      <c r="L285" t="s">
        <v>368</v>
      </c>
      <c r="M285" t="s">
        <v>735</v>
      </c>
      <c r="N285" t="s">
        <v>339</v>
      </c>
      <c r="O285" t="s">
        <v>1217</v>
      </c>
      <c r="P285" s="144">
        <v>93072</v>
      </c>
      <c r="Q285" t="s">
        <v>1218</v>
      </c>
      <c r="R285" t="s">
        <v>5228</v>
      </c>
      <c r="T285" s="144">
        <v>57314.250999999997</v>
      </c>
      <c r="U285" s="133">
        <v>1.483727255756593E-5</v>
      </c>
      <c r="V285" s="133">
        <v>8.8394481189010318E-2</v>
      </c>
      <c r="W285" s="133">
        <v>1.2952565980836691E-2</v>
      </c>
    </row>
    <row r="286" spans="1:23">
      <c r="A286" t="s">
        <v>1213</v>
      </c>
      <c r="B286" t="s">
        <v>1252</v>
      </c>
      <c r="C286" t="s">
        <v>4900</v>
      </c>
      <c r="D286" t="s">
        <v>4901</v>
      </c>
      <c r="E286" t="s">
        <v>80</v>
      </c>
      <c r="F286" t="s">
        <v>4902</v>
      </c>
      <c r="G286" t="s">
        <v>4903</v>
      </c>
      <c r="H286" t="s">
        <v>321</v>
      </c>
      <c r="I286" t="s">
        <v>965</v>
      </c>
      <c r="J286" t="s">
        <v>205</v>
      </c>
      <c r="K286" t="s">
        <v>224</v>
      </c>
      <c r="L286" t="s">
        <v>344</v>
      </c>
      <c r="M286" t="s">
        <v>604</v>
      </c>
      <c r="N286" t="s">
        <v>339</v>
      </c>
      <c r="O286" t="s">
        <v>1215</v>
      </c>
      <c r="P286" s="144">
        <v>22235</v>
      </c>
      <c r="Q286" t="s">
        <v>1216</v>
      </c>
      <c r="R286" t="s">
        <v>4904</v>
      </c>
      <c r="T286" s="144">
        <v>42910.059799999995</v>
      </c>
      <c r="U286" s="133">
        <v>4.1794111137374056E-8</v>
      </c>
      <c r="V286" s="133">
        <v>6.6220419937668792E-2</v>
      </c>
      <c r="W286" s="133">
        <v>9.7033700179463868E-3</v>
      </c>
    </row>
    <row r="287" spans="1:23">
      <c r="A287" t="s">
        <v>1213</v>
      </c>
      <c r="B287" t="s">
        <v>1252</v>
      </c>
      <c r="C287" t="s">
        <v>5047</v>
      </c>
      <c r="D287" t="s">
        <v>5048</v>
      </c>
      <c r="E287" t="s">
        <v>80</v>
      </c>
      <c r="F287" t="s">
        <v>5049</v>
      </c>
      <c r="G287" t="s">
        <v>5050</v>
      </c>
      <c r="H287" t="s">
        <v>321</v>
      </c>
      <c r="I287" t="s">
        <v>965</v>
      </c>
      <c r="J287" t="s">
        <v>205</v>
      </c>
      <c r="K287" t="s">
        <v>224</v>
      </c>
      <c r="L287" t="s">
        <v>344</v>
      </c>
      <c r="M287" t="s">
        <v>602</v>
      </c>
      <c r="N287" t="s">
        <v>339</v>
      </c>
      <c r="O287" t="s">
        <v>1215</v>
      </c>
      <c r="P287" s="144">
        <v>33352</v>
      </c>
      <c r="Q287" t="s">
        <v>1216</v>
      </c>
      <c r="R287" t="s">
        <v>5051</v>
      </c>
      <c r="T287" s="144">
        <v>25818.260100000003</v>
      </c>
      <c r="U287" s="133">
        <v>5.0922205869968649E-7</v>
      </c>
      <c r="V287" s="133">
        <v>3.9818922353250533E-2</v>
      </c>
      <c r="W287" s="133">
        <v>5.8347219433696074E-3</v>
      </c>
    </row>
    <row r="288" spans="1:23">
      <c r="A288" t="s">
        <v>1213</v>
      </c>
      <c r="B288" t="s">
        <v>1252</v>
      </c>
      <c r="C288" t="s">
        <v>4900</v>
      </c>
      <c r="D288" t="s">
        <v>4901</v>
      </c>
      <c r="E288" t="s">
        <v>80</v>
      </c>
      <c r="F288" t="s">
        <v>5164</v>
      </c>
      <c r="G288" t="s">
        <v>5165</v>
      </c>
      <c r="H288" t="s">
        <v>321</v>
      </c>
      <c r="I288" t="s">
        <v>965</v>
      </c>
      <c r="J288" t="s">
        <v>205</v>
      </c>
      <c r="K288" t="s">
        <v>224</v>
      </c>
      <c r="L288" t="s">
        <v>344</v>
      </c>
      <c r="M288" t="s">
        <v>735</v>
      </c>
      <c r="N288" t="s">
        <v>339</v>
      </c>
      <c r="O288" t="s">
        <v>1215</v>
      </c>
      <c r="P288" s="144">
        <v>61767</v>
      </c>
      <c r="Q288" t="s">
        <v>1216</v>
      </c>
      <c r="R288" t="s">
        <v>5166</v>
      </c>
      <c r="T288" s="144">
        <v>21465.466100000001</v>
      </c>
      <c r="U288" s="133">
        <v>1.562013221497573E-6</v>
      </c>
      <c r="V288" s="133">
        <v>3.3105705960429693E-2</v>
      </c>
      <c r="W288" s="133">
        <v>4.8510250303720921E-3</v>
      </c>
    </row>
    <row r="289" spans="1:23">
      <c r="A289" t="s">
        <v>1213</v>
      </c>
      <c r="B289" t="s">
        <v>1252</v>
      </c>
      <c r="C289" t="s">
        <v>4890</v>
      </c>
      <c r="D289" t="s">
        <v>4891</v>
      </c>
      <c r="E289" t="s">
        <v>80</v>
      </c>
      <c r="F289" t="s">
        <v>4892</v>
      </c>
      <c r="G289" t="s">
        <v>4893</v>
      </c>
      <c r="H289" t="s">
        <v>321</v>
      </c>
      <c r="I289" t="s">
        <v>965</v>
      </c>
      <c r="J289" t="s">
        <v>205</v>
      </c>
      <c r="K289" t="s">
        <v>224</v>
      </c>
      <c r="L289" t="s">
        <v>344</v>
      </c>
      <c r="M289" t="s">
        <v>604</v>
      </c>
      <c r="N289" t="s">
        <v>339</v>
      </c>
      <c r="O289" t="s">
        <v>1215</v>
      </c>
      <c r="P289" s="144">
        <v>11354</v>
      </c>
      <c r="Q289" t="s">
        <v>1216</v>
      </c>
      <c r="R289" t="s">
        <v>4894</v>
      </c>
      <c r="T289" s="144">
        <v>20090.411399999997</v>
      </c>
      <c r="U289" s="133">
        <v>2.605848614230007E-8</v>
      </c>
      <c r="V289" s="133">
        <v>3.0984989938089205E-2</v>
      </c>
      <c r="W289" s="133">
        <v>4.5402735690082598E-3</v>
      </c>
    </row>
    <row r="290" spans="1:23">
      <c r="A290" t="s">
        <v>1213</v>
      </c>
      <c r="B290" t="s">
        <v>1252</v>
      </c>
      <c r="C290" t="s">
        <v>5047</v>
      </c>
      <c r="D290" t="s">
        <v>5048</v>
      </c>
      <c r="E290" t="s">
        <v>80</v>
      </c>
      <c r="F290" t="s">
        <v>5229</v>
      </c>
      <c r="G290" t="s">
        <v>5230</v>
      </c>
      <c r="H290" t="s">
        <v>321</v>
      </c>
      <c r="I290" t="s">
        <v>965</v>
      </c>
      <c r="J290" t="s">
        <v>205</v>
      </c>
      <c r="K290" t="s">
        <v>224</v>
      </c>
      <c r="L290" t="s">
        <v>344</v>
      </c>
      <c r="M290" t="s">
        <v>735</v>
      </c>
      <c r="N290" t="s">
        <v>339</v>
      </c>
      <c r="O290" t="s">
        <v>1215</v>
      </c>
      <c r="P290" s="144">
        <v>71757</v>
      </c>
      <c r="Q290" t="s">
        <v>1216</v>
      </c>
      <c r="R290" t="s">
        <v>5231</v>
      </c>
      <c r="T290" s="144">
        <v>18846.211800000001</v>
      </c>
      <c r="U290" s="133">
        <v>4.2470292930614154E-6</v>
      </c>
      <c r="V290" s="133">
        <v>2.9066088959713493E-2</v>
      </c>
      <c r="W290" s="133">
        <v>4.2590943460660757E-3</v>
      </c>
    </row>
    <row r="291" spans="1:23">
      <c r="A291" t="s">
        <v>1213</v>
      </c>
      <c r="B291" t="s">
        <v>1252</v>
      </c>
      <c r="C291" t="s">
        <v>5055</v>
      </c>
      <c r="D291" t="s">
        <v>5056</v>
      </c>
      <c r="E291" t="s">
        <v>80</v>
      </c>
      <c r="F291" t="s">
        <v>5057</v>
      </c>
      <c r="G291" t="s">
        <v>5058</v>
      </c>
      <c r="H291" t="s">
        <v>321</v>
      </c>
      <c r="I291" t="s">
        <v>965</v>
      </c>
      <c r="J291" t="s">
        <v>205</v>
      </c>
      <c r="K291" t="s">
        <v>224</v>
      </c>
      <c r="L291" t="s">
        <v>344</v>
      </c>
      <c r="M291" t="s">
        <v>735</v>
      </c>
      <c r="N291" t="s">
        <v>339</v>
      </c>
      <c r="O291" t="s">
        <v>1215</v>
      </c>
      <c r="P291" s="144">
        <v>16201</v>
      </c>
      <c r="Q291" t="s">
        <v>1216</v>
      </c>
      <c r="R291" t="s">
        <v>5059</v>
      </c>
      <c r="T291" s="144">
        <v>13472.938199999999</v>
      </c>
      <c r="U291" s="133">
        <v>1.2750307719913491E-6</v>
      </c>
      <c r="V291" s="133">
        <v>2.0779009843972265E-2</v>
      </c>
      <c r="W291" s="133">
        <v>3.0447771444578262E-3</v>
      </c>
    </row>
    <row r="292" spans="1:23">
      <c r="A292" t="s">
        <v>1213</v>
      </c>
      <c r="B292" t="s">
        <v>1252</v>
      </c>
      <c r="C292" t="s">
        <v>5234</v>
      </c>
      <c r="D292" t="s">
        <v>5235</v>
      </c>
      <c r="E292" t="s">
        <v>80</v>
      </c>
      <c r="F292" t="s">
        <v>5236</v>
      </c>
      <c r="G292" t="s">
        <v>5237</v>
      </c>
      <c r="H292" t="s">
        <v>321</v>
      </c>
      <c r="I292" t="s">
        <v>965</v>
      </c>
      <c r="J292" t="s">
        <v>205</v>
      </c>
      <c r="K292" t="s">
        <v>224</v>
      </c>
      <c r="L292" t="s">
        <v>344</v>
      </c>
      <c r="N292" t="s">
        <v>339</v>
      </c>
      <c r="O292" t="s">
        <v>1215</v>
      </c>
      <c r="P292" s="144">
        <v>55024</v>
      </c>
      <c r="Q292" t="s">
        <v>1216</v>
      </c>
      <c r="R292" t="s">
        <v>4454</v>
      </c>
      <c r="T292" s="144">
        <v>10143.370699999999</v>
      </c>
      <c r="U292" s="133">
        <v>7.0830744847894891E-6</v>
      </c>
      <c r="V292" s="133">
        <v>1.5643892613994664E-2</v>
      </c>
      <c r="W292" s="133">
        <v>2.292321291491233E-3</v>
      </c>
    </row>
    <row r="293" spans="1:23">
      <c r="A293" t="s">
        <v>1213</v>
      </c>
      <c r="B293" t="s">
        <v>1252</v>
      </c>
      <c r="C293" t="s">
        <v>5047</v>
      </c>
      <c r="D293" t="s">
        <v>5048</v>
      </c>
      <c r="E293" t="s">
        <v>80</v>
      </c>
      <c r="F293" t="s">
        <v>5232</v>
      </c>
      <c r="G293" t="s">
        <v>5233</v>
      </c>
      <c r="H293" t="s">
        <v>321</v>
      </c>
      <c r="I293" t="s">
        <v>965</v>
      </c>
      <c r="J293" t="s">
        <v>205</v>
      </c>
      <c r="K293" t="s">
        <v>224</v>
      </c>
      <c r="M293" t="s">
        <v>735</v>
      </c>
      <c r="N293" t="s">
        <v>339</v>
      </c>
      <c r="O293" t="s">
        <v>1215</v>
      </c>
      <c r="P293" s="144">
        <v>103435</v>
      </c>
      <c r="Q293" t="s">
        <v>1216</v>
      </c>
      <c r="R293" t="s">
        <v>5077</v>
      </c>
      <c r="T293" s="144">
        <v>9164.5136999999995</v>
      </c>
      <c r="U293" s="133">
        <v>2.3085526143992886E-5</v>
      </c>
      <c r="V293" s="133">
        <v>1.4134223568461553E-2</v>
      </c>
      <c r="W293" s="133">
        <v>2.0711073915003204E-3</v>
      </c>
    </row>
    <row r="294" spans="1:23">
      <c r="A294" t="s">
        <v>1213</v>
      </c>
      <c r="B294" t="s">
        <v>1252</v>
      </c>
      <c r="C294" t="s">
        <v>5159</v>
      </c>
      <c r="D294" t="s">
        <v>5160</v>
      </c>
      <c r="E294" t="s">
        <v>80</v>
      </c>
      <c r="F294" t="s">
        <v>5161</v>
      </c>
      <c r="G294" t="s">
        <v>5162</v>
      </c>
      <c r="H294" t="s">
        <v>321</v>
      </c>
      <c r="I294" t="s">
        <v>965</v>
      </c>
      <c r="J294" t="s">
        <v>205</v>
      </c>
      <c r="K294" t="s">
        <v>224</v>
      </c>
      <c r="L294" t="s">
        <v>344</v>
      </c>
      <c r="M294" t="s">
        <v>735</v>
      </c>
      <c r="N294" t="s">
        <v>339</v>
      </c>
      <c r="O294" t="s">
        <v>1215</v>
      </c>
      <c r="P294" s="144">
        <v>47930</v>
      </c>
      <c r="Q294" t="s">
        <v>1216</v>
      </c>
      <c r="R294" t="s">
        <v>5163</v>
      </c>
      <c r="T294" s="144">
        <v>7485.9389000000001</v>
      </c>
      <c r="U294" s="133">
        <v>2.5317298164139339E-5</v>
      </c>
      <c r="V294" s="133">
        <v>1.154539532615555E-2</v>
      </c>
      <c r="W294" s="133">
        <v>1.6917627970134549E-3</v>
      </c>
    </row>
    <row r="295" spans="1:23">
      <c r="A295" t="s">
        <v>1213</v>
      </c>
      <c r="B295" t="s">
        <v>1252</v>
      </c>
      <c r="C295" t="s">
        <v>4895</v>
      </c>
      <c r="D295" t="s">
        <v>4896</v>
      </c>
      <c r="E295" t="s">
        <v>80</v>
      </c>
      <c r="F295" t="s">
        <v>4897</v>
      </c>
      <c r="G295" t="s">
        <v>4898</v>
      </c>
      <c r="H295" t="s">
        <v>321</v>
      </c>
      <c r="I295" t="s">
        <v>965</v>
      </c>
      <c r="J295" t="s">
        <v>205</v>
      </c>
      <c r="K295" t="s">
        <v>224</v>
      </c>
      <c r="L295" t="s">
        <v>346</v>
      </c>
      <c r="M295" t="s">
        <v>597</v>
      </c>
      <c r="N295" t="s">
        <v>339</v>
      </c>
      <c r="O295" t="s">
        <v>1215</v>
      </c>
      <c r="P295" s="144">
        <v>2952</v>
      </c>
      <c r="Q295" t="s">
        <v>1216</v>
      </c>
      <c r="R295" t="s">
        <v>4899</v>
      </c>
      <c r="T295" s="144">
        <v>4829.4449000000004</v>
      </c>
      <c r="U295" s="133">
        <v>1.1359823031889676E-8</v>
      </c>
      <c r="V295" s="133">
        <v>7.4503109965067017E-3</v>
      </c>
      <c r="W295" s="133">
        <v>1.0917044080349632E-3</v>
      </c>
    </row>
    <row r="296" spans="1:23">
      <c r="A296" t="s">
        <v>1213</v>
      </c>
      <c r="B296" t="s">
        <v>1252</v>
      </c>
      <c r="C296" t="s">
        <v>4917</v>
      </c>
      <c r="D296" t="s">
        <v>4918</v>
      </c>
      <c r="E296" t="s">
        <v>309</v>
      </c>
      <c r="F296" t="s">
        <v>5090</v>
      </c>
      <c r="G296" t="s">
        <v>5091</v>
      </c>
      <c r="H296" t="s">
        <v>312</v>
      </c>
      <c r="I296" t="s">
        <v>966</v>
      </c>
      <c r="J296" t="s">
        <v>204</v>
      </c>
      <c r="K296" t="s">
        <v>204</v>
      </c>
      <c r="L296" t="s">
        <v>340</v>
      </c>
      <c r="M296" t="s">
        <v>576</v>
      </c>
      <c r="N296" t="s">
        <v>339</v>
      </c>
      <c r="O296" t="s">
        <v>1212</v>
      </c>
      <c r="P296" s="144">
        <v>6543958.1399999997</v>
      </c>
      <c r="R296" t="s">
        <v>5092</v>
      </c>
      <c r="T296" s="144">
        <v>23513.096000000001</v>
      </c>
      <c r="U296" s="133">
        <v>4.7602423430437458E-3</v>
      </c>
      <c r="V296" s="133">
        <v>3.626371950620802E-2</v>
      </c>
      <c r="W296" s="133">
        <v>5.3137731371527145E-3</v>
      </c>
    </row>
    <row r="297" spans="1:23">
      <c r="A297" t="s">
        <v>1213</v>
      </c>
      <c r="B297" t="s">
        <v>1252</v>
      </c>
      <c r="C297" t="s">
        <v>4922</v>
      </c>
      <c r="D297" t="s">
        <v>4923</v>
      </c>
      <c r="E297" t="s">
        <v>309</v>
      </c>
      <c r="F297" t="s">
        <v>5167</v>
      </c>
      <c r="G297" t="s">
        <v>5168</v>
      </c>
      <c r="H297" t="s">
        <v>312</v>
      </c>
      <c r="I297" t="s">
        <v>966</v>
      </c>
      <c r="J297" t="s">
        <v>204</v>
      </c>
      <c r="K297" t="s">
        <v>204</v>
      </c>
      <c r="L297" t="s">
        <v>340</v>
      </c>
      <c r="M297" t="s">
        <v>573</v>
      </c>
      <c r="N297" t="s">
        <v>339</v>
      </c>
      <c r="O297" t="s">
        <v>1212</v>
      </c>
      <c r="P297" s="144">
        <v>584649.12</v>
      </c>
      <c r="R297" t="s">
        <v>5169</v>
      </c>
      <c r="T297" s="144">
        <v>21295.6103</v>
      </c>
      <c r="U297" s="133">
        <v>7.408256402363823E-3</v>
      </c>
      <c r="V297" s="133">
        <v>3.2843741214952357E-2</v>
      </c>
      <c r="W297" s="133">
        <v>4.8126389727267864E-3</v>
      </c>
    </row>
    <row r="298" spans="1:23">
      <c r="A298" t="s">
        <v>1213</v>
      </c>
      <c r="B298" t="s">
        <v>1252</v>
      </c>
      <c r="C298" t="s">
        <v>4922</v>
      </c>
      <c r="D298" t="s">
        <v>4923</v>
      </c>
      <c r="E298" t="s">
        <v>309</v>
      </c>
      <c r="F298" t="s">
        <v>5247</v>
      </c>
      <c r="G298" t="s">
        <v>5248</v>
      </c>
      <c r="H298" t="s">
        <v>312</v>
      </c>
      <c r="I298" t="s">
        <v>966</v>
      </c>
      <c r="J298" t="s">
        <v>204</v>
      </c>
      <c r="K298" t="s">
        <v>204</v>
      </c>
      <c r="L298" t="s">
        <v>340</v>
      </c>
      <c r="M298" t="s">
        <v>624</v>
      </c>
      <c r="N298" t="s">
        <v>339</v>
      </c>
      <c r="O298" t="s">
        <v>1212</v>
      </c>
      <c r="P298" s="144">
        <v>534810.72</v>
      </c>
      <c r="R298" t="s">
        <v>5249</v>
      </c>
      <c r="T298" s="144">
        <v>20158.2461</v>
      </c>
      <c r="U298" s="133">
        <v>8.3218687418016146E-3</v>
      </c>
      <c r="V298" s="133">
        <v>3.1089609917090453E-2</v>
      </c>
      <c r="W298" s="133">
        <v>4.5556036796972959E-3</v>
      </c>
    </row>
    <row r="299" spans="1:23">
      <c r="A299" t="s">
        <v>1213</v>
      </c>
      <c r="B299" t="s">
        <v>1252</v>
      </c>
      <c r="C299" t="s">
        <v>5047</v>
      </c>
      <c r="D299" t="s">
        <v>5048</v>
      </c>
      <c r="E299" t="s">
        <v>80</v>
      </c>
      <c r="F299" t="s">
        <v>5212</v>
      </c>
      <c r="G299" t="s">
        <v>5213</v>
      </c>
      <c r="H299" t="s">
        <v>321</v>
      </c>
      <c r="I299" t="s">
        <v>967</v>
      </c>
      <c r="J299" t="s">
        <v>205</v>
      </c>
      <c r="K299" t="s">
        <v>224</v>
      </c>
      <c r="L299" t="s">
        <v>344</v>
      </c>
      <c r="M299" t="s">
        <v>732</v>
      </c>
      <c r="N299" t="s">
        <v>339</v>
      </c>
      <c r="O299" t="s">
        <v>1215</v>
      </c>
      <c r="P299" s="144">
        <v>124916</v>
      </c>
      <c r="Q299" t="s">
        <v>1216</v>
      </c>
      <c r="R299" t="s">
        <v>5214</v>
      </c>
      <c r="T299" s="144">
        <v>50225.393799999998</v>
      </c>
      <c r="U299" s="133">
        <v>3.8290037006917993E-6</v>
      </c>
      <c r="V299" s="133">
        <v>7.7521099523450293E-2</v>
      </c>
      <c r="W299" s="133">
        <v>1.1359274277966264E-2</v>
      </c>
    </row>
    <row r="300" spans="1:23">
      <c r="A300" t="s">
        <v>1213</v>
      </c>
      <c r="B300" t="s">
        <v>1252</v>
      </c>
      <c r="C300" t="s">
        <v>5047</v>
      </c>
      <c r="D300" t="s">
        <v>5048</v>
      </c>
      <c r="E300" t="s">
        <v>80</v>
      </c>
      <c r="F300" t="s">
        <v>5238</v>
      </c>
      <c r="G300" t="s">
        <v>5239</v>
      </c>
      <c r="H300" t="s">
        <v>321</v>
      </c>
      <c r="I300" t="s">
        <v>967</v>
      </c>
      <c r="J300" t="s">
        <v>205</v>
      </c>
      <c r="K300" t="s">
        <v>224</v>
      </c>
      <c r="L300" t="s">
        <v>380</v>
      </c>
      <c r="M300" t="s">
        <v>732</v>
      </c>
      <c r="N300" t="s">
        <v>339</v>
      </c>
      <c r="O300" t="s">
        <v>1215</v>
      </c>
      <c r="P300" s="144">
        <v>32836</v>
      </c>
      <c r="Q300" t="s">
        <v>1216</v>
      </c>
      <c r="R300" t="s">
        <v>5240</v>
      </c>
      <c r="T300" s="144">
        <v>11883.8711</v>
      </c>
      <c r="U300" s="133">
        <v>5.1382754103727249E-6</v>
      </c>
      <c r="V300" s="133">
        <v>1.8328227390001971E-2</v>
      </c>
      <c r="W300" s="133">
        <v>2.6856605908819262E-3</v>
      </c>
    </row>
    <row r="301" spans="1:23">
      <c r="A301" t="s">
        <v>1213</v>
      </c>
      <c r="B301" t="s">
        <v>1252</v>
      </c>
      <c r="C301" t="s">
        <v>5055</v>
      </c>
      <c r="D301" t="s">
        <v>5056</v>
      </c>
      <c r="E301" t="s">
        <v>80</v>
      </c>
      <c r="F301" t="s">
        <v>5129</v>
      </c>
      <c r="G301" t="s">
        <v>5130</v>
      </c>
      <c r="H301" t="s">
        <v>321</v>
      </c>
      <c r="I301" t="s">
        <v>967</v>
      </c>
      <c r="J301" t="s">
        <v>205</v>
      </c>
      <c r="K301" t="s">
        <v>224</v>
      </c>
      <c r="L301" t="s">
        <v>344</v>
      </c>
      <c r="M301" t="s">
        <v>732</v>
      </c>
      <c r="N301" t="s">
        <v>339</v>
      </c>
      <c r="O301" t="s">
        <v>1215</v>
      </c>
      <c r="P301" s="144">
        <v>30947</v>
      </c>
      <c r="Q301" t="s">
        <v>1216</v>
      </c>
      <c r="R301" t="s">
        <v>5131</v>
      </c>
      <c r="T301" s="144">
        <v>8888.5870999999988</v>
      </c>
      <c r="U301" s="133">
        <v>1.8532602576970156E-6</v>
      </c>
      <c r="V301" s="133">
        <v>1.3722873143989662E-2</v>
      </c>
      <c r="W301" s="133">
        <v>2.0108316430310848E-3</v>
      </c>
    </row>
    <row r="302" spans="1:23">
      <c r="A302" t="s">
        <v>1213</v>
      </c>
      <c r="B302" t="s">
        <v>1256</v>
      </c>
      <c r="C302" t="s">
        <v>5154</v>
      </c>
      <c r="D302" t="s">
        <v>5155</v>
      </c>
      <c r="E302" t="s">
        <v>80</v>
      </c>
      <c r="F302" t="s">
        <v>5250</v>
      </c>
      <c r="G302" t="s">
        <v>5251</v>
      </c>
      <c r="H302" t="s">
        <v>321</v>
      </c>
      <c r="I302" t="s">
        <v>965</v>
      </c>
      <c r="J302" t="s">
        <v>205</v>
      </c>
      <c r="K302" t="s">
        <v>281</v>
      </c>
      <c r="L302" t="s">
        <v>380</v>
      </c>
      <c r="M302" t="s">
        <v>604</v>
      </c>
      <c r="N302" t="s">
        <v>339</v>
      </c>
      <c r="O302" t="s">
        <v>1215</v>
      </c>
      <c r="P302" s="144">
        <v>23001</v>
      </c>
      <c r="Q302" t="s">
        <v>1216</v>
      </c>
      <c r="R302" t="s">
        <v>5252</v>
      </c>
      <c r="T302" s="144">
        <v>31455.788700000001</v>
      </c>
      <c r="U302" s="133">
        <v>2.1522027773437172E-6</v>
      </c>
      <c r="V302" s="133">
        <v>0.21700243744832182</v>
      </c>
      <c r="W302" s="133">
        <v>7.9694378086201417E-2</v>
      </c>
    </row>
    <row r="303" spans="1:23">
      <c r="A303" t="s">
        <v>1213</v>
      </c>
      <c r="B303" t="s">
        <v>1256</v>
      </c>
      <c r="C303" t="s">
        <v>5253</v>
      </c>
      <c r="D303" t="s">
        <v>5254</v>
      </c>
      <c r="E303" t="s">
        <v>80</v>
      </c>
      <c r="F303" t="s">
        <v>5255</v>
      </c>
      <c r="G303" t="s">
        <v>5256</v>
      </c>
      <c r="H303" t="s">
        <v>321</v>
      </c>
      <c r="I303" t="s">
        <v>965</v>
      </c>
      <c r="J303" t="s">
        <v>205</v>
      </c>
      <c r="K303" t="s">
        <v>293</v>
      </c>
      <c r="L303" t="s">
        <v>314</v>
      </c>
      <c r="M303" t="s">
        <v>604</v>
      </c>
      <c r="N303" t="s">
        <v>339</v>
      </c>
      <c r="O303" t="s">
        <v>1215</v>
      </c>
      <c r="P303" s="144">
        <v>83522</v>
      </c>
      <c r="Q303" t="s">
        <v>1216</v>
      </c>
      <c r="R303" t="s">
        <v>5257</v>
      </c>
      <c r="T303" s="144">
        <v>31444.745199999998</v>
      </c>
      <c r="U303" s="133">
        <v>1.2010316660981843E-5</v>
      </c>
      <c r="V303" s="133">
        <v>0.21692625279038535</v>
      </c>
      <c r="W303" s="133">
        <v>7.966639918879663E-2</v>
      </c>
    </row>
    <row r="304" spans="1:23">
      <c r="A304" t="s">
        <v>1213</v>
      </c>
      <c r="B304" t="s">
        <v>1256</v>
      </c>
      <c r="C304" t="s">
        <v>4397</v>
      </c>
      <c r="D304" t="s">
        <v>4398</v>
      </c>
      <c r="E304" t="s">
        <v>80</v>
      </c>
      <c r="F304" t="s">
        <v>5258</v>
      </c>
      <c r="G304" t="s">
        <v>5259</v>
      </c>
      <c r="H304" t="s">
        <v>321</v>
      </c>
      <c r="I304" t="s">
        <v>965</v>
      </c>
      <c r="J304" t="s">
        <v>205</v>
      </c>
      <c r="K304" t="s">
        <v>281</v>
      </c>
      <c r="L304" t="s">
        <v>314</v>
      </c>
      <c r="M304" t="s">
        <v>604</v>
      </c>
      <c r="N304" t="s">
        <v>339</v>
      </c>
      <c r="O304" t="s">
        <v>1215</v>
      </c>
      <c r="P304" s="144">
        <v>408704</v>
      </c>
      <c r="Q304" t="s">
        <v>1216</v>
      </c>
      <c r="R304" t="s">
        <v>5260</v>
      </c>
      <c r="T304" s="144">
        <v>31434.208699999999</v>
      </c>
      <c r="U304" s="133">
        <v>7.145806954251547E-5</v>
      </c>
      <c r="V304" s="133">
        <v>0.2168535645967381</v>
      </c>
      <c r="W304" s="133">
        <v>7.9639704371655198E-2</v>
      </c>
    </row>
    <row r="305" spans="1:23">
      <c r="A305" t="s">
        <v>1213</v>
      </c>
      <c r="B305" t="s">
        <v>1256</v>
      </c>
      <c r="C305" t="s">
        <v>5150</v>
      </c>
      <c r="D305" t="s">
        <v>5151</v>
      </c>
      <c r="E305" t="s">
        <v>80</v>
      </c>
      <c r="F305" t="s">
        <v>5152</v>
      </c>
      <c r="G305" t="s">
        <v>5045</v>
      </c>
      <c r="H305" t="s">
        <v>321</v>
      </c>
      <c r="I305" t="s">
        <v>965</v>
      </c>
      <c r="J305" t="s">
        <v>205</v>
      </c>
      <c r="K305" t="s">
        <v>224</v>
      </c>
      <c r="L305" t="s">
        <v>380</v>
      </c>
      <c r="M305" t="s">
        <v>604</v>
      </c>
      <c r="N305" t="s">
        <v>339</v>
      </c>
      <c r="O305" t="s">
        <v>1215</v>
      </c>
      <c r="P305" s="144">
        <v>8328</v>
      </c>
      <c r="Q305" t="s">
        <v>1216</v>
      </c>
      <c r="R305" t="s">
        <v>5153</v>
      </c>
      <c r="T305" s="144">
        <v>31429.109499999999</v>
      </c>
      <c r="U305" s="133">
        <v>3.3145846088404967E-7</v>
      </c>
      <c r="V305" s="133">
        <v>0.21681838722384858</v>
      </c>
      <c r="W305" s="133">
        <v>7.9626785443701678E-2</v>
      </c>
    </row>
    <row r="306" spans="1:23">
      <c r="A306" t="s">
        <v>1213</v>
      </c>
      <c r="B306" t="s">
        <v>1256</v>
      </c>
      <c r="C306" t="s">
        <v>5047</v>
      </c>
      <c r="D306" t="s">
        <v>5048</v>
      </c>
      <c r="E306" t="s">
        <v>80</v>
      </c>
      <c r="F306" t="s">
        <v>5261</v>
      </c>
      <c r="G306" t="s">
        <v>5262</v>
      </c>
      <c r="H306" t="s">
        <v>321</v>
      </c>
      <c r="I306" t="s">
        <v>965</v>
      </c>
      <c r="J306" t="s">
        <v>205</v>
      </c>
      <c r="K306" t="s">
        <v>224</v>
      </c>
      <c r="L306" t="s">
        <v>374</v>
      </c>
      <c r="M306" t="s">
        <v>595</v>
      </c>
      <c r="N306" t="s">
        <v>339</v>
      </c>
      <c r="O306" t="s">
        <v>1215</v>
      </c>
      <c r="P306" s="144">
        <v>71159</v>
      </c>
      <c r="Q306" t="s">
        <v>1216</v>
      </c>
      <c r="R306" t="s">
        <v>5263</v>
      </c>
      <c r="T306" s="144">
        <v>19192.071199999998</v>
      </c>
      <c r="U306" s="133">
        <v>9.9108470843162264E-6</v>
      </c>
      <c r="V306" s="133">
        <v>0.13239935794070615</v>
      </c>
      <c r="W306" s="133">
        <v>4.8623806322957736E-2</v>
      </c>
    </row>
    <row r="307" spans="1:23">
      <c r="A307" t="s">
        <v>1213</v>
      </c>
      <c r="B307" t="s">
        <v>1258</v>
      </c>
      <c r="C307" t="s">
        <v>4909</v>
      </c>
      <c r="D307" t="s">
        <v>4910</v>
      </c>
      <c r="E307" t="s">
        <v>309</v>
      </c>
      <c r="F307" t="s">
        <v>4948</v>
      </c>
      <c r="G307" t="s">
        <v>4949</v>
      </c>
      <c r="H307" t="s">
        <v>312</v>
      </c>
      <c r="I307" t="s">
        <v>965</v>
      </c>
      <c r="J307" t="s">
        <v>204</v>
      </c>
      <c r="K307" t="s">
        <v>204</v>
      </c>
      <c r="L307" t="s">
        <v>340</v>
      </c>
      <c r="M307" t="s">
        <v>605</v>
      </c>
      <c r="N307" t="s">
        <v>339</v>
      </c>
      <c r="O307" t="s">
        <v>1212</v>
      </c>
      <c r="P307" s="144">
        <v>490348</v>
      </c>
      <c r="R307" t="s">
        <v>4950</v>
      </c>
      <c r="T307" s="144">
        <v>33250.497900000002</v>
      </c>
      <c r="U307" s="133">
        <v>1.5817677419354838E-2</v>
      </c>
      <c r="V307" s="133">
        <v>0.10667149166747993</v>
      </c>
      <c r="W307" s="133">
        <v>5.1613782865524142E-2</v>
      </c>
    </row>
    <row r="308" spans="1:23">
      <c r="A308" t="s">
        <v>1213</v>
      </c>
      <c r="B308" t="s">
        <v>1258</v>
      </c>
      <c r="C308" t="s">
        <v>4927</v>
      </c>
      <c r="D308" t="s">
        <v>4928</v>
      </c>
      <c r="E308" t="s">
        <v>309</v>
      </c>
      <c r="F308" t="s">
        <v>5014</v>
      </c>
      <c r="G308" t="s">
        <v>5015</v>
      </c>
      <c r="H308" t="s">
        <v>312</v>
      </c>
      <c r="I308" t="s">
        <v>965</v>
      </c>
      <c r="J308" t="s">
        <v>204</v>
      </c>
      <c r="K308" t="s">
        <v>204</v>
      </c>
      <c r="L308" t="s">
        <v>340</v>
      </c>
      <c r="M308" t="s">
        <v>598</v>
      </c>
      <c r="N308" t="s">
        <v>339</v>
      </c>
      <c r="O308" t="s">
        <v>1212</v>
      </c>
      <c r="P308" s="144">
        <v>173627</v>
      </c>
      <c r="R308" t="s">
        <v>5016</v>
      </c>
      <c r="T308" s="144">
        <v>28040.7605</v>
      </c>
      <c r="U308" s="133">
        <v>1.9616063961923638E-2</v>
      </c>
      <c r="V308" s="133">
        <v>8.9958043961342049E-2</v>
      </c>
      <c r="W308" s="133">
        <v>4.3526858727180241E-2</v>
      </c>
    </row>
    <row r="309" spans="1:23">
      <c r="A309" t="s">
        <v>1213</v>
      </c>
      <c r="B309" t="s">
        <v>1258</v>
      </c>
      <c r="C309" t="s">
        <v>4905</v>
      </c>
      <c r="D309" t="s">
        <v>4906</v>
      </c>
      <c r="E309" t="s">
        <v>309</v>
      </c>
      <c r="F309" t="s">
        <v>4963</v>
      </c>
      <c r="G309" t="s">
        <v>4964</v>
      </c>
      <c r="H309" t="s">
        <v>312</v>
      </c>
      <c r="I309" t="s">
        <v>965</v>
      </c>
      <c r="J309" t="s">
        <v>204</v>
      </c>
      <c r="K309" t="s">
        <v>204</v>
      </c>
      <c r="L309" t="s">
        <v>340</v>
      </c>
      <c r="M309" t="s">
        <v>605</v>
      </c>
      <c r="N309" t="s">
        <v>339</v>
      </c>
      <c r="O309" t="s">
        <v>1212</v>
      </c>
      <c r="P309" s="144">
        <v>540031</v>
      </c>
      <c r="R309" t="s">
        <v>4965</v>
      </c>
      <c r="T309" s="144">
        <v>25311.253000000001</v>
      </c>
      <c r="U309" s="133">
        <v>4.2011707228288217E-3</v>
      </c>
      <c r="V309" s="133">
        <v>8.1201464111214441E-2</v>
      </c>
      <c r="W309" s="133">
        <v>3.9289923403935903E-2</v>
      </c>
    </row>
    <row r="310" spans="1:23">
      <c r="A310" t="s">
        <v>1213</v>
      </c>
      <c r="B310" t="s">
        <v>1258</v>
      </c>
      <c r="C310" t="s">
        <v>4909</v>
      </c>
      <c r="D310" t="s">
        <v>4910</v>
      </c>
      <c r="E310" t="s">
        <v>309</v>
      </c>
      <c r="F310" t="s">
        <v>5264</v>
      </c>
      <c r="G310" t="s">
        <v>5265</v>
      </c>
      <c r="H310" t="s">
        <v>312</v>
      </c>
      <c r="I310" t="s">
        <v>965</v>
      </c>
      <c r="J310" t="s">
        <v>204</v>
      </c>
      <c r="K310" t="s">
        <v>204</v>
      </c>
      <c r="L310" t="s">
        <v>340</v>
      </c>
      <c r="M310" t="s">
        <v>602</v>
      </c>
      <c r="N310" t="s">
        <v>339</v>
      </c>
      <c r="O310" t="s">
        <v>1212</v>
      </c>
      <c r="P310" s="144">
        <v>243745</v>
      </c>
      <c r="R310" t="s">
        <v>5266</v>
      </c>
      <c r="T310" s="144">
        <v>16964.651999999998</v>
      </c>
      <c r="U310" s="133">
        <v>5.4165555555555557E-2</v>
      </c>
      <c r="V310" s="133">
        <v>5.442459060284293E-2</v>
      </c>
      <c r="W310" s="133">
        <v>2.6333736952668448E-2</v>
      </c>
    </row>
    <row r="311" spans="1:23">
      <c r="A311" t="s">
        <v>1213</v>
      </c>
      <c r="B311" t="s">
        <v>1258</v>
      </c>
      <c r="C311" t="s">
        <v>4927</v>
      </c>
      <c r="D311" t="s">
        <v>4928</v>
      </c>
      <c r="E311" t="s">
        <v>309</v>
      </c>
      <c r="F311" t="s">
        <v>5267</v>
      </c>
      <c r="G311" t="s">
        <v>5268</v>
      </c>
      <c r="H311" t="s">
        <v>312</v>
      </c>
      <c r="I311" t="s">
        <v>965</v>
      </c>
      <c r="J311" t="s">
        <v>204</v>
      </c>
      <c r="K311" t="s">
        <v>204</v>
      </c>
      <c r="L311" t="s">
        <v>340</v>
      </c>
      <c r="M311" t="s">
        <v>703</v>
      </c>
      <c r="N311" t="s">
        <v>339</v>
      </c>
      <c r="O311" t="s">
        <v>1212</v>
      </c>
      <c r="P311" s="144">
        <v>87345</v>
      </c>
      <c r="R311" t="s">
        <v>5269</v>
      </c>
      <c r="T311" s="144">
        <v>15302.843999999999</v>
      </c>
      <c r="U311" s="133">
        <v>1.18562283171988E-2</v>
      </c>
      <c r="V311" s="133">
        <v>4.909331589938723E-2</v>
      </c>
      <c r="W311" s="133">
        <v>2.3754160623142794E-2</v>
      </c>
    </row>
    <row r="312" spans="1:23">
      <c r="A312" t="s">
        <v>1213</v>
      </c>
      <c r="B312" t="s">
        <v>1258</v>
      </c>
      <c r="C312" t="s">
        <v>4905</v>
      </c>
      <c r="D312" t="s">
        <v>4906</v>
      </c>
      <c r="E312" t="s">
        <v>309</v>
      </c>
      <c r="F312" t="s">
        <v>5270</v>
      </c>
      <c r="G312" t="s">
        <v>5271</v>
      </c>
      <c r="H312" t="s">
        <v>312</v>
      </c>
      <c r="I312" t="s">
        <v>965</v>
      </c>
      <c r="J312" t="s">
        <v>204</v>
      </c>
      <c r="K312" t="s">
        <v>204</v>
      </c>
      <c r="L312" t="s">
        <v>340</v>
      </c>
      <c r="M312" t="s">
        <v>602</v>
      </c>
      <c r="N312" t="s">
        <v>339</v>
      </c>
      <c r="O312" t="s">
        <v>1212</v>
      </c>
      <c r="P312" s="144">
        <v>174539</v>
      </c>
      <c r="R312" t="s">
        <v>5272</v>
      </c>
      <c r="T312" s="144">
        <v>14992.900099999999</v>
      </c>
      <c r="U312" s="133">
        <v>1.8660752440831638E-2</v>
      </c>
      <c r="V312" s="133">
        <v>4.8098979565971811E-2</v>
      </c>
      <c r="W312" s="133">
        <v>2.3273043702342757E-2</v>
      </c>
    </row>
    <row r="313" spans="1:23">
      <c r="A313" t="s">
        <v>1213</v>
      </c>
      <c r="B313" t="s">
        <v>1258</v>
      </c>
      <c r="C313" t="s">
        <v>4905</v>
      </c>
      <c r="D313" t="s">
        <v>4906</v>
      </c>
      <c r="E313" t="s">
        <v>309</v>
      </c>
      <c r="F313" t="s">
        <v>5273</v>
      </c>
      <c r="G313" t="s">
        <v>5274</v>
      </c>
      <c r="H313" t="s">
        <v>312</v>
      </c>
      <c r="I313" t="s">
        <v>965</v>
      </c>
      <c r="J313" t="s">
        <v>204</v>
      </c>
      <c r="K313" t="s">
        <v>204</v>
      </c>
      <c r="L313" t="s">
        <v>340</v>
      </c>
      <c r="M313" t="s">
        <v>597</v>
      </c>
      <c r="N313" t="s">
        <v>339</v>
      </c>
      <c r="O313" t="s">
        <v>1212</v>
      </c>
      <c r="P313" s="144">
        <v>26185</v>
      </c>
      <c r="R313" t="s">
        <v>5275</v>
      </c>
      <c r="T313" s="144">
        <v>9204.0275000000001</v>
      </c>
      <c r="U313" s="133">
        <v>1.5402941176470588E-3</v>
      </c>
      <c r="V313" s="133">
        <v>2.9527598242793777E-2</v>
      </c>
      <c r="W313" s="133">
        <v>1.4287144769614289E-2</v>
      </c>
    </row>
    <row r="314" spans="1:23">
      <c r="A314" t="s">
        <v>1213</v>
      </c>
      <c r="B314" t="s">
        <v>1258</v>
      </c>
      <c r="C314" t="s">
        <v>4895</v>
      </c>
      <c r="D314" t="s">
        <v>4896</v>
      </c>
      <c r="E314" t="s">
        <v>80</v>
      </c>
      <c r="F314" t="s">
        <v>4897</v>
      </c>
      <c r="G314" t="s">
        <v>4898</v>
      </c>
      <c r="H314" t="s">
        <v>321</v>
      </c>
      <c r="I314" t="s">
        <v>965</v>
      </c>
      <c r="J314" t="s">
        <v>205</v>
      </c>
      <c r="K314" t="s">
        <v>224</v>
      </c>
      <c r="L314" t="s">
        <v>346</v>
      </c>
      <c r="M314" t="s">
        <v>597</v>
      </c>
      <c r="N314" t="s">
        <v>339</v>
      </c>
      <c r="O314" t="s">
        <v>1215</v>
      </c>
      <c r="P314" s="144">
        <v>33887</v>
      </c>
      <c r="Q314" t="s">
        <v>1216</v>
      </c>
      <c r="R314" t="s">
        <v>4899</v>
      </c>
      <c r="T314" s="144">
        <v>55438.8217</v>
      </c>
      <c r="U314" s="133">
        <v>1.3040322597616715E-7</v>
      </c>
      <c r="V314" s="133">
        <v>0.17790119280968561</v>
      </c>
      <c r="W314" s="133">
        <v>8.6078795690040455E-2</v>
      </c>
    </row>
    <row r="315" spans="1:23">
      <c r="A315" t="s">
        <v>1213</v>
      </c>
      <c r="B315" t="s">
        <v>1258</v>
      </c>
      <c r="C315" t="s">
        <v>5150</v>
      </c>
      <c r="D315" t="s">
        <v>5151</v>
      </c>
      <c r="E315" t="s">
        <v>80</v>
      </c>
      <c r="F315" t="s">
        <v>5152</v>
      </c>
      <c r="G315" t="s">
        <v>5045</v>
      </c>
      <c r="H315" t="s">
        <v>321</v>
      </c>
      <c r="I315" t="s">
        <v>965</v>
      </c>
      <c r="J315" t="s">
        <v>205</v>
      </c>
      <c r="K315" t="s">
        <v>224</v>
      </c>
      <c r="L315" t="s">
        <v>380</v>
      </c>
      <c r="M315" t="s">
        <v>604</v>
      </c>
      <c r="N315" t="s">
        <v>339</v>
      </c>
      <c r="O315" t="s">
        <v>1215</v>
      </c>
      <c r="P315" s="144">
        <v>12288</v>
      </c>
      <c r="Q315" t="s">
        <v>1216</v>
      </c>
      <c r="R315" t="s">
        <v>5153</v>
      </c>
      <c r="T315" s="144">
        <v>46373.786899999999</v>
      </c>
      <c r="U315" s="133">
        <v>4.8906839185196957E-7</v>
      </c>
      <c r="V315" s="133">
        <v>0.14877253994478709</v>
      </c>
      <c r="W315" s="133">
        <v>7.1984683564743898E-2</v>
      </c>
    </row>
    <row r="316" spans="1:23">
      <c r="A316" t="s">
        <v>1213</v>
      </c>
      <c r="B316" t="s">
        <v>1258</v>
      </c>
      <c r="C316" t="s">
        <v>5154</v>
      </c>
      <c r="D316" t="s">
        <v>5155</v>
      </c>
      <c r="E316" t="s">
        <v>80</v>
      </c>
      <c r="F316" t="s">
        <v>5250</v>
      </c>
      <c r="G316" t="s">
        <v>5251</v>
      </c>
      <c r="H316" t="s">
        <v>321</v>
      </c>
      <c r="I316" t="s">
        <v>965</v>
      </c>
      <c r="J316" t="s">
        <v>205</v>
      </c>
      <c r="K316" t="s">
        <v>281</v>
      </c>
      <c r="L316" t="s">
        <v>380</v>
      </c>
      <c r="M316" t="s">
        <v>604</v>
      </c>
      <c r="N316" t="s">
        <v>339</v>
      </c>
      <c r="O316" t="s">
        <v>1215</v>
      </c>
      <c r="P316" s="144">
        <v>15207</v>
      </c>
      <c r="Q316" t="s">
        <v>1216</v>
      </c>
      <c r="R316" t="s">
        <v>5252</v>
      </c>
      <c r="T316" s="144">
        <v>20796.842700000001</v>
      </c>
      <c r="U316" s="133">
        <v>1.4229184659391291E-6</v>
      </c>
      <c r="V316" s="133">
        <v>6.6718707100898611E-2</v>
      </c>
      <c r="W316" s="133">
        <v>3.228233530387678E-2</v>
      </c>
    </row>
    <row r="317" spans="1:23">
      <c r="A317" t="s">
        <v>1213</v>
      </c>
      <c r="B317" t="s">
        <v>1258</v>
      </c>
      <c r="C317" t="s">
        <v>5154</v>
      </c>
      <c r="D317" t="s">
        <v>5155</v>
      </c>
      <c r="E317" t="s">
        <v>80</v>
      </c>
      <c r="F317" t="s">
        <v>5276</v>
      </c>
      <c r="G317" t="s">
        <v>5277</v>
      </c>
      <c r="H317" t="s">
        <v>321</v>
      </c>
      <c r="I317" t="s">
        <v>965</v>
      </c>
      <c r="J317" t="s">
        <v>205</v>
      </c>
      <c r="K317" t="s">
        <v>281</v>
      </c>
      <c r="L317" t="s">
        <v>314</v>
      </c>
      <c r="M317" t="s">
        <v>735</v>
      </c>
      <c r="N317" t="s">
        <v>339</v>
      </c>
      <c r="O317" t="s">
        <v>1217</v>
      </c>
      <c r="P317" s="144">
        <v>17893</v>
      </c>
      <c r="Q317" t="s">
        <v>1218</v>
      </c>
      <c r="R317" t="s">
        <v>5278</v>
      </c>
      <c r="T317" s="144">
        <v>16682.411899999999</v>
      </c>
      <c r="U317" s="133">
        <v>2.4256534440333981E-6</v>
      </c>
      <c r="V317" s="133">
        <v>5.3519131257969838E-2</v>
      </c>
      <c r="W317" s="133">
        <v>2.58956238140098E-2</v>
      </c>
    </row>
    <row r="318" spans="1:23">
      <c r="A318" t="s">
        <v>1213</v>
      </c>
      <c r="B318" t="s">
        <v>1258</v>
      </c>
      <c r="C318" t="s">
        <v>5047</v>
      </c>
      <c r="D318" t="s">
        <v>5048</v>
      </c>
      <c r="E318" t="s">
        <v>80</v>
      </c>
      <c r="F318" t="s">
        <v>5279</v>
      </c>
      <c r="G318" t="s">
        <v>5280</v>
      </c>
      <c r="H318" t="s">
        <v>321</v>
      </c>
      <c r="I318" t="s">
        <v>965</v>
      </c>
      <c r="J318" t="s">
        <v>205</v>
      </c>
      <c r="K318" t="s">
        <v>224</v>
      </c>
      <c r="L318" t="s">
        <v>314</v>
      </c>
      <c r="M318" t="s">
        <v>596</v>
      </c>
      <c r="N318" t="s">
        <v>339</v>
      </c>
      <c r="O318" t="s">
        <v>1215</v>
      </c>
      <c r="P318" s="144">
        <v>106279</v>
      </c>
      <c r="Q318" t="s">
        <v>1216</v>
      </c>
      <c r="R318" t="s">
        <v>5281</v>
      </c>
      <c r="T318" s="144">
        <v>12749.631599999999</v>
      </c>
      <c r="U318" s="133">
        <v>5.3265953373308234E-6</v>
      </c>
      <c r="V318" s="133">
        <v>4.0902311594902929E-2</v>
      </c>
      <c r="W318" s="133">
        <v>1.9790883171843101E-2</v>
      </c>
    </row>
    <row r="319" spans="1:23">
      <c r="A319" t="s">
        <v>1213</v>
      </c>
      <c r="B319" t="s">
        <v>1258</v>
      </c>
      <c r="C319" t="s">
        <v>4900</v>
      </c>
      <c r="D319" t="s">
        <v>4901</v>
      </c>
      <c r="E319" t="s">
        <v>80</v>
      </c>
      <c r="F319" t="s">
        <v>5282</v>
      </c>
      <c r="G319" t="s">
        <v>5283</v>
      </c>
      <c r="H319" t="s">
        <v>321</v>
      </c>
      <c r="I319" t="s">
        <v>965</v>
      </c>
      <c r="J319" t="s">
        <v>205</v>
      </c>
      <c r="K319" t="s">
        <v>224</v>
      </c>
      <c r="L319" t="s">
        <v>344</v>
      </c>
      <c r="M319" t="s">
        <v>735</v>
      </c>
      <c r="N319" t="s">
        <v>339</v>
      </c>
      <c r="O319" t="s">
        <v>1215</v>
      </c>
      <c r="P319" s="144">
        <v>33734</v>
      </c>
      <c r="Q319" t="s">
        <v>1216</v>
      </c>
      <c r="R319" t="s">
        <v>5284</v>
      </c>
      <c r="T319" s="144">
        <v>5230.2449000000006</v>
      </c>
      <c r="U319" s="133">
        <v>8.7873701416577257E-7</v>
      </c>
      <c r="V319" s="133">
        <v>1.6779238073377598E-2</v>
      </c>
      <c r="W319" s="133">
        <v>8.1187572896036439E-3</v>
      </c>
    </row>
    <row r="320" spans="1:23">
      <c r="A320" t="s">
        <v>1213</v>
      </c>
      <c r="B320" t="s">
        <v>1258</v>
      </c>
      <c r="C320" t="s">
        <v>4900</v>
      </c>
      <c r="D320" t="s">
        <v>4901</v>
      </c>
      <c r="E320" t="s">
        <v>80</v>
      </c>
      <c r="F320" t="s">
        <v>5147</v>
      </c>
      <c r="G320" t="s">
        <v>5148</v>
      </c>
      <c r="H320" t="s">
        <v>321</v>
      </c>
      <c r="I320" t="s">
        <v>965</v>
      </c>
      <c r="J320" t="s">
        <v>205</v>
      </c>
      <c r="K320" t="s">
        <v>224</v>
      </c>
      <c r="L320" t="s">
        <v>344</v>
      </c>
      <c r="M320" t="s">
        <v>735</v>
      </c>
      <c r="N320" t="s">
        <v>339</v>
      </c>
      <c r="O320" t="s">
        <v>1215</v>
      </c>
      <c r="P320" s="144">
        <v>8419</v>
      </c>
      <c r="Q320" t="s">
        <v>1216</v>
      </c>
      <c r="R320" t="s">
        <v>5149</v>
      </c>
      <c r="T320" s="144">
        <v>4578.2028</v>
      </c>
      <c r="U320" s="133">
        <v>2.0478153341962559E-7</v>
      </c>
      <c r="V320" s="133">
        <v>1.4687410742282065E-2</v>
      </c>
      <c r="W320" s="133">
        <v>7.1066113078460001E-3</v>
      </c>
    </row>
    <row r="321" spans="1:23">
      <c r="A321" t="s">
        <v>1213</v>
      </c>
      <c r="B321" t="s">
        <v>1258</v>
      </c>
      <c r="C321" t="s">
        <v>4900</v>
      </c>
      <c r="D321" t="s">
        <v>4901</v>
      </c>
      <c r="E321" t="s">
        <v>80</v>
      </c>
      <c r="F321" t="s">
        <v>5070</v>
      </c>
      <c r="G321" t="s">
        <v>5071</v>
      </c>
      <c r="H321" t="s">
        <v>321</v>
      </c>
      <c r="I321" t="s">
        <v>965</v>
      </c>
      <c r="J321" t="s">
        <v>205</v>
      </c>
      <c r="K321" t="s">
        <v>224</v>
      </c>
      <c r="L321" t="s">
        <v>344</v>
      </c>
      <c r="M321" t="s">
        <v>735</v>
      </c>
      <c r="N321" t="s">
        <v>339</v>
      </c>
      <c r="O321" t="s">
        <v>1215</v>
      </c>
      <c r="P321" s="144">
        <v>16016</v>
      </c>
      <c r="Q321" t="s">
        <v>1216</v>
      </c>
      <c r="R321" t="s">
        <v>5072</v>
      </c>
      <c r="T321" s="144">
        <v>4501.7959000000001</v>
      </c>
      <c r="U321" s="133">
        <v>1.0257145931212567E-6</v>
      </c>
      <c r="V321" s="133">
        <v>1.4442288387625152E-2</v>
      </c>
      <c r="W321" s="133">
        <v>6.9880070604413959E-3</v>
      </c>
    </row>
    <row r="322" spans="1:23">
      <c r="A322" t="s">
        <v>1213</v>
      </c>
      <c r="B322" t="s">
        <v>1258</v>
      </c>
      <c r="C322" t="s">
        <v>5285</v>
      </c>
      <c r="D322" t="s">
        <v>5286</v>
      </c>
      <c r="E322" t="s">
        <v>80</v>
      </c>
      <c r="F322" t="s">
        <v>5287</v>
      </c>
      <c r="G322" t="s">
        <v>5288</v>
      </c>
      <c r="H322" t="s">
        <v>321</v>
      </c>
      <c r="I322" t="s">
        <v>965</v>
      </c>
      <c r="J322" t="s">
        <v>205</v>
      </c>
      <c r="K322" t="s">
        <v>224</v>
      </c>
      <c r="L322" t="s">
        <v>344</v>
      </c>
      <c r="M322" t="s">
        <v>735</v>
      </c>
      <c r="N322" t="s">
        <v>339</v>
      </c>
      <c r="O322" t="s">
        <v>1215</v>
      </c>
      <c r="P322" s="144">
        <v>6558</v>
      </c>
      <c r="Q322" t="s">
        <v>1216</v>
      </c>
      <c r="R322" t="s">
        <v>5289</v>
      </c>
      <c r="T322" s="144">
        <v>2290.6444000000001</v>
      </c>
      <c r="U322" s="133">
        <v>8.6384803861840687E-7</v>
      </c>
      <c r="V322" s="133">
        <v>7.3486555599793085E-3</v>
      </c>
      <c r="W322" s="133">
        <v>3.5557008390642987E-3</v>
      </c>
    </row>
    <row r="323" spans="1:23">
      <c r="A323" t="s">
        <v>1213</v>
      </c>
      <c r="B323" t="s">
        <v>1261</v>
      </c>
      <c r="C323" t="s">
        <v>4905</v>
      </c>
      <c r="D323" t="s">
        <v>4906</v>
      </c>
      <c r="E323" t="s">
        <v>309</v>
      </c>
      <c r="F323" t="s">
        <v>5273</v>
      </c>
      <c r="G323" t="s">
        <v>5274</v>
      </c>
      <c r="H323" t="s">
        <v>312</v>
      </c>
      <c r="I323" t="s">
        <v>965</v>
      </c>
      <c r="J323" t="s">
        <v>204</v>
      </c>
      <c r="K323" t="s">
        <v>204</v>
      </c>
      <c r="L323" t="s">
        <v>340</v>
      </c>
      <c r="M323" t="s">
        <v>597</v>
      </c>
      <c r="N323" t="s">
        <v>339</v>
      </c>
      <c r="O323" t="s">
        <v>1212</v>
      </c>
      <c r="P323" s="144">
        <v>88143</v>
      </c>
      <c r="R323" t="s">
        <v>5275</v>
      </c>
      <c r="T323" s="144">
        <v>30982.264500000001</v>
      </c>
      <c r="U323" s="133">
        <v>5.1848823529411763E-3</v>
      </c>
      <c r="V323" s="133">
        <v>7.3637474576931303E-2</v>
      </c>
      <c r="W323" s="133">
        <v>1.0242705206322271E-2</v>
      </c>
    </row>
    <row r="324" spans="1:23">
      <c r="A324" t="s">
        <v>1213</v>
      </c>
      <c r="B324" t="s">
        <v>1261</v>
      </c>
      <c r="C324" t="s">
        <v>4909</v>
      </c>
      <c r="D324" t="s">
        <v>4910</v>
      </c>
      <c r="E324" t="s">
        <v>309</v>
      </c>
      <c r="F324" t="s">
        <v>4954</v>
      </c>
      <c r="G324" t="s">
        <v>4955</v>
      </c>
      <c r="H324" t="s">
        <v>312</v>
      </c>
      <c r="I324" t="s">
        <v>965</v>
      </c>
      <c r="J324" t="s">
        <v>204</v>
      </c>
      <c r="K324" t="s">
        <v>204</v>
      </c>
      <c r="L324" t="s">
        <v>340</v>
      </c>
      <c r="M324" t="s">
        <v>604</v>
      </c>
      <c r="N324" t="s">
        <v>339</v>
      </c>
      <c r="O324" t="s">
        <v>1212</v>
      </c>
      <c r="P324" s="144">
        <v>371426</v>
      </c>
      <c r="R324" t="s">
        <v>4956</v>
      </c>
      <c r="T324" s="144">
        <v>30635.216499999999</v>
      </c>
      <c r="U324" s="133">
        <v>4.5295853658536582E-3</v>
      </c>
      <c r="V324" s="133">
        <v>7.2812623967650494E-2</v>
      </c>
      <c r="W324" s="133">
        <v>1.0127971483056246E-2</v>
      </c>
    </row>
    <row r="325" spans="1:23">
      <c r="A325" t="s">
        <v>1213</v>
      </c>
      <c r="B325" t="s">
        <v>1261</v>
      </c>
      <c r="C325" t="s">
        <v>4927</v>
      </c>
      <c r="D325" t="s">
        <v>4928</v>
      </c>
      <c r="E325" t="s">
        <v>309</v>
      </c>
      <c r="F325" t="s">
        <v>5267</v>
      </c>
      <c r="G325" t="s">
        <v>5268</v>
      </c>
      <c r="H325" t="s">
        <v>312</v>
      </c>
      <c r="I325" t="s">
        <v>965</v>
      </c>
      <c r="J325" t="s">
        <v>204</v>
      </c>
      <c r="K325" t="s">
        <v>204</v>
      </c>
      <c r="L325" t="s">
        <v>340</v>
      </c>
      <c r="M325" t="s">
        <v>703</v>
      </c>
      <c r="N325" t="s">
        <v>339</v>
      </c>
      <c r="O325" t="s">
        <v>1212</v>
      </c>
      <c r="P325" s="144">
        <v>174477</v>
      </c>
      <c r="R325" t="s">
        <v>5269</v>
      </c>
      <c r="T325" s="144">
        <v>30568.3704</v>
      </c>
      <c r="U325" s="133">
        <v>2.3683543970460758E-2</v>
      </c>
      <c r="V325" s="133">
        <v>7.2653746732690219E-2</v>
      </c>
      <c r="W325" s="133">
        <v>1.0105872236836259E-2</v>
      </c>
    </row>
    <row r="326" spans="1:23">
      <c r="A326" t="s">
        <v>1213</v>
      </c>
      <c r="B326" t="s">
        <v>1261</v>
      </c>
      <c r="C326" t="s">
        <v>4909</v>
      </c>
      <c r="D326" t="s">
        <v>4910</v>
      </c>
      <c r="E326" t="s">
        <v>309</v>
      </c>
      <c r="F326" t="s">
        <v>5264</v>
      </c>
      <c r="G326" t="s">
        <v>5265</v>
      </c>
      <c r="H326" t="s">
        <v>312</v>
      </c>
      <c r="I326" t="s">
        <v>965</v>
      </c>
      <c r="J326" t="s">
        <v>204</v>
      </c>
      <c r="K326" t="s">
        <v>204</v>
      </c>
      <c r="L326" t="s">
        <v>340</v>
      </c>
      <c r="M326" t="s">
        <v>602</v>
      </c>
      <c r="N326" t="s">
        <v>339</v>
      </c>
      <c r="O326" t="s">
        <v>1212</v>
      </c>
      <c r="P326" s="144">
        <v>402149</v>
      </c>
      <c r="R326" t="s">
        <v>5266</v>
      </c>
      <c r="T326" s="144">
        <v>27989.570399999997</v>
      </c>
      <c r="U326" s="133">
        <v>8.9366444444444443E-2</v>
      </c>
      <c r="V326" s="133">
        <v>6.6524552417697835E-2</v>
      </c>
      <c r="W326" s="133">
        <v>9.2533235735174791E-3</v>
      </c>
    </row>
    <row r="327" spans="1:23">
      <c r="A327" t="s">
        <v>1213</v>
      </c>
      <c r="B327" t="s">
        <v>1261</v>
      </c>
      <c r="C327" t="s">
        <v>4905</v>
      </c>
      <c r="D327" t="s">
        <v>4906</v>
      </c>
      <c r="E327" t="s">
        <v>309</v>
      </c>
      <c r="F327" t="s">
        <v>4981</v>
      </c>
      <c r="G327" t="s">
        <v>4982</v>
      </c>
      <c r="H327" t="s">
        <v>312</v>
      </c>
      <c r="I327" t="s">
        <v>965</v>
      </c>
      <c r="J327" t="s">
        <v>204</v>
      </c>
      <c r="K327" t="s">
        <v>204</v>
      </c>
      <c r="L327" t="s">
        <v>340</v>
      </c>
      <c r="M327" t="s">
        <v>604</v>
      </c>
      <c r="N327" t="s">
        <v>339</v>
      </c>
      <c r="O327" t="s">
        <v>1212</v>
      </c>
      <c r="P327" s="144">
        <v>107202</v>
      </c>
      <c r="R327" t="s">
        <v>4983</v>
      </c>
      <c r="T327" s="144">
        <v>24302.6934</v>
      </c>
      <c r="U327" s="133">
        <v>3.2327526740351747E-3</v>
      </c>
      <c r="V327" s="133">
        <v>5.7761722594339614E-2</v>
      </c>
      <c r="W327" s="133">
        <v>8.0344457783527706E-3</v>
      </c>
    </row>
    <row r="328" spans="1:23">
      <c r="A328" t="s">
        <v>1213</v>
      </c>
      <c r="B328" t="s">
        <v>1261</v>
      </c>
      <c r="C328" t="s">
        <v>4905</v>
      </c>
      <c r="D328" t="s">
        <v>4906</v>
      </c>
      <c r="E328" t="s">
        <v>309</v>
      </c>
      <c r="F328" t="s">
        <v>5270</v>
      </c>
      <c r="G328" t="s">
        <v>5271</v>
      </c>
      <c r="H328" t="s">
        <v>312</v>
      </c>
      <c r="I328" t="s">
        <v>965</v>
      </c>
      <c r="J328" t="s">
        <v>204</v>
      </c>
      <c r="K328" t="s">
        <v>204</v>
      </c>
      <c r="L328" t="s">
        <v>340</v>
      </c>
      <c r="M328" t="s">
        <v>602</v>
      </c>
      <c r="N328" t="s">
        <v>339</v>
      </c>
      <c r="O328" t="s">
        <v>1212</v>
      </c>
      <c r="P328" s="144">
        <v>256419</v>
      </c>
      <c r="R328" t="s">
        <v>5272</v>
      </c>
      <c r="T328" s="144">
        <v>22026.392100000001</v>
      </c>
      <c r="U328" s="133">
        <v>2.741491288551904E-2</v>
      </c>
      <c r="V328" s="133">
        <v>5.2351495749617352E-2</v>
      </c>
      <c r="W328" s="133">
        <v>7.2819028783117435E-3</v>
      </c>
    </row>
    <row r="329" spans="1:23">
      <c r="A329" t="s">
        <v>1213</v>
      </c>
      <c r="B329" t="s">
        <v>1261</v>
      </c>
      <c r="C329" t="s">
        <v>4895</v>
      </c>
      <c r="D329" t="s">
        <v>4896</v>
      </c>
      <c r="E329" t="s">
        <v>80</v>
      </c>
      <c r="F329" t="s">
        <v>4897</v>
      </c>
      <c r="G329" t="s">
        <v>4898</v>
      </c>
      <c r="H329" t="s">
        <v>321</v>
      </c>
      <c r="I329" t="s">
        <v>965</v>
      </c>
      <c r="J329" t="s">
        <v>205</v>
      </c>
      <c r="K329" t="s">
        <v>224</v>
      </c>
      <c r="L329" t="s">
        <v>346</v>
      </c>
      <c r="M329" t="s">
        <v>597</v>
      </c>
      <c r="N329" t="s">
        <v>339</v>
      </c>
      <c r="O329" t="s">
        <v>1215</v>
      </c>
      <c r="P329" s="144">
        <v>80406</v>
      </c>
      <c r="Q329" t="s">
        <v>1216</v>
      </c>
      <c r="R329" t="s">
        <v>4899</v>
      </c>
      <c r="T329" s="144">
        <v>131543.4797</v>
      </c>
      <c r="U329" s="133">
        <v>3.0941664319177548E-7</v>
      </c>
      <c r="V329" s="133">
        <v>0.31273011745661938</v>
      </c>
      <c r="W329" s="133">
        <v>4.3499623264513343E-2</v>
      </c>
    </row>
    <row r="330" spans="1:23">
      <c r="A330" t="s">
        <v>1213</v>
      </c>
      <c r="B330" t="s">
        <v>1261</v>
      </c>
      <c r="C330" t="s">
        <v>5154</v>
      </c>
      <c r="D330" t="s">
        <v>5155</v>
      </c>
      <c r="E330" t="s">
        <v>80</v>
      </c>
      <c r="F330" t="s">
        <v>5276</v>
      </c>
      <c r="G330" t="s">
        <v>5277</v>
      </c>
      <c r="H330" t="s">
        <v>321</v>
      </c>
      <c r="I330" t="s">
        <v>965</v>
      </c>
      <c r="J330" t="s">
        <v>205</v>
      </c>
      <c r="K330" t="s">
        <v>281</v>
      </c>
      <c r="L330" t="s">
        <v>314</v>
      </c>
      <c r="M330" t="s">
        <v>735</v>
      </c>
      <c r="N330" t="s">
        <v>339</v>
      </c>
      <c r="O330" t="s">
        <v>1217</v>
      </c>
      <c r="P330" s="144">
        <v>38127</v>
      </c>
      <c r="Q330" t="s">
        <v>1218</v>
      </c>
      <c r="R330" t="s">
        <v>5278</v>
      </c>
      <c r="T330" s="144">
        <v>35547.438499999997</v>
      </c>
      <c r="U330" s="133">
        <v>5.16866310069085E-6</v>
      </c>
      <c r="V330" s="133">
        <v>8.4487807610853796E-2</v>
      </c>
      <c r="W330" s="133">
        <v>1.1751947114676699E-2</v>
      </c>
    </row>
    <row r="331" spans="1:23">
      <c r="A331" t="s">
        <v>1213</v>
      </c>
      <c r="B331" t="s">
        <v>1261</v>
      </c>
      <c r="C331" t="s">
        <v>5047</v>
      </c>
      <c r="D331" t="s">
        <v>5048</v>
      </c>
      <c r="E331" t="s">
        <v>80</v>
      </c>
      <c r="F331" t="s">
        <v>5279</v>
      </c>
      <c r="G331" t="s">
        <v>5280</v>
      </c>
      <c r="H331" t="s">
        <v>321</v>
      </c>
      <c r="I331" t="s">
        <v>965</v>
      </c>
      <c r="J331" t="s">
        <v>205</v>
      </c>
      <c r="K331" t="s">
        <v>224</v>
      </c>
      <c r="L331" t="s">
        <v>314</v>
      </c>
      <c r="M331" t="s">
        <v>596</v>
      </c>
      <c r="N331" t="s">
        <v>339</v>
      </c>
      <c r="O331" t="s">
        <v>1215</v>
      </c>
      <c r="P331" s="144">
        <v>220180</v>
      </c>
      <c r="Q331" t="s">
        <v>1216</v>
      </c>
      <c r="R331" t="s">
        <v>5281</v>
      </c>
      <c r="T331" s="144">
        <v>26413.6273</v>
      </c>
      <c r="U331" s="133">
        <v>1.1035197559005078E-5</v>
      </c>
      <c r="V331" s="133">
        <v>6.277891041429659E-2</v>
      </c>
      <c r="W331" s="133">
        <v>8.7323183778656964E-3</v>
      </c>
    </row>
    <row r="332" spans="1:23">
      <c r="A332" t="s">
        <v>1213</v>
      </c>
      <c r="B332" t="s">
        <v>1261</v>
      </c>
      <c r="C332" t="s">
        <v>5154</v>
      </c>
      <c r="D332" t="s">
        <v>5155</v>
      </c>
      <c r="E332" t="s">
        <v>80</v>
      </c>
      <c r="F332" t="s">
        <v>5250</v>
      </c>
      <c r="G332" t="s">
        <v>5251</v>
      </c>
      <c r="H332" t="s">
        <v>321</v>
      </c>
      <c r="I332" t="s">
        <v>965</v>
      </c>
      <c r="J332" t="s">
        <v>205</v>
      </c>
      <c r="K332" t="s">
        <v>281</v>
      </c>
      <c r="L332" t="s">
        <v>380</v>
      </c>
      <c r="M332" t="s">
        <v>604</v>
      </c>
      <c r="N332" t="s">
        <v>339</v>
      </c>
      <c r="O332" t="s">
        <v>1215</v>
      </c>
      <c r="P332" s="144">
        <v>10891</v>
      </c>
      <c r="Q332" t="s">
        <v>1216</v>
      </c>
      <c r="R332" t="s">
        <v>5252</v>
      </c>
      <c r="T332" s="144">
        <v>14894.352199999999</v>
      </c>
      <c r="U332" s="133">
        <v>1.0190704946763368E-6</v>
      </c>
      <c r="V332" s="133">
        <v>3.5400332965180956E-2</v>
      </c>
      <c r="W332" s="133">
        <v>4.9240577145158171E-3</v>
      </c>
    </row>
    <row r="333" spans="1:23">
      <c r="A333" t="s">
        <v>1213</v>
      </c>
      <c r="B333" t="s">
        <v>1261</v>
      </c>
      <c r="C333" t="s">
        <v>4900</v>
      </c>
      <c r="D333" t="s">
        <v>4901</v>
      </c>
      <c r="E333" t="s">
        <v>80</v>
      </c>
      <c r="F333" t="s">
        <v>5282</v>
      </c>
      <c r="G333" t="s">
        <v>5283</v>
      </c>
      <c r="H333" t="s">
        <v>321</v>
      </c>
      <c r="I333" t="s">
        <v>965</v>
      </c>
      <c r="J333" t="s">
        <v>205</v>
      </c>
      <c r="K333" t="s">
        <v>224</v>
      </c>
      <c r="L333" t="s">
        <v>344</v>
      </c>
      <c r="M333" t="s">
        <v>735</v>
      </c>
      <c r="N333" t="s">
        <v>339</v>
      </c>
      <c r="O333" t="s">
        <v>1215</v>
      </c>
      <c r="P333" s="144">
        <v>72569</v>
      </c>
      <c r="Q333" t="s">
        <v>1216</v>
      </c>
      <c r="R333" t="s">
        <v>5284</v>
      </c>
      <c r="T333" s="144">
        <v>11251.367699999999</v>
      </c>
      <c r="U333" s="133">
        <v>1.8903499846148085E-6</v>
      </c>
      <c r="V333" s="133">
        <v>2.67418252850023E-2</v>
      </c>
      <c r="W333" s="133">
        <v>3.719690750489996E-3</v>
      </c>
    </row>
    <row r="334" spans="1:23">
      <c r="A334" t="s">
        <v>1213</v>
      </c>
      <c r="B334" t="s">
        <v>1261</v>
      </c>
      <c r="C334" t="s">
        <v>4900</v>
      </c>
      <c r="D334" t="s">
        <v>4901</v>
      </c>
      <c r="E334" t="s">
        <v>80</v>
      </c>
      <c r="F334" t="s">
        <v>5147</v>
      </c>
      <c r="G334" t="s">
        <v>5148</v>
      </c>
      <c r="H334" t="s">
        <v>321</v>
      </c>
      <c r="I334" t="s">
        <v>965</v>
      </c>
      <c r="J334" t="s">
        <v>205</v>
      </c>
      <c r="K334" t="s">
        <v>224</v>
      </c>
      <c r="L334" t="s">
        <v>344</v>
      </c>
      <c r="M334" t="s">
        <v>735</v>
      </c>
      <c r="N334" t="s">
        <v>339</v>
      </c>
      <c r="O334" t="s">
        <v>1215</v>
      </c>
      <c r="P334" s="144">
        <v>19860</v>
      </c>
      <c r="Q334" t="s">
        <v>1216</v>
      </c>
      <c r="R334" t="s">
        <v>5149</v>
      </c>
      <c r="T334" s="144">
        <v>10799.751400000001</v>
      </c>
      <c r="U334" s="133">
        <v>4.8306939704403897E-7</v>
      </c>
      <c r="V334" s="133">
        <v>2.5668440754547661E-2</v>
      </c>
      <c r="W334" s="133">
        <v>3.5703868616529699E-3</v>
      </c>
    </row>
    <row r="335" spans="1:23">
      <c r="A335" t="s">
        <v>1213</v>
      </c>
      <c r="B335" t="s">
        <v>1261</v>
      </c>
      <c r="C335" t="s">
        <v>4900</v>
      </c>
      <c r="D335" t="s">
        <v>4901</v>
      </c>
      <c r="E335" t="s">
        <v>80</v>
      </c>
      <c r="F335" t="s">
        <v>5070</v>
      </c>
      <c r="G335" t="s">
        <v>5071</v>
      </c>
      <c r="H335" t="s">
        <v>321</v>
      </c>
      <c r="I335" t="s">
        <v>965</v>
      </c>
      <c r="J335" t="s">
        <v>205</v>
      </c>
      <c r="K335" t="s">
        <v>224</v>
      </c>
      <c r="L335" t="s">
        <v>344</v>
      </c>
      <c r="M335" t="s">
        <v>735</v>
      </c>
      <c r="N335" t="s">
        <v>339</v>
      </c>
      <c r="O335" t="s">
        <v>1215</v>
      </c>
      <c r="P335" s="144">
        <v>36673</v>
      </c>
      <c r="Q335" t="s">
        <v>1216</v>
      </c>
      <c r="R335" t="s">
        <v>5072</v>
      </c>
      <c r="T335" s="144">
        <v>10308.089400000001</v>
      </c>
      <c r="U335" s="133">
        <v>2.3486533012946959E-6</v>
      </c>
      <c r="V335" s="133">
        <v>2.4499877008879033E-2</v>
      </c>
      <c r="W335" s="133">
        <v>3.4078438897429965E-3</v>
      </c>
    </row>
    <row r="336" spans="1:23">
      <c r="A336" t="s">
        <v>1213</v>
      </c>
      <c r="B336" t="s">
        <v>1261</v>
      </c>
      <c r="C336" t="s">
        <v>5150</v>
      </c>
      <c r="D336" t="s">
        <v>5151</v>
      </c>
      <c r="E336" t="s">
        <v>80</v>
      </c>
      <c r="F336" t="s">
        <v>5152</v>
      </c>
      <c r="G336" t="s">
        <v>5045</v>
      </c>
      <c r="H336" t="s">
        <v>321</v>
      </c>
      <c r="I336" t="s">
        <v>965</v>
      </c>
      <c r="J336" t="s">
        <v>205</v>
      </c>
      <c r="K336" t="s">
        <v>224</v>
      </c>
      <c r="L336" t="s">
        <v>380</v>
      </c>
      <c r="M336" t="s">
        <v>604</v>
      </c>
      <c r="N336" t="s">
        <v>339</v>
      </c>
      <c r="O336" t="s">
        <v>1215</v>
      </c>
      <c r="P336" s="144">
        <v>2479</v>
      </c>
      <c r="Q336" t="s">
        <v>1216</v>
      </c>
      <c r="R336" t="s">
        <v>5153</v>
      </c>
      <c r="T336" s="144">
        <v>9355.5190000000002</v>
      </c>
      <c r="U336" s="133">
        <v>9.8665408805422574E-8</v>
      </c>
      <c r="V336" s="133">
        <v>2.2235843806461812E-2</v>
      </c>
      <c r="W336" s="133">
        <v>3.092925095977762E-3</v>
      </c>
    </row>
    <row r="337" spans="1:23">
      <c r="A337" t="s">
        <v>1213</v>
      </c>
      <c r="B337" t="s">
        <v>1261</v>
      </c>
      <c r="C337" t="s">
        <v>5285</v>
      </c>
      <c r="D337" t="s">
        <v>5286</v>
      </c>
      <c r="E337" t="s">
        <v>80</v>
      </c>
      <c r="F337" t="s">
        <v>5287</v>
      </c>
      <c r="G337" t="s">
        <v>5288</v>
      </c>
      <c r="H337" t="s">
        <v>321</v>
      </c>
      <c r="I337" t="s">
        <v>965</v>
      </c>
      <c r="J337" t="s">
        <v>205</v>
      </c>
      <c r="K337" t="s">
        <v>224</v>
      </c>
      <c r="L337" t="s">
        <v>344</v>
      </c>
      <c r="M337" t="s">
        <v>735</v>
      </c>
      <c r="N337" t="s">
        <v>339</v>
      </c>
      <c r="O337" t="s">
        <v>1215</v>
      </c>
      <c r="P337" s="144">
        <v>11802</v>
      </c>
      <c r="Q337" t="s">
        <v>1216</v>
      </c>
      <c r="R337" t="s">
        <v>5289</v>
      </c>
      <c r="T337" s="144">
        <v>4122.3216000000002</v>
      </c>
      <c r="U337" s="133">
        <v>1.5546103311641412E-6</v>
      </c>
      <c r="V337" s="133">
        <v>9.7977781812547456E-3</v>
      </c>
      <c r="W337" s="133">
        <v>1.3628353520283214E-3</v>
      </c>
    </row>
    <row r="338" spans="1:23">
      <c r="A338" t="s">
        <v>1213</v>
      </c>
      <c r="B338" t="s">
        <v>1262</v>
      </c>
      <c r="C338" t="s">
        <v>4922</v>
      </c>
      <c r="D338" t="s">
        <v>4923</v>
      </c>
      <c r="E338" t="s">
        <v>309</v>
      </c>
      <c r="F338" t="s">
        <v>4924</v>
      </c>
      <c r="G338" t="s">
        <v>4925</v>
      </c>
      <c r="H338" t="s">
        <v>312</v>
      </c>
      <c r="I338" t="s">
        <v>964</v>
      </c>
      <c r="J338" t="s">
        <v>204</v>
      </c>
      <c r="K338" t="s">
        <v>204</v>
      </c>
      <c r="L338" t="s">
        <v>340</v>
      </c>
      <c r="M338" t="s">
        <v>572</v>
      </c>
      <c r="N338" t="s">
        <v>339</v>
      </c>
      <c r="O338" t="s">
        <v>1212</v>
      </c>
      <c r="P338" s="144">
        <v>13152</v>
      </c>
      <c r="R338" t="s">
        <v>4926</v>
      </c>
      <c r="T338" s="144">
        <v>2636.9760000000001</v>
      </c>
      <c r="U338" s="133">
        <v>3.713271622967635E-4</v>
      </c>
      <c r="V338" s="133">
        <v>5.6026969640567775E-2</v>
      </c>
      <c r="W338" s="133">
        <v>9.4693726065269157E-3</v>
      </c>
    </row>
    <row r="339" spans="1:23">
      <c r="A339" t="s">
        <v>1213</v>
      </c>
      <c r="B339" t="s">
        <v>1262</v>
      </c>
      <c r="C339" t="s">
        <v>4905</v>
      </c>
      <c r="D339" t="s">
        <v>4906</v>
      </c>
      <c r="E339" t="s">
        <v>309</v>
      </c>
      <c r="F339" t="s">
        <v>4937</v>
      </c>
      <c r="G339" t="s">
        <v>4938</v>
      </c>
      <c r="H339" t="s">
        <v>312</v>
      </c>
      <c r="I339" t="s">
        <v>964</v>
      </c>
      <c r="J339" t="s">
        <v>204</v>
      </c>
      <c r="K339" t="s">
        <v>204</v>
      </c>
      <c r="L339" t="s">
        <v>340</v>
      </c>
      <c r="M339" t="s">
        <v>577</v>
      </c>
      <c r="N339" t="s">
        <v>339</v>
      </c>
      <c r="O339" t="s">
        <v>1212</v>
      </c>
      <c r="P339" s="144">
        <v>111286</v>
      </c>
      <c r="R339" t="s">
        <v>4939</v>
      </c>
      <c r="T339" s="144">
        <v>2255.7672000000002</v>
      </c>
      <c r="U339" s="133">
        <v>2.7296263255223251E-4</v>
      </c>
      <c r="V339" s="133">
        <v>4.7927550933769582E-2</v>
      </c>
      <c r="W339" s="133">
        <v>8.1004530643317852E-3</v>
      </c>
    </row>
    <row r="340" spans="1:23">
      <c r="A340" t="s">
        <v>1213</v>
      </c>
      <c r="B340" t="s">
        <v>1262</v>
      </c>
      <c r="C340" t="s">
        <v>4922</v>
      </c>
      <c r="D340" t="s">
        <v>4923</v>
      </c>
      <c r="E340" t="s">
        <v>309</v>
      </c>
      <c r="F340" t="s">
        <v>5011</v>
      </c>
      <c r="G340" t="s">
        <v>5012</v>
      </c>
      <c r="H340" t="s">
        <v>312</v>
      </c>
      <c r="I340" t="s">
        <v>965</v>
      </c>
      <c r="J340" t="s">
        <v>204</v>
      </c>
      <c r="K340" t="s">
        <v>204</v>
      </c>
      <c r="L340" t="s">
        <v>340</v>
      </c>
      <c r="M340" t="s">
        <v>598</v>
      </c>
      <c r="N340" t="s">
        <v>339</v>
      </c>
      <c r="O340" t="s">
        <v>1212</v>
      </c>
      <c r="P340" s="144">
        <v>18475</v>
      </c>
      <c r="R340" t="s">
        <v>5013</v>
      </c>
      <c r="T340" s="144">
        <v>2872.8625000000002</v>
      </c>
      <c r="U340" s="133">
        <v>1.8775242411499249E-3</v>
      </c>
      <c r="V340" s="133">
        <v>6.1038773226993963E-2</v>
      </c>
      <c r="W340" s="133">
        <v>1.0316440293661539E-2</v>
      </c>
    </row>
    <row r="341" spans="1:23">
      <c r="A341" t="s">
        <v>1213</v>
      </c>
      <c r="B341" t="s">
        <v>1262</v>
      </c>
      <c r="C341" t="s">
        <v>4922</v>
      </c>
      <c r="D341" t="s">
        <v>4923</v>
      </c>
      <c r="E341" t="s">
        <v>309</v>
      </c>
      <c r="F341" t="s">
        <v>4951</v>
      </c>
      <c r="G341" t="s">
        <v>4952</v>
      </c>
      <c r="H341" t="s">
        <v>312</v>
      </c>
      <c r="I341" t="s">
        <v>965</v>
      </c>
      <c r="J341" t="s">
        <v>204</v>
      </c>
      <c r="K341" t="s">
        <v>204</v>
      </c>
      <c r="L341" t="s">
        <v>340</v>
      </c>
      <c r="M341" t="s">
        <v>605</v>
      </c>
      <c r="N341" t="s">
        <v>339</v>
      </c>
      <c r="O341" t="s">
        <v>1212</v>
      </c>
      <c r="P341" s="144">
        <v>35509</v>
      </c>
      <c r="R341" t="s">
        <v>4953</v>
      </c>
      <c r="T341" s="144">
        <v>1813.4446</v>
      </c>
      <c r="U341" s="133">
        <v>4.6758988091726575E-4</v>
      </c>
      <c r="V341" s="133">
        <v>3.8529667023841196E-2</v>
      </c>
      <c r="W341" s="133">
        <v>6.5120740206870819E-3</v>
      </c>
    </row>
    <row r="342" spans="1:23">
      <c r="A342" t="s">
        <v>1213</v>
      </c>
      <c r="B342" t="s">
        <v>1262</v>
      </c>
      <c r="C342" t="s">
        <v>4909</v>
      </c>
      <c r="D342" t="s">
        <v>4910</v>
      </c>
      <c r="E342" t="s">
        <v>309</v>
      </c>
      <c r="F342" t="s">
        <v>4948</v>
      </c>
      <c r="G342" t="s">
        <v>4949</v>
      </c>
      <c r="H342" t="s">
        <v>312</v>
      </c>
      <c r="I342" t="s">
        <v>965</v>
      </c>
      <c r="J342" t="s">
        <v>204</v>
      </c>
      <c r="K342" t="s">
        <v>204</v>
      </c>
      <c r="L342" t="s">
        <v>340</v>
      </c>
      <c r="M342" t="s">
        <v>605</v>
      </c>
      <c r="N342" t="s">
        <v>339</v>
      </c>
      <c r="O342" t="s">
        <v>1212</v>
      </c>
      <c r="P342" s="144">
        <v>24215</v>
      </c>
      <c r="R342" t="s">
        <v>4950</v>
      </c>
      <c r="T342" s="144">
        <v>1642.0192</v>
      </c>
      <c r="U342" s="133">
        <v>7.8112903225806447E-4</v>
      </c>
      <c r="V342" s="133">
        <v>3.4887445720507469E-2</v>
      </c>
      <c r="W342" s="133">
        <v>5.8964856556914472E-3</v>
      </c>
    </row>
    <row r="343" spans="1:23">
      <c r="A343" t="s">
        <v>1213</v>
      </c>
      <c r="B343" t="s">
        <v>1262</v>
      </c>
      <c r="C343" t="s">
        <v>4917</v>
      </c>
      <c r="D343" t="s">
        <v>4918</v>
      </c>
      <c r="E343" t="s">
        <v>309</v>
      </c>
      <c r="F343" t="s">
        <v>5023</v>
      </c>
      <c r="G343" t="s">
        <v>5024</v>
      </c>
      <c r="H343" t="s">
        <v>312</v>
      </c>
      <c r="I343" t="s">
        <v>965</v>
      </c>
      <c r="J343" t="s">
        <v>204</v>
      </c>
      <c r="K343" t="s">
        <v>204</v>
      </c>
      <c r="L343" t="s">
        <v>340</v>
      </c>
      <c r="M343" t="s">
        <v>582</v>
      </c>
      <c r="N343" t="s">
        <v>339</v>
      </c>
      <c r="O343" t="s">
        <v>1212</v>
      </c>
      <c r="P343" s="144">
        <v>3676</v>
      </c>
      <c r="R343" t="s">
        <v>5022</v>
      </c>
      <c r="T343" s="144">
        <v>596.61480000000006</v>
      </c>
      <c r="U343" s="133">
        <v>1.6055746109560812E-4</v>
      </c>
      <c r="V343" s="133">
        <v>1.2676080209570893E-2</v>
      </c>
      <c r="W343" s="133">
        <v>2.1424418894098901E-3</v>
      </c>
    </row>
    <row r="344" spans="1:23">
      <c r="A344" t="s">
        <v>1213</v>
      </c>
      <c r="B344" t="s">
        <v>1262</v>
      </c>
      <c r="C344" t="s">
        <v>4922</v>
      </c>
      <c r="D344" t="s">
        <v>4923</v>
      </c>
      <c r="E344" t="s">
        <v>309</v>
      </c>
      <c r="F344" t="s">
        <v>5215</v>
      </c>
      <c r="G344" t="s">
        <v>5216</v>
      </c>
      <c r="H344" t="s">
        <v>312</v>
      </c>
      <c r="I344" t="s">
        <v>965</v>
      </c>
      <c r="J344" t="s">
        <v>204</v>
      </c>
      <c r="K344" t="s">
        <v>204</v>
      </c>
      <c r="L344" t="s">
        <v>340</v>
      </c>
      <c r="M344" t="s">
        <v>588</v>
      </c>
      <c r="N344" t="s">
        <v>339</v>
      </c>
      <c r="O344" t="s">
        <v>1212</v>
      </c>
      <c r="P344" s="144">
        <v>7699</v>
      </c>
      <c r="R344" t="s">
        <v>5217</v>
      </c>
      <c r="T344" s="144">
        <v>386.87479999999999</v>
      </c>
      <c r="U344" s="133">
        <v>8.0165491395511586E-4</v>
      </c>
      <c r="V344" s="133">
        <v>8.2198017247605767E-3</v>
      </c>
      <c r="W344" s="133">
        <v>1.3892660228257477E-3</v>
      </c>
    </row>
    <row r="345" spans="1:23">
      <c r="A345" t="s">
        <v>1213</v>
      </c>
      <c r="B345" t="s">
        <v>1262</v>
      </c>
      <c r="C345" t="s">
        <v>4922</v>
      </c>
      <c r="D345" t="s">
        <v>4923</v>
      </c>
      <c r="E345" t="s">
        <v>309</v>
      </c>
      <c r="F345" t="s">
        <v>5218</v>
      </c>
      <c r="G345" t="s">
        <v>5219</v>
      </c>
      <c r="H345" t="s">
        <v>312</v>
      </c>
      <c r="I345" t="s">
        <v>965</v>
      </c>
      <c r="J345" t="s">
        <v>204</v>
      </c>
      <c r="K345" t="s">
        <v>204</v>
      </c>
      <c r="L345" t="s">
        <v>340</v>
      </c>
      <c r="M345" t="s">
        <v>707</v>
      </c>
      <c r="N345" t="s">
        <v>339</v>
      </c>
      <c r="O345" t="s">
        <v>1212</v>
      </c>
      <c r="P345" s="144">
        <v>5977</v>
      </c>
      <c r="R345" t="s">
        <v>5220</v>
      </c>
      <c r="T345" s="144">
        <v>242.78570000000002</v>
      </c>
      <c r="U345" s="133">
        <v>1.7077142857142857E-3</v>
      </c>
      <c r="V345" s="133">
        <v>5.1583894901367257E-3</v>
      </c>
      <c r="W345" s="133">
        <v>8.718428364958066E-4</v>
      </c>
    </row>
    <row r="346" spans="1:23">
      <c r="A346" t="s">
        <v>1213</v>
      </c>
      <c r="B346" t="s">
        <v>1262</v>
      </c>
      <c r="C346" t="s">
        <v>4895</v>
      </c>
      <c r="D346" t="s">
        <v>4896</v>
      </c>
      <c r="E346" t="s">
        <v>80</v>
      </c>
      <c r="F346" t="s">
        <v>4897</v>
      </c>
      <c r="G346" t="s">
        <v>4898</v>
      </c>
      <c r="H346" t="s">
        <v>321</v>
      </c>
      <c r="I346" t="s">
        <v>965</v>
      </c>
      <c r="J346" t="s">
        <v>205</v>
      </c>
      <c r="K346" t="s">
        <v>224</v>
      </c>
      <c r="L346" t="s">
        <v>346</v>
      </c>
      <c r="M346" t="s">
        <v>597</v>
      </c>
      <c r="N346" t="s">
        <v>339</v>
      </c>
      <c r="O346" t="s">
        <v>1215</v>
      </c>
      <c r="P346" s="144">
        <v>5639</v>
      </c>
      <c r="Q346" t="s">
        <v>1216</v>
      </c>
      <c r="R346" t="s">
        <v>4899</v>
      </c>
      <c r="T346" s="144">
        <v>9225.3523999999998</v>
      </c>
      <c r="U346" s="133">
        <v>2.169987875231229E-8</v>
      </c>
      <c r="V346" s="133">
        <v>0.1960598075637153</v>
      </c>
      <c r="W346" s="133">
        <v>3.3136958555768321E-2</v>
      </c>
    </row>
    <row r="347" spans="1:23">
      <c r="A347" t="s">
        <v>1213</v>
      </c>
      <c r="B347" t="s">
        <v>1262</v>
      </c>
      <c r="C347" t="s">
        <v>4900</v>
      </c>
      <c r="D347" t="s">
        <v>4901</v>
      </c>
      <c r="E347" t="s">
        <v>80</v>
      </c>
      <c r="F347" t="s">
        <v>4902</v>
      </c>
      <c r="G347" t="s">
        <v>4903</v>
      </c>
      <c r="H347" t="s">
        <v>321</v>
      </c>
      <c r="I347" t="s">
        <v>965</v>
      </c>
      <c r="J347" t="s">
        <v>205</v>
      </c>
      <c r="K347" t="s">
        <v>224</v>
      </c>
      <c r="L347" t="s">
        <v>344</v>
      </c>
      <c r="M347" t="s">
        <v>604</v>
      </c>
      <c r="N347" t="s">
        <v>339</v>
      </c>
      <c r="O347" t="s">
        <v>1215</v>
      </c>
      <c r="P347" s="144">
        <v>3898</v>
      </c>
      <c r="Q347" t="s">
        <v>1216</v>
      </c>
      <c r="R347" t="s">
        <v>4904</v>
      </c>
      <c r="T347" s="144">
        <v>7524.1512000000002</v>
      </c>
      <c r="U347" s="133">
        <v>7.3268920716655753E-9</v>
      </c>
      <c r="V347" s="133">
        <v>0.1599720551403935</v>
      </c>
      <c r="W347" s="133">
        <v>2.7037603612589466E-2</v>
      </c>
    </row>
    <row r="348" spans="1:23">
      <c r="A348" t="s">
        <v>1213</v>
      </c>
      <c r="B348" t="s">
        <v>1262</v>
      </c>
      <c r="C348" t="s">
        <v>5047</v>
      </c>
      <c r="D348" t="s">
        <v>5048</v>
      </c>
      <c r="E348" t="s">
        <v>80</v>
      </c>
      <c r="F348" t="s">
        <v>5226</v>
      </c>
      <c r="G348" t="s">
        <v>5227</v>
      </c>
      <c r="H348" t="s">
        <v>321</v>
      </c>
      <c r="I348" t="s">
        <v>965</v>
      </c>
      <c r="J348" t="s">
        <v>205</v>
      </c>
      <c r="K348" t="s">
        <v>224</v>
      </c>
      <c r="L348" t="s">
        <v>368</v>
      </c>
      <c r="M348" t="s">
        <v>735</v>
      </c>
      <c r="N348" t="s">
        <v>339</v>
      </c>
      <c r="O348" t="s">
        <v>1217</v>
      </c>
      <c r="P348" s="144">
        <v>6107</v>
      </c>
      <c r="Q348" t="s">
        <v>1218</v>
      </c>
      <c r="R348" t="s">
        <v>5228</v>
      </c>
      <c r="T348" s="144">
        <v>3760.7242999999999</v>
      </c>
      <c r="U348" s="133">
        <v>9.7356050701666588E-7</v>
      </c>
      <c r="V348" s="133">
        <v>7.9902883230695179E-2</v>
      </c>
      <c r="W348" s="133">
        <v>1.3504749203844252E-2</v>
      </c>
    </row>
    <row r="349" spans="1:23">
      <c r="A349" t="s">
        <v>1213</v>
      </c>
      <c r="B349" t="s">
        <v>1262</v>
      </c>
      <c r="C349" t="s">
        <v>5221</v>
      </c>
      <c r="D349" t="s">
        <v>5222</v>
      </c>
      <c r="E349" t="s">
        <v>80</v>
      </c>
      <c r="F349" t="s">
        <v>5223</v>
      </c>
      <c r="G349" t="s">
        <v>5224</v>
      </c>
      <c r="H349" t="s">
        <v>321</v>
      </c>
      <c r="I349" t="s">
        <v>965</v>
      </c>
      <c r="J349" t="s">
        <v>205</v>
      </c>
      <c r="K349" t="s">
        <v>224</v>
      </c>
      <c r="L349" t="s">
        <v>314</v>
      </c>
      <c r="M349" t="s">
        <v>597</v>
      </c>
      <c r="N349" t="s">
        <v>339</v>
      </c>
      <c r="O349" t="s">
        <v>1215</v>
      </c>
      <c r="P349" s="144">
        <v>4967</v>
      </c>
      <c r="Q349" t="s">
        <v>1216</v>
      </c>
      <c r="R349" t="s">
        <v>5225</v>
      </c>
      <c r="T349" s="144">
        <v>3340.2175000000002</v>
      </c>
      <c r="U349" s="133">
        <v>2.1549416816805926E-7</v>
      </c>
      <c r="V349" s="133">
        <v>7.0968513605720249E-2</v>
      </c>
      <c r="W349" s="133">
        <v>1.1994710814724151E-2</v>
      </c>
    </row>
    <row r="350" spans="1:23">
      <c r="A350" t="s">
        <v>1213</v>
      </c>
      <c r="B350" t="s">
        <v>1262</v>
      </c>
      <c r="C350" t="s">
        <v>4900</v>
      </c>
      <c r="D350" t="s">
        <v>4901</v>
      </c>
      <c r="E350" t="s">
        <v>80</v>
      </c>
      <c r="F350" t="s">
        <v>5164</v>
      </c>
      <c r="G350" t="s">
        <v>5165</v>
      </c>
      <c r="H350" t="s">
        <v>321</v>
      </c>
      <c r="I350" t="s">
        <v>965</v>
      </c>
      <c r="J350" t="s">
        <v>205</v>
      </c>
      <c r="K350" t="s">
        <v>224</v>
      </c>
      <c r="L350" t="s">
        <v>344</v>
      </c>
      <c r="M350" t="s">
        <v>735</v>
      </c>
      <c r="N350" t="s">
        <v>339</v>
      </c>
      <c r="O350" t="s">
        <v>1215</v>
      </c>
      <c r="P350" s="144">
        <v>4233</v>
      </c>
      <c r="Q350" t="s">
        <v>1216</v>
      </c>
      <c r="R350" t="s">
        <v>5166</v>
      </c>
      <c r="T350" s="144">
        <v>1471.0656999999999</v>
      </c>
      <c r="U350" s="133">
        <v>1.0704748436218736E-7</v>
      </c>
      <c r="V350" s="133">
        <v>3.1255254503094923E-2</v>
      </c>
      <c r="W350" s="133">
        <v>5.2825925210727631E-3</v>
      </c>
    </row>
    <row r="351" spans="1:23">
      <c r="A351" t="s">
        <v>1213</v>
      </c>
      <c r="B351" t="s">
        <v>1262</v>
      </c>
      <c r="C351" t="s">
        <v>4890</v>
      </c>
      <c r="D351" t="s">
        <v>4891</v>
      </c>
      <c r="E351" t="s">
        <v>80</v>
      </c>
      <c r="F351" t="s">
        <v>4892</v>
      </c>
      <c r="G351" t="s">
        <v>4893</v>
      </c>
      <c r="H351" t="s">
        <v>321</v>
      </c>
      <c r="I351" t="s">
        <v>965</v>
      </c>
      <c r="J351" t="s">
        <v>205</v>
      </c>
      <c r="K351" t="s">
        <v>224</v>
      </c>
      <c r="L351" t="s">
        <v>344</v>
      </c>
      <c r="M351" t="s">
        <v>604</v>
      </c>
      <c r="N351" t="s">
        <v>339</v>
      </c>
      <c r="O351" t="s">
        <v>1215</v>
      </c>
      <c r="P351" s="144">
        <v>768</v>
      </c>
      <c r="Q351" t="s">
        <v>1216</v>
      </c>
      <c r="R351" t="s">
        <v>4894</v>
      </c>
      <c r="T351" s="144">
        <v>1358.9427000000001</v>
      </c>
      <c r="U351" s="133">
        <v>1.7626314389013964E-9</v>
      </c>
      <c r="V351" s="133">
        <v>2.887301361521721E-2</v>
      </c>
      <c r="W351" s="133">
        <v>4.8799591687687391E-3</v>
      </c>
    </row>
    <row r="352" spans="1:23">
      <c r="A352" t="s">
        <v>1213</v>
      </c>
      <c r="B352" t="s">
        <v>1262</v>
      </c>
      <c r="C352" t="s">
        <v>5047</v>
      </c>
      <c r="D352" t="s">
        <v>5048</v>
      </c>
      <c r="E352" t="s">
        <v>80</v>
      </c>
      <c r="F352" t="s">
        <v>5229</v>
      </c>
      <c r="G352" t="s">
        <v>5230</v>
      </c>
      <c r="H352" t="s">
        <v>321</v>
      </c>
      <c r="I352" t="s">
        <v>965</v>
      </c>
      <c r="J352" t="s">
        <v>205</v>
      </c>
      <c r="K352" t="s">
        <v>224</v>
      </c>
      <c r="L352" t="s">
        <v>344</v>
      </c>
      <c r="M352" t="s">
        <v>735</v>
      </c>
      <c r="N352" t="s">
        <v>339</v>
      </c>
      <c r="O352" t="s">
        <v>1215</v>
      </c>
      <c r="P352" s="144">
        <v>4932</v>
      </c>
      <c r="Q352" t="s">
        <v>1216</v>
      </c>
      <c r="R352" t="s">
        <v>5231</v>
      </c>
      <c r="T352" s="144">
        <v>1295.3373000000001</v>
      </c>
      <c r="U352" s="133">
        <v>2.9190669165905631E-7</v>
      </c>
      <c r="V352" s="133">
        <v>2.7521608894392372E-2</v>
      </c>
      <c r="W352" s="133">
        <v>4.6515521189888429E-3</v>
      </c>
    </row>
    <row r="353" spans="1:23">
      <c r="A353" t="s">
        <v>1213</v>
      </c>
      <c r="B353" t="s">
        <v>1262</v>
      </c>
      <c r="C353" t="s">
        <v>5055</v>
      </c>
      <c r="D353" t="s">
        <v>5056</v>
      </c>
      <c r="E353" t="s">
        <v>80</v>
      </c>
      <c r="F353" t="s">
        <v>5057</v>
      </c>
      <c r="G353" t="s">
        <v>5058</v>
      </c>
      <c r="H353" t="s">
        <v>321</v>
      </c>
      <c r="I353" t="s">
        <v>965</v>
      </c>
      <c r="J353" t="s">
        <v>205</v>
      </c>
      <c r="K353" t="s">
        <v>224</v>
      </c>
      <c r="L353" t="s">
        <v>344</v>
      </c>
      <c r="M353" t="s">
        <v>735</v>
      </c>
      <c r="N353" t="s">
        <v>339</v>
      </c>
      <c r="O353" t="s">
        <v>1215</v>
      </c>
      <c r="P353" s="144">
        <v>1123</v>
      </c>
      <c r="Q353" t="s">
        <v>1216</v>
      </c>
      <c r="R353" t="s">
        <v>5059</v>
      </c>
      <c r="T353" s="144">
        <v>933.89969999999994</v>
      </c>
      <c r="U353" s="133">
        <v>8.838093679070954E-8</v>
      </c>
      <c r="V353" s="133">
        <v>1.984226333876082E-2</v>
      </c>
      <c r="W353" s="133">
        <v>3.3536310479927449E-3</v>
      </c>
    </row>
    <row r="354" spans="1:23">
      <c r="A354" t="s">
        <v>1213</v>
      </c>
      <c r="B354" t="s">
        <v>1262</v>
      </c>
      <c r="C354" t="s">
        <v>5234</v>
      </c>
      <c r="D354" t="s">
        <v>5235</v>
      </c>
      <c r="E354" t="s">
        <v>80</v>
      </c>
      <c r="F354" t="s">
        <v>5236</v>
      </c>
      <c r="G354" t="s">
        <v>5237</v>
      </c>
      <c r="H354" t="s">
        <v>321</v>
      </c>
      <c r="I354" t="s">
        <v>965</v>
      </c>
      <c r="J354" t="s">
        <v>205</v>
      </c>
      <c r="K354" t="s">
        <v>224</v>
      </c>
      <c r="L354" t="s">
        <v>344</v>
      </c>
      <c r="N354" t="s">
        <v>339</v>
      </c>
      <c r="O354" t="s">
        <v>1215</v>
      </c>
      <c r="P354" s="144">
        <v>3419</v>
      </c>
      <c r="Q354" t="s">
        <v>1216</v>
      </c>
      <c r="R354" t="s">
        <v>4454</v>
      </c>
      <c r="T354" s="144">
        <v>630.27380000000005</v>
      </c>
      <c r="U354" s="133">
        <v>4.401176152859709E-7</v>
      </c>
      <c r="V354" s="133">
        <v>1.3391221526456146E-2</v>
      </c>
      <c r="W354" s="133">
        <v>2.2633111714601794E-3</v>
      </c>
    </row>
    <row r="355" spans="1:23">
      <c r="A355" t="s">
        <v>1213</v>
      </c>
      <c r="B355" t="s">
        <v>1262</v>
      </c>
      <c r="C355" t="s">
        <v>5047</v>
      </c>
      <c r="D355" t="s">
        <v>5048</v>
      </c>
      <c r="E355" t="s">
        <v>80</v>
      </c>
      <c r="F355" t="s">
        <v>5232</v>
      </c>
      <c r="G355" t="s">
        <v>5233</v>
      </c>
      <c r="H355" t="s">
        <v>321</v>
      </c>
      <c r="I355" t="s">
        <v>965</v>
      </c>
      <c r="J355" t="s">
        <v>205</v>
      </c>
      <c r="K355" t="s">
        <v>224</v>
      </c>
      <c r="M355" t="s">
        <v>735</v>
      </c>
      <c r="N355" t="s">
        <v>339</v>
      </c>
      <c r="O355" t="s">
        <v>1215</v>
      </c>
      <c r="P355" s="144">
        <v>6553</v>
      </c>
      <c r="Q355" t="s">
        <v>1216</v>
      </c>
      <c r="R355" t="s">
        <v>5077</v>
      </c>
      <c r="T355" s="144">
        <v>580.60669999999993</v>
      </c>
      <c r="U355" s="133">
        <v>1.4625557385951117E-6</v>
      </c>
      <c r="V355" s="133">
        <v>1.2335962250602088E-2</v>
      </c>
      <c r="W355" s="133">
        <v>2.0849570083908207E-3</v>
      </c>
    </row>
    <row r="356" spans="1:23">
      <c r="A356" t="s">
        <v>1213</v>
      </c>
      <c r="B356" t="s">
        <v>1262</v>
      </c>
      <c r="C356" t="s">
        <v>5159</v>
      </c>
      <c r="D356" t="s">
        <v>5160</v>
      </c>
      <c r="E356" t="s">
        <v>80</v>
      </c>
      <c r="F356" t="s">
        <v>5161</v>
      </c>
      <c r="G356" t="s">
        <v>5162</v>
      </c>
      <c r="H356" t="s">
        <v>321</v>
      </c>
      <c r="I356" t="s">
        <v>965</v>
      </c>
      <c r="J356" t="s">
        <v>205</v>
      </c>
      <c r="K356" t="s">
        <v>224</v>
      </c>
      <c r="L356" t="s">
        <v>344</v>
      </c>
      <c r="M356" t="s">
        <v>735</v>
      </c>
      <c r="N356" t="s">
        <v>339</v>
      </c>
      <c r="O356" t="s">
        <v>1215</v>
      </c>
      <c r="P356" s="144">
        <v>3193</v>
      </c>
      <c r="Q356" t="s">
        <v>1216</v>
      </c>
      <c r="R356" t="s">
        <v>5163</v>
      </c>
      <c r="T356" s="144">
        <v>498.69819999999999</v>
      </c>
      <c r="U356" s="133">
        <v>1.6865873782202568E-6</v>
      </c>
      <c r="V356" s="133">
        <v>1.0595677318574789E-2</v>
      </c>
      <c r="W356" s="133">
        <v>1.7908235478697201E-3</v>
      </c>
    </row>
    <row r="357" spans="1:23">
      <c r="A357" t="s">
        <v>1213</v>
      </c>
      <c r="B357" t="s">
        <v>1262</v>
      </c>
      <c r="C357" t="s">
        <v>5047</v>
      </c>
      <c r="D357" t="s">
        <v>5048</v>
      </c>
      <c r="E357" t="s">
        <v>80</v>
      </c>
      <c r="F357" t="s">
        <v>5049</v>
      </c>
      <c r="G357" t="s">
        <v>5050</v>
      </c>
      <c r="H357" t="s">
        <v>321</v>
      </c>
      <c r="I357" t="s">
        <v>965</v>
      </c>
      <c r="J357" t="s">
        <v>205</v>
      </c>
      <c r="K357" t="s">
        <v>224</v>
      </c>
      <c r="L357" t="s">
        <v>344</v>
      </c>
      <c r="M357" t="s">
        <v>602</v>
      </c>
      <c r="N357" t="s">
        <v>339</v>
      </c>
      <c r="O357" t="s">
        <v>1215</v>
      </c>
      <c r="P357" s="144">
        <v>77</v>
      </c>
      <c r="Q357" t="s">
        <v>1216</v>
      </c>
      <c r="R357" t="s">
        <v>5051</v>
      </c>
      <c r="T357" s="144">
        <v>59.6068</v>
      </c>
      <c r="U357" s="133">
        <v>1.1756445946232868E-9</v>
      </c>
      <c r="V357" s="133">
        <v>1.2664462761894919E-3</v>
      </c>
      <c r="W357" s="133">
        <v>2.1404783718131619E-4</v>
      </c>
    </row>
    <row r="358" spans="1:23">
      <c r="A358" t="s">
        <v>1213</v>
      </c>
      <c r="B358" t="s">
        <v>1262</v>
      </c>
      <c r="C358" t="s">
        <v>5047</v>
      </c>
      <c r="D358" t="s">
        <v>5048</v>
      </c>
      <c r="E358" t="s">
        <v>80</v>
      </c>
      <c r="F358" t="s">
        <v>5212</v>
      </c>
      <c r="G358" t="s">
        <v>5213</v>
      </c>
      <c r="H358" t="s">
        <v>321</v>
      </c>
      <c r="I358" t="s">
        <v>967</v>
      </c>
      <c r="J358" t="s">
        <v>205</v>
      </c>
      <c r="K358" t="s">
        <v>224</v>
      </c>
      <c r="L358" t="s">
        <v>344</v>
      </c>
      <c r="M358" t="s">
        <v>732</v>
      </c>
      <c r="N358" t="s">
        <v>339</v>
      </c>
      <c r="O358" t="s">
        <v>1215</v>
      </c>
      <c r="P358" s="144">
        <v>7045</v>
      </c>
      <c r="Q358" t="s">
        <v>1216</v>
      </c>
      <c r="R358" t="s">
        <v>5214</v>
      </c>
      <c r="T358" s="144">
        <v>2832.6067000000003</v>
      </c>
      <c r="U358" s="133">
        <v>2.1594776546938523E-7</v>
      </c>
      <c r="V358" s="133">
        <v>6.0229780124111919E-2</v>
      </c>
      <c r="W358" s="133">
        <v>1.0179708694996714E-2</v>
      </c>
    </row>
    <row r="359" spans="1:23">
      <c r="A359" t="s">
        <v>1213</v>
      </c>
      <c r="B359" t="s">
        <v>1262</v>
      </c>
      <c r="C359" t="s">
        <v>5047</v>
      </c>
      <c r="D359" t="s">
        <v>5048</v>
      </c>
      <c r="E359" t="s">
        <v>80</v>
      </c>
      <c r="F359" t="s">
        <v>5238</v>
      </c>
      <c r="G359" t="s">
        <v>5239</v>
      </c>
      <c r="H359" t="s">
        <v>321</v>
      </c>
      <c r="I359" t="s">
        <v>967</v>
      </c>
      <c r="J359" t="s">
        <v>205</v>
      </c>
      <c r="K359" t="s">
        <v>224</v>
      </c>
      <c r="L359" t="s">
        <v>380</v>
      </c>
      <c r="M359" t="s">
        <v>732</v>
      </c>
      <c r="N359" t="s">
        <v>339</v>
      </c>
      <c r="O359" t="s">
        <v>1215</v>
      </c>
      <c r="P359" s="144">
        <v>1709</v>
      </c>
      <c r="Q359" t="s">
        <v>1216</v>
      </c>
      <c r="R359" t="s">
        <v>5240</v>
      </c>
      <c r="T359" s="144">
        <v>618.51430000000005</v>
      </c>
      <c r="U359" s="133">
        <v>2.6742942734580908E-7</v>
      </c>
      <c r="V359" s="133">
        <v>1.3141371903359518E-2</v>
      </c>
      <c r="W359" s="133">
        <v>2.2210829518744968E-3</v>
      </c>
    </row>
    <row r="360" spans="1:23">
      <c r="A360" t="s">
        <v>1213</v>
      </c>
      <c r="B360" t="s">
        <v>1262</v>
      </c>
      <c r="C360" t="s">
        <v>5055</v>
      </c>
      <c r="D360" t="s">
        <v>5056</v>
      </c>
      <c r="E360" t="s">
        <v>80</v>
      </c>
      <c r="F360" t="s">
        <v>5129</v>
      </c>
      <c r="G360" t="s">
        <v>5130</v>
      </c>
      <c r="H360" t="s">
        <v>321</v>
      </c>
      <c r="I360" t="s">
        <v>967</v>
      </c>
      <c r="J360" t="s">
        <v>205</v>
      </c>
      <c r="K360" t="s">
        <v>224</v>
      </c>
      <c r="L360" t="s">
        <v>344</v>
      </c>
      <c r="M360" t="s">
        <v>732</v>
      </c>
      <c r="N360" t="s">
        <v>339</v>
      </c>
      <c r="O360" t="s">
        <v>1215</v>
      </c>
      <c r="P360" s="144">
        <v>1702</v>
      </c>
      <c r="Q360" t="s">
        <v>1216</v>
      </c>
      <c r="R360" t="s">
        <v>5131</v>
      </c>
      <c r="T360" s="144">
        <v>488.84790000000004</v>
      </c>
      <c r="U360" s="133">
        <v>1.0192422395063562E-7</v>
      </c>
      <c r="V360" s="133">
        <v>1.0397154337290748E-2</v>
      </c>
      <c r="W360" s="133">
        <v>1.7572702771360485E-3</v>
      </c>
    </row>
    <row r="361" spans="1:23">
      <c r="A361" t="s">
        <v>1213</v>
      </c>
      <c r="B361" t="s">
        <v>1263</v>
      </c>
      <c r="C361" t="s">
        <v>4905</v>
      </c>
      <c r="D361" t="s">
        <v>4906</v>
      </c>
      <c r="E361" t="s">
        <v>309</v>
      </c>
      <c r="F361" t="s">
        <v>4907</v>
      </c>
      <c r="G361" t="s">
        <v>4908</v>
      </c>
      <c r="H361" t="s">
        <v>321</v>
      </c>
      <c r="I361" t="s">
        <v>964</v>
      </c>
      <c r="J361" t="s">
        <v>204</v>
      </c>
      <c r="K361" t="s">
        <v>204</v>
      </c>
      <c r="L361" t="s">
        <v>340</v>
      </c>
      <c r="M361" t="s">
        <v>574</v>
      </c>
      <c r="N361" t="s">
        <v>339</v>
      </c>
      <c r="O361" t="s">
        <v>1212</v>
      </c>
      <c r="P361" s="144">
        <v>81914</v>
      </c>
      <c r="R361" t="s">
        <v>4594</v>
      </c>
      <c r="T361" s="144">
        <v>1626.8119999999999</v>
      </c>
      <c r="U361" s="133">
        <v>3.1945768335780609E-4</v>
      </c>
      <c r="V361" s="133">
        <v>3.7679776709888056E-2</v>
      </c>
      <c r="W361" s="133">
        <v>9.5690357172247831E-3</v>
      </c>
    </row>
    <row r="362" spans="1:23">
      <c r="A362" t="s">
        <v>1213</v>
      </c>
      <c r="B362" t="s">
        <v>1263</v>
      </c>
      <c r="C362" t="s">
        <v>4909</v>
      </c>
      <c r="D362" t="s">
        <v>4910</v>
      </c>
      <c r="E362" t="s">
        <v>309</v>
      </c>
      <c r="F362" t="s">
        <v>5290</v>
      </c>
      <c r="G362" t="s">
        <v>5291</v>
      </c>
      <c r="H362" t="s">
        <v>312</v>
      </c>
      <c r="I362" t="s">
        <v>964</v>
      </c>
      <c r="J362" t="s">
        <v>204</v>
      </c>
      <c r="K362" t="s">
        <v>204</v>
      </c>
      <c r="L362" t="s">
        <v>340</v>
      </c>
      <c r="M362" t="s">
        <v>574</v>
      </c>
      <c r="N362" t="s">
        <v>339</v>
      </c>
      <c r="O362" t="s">
        <v>1212</v>
      </c>
      <c r="P362" s="144">
        <v>49019</v>
      </c>
      <c r="R362" t="s">
        <v>5292</v>
      </c>
      <c r="T362" s="144">
        <v>1329.8855000000001</v>
      </c>
      <c r="U362" s="133">
        <v>7.0027142857142859E-4</v>
      </c>
      <c r="V362" s="133">
        <v>3.0802444490959466E-2</v>
      </c>
      <c r="W362" s="133">
        <v>7.8224903979984498E-3</v>
      </c>
    </row>
    <row r="363" spans="1:23">
      <c r="A363" t="s">
        <v>1213</v>
      </c>
      <c r="B363" t="s">
        <v>1263</v>
      </c>
      <c r="C363" t="s">
        <v>4905</v>
      </c>
      <c r="D363" t="s">
        <v>4906</v>
      </c>
      <c r="E363" t="s">
        <v>309</v>
      </c>
      <c r="F363" t="s">
        <v>4937</v>
      </c>
      <c r="G363" t="s">
        <v>4938</v>
      </c>
      <c r="H363" t="s">
        <v>312</v>
      </c>
      <c r="I363" t="s">
        <v>964</v>
      </c>
      <c r="J363" t="s">
        <v>204</v>
      </c>
      <c r="K363" t="s">
        <v>204</v>
      </c>
      <c r="L363" t="s">
        <v>340</v>
      </c>
      <c r="M363" t="s">
        <v>577</v>
      </c>
      <c r="N363" t="s">
        <v>339</v>
      </c>
      <c r="O363" t="s">
        <v>1212</v>
      </c>
      <c r="P363" s="144">
        <v>62637</v>
      </c>
      <c r="R363" t="s">
        <v>4939</v>
      </c>
      <c r="T363" s="144">
        <v>1269.652</v>
      </c>
      <c r="U363" s="133">
        <v>1.5363622032577492E-4</v>
      </c>
      <c r="V363" s="133">
        <v>2.9407333057643845E-2</v>
      </c>
      <c r="W363" s="133">
        <v>7.4681923553722432E-3</v>
      </c>
    </row>
    <row r="364" spans="1:23">
      <c r="A364" t="s">
        <v>1213</v>
      </c>
      <c r="B364" t="s">
        <v>1263</v>
      </c>
      <c r="C364" t="s">
        <v>4922</v>
      </c>
      <c r="D364" t="s">
        <v>4923</v>
      </c>
      <c r="E364" t="s">
        <v>309</v>
      </c>
      <c r="F364" t="s">
        <v>5293</v>
      </c>
      <c r="G364" t="s">
        <v>5294</v>
      </c>
      <c r="H364" t="s">
        <v>312</v>
      </c>
      <c r="I364" t="s">
        <v>964</v>
      </c>
      <c r="J364" t="s">
        <v>204</v>
      </c>
      <c r="K364" t="s">
        <v>204</v>
      </c>
      <c r="L364" t="s">
        <v>340</v>
      </c>
      <c r="M364" t="s">
        <v>574</v>
      </c>
      <c r="N364" t="s">
        <v>339</v>
      </c>
      <c r="O364" t="s">
        <v>1212</v>
      </c>
      <c r="P364" s="144">
        <v>3612</v>
      </c>
      <c r="R364" t="s">
        <v>5295</v>
      </c>
      <c r="T364" s="144">
        <v>714.0924</v>
      </c>
      <c r="U364" s="133">
        <v>1.1303360380764272E-4</v>
      </c>
      <c r="V364" s="133">
        <v>1.6539613379200256E-2</v>
      </c>
      <c r="W364" s="133">
        <v>4.2003473744875695E-3</v>
      </c>
    </row>
    <row r="365" spans="1:23">
      <c r="A365" t="s">
        <v>1213</v>
      </c>
      <c r="B365" t="s">
        <v>1263</v>
      </c>
      <c r="C365" t="s">
        <v>4922</v>
      </c>
      <c r="D365" t="s">
        <v>4923</v>
      </c>
      <c r="E365" t="s">
        <v>309</v>
      </c>
      <c r="F365" t="s">
        <v>4931</v>
      </c>
      <c r="G365" t="s">
        <v>4932</v>
      </c>
      <c r="H365" t="s">
        <v>312</v>
      </c>
      <c r="I365" t="s">
        <v>964</v>
      </c>
      <c r="J365" t="s">
        <v>204</v>
      </c>
      <c r="K365" t="s">
        <v>204</v>
      </c>
      <c r="L365" t="s">
        <v>340</v>
      </c>
      <c r="M365" t="s">
        <v>577</v>
      </c>
      <c r="N365" t="s">
        <v>339</v>
      </c>
      <c r="O365" t="s">
        <v>1212</v>
      </c>
      <c r="P365" s="144">
        <v>911</v>
      </c>
      <c r="R365" t="s">
        <v>4933</v>
      </c>
      <c r="T365" s="144">
        <v>179.1026</v>
      </c>
      <c r="U365" s="133">
        <v>2.6157029347038431E-5</v>
      </c>
      <c r="V365" s="133">
        <v>4.1483255657244807E-3</v>
      </c>
      <c r="W365" s="133">
        <v>1.0534955079677328E-3</v>
      </c>
    </row>
    <row r="366" spans="1:23">
      <c r="A366" t="s">
        <v>1213</v>
      </c>
      <c r="B366" t="s">
        <v>1263</v>
      </c>
      <c r="C366" t="s">
        <v>4922</v>
      </c>
      <c r="D366" t="s">
        <v>4923</v>
      </c>
      <c r="E366" t="s">
        <v>309</v>
      </c>
      <c r="F366" t="s">
        <v>4951</v>
      </c>
      <c r="G366" t="s">
        <v>4952</v>
      </c>
      <c r="H366" t="s">
        <v>312</v>
      </c>
      <c r="I366" t="s">
        <v>965</v>
      </c>
      <c r="J366" t="s">
        <v>204</v>
      </c>
      <c r="K366" t="s">
        <v>204</v>
      </c>
      <c r="L366" t="s">
        <v>340</v>
      </c>
      <c r="M366" t="s">
        <v>605</v>
      </c>
      <c r="N366" t="s">
        <v>339</v>
      </c>
      <c r="O366" t="s">
        <v>1212</v>
      </c>
      <c r="P366" s="144">
        <v>59332</v>
      </c>
      <c r="R366" t="s">
        <v>4953</v>
      </c>
      <c r="T366" s="144">
        <v>3030.0852</v>
      </c>
      <c r="U366" s="133">
        <v>7.8129608872632881E-4</v>
      </c>
      <c r="V366" s="133">
        <v>7.0182007784456504E-2</v>
      </c>
      <c r="W366" s="133">
        <v>1.7823198485668715E-2</v>
      </c>
    </row>
    <row r="367" spans="1:23">
      <c r="A367" t="s">
        <v>1213</v>
      </c>
      <c r="B367" t="s">
        <v>1263</v>
      </c>
      <c r="C367" t="s">
        <v>4940</v>
      </c>
      <c r="D367" t="s">
        <v>4941</v>
      </c>
      <c r="E367" t="s">
        <v>309</v>
      </c>
      <c r="F367" t="s">
        <v>4999</v>
      </c>
      <c r="G367" t="s">
        <v>5000</v>
      </c>
      <c r="H367" t="s">
        <v>312</v>
      </c>
      <c r="I367" t="s">
        <v>965</v>
      </c>
      <c r="J367" t="s">
        <v>204</v>
      </c>
      <c r="K367" t="s">
        <v>204</v>
      </c>
      <c r="L367" t="s">
        <v>340</v>
      </c>
      <c r="M367" t="s">
        <v>605</v>
      </c>
      <c r="N367" t="s">
        <v>339</v>
      </c>
      <c r="O367" t="s">
        <v>1212</v>
      </c>
      <c r="P367" s="144">
        <v>24117</v>
      </c>
      <c r="R367" t="s">
        <v>5001</v>
      </c>
      <c r="T367" s="144">
        <v>2006.0521000000001</v>
      </c>
      <c r="U367" s="133">
        <v>1.0048749999999999E-3</v>
      </c>
      <c r="V367" s="133">
        <v>4.6463630604314285E-2</v>
      </c>
      <c r="W367" s="133">
        <v>1.1799755190373656E-2</v>
      </c>
    </row>
    <row r="368" spans="1:23">
      <c r="A368" t="s">
        <v>1213</v>
      </c>
      <c r="B368" t="s">
        <v>1263</v>
      </c>
      <c r="C368" t="s">
        <v>4909</v>
      </c>
      <c r="D368" t="s">
        <v>4910</v>
      </c>
      <c r="E368" t="s">
        <v>309</v>
      </c>
      <c r="F368" t="s">
        <v>4948</v>
      </c>
      <c r="G368" t="s">
        <v>4949</v>
      </c>
      <c r="H368" t="s">
        <v>312</v>
      </c>
      <c r="I368" t="s">
        <v>965</v>
      </c>
      <c r="J368" t="s">
        <v>204</v>
      </c>
      <c r="K368" t="s">
        <v>204</v>
      </c>
      <c r="L368" t="s">
        <v>340</v>
      </c>
      <c r="M368" t="s">
        <v>605</v>
      </c>
      <c r="N368" t="s">
        <v>339</v>
      </c>
      <c r="O368" t="s">
        <v>1212</v>
      </c>
      <c r="P368" s="144">
        <v>13210</v>
      </c>
      <c r="R368" t="s">
        <v>4950</v>
      </c>
      <c r="T368" s="144">
        <v>895.77009999999996</v>
      </c>
      <c r="U368" s="133">
        <v>4.2612903225806452E-4</v>
      </c>
      <c r="V368" s="133">
        <v>2.0747582708690853E-2</v>
      </c>
      <c r="W368" s="133">
        <v>5.2689898221567237E-3</v>
      </c>
    </row>
    <row r="369" spans="1:23">
      <c r="A369" t="s">
        <v>1213</v>
      </c>
      <c r="B369" t="s">
        <v>1263</v>
      </c>
      <c r="C369" t="s">
        <v>4922</v>
      </c>
      <c r="D369" t="s">
        <v>4923</v>
      </c>
      <c r="E369" t="s">
        <v>309</v>
      </c>
      <c r="F369" t="s">
        <v>5011</v>
      </c>
      <c r="G369" t="s">
        <v>5012</v>
      </c>
      <c r="H369" t="s">
        <v>312</v>
      </c>
      <c r="I369" t="s">
        <v>965</v>
      </c>
      <c r="J369" t="s">
        <v>204</v>
      </c>
      <c r="K369" t="s">
        <v>204</v>
      </c>
      <c r="L369" t="s">
        <v>340</v>
      </c>
      <c r="M369" t="s">
        <v>598</v>
      </c>
      <c r="N369" t="s">
        <v>339</v>
      </c>
      <c r="O369" t="s">
        <v>1212</v>
      </c>
      <c r="P369" s="144">
        <v>5532</v>
      </c>
      <c r="R369" t="s">
        <v>5013</v>
      </c>
      <c r="T369" s="144">
        <v>860.226</v>
      </c>
      <c r="U369" s="133">
        <v>5.6219020850021022E-4</v>
      </c>
      <c r="V369" s="133">
        <v>1.9924319960184313E-2</v>
      </c>
      <c r="W369" s="133">
        <v>5.0599166446330252E-3</v>
      </c>
    </row>
    <row r="370" spans="1:23">
      <c r="A370" t="s">
        <v>1213</v>
      </c>
      <c r="B370" t="s">
        <v>1263</v>
      </c>
      <c r="C370" t="s">
        <v>4917</v>
      </c>
      <c r="D370" t="s">
        <v>4918</v>
      </c>
      <c r="E370" t="s">
        <v>309</v>
      </c>
      <c r="F370" t="s">
        <v>5023</v>
      </c>
      <c r="G370" t="s">
        <v>5024</v>
      </c>
      <c r="H370" t="s">
        <v>312</v>
      </c>
      <c r="I370" t="s">
        <v>965</v>
      </c>
      <c r="J370" t="s">
        <v>204</v>
      </c>
      <c r="K370" t="s">
        <v>204</v>
      </c>
      <c r="L370" t="s">
        <v>340</v>
      </c>
      <c r="M370" t="s">
        <v>582</v>
      </c>
      <c r="N370" t="s">
        <v>339</v>
      </c>
      <c r="O370" t="s">
        <v>1212</v>
      </c>
      <c r="P370" s="144">
        <v>5222</v>
      </c>
      <c r="R370" t="s">
        <v>5022</v>
      </c>
      <c r="T370" s="144">
        <v>847.53059999999994</v>
      </c>
      <c r="U370" s="133">
        <v>2.2808244337357606E-4</v>
      </c>
      <c r="V370" s="133">
        <v>1.9630272568426189E-2</v>
      </c>
      <c r="W370" s="133">
        <v>4.9852413084187346E-3</v>
      </c>
    </row>
    <row r="371" spans="1:23">
      <c r="A371" t="s">
        <v>1213</v>
      </c>
      <c r="B371" t="s">
        <v>1263</v>
      </c>
      <c r="C371" t="s">
        <v>4922</v>
      </c>
      <c r="D371" t="s">
        <v>4923</v>
      </c>
      <c r="E371" t="s">
        <v>309</v>
      </c>
      <c r="F371" t="s">
        <v>5218</v>
      </c>
      <c r="G371" t="s">
        <v>5219</v>
      </c>
      <c r="H371" t="s">
        <v>312</v>
      </c>
      <c r="I371" t="s">
        <v>965</v>
      </c>
      <c r="J371" t="s">
        <v>204</v>
      </c>
      <c r="K371" t="s">
        <v>204</v>
      </c>
      <c r="L371" t="s">
        <v>340</v>
      </c>
      <c r="M371" t="s">
        <v>707</v>
      </c>
      <c r="N371" t="s">
        <v>339</v>
      </c>
      <c r="O371" t="s">
        <v>1212</v>
      </c>
      <c r="P371" s="144">
        <v>2129</v>
      </c>
      <c r="R371" t="s">
        <v>5220</v>
      </c>
      <c r="T371" s="144">
        <v>86.48</v>
      </c>
      <c r="U371" s="133">
        <v>6.0828571428571431E-4</v>
      </c>
      <c r="V371" s="133">
        <v>2.0030257068146514E-3</v>
      </c>
      <c r="W371" s="133">
        <v>5.086820094132602E-4</v>
      </c>
    </row>
    <row r="372" spans="1:23">
      <c r="A372" t="s">
        <v>1213</v>
      </c>
      <c r="B372" t="s">
        <v>1263</v>
      </c>
      <c r="C372" t="s">
        <v>4922</v>
      </c>
      <c r="D372" t="s">
        <v>4923</v>
      </c>
      <c r="E372" t="s">
        <v>309</v>
      </c>
      <c r="F372" t="s">
        <v>5215</v>
      </c>
      <c r="G372" t="s">
        <v>5216</v>
      </c>
      <c r="H372" t="s">
        <v>312</v>
      </c>
      <c r="I372" t="s">
        <v>965</v>
      </c>
      <c r="J372" t="s">
        <v>204</v>
      </c>
      <c r="K372" t="s">
        <v>204</v>
      </c>
      <c r="L372" t="s">
        <v>340</v>
      </c>
      <c r="M372" t="s">
        <v>588</v>
      </c>
      <c r="N372" t="s">
        <v>339</v>
      </c>
      <c r="O372" t="s">
        <v>1212</v>
      </c>
      <c r="P372" s="144">
        <v>1252</v>
      </c>
      <c r="R372" t="s">
        <v>5217</v>
      </c>
      <c r="T372" s="144">
        <v>62.912999999999997</v>
      </c>
      <c r="U372" s="133">
        <v>1.3036393716999676E-4</v>
      </c>
      <c r="V372" s="133">
        <v>1.457173744638125E-3</v>
      </c>
      <c r="W372" s="133">
        <v>3.7005918893848536E-4</v>
      </c>
    </row>
    <row r="373" spans="1:23">
      <c r="A373" t="s">
        <v>1213</v>
      </c>
      <c r="B373" t="s">
        <v>1263</v>
      </c>
      <c r="C373" t="s">
        <v>4900</v>
      </c>
      <c r="D373" t="s">
        <v>4901</v>
      </c>
      <c r="E373" t="s">
        <v>80</v>
      </c>
      <c r="F373" t="s">
        <v>4902</v>
      </c>
      <c r="G373" t="s">
        <v>4903</v>
      </c>
      <c r="H373" t="s">
        <v>321</v>
      </c>
      <c r="I373" t="s">
        <v>965</v>
      </c>
      <c r="J373" t="s">
        <v>205</v>
      </c>
      <c r="K373" t="s">
        <v>224</v>
      </c>
      <c r="L373" t="s">
        <v>344</v>
      </c>
      <c r="M373" t="s">
        <v>604</v>
      </c>
      <c r="N373" t="s">
        <v>339</v>
      </c>
      <c r="O373" t="s">
        <v>1215</v>
      </c>
      <c r="P373" s="144">
        <v>5825</v>
      </c>
      <c r="Q373" t="s">
        <v>1216</v>
      </c>
      <c r="R373" t="s">
        <v>4904</v>
      </c>
      <c r="T373" s="144">
        <v>11241.3357</v>
      </c>
      <c r="U373" s="133">
        <v>1.0948985715097993E-8</v>
      </c>
      <c r="V373" s="133">
        <v>0.26053083960366302</v>
      </c>
      <c r="W373" s="133">
        <v>6.6163579704860184E-2</v>
      </c>
    </row>
    <row r="374" spans="1:23">
      <c r="A374" t="s">
        <v>1213</v>
      </c>
      <c r="B374" t="s">
        <v>1263</v>
      </c>
      <c r="C374" t="s">
        <v>4895</v>
      </c>
      <c r="D374" t="s">
        <v>4896</v>
      </c>
      <c r="E374" t="s">
        <v>80</v>
      </c>
      <c r="F374" t="s">
        <v>4897</v>
      </c>
      <c r="G374" t="s">
        <v>4898</v>
      </c>
      <c r="H374" t="s">
        <v>321</v>
      </c>
      <c r="I374" t="s">
        <v>965</v>
      </c>
      <c r="J374" t="s">
        <v>205</v>
      </c>
      <c r="K374" t="s">
        <v>224</v>
      </c>
      <c r="L374" t="s">
        <v>346</v>
      </c>
      <c r="M374" t="s">
        <v>597</v>
      </c>
      <c r="N374" t="s">
        <v>339</v>
      </c>
      <c r="O374" t="s">
        <v>1215</v>
      </c>
      <c r="P374" s="144">
        <v>3151</v>
      </c>
      <c r="Q374" t="s">
        <v>1216</v>
      </c>
      <c r="R374" t="s">
        <v>4899</v>
      </c>
      <c r="T374" s="144">
        <v>5155.0070999999998</v>
      </c>
      <c r="U374" s="133">
        <v>1.212561056012343E-8</v>
      </c>
      <c r="V374" s="133">
        <v>0.11943039396878594</v>
      </c>
      <c r="W374" s="133">
        <v>3.0330161306652163E-2</v>
      </c>
    </row>
    <row r="375" spans="1:23">
      <c r="A375" t="s">
        <v>1213</v>
      </c>
      <c r="B375" t="s">
        <v>1263</v>
      </c>
      <c r="C375" t="s">
        <v>5221</v>
      </c>
      <c r="D375" t="s">
        <v>5222</v>
      </c>
      <c r="E375" t="s">
        <v>80</v>
      </c>
      <c r="F375" t="s">
        <v>5223</v>
      </c>
      <c r="G375" t="s">
        <v>5224</v>
      </c>
      <c r="H375" t="s">
        <v>321</v>
      </c>
      <c r="I375" t="s">
        <v>965</v>
      </c>
      <c r="J375" t="s">
        <v>205</v>
      </c>
      <c r="K375" t="s">
        <v>224</v>
      </c>
      <c r="L375" t="s">
        <v>314</v>
      </c>
      <c r="M375" t="s">
        <v>597</v>
      </c>
      <c r="N375" t="s">
        <v>339</v>
      </c>
      <c r="O375" t="s">
        <v>1215</v>
      </c>
      <c r="P375" s="144">
        <v>2769</v>
      </c>
      <c r="Q375" t="s">
        <v>1216</v>
      </c>
      <c r="R375" t="s">
        <v>5225</v>
      </c>
      <c r="T375" s="144">
        <v>1862.1024</v>
      </c>
      <c r="U375" s="133">
        <v>1.2013355177317416E-7</v>
      </c>
      <c r="V375" s="133">
        <v>4.3129506766771811E-2</v>
      </c>
      <c r="W375" s="133">
        <v>1.0953031752155349E-2</v>
      </c>
    </row>
    <row r="376" spans="1:23">
      <c r="A376" t="s">
        <v>1213</v>
      </c>
      <c r="B376" t="s">
        <v>1263</v>
      </c>
      <c r="C376" t="s">
        <v>5047</v>
      </c>
      <c r="D376" t="s">
        <v>5048</v>
      </c>
      <c r="E376" t="s">
        <v>80</v>
      </c>
      <c r="F376" t="s">
        <v>5226</v>
      </c>
      <c r="G376" t="s">
        <v>5227</v>
      </c>
      <c r="H376" t="s">
        <v>321</v>
      </c>
      <c r="I376" t="s">
        <v>965</v>
      </c>
      <c r="J376" t="s">
        <v>205</v>
      </c>
      <c r="K376" t="s">
        <v>224</v>
      </c>
      <c r="L376" t="s">
        <v>368</v>
      </c>
      <c r="M376" t="s">
        <v>735</v>
      </c>
      <c r="N376" t="s">
        <v>339</v>
      </c>
      <c r="O376" t="s">
        <v>1217</v>
      </c>
      <c r="P376" s="144">
        <v>1931</v>
      </c>
      <c r="Q376" t="s">
        <v>1218</v>
      </c>
      <c r="R376" t="s">
        <v>5228</v>
      </c>
      <c r="T376" s="144">
        <v>1189.1205</v>
      </c>
      <c r="U376" s="133">
        <v>3.0783450778601308E-7</v>
      </c>
      <c r="V376" s="133">
        <v>2.7542083527831877E-2</v>
      </c>
      <c r="W376" s="133">
        <v>6.9944995437154385E-3</v>
      </c>
    </row>
    <row r="377" spans="1:23">
      <c r="A377" t="s">
        <v>1213</v>
      </c>
      <c r="B377" t="s">
        <v>1263</v>
      </c>
      <c r="C377" t="s">
        <v>4900</v>
      </c>
      <c r="D377" t="s">
        <v>4901</v>
      </c>
      <c r="E377" t="s">
        <v>80</v>
      </c>
      <c r="F377" t="s">
        <v>5164</v>
      </c>
      <c r="G377" t="s">
        <v>5165</v>
      </c>
      <c r="H377" t="s">
        <v>321</v>
      </c>
      <c r="I377" t="s">
        <v>965</v>
      </c>
      <c r="J377" t="s">
        <v>205</v>
      </c>
      <c r="K377" t="s">
        <v>224</v>
      </c>
      <c r="L377" t="s">
        <v>344</v>
      </c>
      <c r="M377" t="s">
        <v>735</v>
      </c>
      <c r="N377" t="s">
        <v>339</v>
      </c>
      <c r="O377" t="s">
        <v>1215</v>
      </c>
      <c r="P377" s="144">
        <v>2355</v>
      </c>
      <c r="Q377" t="s">
        <v>1216</v>
      </c>
      <c r="R377" t="s">
        <v>5166</v>
      </c>
      <c r="T377" s="144">
        <v>818.41719999999998</v>
      </c>
      <c r="U377" s="133">
        <v>5.9555120640905089E-8</v>
      </c>
      <c r="V377" s="133">
        <v>1.8955955002266166E-2</v>
      </c>
      <c r="W377" s="133">
        <v>4.8139937735668615E-3</v>
      </c>
    </row>
    <row r="378" spans="1:23">
      <c r="A378" t="s">
        <v>1213</v>
      </c>
      <c r="B378" t="s">
        <v>1263</v>
      </c>
      <c r="C378" t="s">
        <v>5047</v>
      </c>
      <c r="D378" t="s">
        <v>5048</v>
      </c>
      <c r="E378" t="s">
        <v>80</v>
      </c>
      <c r="F378" t="s">
        <v>5049</v>
      </c>
      <c r="G378" t="s">
        <v>5050</v>
      </c>
      <c r="H378" t="s">
        <v>321</v>
      </c>
      <c r="I378" t="s">
        <v>965</v>
      </c>
      <c r="J378" t="s">
        <v>205</v>
      </c>
      <c r="K378" t="s">
        <v>224</v>
      </c>
      <c r="L378" t="s">
        <v>344</v>
      </c>
      <c r="M378" t="s">
        <v>602</v>
      </c>
      <c r="N378" t="s">
        <v>339</v>
      </c>
      <c r="O378" t="s">
        <v>1215</v>
      </c>
      <c r="P378" s="144">
        <v>979</v>
      </c>
      <c r="Q378" t="s">
        <v>1216</v>
      </c>
      <c r="R378" t="s">
        <v>5051</v>
      </c>
      <c r="T378" s="144">
        <v>757.85789999999997</v>
      </c>
      <c r="U378" s="133">
        <v>1.4947481274496074E-8</v>
      </c>
      <c r="V378" s="133">
        <v>1.7553297944930834E-2</v>
      </c>
      <c r="W378" s="133">
        <v>4.4577794683707027E-3</v>
      </c>
    </row>
    <row r="379" spans="1:23">
      <c r="A379" t="s">
        <v>1213</v>
      </c>
      <c r="B379" t="s">
        <v>1263</v>
      </c>
      <c r="C379" t="s">
        <v>4890</v>
      </c>
      <c r="D379" t="s">
        <v>4891</v>
      </c>
      <c r="E379" t="s">
        <v>80</v>
      </c>
      <c r="F379" t="s">
        <v>4892</v>
      </c>
      <c r="G379" t="s">
        <v>4893</v>
      </c>
      <c r="H379" t="s">
        <v>321</v>
      </c>
      <c r="I379" t="s">
        <v>965</v>
      </c>
      <c r="J379" t="s">
        <v>205</v>
      </c>
      <c r="K379" t="s">
        <v>224</v>
      </c>
      <c r="L379" t="s">
        <v>344</v>
      </c>
      <c r="M379" t="s">
        <v>604</v>
      </c>
      <c r="N379" t="s">
        <v>339</v>
      </c>
      <c r="O379" t="s">
        <v>1215</v>
      </c>
      <c r="P379" s="144">
        <v>420</v>
      </c>
      <c r="Q379" t="s">
        <v>1216</v>
      </c>
      <c r="R379" t="s">
        <v>4894</v>
      </c>
      <c r="T379" s="144">
        <v>743.17180000000008</v>
      </c>
      <c r="U379" s="133">
        <v>9.6393906814920104E-10</v>
      </c>
      <c r="V379" s="133">
        <v>1.721314283400709E-2</v>
      </c>
      <c r="W379" s="133">
        <v>4.3713947630979752E-3</v>
      </c>
    </row>
    <row r="380" spans="1:23">
      <c r="A380" t="s">
        <v>1213</v>
      </c>
      <c r="B380" t="s">
        <v>1263</v>
      </c>
      <c r="C380" t="s">
        <v>5047</v>
      </c>
      <c r="D380" t="s">
        <v>5048</v>
      </c>
      <c r="E380" t="s">
        <v>80</v>
      </c>
      <c r="F380" t="s">
        <v>5229</v>
      </c>
      <c r="G380" t="s">
        <v>5230</v>
      </c>
      <c r="H380" t="s">
        <v>321</v>
      </c>
      <c r="I380" t="s">
        <v>965</v>
      </c>
      <c r="J380" t="s">
        <v>205</v>
      </c>
      <c r="K380" t="s">
        <v>224</v>
      </c>
      <c r="L380" t="s">
        <v>344</v>
      </c>
      <c r="M380" t="s">
        <v>735</v>
      </c>
      <c r="N380" t="s">
        <v>339</v>
      </c>
      <c r="O380" t="s">
        <v>1215</v>
      </c>
      <c r="P380" s="144">
        <v>2743</v>
      </c>
      <c r="Q380" t="s">
        <v>1216</v>
      </c>
      <c r="R380" t="s">
        <v>5231</v>
      </c>
      <c r="T380" s="144">
        <v>720.41969999999992</v>
      </c>
      <c r="U380" s="133">
        <v>1.6234794306990904E-7</v>
      </c>
      <c r="V380" s="133">
        <v>1.668616543398601E-2</v>
      </c>
      <c r="W380" s="133">
        <v>4.2375652661294149E-3</v>
      </c>
    </row>
    <row r="381" spans="1:23">
      <c r="A381" t="s">
        <v>1213</v>
      </c>
      <c r="B381" t="s">
        <v>1263</v>
      </c>
      <c r="C381" t="s">
        <v>5055</v>
      </c>
      <c r="D381" t="s">
        <v>5056</v>
      </c>
      <c r="E381" t="s">
        <v>80</v>
      </c>
      <c r="F381" t="s">
        <v>5057</v>
      </c>
      <c r="G381" t="s">
        <v>5058</v>
      </c>
      <c r="H381" t="s">
        <v>321</v>
      </c>
      <c r="I381" t="s">
        <v>965</v>
      </c>
      <c r="J381" t="s">
        <v>205</v>
      </c>
      <c r="K381" t="s">
        <v>224</v>
      </c>
      <c r="L381" t="s">
        <v>344</v>
      </c>
      <c r="M381" t="s">
        <v>735</v>
      </c>
      <c r="N381" t="s">
        <v>339</v>
      </c>
      <c r="O381" t="s">
        <v>1215</v>
      </c>
      <c r="P381" s="144">
        <v>626</v>
      </c>
      <c r="Q381" t="s">
        <v>1216</v>
      </c>
      <c r="R381" t="s">
        <v>5059</v>
      </c>
      <c r="T381" s="144">
        <v>520.58879999999999</v>
      </c>
      <c r="U381" s="133">
        <v>4.9266666456798013E-8</v>
      </c>
      <c r="V381" s="133">
        <v>1.2057736046593064E-2</v>
      </c>
      <c r="W381" s="133">
        <v>3.0621441254039903E-3</v>
      </c>
    </row>
    <row r="382" spans="1:23">
      <c r="A382" t="s">
        <v>1213</v>
      </c>
      <c r="B382" t="s">
        <v>1263</v>
      </c>
      <c r="C382" t="s">
        <v>5159</v>
      </c>
      <c r="D382" t="s">
        <v>5160</v>
      </c>
      <c r="E382" t="s">
        <v>80</v>
      </c>
      <c r="F382" t="s">
        <v>5161</v>
      </c>
      <c r="G382" t="s">
        <v>5162</v>
      </c>
      <c r="H382" t="s">
        <v>321</v>
      </c>
      <c r="I382" t="s">
        <v>965</v>
      </c>
      <c r="J382" t="s">
        <v>205</v>
      </c>
      <c r="K382" t="s">
        <v>224</v>
      </c>
      <c r="L382" t="s">
        <v>344</v>
      </c>
      <c r="M382" t="s">
        <v>735</v>
      </c>
      <c r="N382" t="s">
        <v>339</v>
      </c>
      <c r="O382" t="s">
        <v>1215</v>
      </c>
      <c r="P382" s="144">
        <v>1741</v>
      </c>
      <c r="Q382" t="s">
        <v>1216</v>
      </c>
      <c r="R382" t="s">
        <v>5163</v>
      </c>
      <c r="T382" s="144">
        <v>271.9178</v>
      </c>
      <c r="U382" s="133">
        <v>9.1962061555949489E-7</v>
      </c>
      <c r="V382" s="133">
        <v>6.2980856559783317E-3</v>
      </c>
      <c r="W382" s="133">
        <v>1.5994417126251805E-3</v>
      </c>
    </row>
    <row r="383" spans="1:23">
      <c r="A383" t="s">
        <v>1213</v>
      </c>
      <c r="B383" t="s">
        <v>1263</v>
      </c>
      <c r="C383" t="s">
        <v>5234</v>
      </c>
      <c r="D383" t="s">
        <v>5235</v>
      </c>
      <c r="E383" t="s">
        <v>80</v>
      </c>
      <c r="F383" t="s">
        <v>5236</v>
      </c>
      <c r="G383" t="s">
        <v>5237</v>
      </c>
      <c r="H383" t="s">
        <v>321</v>
      </c>
      <c r="I383" t="s">
        <v>965</v>
      </c>
      <c r="J383" t="s">
        <v>205</v>
      </c>
      <c r="K383" t="s">
        <v>224</v>
      </c>
      <c r="L383" t="s">
        <v>344</v>
      </c>
      <c r="N383" t="s">
        <v>339</v>
      </c>
      <c r="O383" t="s">
        <v>1215</v>
      </c>
      <c r="P383" s="144">
        <v>1465</v>
      </c>
      <c r="Q383" t="s">
        <v>1216</v>
      </c>
      <c r="R383" t="s">
        <v>4454</v>
      </c>
      <c r="T383" s="144">
        <v>270.06470000000002</v>
      </c>
      <c r="U383" s="133">
        <v>1.8858505597951078E-7</v>
      </c>
      <c r="V383" s="133">
        <v>6.2551640609981723E-3</v>
      </c>
      <c r="W383" s="133">
        <v>1.5885414814861352E-3</v>
      </c>
    </row>
    <row r="384" spans="1:23">
      <c r="A384" t="s">
        <v>1213</v>
      </c>
      <c r="B384" t="s">
        <v>1263</v>
      </c>
      <c r="C384" t="s">
        <v>5047</v>
      </c>
      <c r="D384" t="s">
        <v>5048</v>
      </c>
      <c r="E384" t="s">
        <v>80</v>
      </c>
      <c r="F384" t="s">
        <v>5232</v>
      </c>
      <c r="G384" t="s">
        <v>5233</v>
      </c>
      <c r="H384" t="s">
        <v>321</v>
      </c>
      <c r="I384" t="s">
        <v>965</v>
      </c>
      <c r="J384" t="s">
        <v>205</v>
      </c>
      <c r="K384" t="s">
        <v>224</v>
      </c>
      <c r="M384" t="s">
        <v>735</v>
      </c>
      <c r="N384" t="s">
        <v>339</v>
      </c>
      <c r="O384" t="s">
        <v>1215</v>
      </c>
      <c r="P384" s="144">
        <v>2957</v>
      </c>
      <c r="Q384" t="s">
        <v>1216</v>
      </c>
      <c r="R384" t="s">
        <v>5077</v>
      </c>
      <c r="T384" s="144">
        <v>261.99509999999998</v>
      </c>
      <c r="U384" s="133">
        <v>6.5996907050598896E-7</v>
      </c>
      <c r="V384" s="133">
        <v>6.0682599239156509E-3</v>
      </c>
      <c r="W384" s="133">
        <v>1.5410759039374659E-3</v>
      </c>
    </row>
    <row r="385" spans="1:23">
      <c r="A385" t="s">
        <v>1213</v>
      </c>
      <c r="B385" t="s">
        <v>1263</v>
      </c>
      <c r="C385" t="s">
        <v>4922</v>
      </c>
      <c r="D385" t="s">
        <v>4923</v>
      </c>
      <c r="E385" t="s">
        <v>309</v>
      </c>
      <c r="F385" t="s">
        <v>5167</v>
      </c>
      <c r="G385" t="s">
        <v>5168</v>
      </c>
      <c r="H385" t="s">
        <v>312</v>
      </c>
      <c r="I385" t="s">
        <v>966</v>
      </c>
      <c r="J385" t="s">
        <v>204</v>
      </c>
      <c r="K385" t="s">
        <v>204</v>
      </c>
      <c r="L385" t="s">
        <v>340</v>
      </c>
      <c r="M385" t="s">
        <v>573</v>
      </c>
      <c r="N385" t="s">
        <v>339</v>
      </c>
      <c r="O385" t="s">
        <v>1212</v>
      </c>
      <c r="P385" s="144">
        <v>45759</v>
      </c>
      <c r="R385" t="s">
        <v>5169</v>
      </c>
      <c r="T385" s="144">
        <v>1666.7533000000001</v>
      </c>
      <c r="U385" s="133">
        <v>5.7982539119492082E-4</v>
      </c>
      <c r="V385" s="133">
        <v>3.8604884616435124E-2</v>
      </c>
      <c r="W385" s="133">
        <v>9.8039731657185505E-3</v>
      </c>
    </row>
    <row r="386" spans="1:23">
      <c r="A386" t="s">
        <v>1213</v>
      </c>
      <c r="B386" t="s">
        <v>1263</v>
      </c>
      <c r="C386" t="s">
        <v>4917</v>
      </c>
      <c r="D386" t="s">
        <v>4918</v>
      </c>
      <c r="E386" t="s">
        <v>309</v>
      </c>
      <c r="F386" t="s">
        <v>5090</v>
      </c>
      <c r="G386" t="s">
        <v>5091</v>
      </c>
      <c r="H386" t="s">
        <v>312</v>
      </c>
      <c r="I386" t="s">
        <v>966</v>
      </c>
      <c r="J386" t="s">
        <v>204</v>
      </c>
      <c r="K386" t="s">
        <v>204</v>
      </c>
      <c r="L386" t="s">
        <v>340</v>
      </c>
      <c r="M386" t="s">
        <v>576</v>
      </c>
      <c r="N386" t="s">
        <v>339</v>
      </c>
      <c r="O386" t="s">
        <v>1212</v>
      </c>
      <c r="P386" s="144">
        <v>372024.02</v>
      </c>
      <c r="R386" t="s">
        <v>5092</v>
      </c>
      <c r="T386" s="144">
        <v>1336.7194999999999</v>
      </c>
      <c r="U386" s="133">
        <v>2.7061977701363371E-4</v>
      </c>
      <c r="V386" s="133">
        <v>3.0960732574676523E-2</v>
      </c>
      <c r="W386" s="133">
        <v>7.8626887340544609E-3</v>
      </c>
    </row>
    <row r="387" spans="1:23">
      <c r="A387" t="s">
        <v>1213</v>
      </c>
      <c r="B387" t="s">
        <v>1263</v>
      </c>
      <c r="C387" t="s">
        <v>4905</v>
      </c>
      <c r="D387" t="s">
        <v>4906</v>
      </c>
      <c r="E387" t="s">
        <v>309</v>
      </c>
      <c r="F387" t="s">
        <v>5296</v>
      </c>
      <c r="G387" t="s">
        <v>5297</v>
      </c>
      <c r="H387" t="s">
        <v>312</v>
      </c>
      <c r="I387" t="s">
        <v>966</v>
      </c>
      <c r="J387" t="s">
        <v>204</v>
      </c>
      <c r="K387" t="s">
        <v>204</v>
      </c>
      <c r="L387" t="s">
        <v>340</v>
      </c>
      <c r="M387" t="s">
        <v>624</v>
      </c>
      <c r="N387" t="s">
        <v>339</v>
      </c>
      <c r="O387" t="s">
        <v>1212</v>
      </c>
      <c r="P387" s="144">
        <v>14050</v>
      </c>
      <c r="R387" t="s">
        <v>5298</v>
      </c>
      <c r="T387" s="144">
        <v>531.94419999999991</v>
      </c>
      <c r="U387" s="133">
        <v>4.3504925222000526E-4</v>
      </c>
      <c r="V387" s="133">
        <v>1.2320747383521395E-2</v>
      </c>
      <c r="W387" s="133">
        <v>3.1289376442849492E-3</v>
      </c>
    </row>
    <row r="388" spans="1:23">
      <c r="A388" t="s">
        <v>1213</v>
      </c>
      <c r="B388" t="s">
        <v>1263</v>
      </c>
      <c r="C388" t="s">
        <v>5047</v>
      </c>
      <c r="D388" t="s">
        <v>5048</v>
      </c>
      <c r="E388" t="s">
        <v>80</v>
      </c>
      <c r="F388" t="s">
        <v>5212</v>
      </c>
      <c r="G388" t="s">
        <v>5213</v>
      </c>
      <c r="H388" t="s">
        <v>321</v>
      </c>
      <c r="I388" t="s">
        <v>967</v>
      </c>
      <c r="J388" t="s">
        <v>205</v>
      </c>
      <c r="K388" t="s">
        <v>224</v>
      </c>
      <c r="L388" t="s">
        <v>344</v>
      </c>
      <c r="M388" t="s">
        <v>732</v>
      </c>
      <c r="N388" t="s">
        <v>339</v>
      </c>
      <c r="O388" t="s">
        <v>1215</v>
      </c>
      <c r="P388" s="144">
        <v>5107</v>
      </c>
      <c r="Q388" t="s">
        <v>1216</v>
      </c>
      <c r="R388" t="s">
        <v>5214</v>
      </c>
      <c r="T388" s="144">
        <v>2053.3886000000002</v>
      </c>
      <c r="U388" s="133">
        <v>1.56542972072697E-7</v>
      </c>
      <c r="V388" s="133">
        <v>4.7596621255293695E-2</v>
      </c>
      <c r="W388" s="133">
        <v>1.2087485876518053E-2</v>
      </c>
    </row>
    <row r="389" spans="1:23">
      <c r="A389" t="s">
        <v>1213</v>
      </c>
      <c r="B389" t="s">
        <v>1263</v>
      </c>
      <c r="C389" t="s">
        <v>5047</v>
      </c>
      <c r="D389" t="s">
        <v>5048</v>
      </c>
      <c r="E389" t="s">
        <v>80</v>
      </c>
      <c r="F389" t="s">
        <v>5238</v>
      </c>
      <c r="G389" t="s">
        <v>5239</v>
      </c>
      <c r="H389" t="s">
        <v>321</v>
      </c>
      <c r="I389" t="s">
        <v>967</v>
      </c>
      <c r="J389" t="s">
        <v>205</v>
      </c>
      <c r="K389" t="s">
        <v>224</v>
      </c>
      <c r="L389" t="s">
        <v>380</v>
      </c>
      <c r="M389" t="s">
        <v>732</v>
      </c>
      <c r="N389" t="s">
        <v>339</v>
      </c>
      <c r="O389" t="s">
        <v>1215</v>
      </c>
      <c r="P389" s="144">
        <v>1248</v>
      </c>
      <c r="Q389" t="s">
        <v>1216</v>
      </c>
      <c r="R389" t="s">
        <v>5240</v>
      </c>
      <c r="T389" s="144">
        <v>451.67109999999997</v>
      </c>
      <c r="U389" s="133">
        <v>1.9529076964749547E-7</v>
      </c>
      <c r="V389" s="133">
        <v>1.0461482074220098E-2</v>
      </c>
      <c r="W389" s="133">
        <v>2.6567645661511761E-3</v>
      </c>
    </row>
    <row r="390" spans="1:23">
      <c r="A390" t="s">
        <v>1213</v>
      </c>
      <c r="B390" t="s">
        <v>1263</v>
      </c>
      <c r="C390" t="s">
        <v>5055</v>
      </c>
      <c r="D390" t="s">
        <v>5056</v>
      </c>
      <c r="E390" t="s">
        <v>80</v>
      </c>
      <c r="F390" t="s">
        <v>5129</v>
      </c>
      <c r="G390" t="s">
        <v>5130</v>
      </c>
      <c r="H390" t="s">
        <v>321</v>
      </c>
      <c r="I390" t="s">
        <v>967</v>
      </c>
      <c r="J390" t="s">
        <v>205</v>
      </c>
      <c r="K390" t="s">
        <v>224</v>
      </c>
      <c r="L390" t="s">
        <v>344</v>
      </c>
      <c r="M390" t="s">
        <v>732</v>
      </c>
      <c r="N390" t="s">
        <v>339</v>
      </c>
      <c r="O390" t="s">
        <v>1215</v>
      </c>
      <c r="P390" s="144">
        <v>1440</v>
      </c>
      <c r="Q390" t="s">
        <v>1216</v>
      </c>
      <c r="R390" t="s">
        <v>5131</v>
      </c>
      <c r="T390" s="144">
        <v>413.59629999999999</v>
      </c>
      <c r="U390" s="133">
        <v>8.6234361039315685E-8</v>
      </c>
      <c r="V390" s="133">
        <v>9.5895318185610558E-3</v>
      </c>
      <c r="W390" s="133">
        <v>2.4353268648535709E-3</v>
      </c>
    </row>
    <row r="391" spans="1:23">
      <c r="A391" t="s">
        <v>1213</v>
      </c>
      <c r="B391" t="s">
        <v>1264</v>
      </c>
      <c r="C391" t="s">
        <v>4909</v>
      </c>
      <c r="D391" t="s">
        <v>4910</v>
      </c>
      <c r="E391" t="s">
        <v>309</v>
      </c>
      <c r="F391" t="s">
        <v>4948</v>
      </c>
      <c r="G391" t="s">
        <v>4949</v>
      </c>
      <c r="H391" t="s">
        <v>312</v>
      </c>
      <c r="I391" t="s">
        <v>965</v>
      </c>
      <c r="J391" t="s">
        <v>204</v>
      </c>
      <c r="K391" t="s">
        <v>204</v>
      </c>
      <c r="L391" t="s">
        <v>340</v>
      </c>
      <c r="M391" t="s">
        <v>605</v>
      </c>
      <c r="N391" t="s">
        <v>339</v>
      </c>
      <c r="O391" t="s">
        <v>1212</v>
      </c>
      <c r="P391" s="144">
        <v>6642</v>
      </c>
      <c r="R391" t="s">
        <v>4950</v>
      </c>
      <c r="T391" s="144">
        <v>450.39400000000001</v>
      </c>
      <c r="U391" s="133">
        <v>2.1425806451612903E-4</v>
      </c>
      <c r="V391" s="133">
        <v>2.6261980308149954E-2</v>
      </c>
      <c r="W391" s="133">
        <v>3.6796266128860926E-3</v>
      </c>
    </row>
    <row r="392" spans="1:23">
      <c r="A392" t="s">
        <v>1213</v>
      </c>
      <c r="B392" t="s">
        <v>1264</v>
      </c>
      <c r="C392" t="s">
        <v>4917</v>
      </c>
      <c r="D392" t="s">
        <v>4918</v>
      </c>
      <c r="E392" t="s">
        <v>309</v>
      </c>
      <c r="F392" t="s">
        <v>5023</v>
      </c>
      <c r="G392" t="s">
        <v>5024</v>
      </c>
      <c r="H392" t="s">
        <v>312</v>
      </c>
      <c r="I392" t="s">
        <v>965</v>
      </c>
      <c r="J392" t="s">
        <v>204</v>
      </c>
      <c r="K392" t="s">
        <v>204</v>
      </c>
      <c r="L392" t="s">
        <v>340</v>
      </c>
      <c r="M392" t="s">
        <v>582</v>
      </c>
      <c r="N392" t="s">
        <v>339</v>
      </c>
      <c r="O392" t="s">
        <v>1212</v>
      </c>
      <c r="P392" s="144">
        <v>2717</v>
      </c>
      <c r="R392" t="s">
        <v>5022</v>
      </c>
      <c r="T392" s="144">
        <v>440.96909999999997</v>
      </c>
      <c r="U392" s="133">
        <v>1.1867100701761895E-4</v>
      </c>
      <c r="V392" s="133">
        <v>2.5712423581251385E-2</v>
      </c>
      <c r="W392" s="133">
        <v>3.6026269527744369E-3</v>
      </c>
    </row>
    <row r="393" spans="1:23">
      <c r="A393" t="s">
        <v>1213</v>
      </c>
      <c r="B393" t="s">
        <v>1264</v>
      </c>
      <c r="C393" t="s">
        <v>4940</v>
      </c>
      <c r="D393" t="s">
        <v>4941</v>
      </c>
      <c r="E393" t="s">
        <v>309</v>
      </c>
      <c r="F393" t="s">
        <v>4999</v>
      </c>
      <c r="G393" t="s">
        <v>5000</v>
      </c>
      <c r="H393" t="s">
        <v>312</v>
      </c>
      <c r="I393" t="s">
        <v>965</v>
      </c>
      <c r="J393" t="s">
        <v>204</v>
      </c>
      <c r="K393" t="s">
        <v>204</v>
      </c>
      <c r="L393" t="s">
        <v>340</v>
      </c>
      <c r="M393" t="s">
        <v>605</v>
      </c>
      <c r="N393" t="s">
        <v>339</v>
      </c>
      <c r="O393" t="s">
        <v>1212</v>
      </c>
      <c r="P393" s="144">
        <v>4084</v>
      </c>
      <c r="R393" t="s">
        <v>5001</v>
      </c>
      <c r="T393" s="144">
        <v>339.70709999999997</v>
      </c>
      <c r="U393" s="133">
        <v>1.7016666666666666E-4</v>
      </c>
      <c r="V393" s="133">
        <v>1.9807948817744812E-2</v>
      </c>
      <c r="W393" s="133">
        <v>2.7753373797877899E-3</v>
      </c>
    </row>
    <row r="394" spans="1:23">
      <c r="A394" t="s">
        <v>1213</v>
      </c>
      <c r="B394" t="s">
        <v>1264</v>
      </c>
      <c r="C394" t="s">
        <v>4922</v>
      </c>
      <c r="D394" t="s">
        <v>4923</v>
      </c>
      <c r="E394" t="s">
        <v>309</v>
      </c>
      <c r="F394" t="s">
        <v>5218</v>
      </c>
      <c r="G394" t="s">
        <v>5219</v>
      </c>
      <c r="H394" t="s">
        <v>312</v>
      </c>
      <c r="I394" t="s">
        <v>965</v>
      </c>
      <c r="J394" t="s">
        <v>204</v>
      </c>
      <c r="K394" t="s">
        <v>204</v>
      </c>
      <c r="L394" t="s">
        <v>340</v>
      </c>
      <c r="M394" t="s">
        <v>707</v>
      </c>
      <c r="N394" t="s">
        <v>339</v>
      </c>
      <c r="O394" t="s">
        <v>1212</v>
      </c>
      <c r="P394" s="144">
        <v>962</v>
      </c>
      <c r="R394" t="s">
        <v>5220</v>
      </c>
      <c r="T394" s="144">
        <v>39.0764</v>
      </c>
      <c r="U394" s="133">
        <v>2.7485714285714288E-4</v>
      </c>
      <c r="V394" s="133">
        <v>2.2785042700891171E-3</v>
      </c>
      <c r="W394" s="133">
        <v>3.1924648680026131E-4</v>
      </c>
    </row>
    <row r="395" spans="1:23">
      <c r="A395" t="s">
        <v>1213</v>
      </c>
      <c r="B395" t="s">
        <v>1264</v>
      </c>
      <c r="C395" t="s">
        <v>4922</v>
      </c>
      <c r="D395" t="s">
        <v>4923</v>
      </c>
      <c r="E395" t="s">
        <v>309</v>
      </c>
      <c r="F395" t="s">
        <v>5215</v>
      </c>
      <c r="G395" t="s">
        <v>5216</v>
      </c>
      <c r="H395" t="s">
        <v>312</v>
      </c>
      <c r="I395" t="s">
        <v>965</v>
      </c>
      <c r="J395" t="s">
        <v>204</v>
      </c>
      <c r="K395" t="s">
        <v>204</v>
      </c>
      <c r="L395" t="s">
        <v>340</v>
      </c>
      <c r="M395" t="s">
        <v>588</v>
      </c>
      <c r="N395" t="s">
        <v>339</v>
      </c>
      <c r="O395" t="s">
        <v>1212</v>
      </c>
      <c r="P395" s="144">
        <v>54</v>
      </c>
      <c r="R395" t="s">
        <v>5217</v>
      </c>
      <c r="T395" s="144">
        <v>2.7134999999999998</v>
      </c>
      <c r="U395" s="133">
        <v>5.6227257245845248E-6</v>
      </c>
      <c r="V395" s="133">
        <v>1.5822120277299618E-4</v>
      </c>
      <c r="W395" s="133">
        <v>2.2168737529122639E-5</v>
      </c>
    </row>
    <row r="396" spans="1:23">
      <c r="A396" t="s">
        <v>1213</v>
      </c>
      <c r="B396" t="s">
        <v>1264</v>
      </c>
      <c r="C396" t="s">
        <v>4900</v>
      </c>
      <c r="D396" t="s">
        <v>4901</v>
      </c>
      <c r="E396" t="s">
        <v>80</v>
      </c>
      <c r="F396" t="s">
        <v>4902</v>
      </c>
      <c r="G396" t="s">
        <v>4903</v>
      </c>
      <c r="H396" t="s">
        <v>321</v>
      </c>
      <c r="I396" t="s">
        <v>965</v>
      </c>
      <c r="J396" t="s">
        <v>205</v>
      </c>
      <c r="K396" t="s">
        <v>224</v>
      </c>
      <c r="L396" t="s">
        <v>344</v>
      </c>
      <c r="M396" t="s">
        <v>604</v>
      </c>
      <c r="N396" t="s">
        <v>339</v>
      </c>
      <c r="O396" t="s">
        <v>1215</v>
      </c>
      <c r="P396" s="144">
        <v>2569</v>
      </c>
      <c r="Q396" t="s">
        <v>1216</v>
      </c>
      <c r="R396" t="s">
        <v>4904</v>
      </c>
      <c r="T396" s="144">
        <v>4957.7667000000001</v>
      </c>
      <c r="U396" s="133">
        <v>4.8288316398432179E-9</v>
      </c>
      <c r="V396" s="133">
        <v>0.28926189380590966</v>
      </c>
      <c r="W396" s="133">
        <v>4.0529150888584949E-2</v>
      </c>
    </row>
    <row r="397" spans="1:23">
      <c r="A397" t="s">
        <v>1213</v>
      </c>
      <c r="B397" t="s">
        <v>1264</v>
      </c>
      <c r="C397" t="s">
        <v>4895</v>
      </c>
      <c r="D397" t="s">
        <v>4896</v>
      </c>
      <c r="E397" t="s">
        <v>80</v>
      </c>
      <c r="F397" t="s">
        <v>4897</v>
      </c>
      <c r="G397" t="s">
        <v>4898</v>
      </c>
      <c r="H397" t="s">
        <v>321</v>
      </c>
      <c r="I397" t="s">
        <v>965</v>
      </c>
      <c r="J397" t="s">
        <v>205</v>
      </c>
      <c r="K397" t="s">
        <v>224</v>
      </c>
      <c r="L397" t="s">
        <v>346</v>
      </c>
      <c r="M397" t="s">
        <v>597</v>
      </c>
      <c r="N397" t="s">
        <v>339</v>
      </c>
      <c r="O397" t="s">
        <v>1215</v>
      </c>
      <c r="P397" s="144">
        <v>2144</v>
      </c>
      <c r="Q397" t="s">
        <v>1216</v>
      </c>
      <c r="R397" t="s">
        <v>4899</v>
      </c>
      <c r="T397" s="144">
        <v>3507.5643999999998</v>
      </c>
      <c r="U397" s="133">
        <v>8.2504947765485991E-9</v>
      </c>
      <c r="V397" s="133">
        <v>0.20457622478871462</v>
      </c>
      <c r="W397" s="133">
        <v>2.866364654392474E-2</v>
      </c>
    </row>
    <row r="398" spans="1:23">
      <c r="A398" t="s">
        <v>1213</v>
      </c>
      <c r="B398" t="s">
        <v>1264</v>
      </c>
      <c r="C398" t="s">
        <v>5221</v>
      </c>
      <c r="D398" t="s">
        <v>5222</v>
      </c>
      <c r="E398" t="s">
        <v>80</v>
      </c>
      <c r="F398" t="s">
        <v>5223</v>
      </c>
      <c r="G398" t="s">
        <v>5224</v>
      </c>
      <c r="H398" t="s">
        <v>321</v>
      </c>
      <c r="I398" t="s">
        <v>965</v>
      </c>
      <c r="J398" t="s">
        <v>205</v>
      </c>
      <c r="K398" t="s">
        <v>224</v>
      </c>
      <c r="L398" t="s">
        <v>314</v>
      </c>
      <c r="M398" t="s">
        <v>597</v>
      </c>
      <c r="N398" t="s">
        <v>339</v>
      </c>
      <c r="O398" t="s">
        <v>1215</v>
      </c>
      <c r="P398" s="144">
        <v>1346</v>
      </c>
      <c r="Q398" t="s">
        <v>1216</v>
      </c>
      <c r="R398" t="s">
        <v>5225</v>
      </c>
      <c r="T398" s="144">
        <v>905.16059999999993</v>
      </c>
      <c r="U398" s="133">
        <v>5.8396446618523812E-8</v>
      </c>
      <c r="V398" s="133">
        <v>5.2778921180225716E-2</v>
      </c>
      <c r="W398" s="133">
        <v>7.3949763382431333E-3</v>
      </c>
    </row>
    <row r="399" spans="1:23">
      <c r="A399" t="s">
        <v>1213</v>
      </c>
      <c r="B399" t="s">
        <v>1264</v>
      </c>
      <c r="C399" t="s">
        <v>5047</v>
      </c>
      <c r="D399" t="s">
        <v>5048</v>
      </c>
      <c r="E399" t="s">
        <v>80</v>
      </c>
      <c r="F399" t="s">
        <v>5049</v>
      </c>
      <c r="G399" t="s">
        <v>5050</v>
      </c>
      <c r="H399" t="s">
        <v>321</v>
      </c>
      <c r="I399" t="s">
        <v>965</v>
      </c>
      <c r="J399" t="s">
        <v>205</v>
      </c>
      <c r="K399" t="s">
        <v>224</v>
      </c>
      <c r="L399" t="s">
        <v>344</v>
      </c>
      <c r="M399" t="s">
        <v>602</v>
      </c>
      <c r="N399" t="s">
        <v>339</v>
      </c>
      <c r="O399" t="s">
        <v>1215</v>
      </c>
      <c r="P399" s="144">
        <v>551</v>
      </c>
      <c r="Q399" t="s">
        <v>1216</v>
      </c>
      <c r="R399" t="s">
        <v>5051</v>
      </c>
      <c r="T399" s="144">
        <v>426.53699999999998</v>
      </c>
      <c r="U399" s="133">
        <v>8.412729501784818E-9</v>
      </c>
      <c r="V399" s="133">
        <v>2.4870902484616392E-2</v>
      </c>
      <c r="W399" s="133">
        <v>3.4847194916405072E-3</v>
      </c>
    </row>
    <row r="400" spans="1:23">
      <c r="A400" t="s">
        <v>1213</v>
      </c>
      <c r="B400" t="s">
        <v>1264</v>
      </c>
      <c r="C400" t="s">
        <v>4900</v>
      </c>
      <c r="D400" t="s">
        <v>4901</v>
      </c>
      <c r="E400" t="s">
        <v>80</v>
      </c>
      <c r="F400" t="s">
        <v>5164</v>
      </c>
      <c r="G400" t="s">
        <v>5165</v>
      </c>
      <c r="H400" t="s">
        <v>321</v>
      </c>
      <c r="I400" t="s">
        <v>965</v>
      </c>
      <c r="J400" t="s">
        <v>205</v>
      </c>
      <c r="K400" t="s">
        <v>224</v>
      </c>
      <c r="L400" t="s">
        <v>344</v>
      </c>
      <c r="M400" t="s">
        <v>735</v>
      </c>
      <c r="N400" t="s">
        <v>339</v>
      </c>
      <c r="O400" t="s">
        <v>1215</v>
      </c>
      <c r="P400" s="144">
        <v>1145</v>
      </c>
      <c r="Q400" t="s">
        <v>1216</v>
      </c>
      <c r="R400" t="s">
        <v>5166</v>
      </c>
      <c r="T400" s="144">
        <v>397.91409999999996</v>
      </c>
      <c r="U400" s="133">
        <v>2.8955674366809481E-8</v>
      </c>
      <c r="V400" s="133">
        <v>2.3201932418648888E-2</v>
      </c>
      <c r="W400" s="133">
        <v>3.2508762475749226E-3</v>
      </c>
    </row>
    <row r="401" spans="1:23">
      <c r="A401" t="s">
        <v>1213</v>
      </c>
      <c r="B401" t="s">
        <v>1264</v>
      </c>
      <c r="C401" t="s">
        <v>4890</v>
      </c>
      <c r="D401" t="s">
        <v>4891</v>
      </c>
      <c r="E401" t="s">
        <v>80</v>
      </c>
      <c r="F401" t="s">
        <v>4892</v>
      </c>
      <c r="G401" t="s">
        <v>4893</v>
      </c>
      <c r="H401" t="s">
        <v>321</v>
      </c>
      <c r="I401" t="s">
        <v>965</v>
      </c>
      <c r="J401" t="s">
        <v>205</v>
      </c>
      <c r="K401" t="s">
        <v>224</v>
      </c>
      <c r="L401" t="s">
        <v>344</v>
      </c>
      <c r="M401" t="s">
        <v>604</v>
      </c>
      <c r="N401" t="s">
        <v>339</v>
      </c>
      <c r="O401" t="s">
        <v>1215</v>
      </c>
      <c r="P401" s="144">
        <v>204</v>
      </c>
      <c r="Q401" t="s">
        <v>1216</v>
      </c>
      <c r="R401" t="s">
        <v>4894</v>
      </c>
      <c r="T401" s="144">
        <v>360.9692</v>
      </c>
      <c r="U401" s="133">
        <v>4.6819897595818336E-10</v>
      </c>
      <c r="V401" s="133">
        <v>2.1047715398954222E-2</v>
      </c>
      <c r="W401" s="133">
        <v>2.9490439339949475E-3</v>
      </c>
    </row>
    <row r="402" spans="1:23">
      <c r="A402" t="s">
        <v>1213</v>
      </c>
      <c r="B402" t="s">
        <v>1264</v>
      </c>
      <c r="C402" t="s">
        <v>5047</v>
      </c>
      <c r="D402" t="s">
        <v>5048</v>
      </c>
      <c r="E402" t="s">
        <v>80</v>
      </c>
      <c r="F402" t="s">
        <v>5229</v>
      </c>
      <c r="G402" t="s">
        <v>5230</v>
      </c>
      <c r="H402" t="s">
        <v>321</v>
      </c>
      <c r="I402" t="s">
        <v>965</v>
      </c>
      <c r="J402" t="s">
        <v>205</v>
      </c>
      <c r="K402" t="s">
        <v>224</v>
      </c>
      <c r="L402" t="s">
        <v>344</v>
      </c>
      <c r="M402" t="s">
        <v>735</v>
      </c>
      <c r="N402" t="s">
        <v>339</v>
      </c>
      <c r="O402" t="s">
        <v>1215</v>
      </c>
      <c r="P402" s="144">
        <v>1280</v>
      </c>
      <c r="Q402" t="s">
        <v>1216</v>
      </c>
      <c r="R402" t="s">
        <v>5231</v>
      </c>
      <c r="T402" s="144">
        <v>336.17840000000001</v>
      </c>
      <c r="U402" s="133">
        <v>7.575842768118249E-8</v>
      </c>
      <c r="V402" s="133">
        <v>1.9602191166840956E-2</v>
      </c>
      <c r="W402" s="133">
        <v>2.7465082009068735E-3</v>
      </c>
    </row>
    <row r="403" spans="1:23">
      <c r="A403" t="s">
        <v>1213</v>
      </c>
      <c r="B403" t="s">
        <v>1264</v>
      </c>
      <c r="C403" t="s">
        <v>5055</v>
      </c>
      <c r="D403" t="s">
        <v>5056</v>
      </c>
      <c r="E403" t="s">
        <v>80</v>
      </c>
      <c r="F403" t="s">
        <v>5057</v>
      </c>
      <c r="G403" t="s">
        <v>5058</v>
      </c>
      <c r="H403" t="s">
        <v>321</v>
      </c>
      <c r="I403" t="s">
        <v>965</v>
      </c>
      <c r="J403" t="s">
        <v>205</v>
      </c>
      <c r="K403" t="s">
        <v>224</v>
      </c>
      <c r="L403" t="s">
        <v>344</v>
      </c>
      <c r="M403" t="s">
        <v>735</v>
      </c>
      <c r="N403" t="s">
        <v>339</v>
      </c>
      <c r="O403" t="s">
        <v>1215</v>
      </c>
      <c r="P403" s="144">
        <v>293</v>
      </c>
      <c r="Q403" t="s">
        <v>1216</v>
      </c>
      <c r="R403" t="s">
        <v>5059</v>
      </c>
      <c r="T403" s="144">
        <v>243.66220000000001</v>
      </c>
      <c r="U403" s="133">
        <v>2.3059318325625909E-8</v>
      </c>
      <c r="V403" s="133">
        <v>1.4207673652383975E-2</v>
      </c>
      <c r="W403" s="133">
        <v>1.9906699138864544E-3</v>
      </c>
    </row>
    <row r="404" spans="1:23">
      <c r="A404" t="s">
        <v>1213</v>
      </c>
      <c r="B404" t="s">
        <v>1264</v>
      </c>
      <c r="C404" t="s">
        <v>5047</v>
      </c>
      <c r="D404" t="s">
        <v>5048</v>
      </c>
      <c r="E404" t="s">
        <v>80</v>
      </c>
      <c r="F404" t="s">
        <v>5232</v>
      </c>
      <c r="G404" t="s">
        <v>5233</v>
      </c>
      <c r="H404" t="s">
        <v>321</v>
      </c>
      <c r="I404" t="s">
        <v>965</v>
      </c>
      <c r="J404" t="s">
        <v>205</v>
      </c>
      <c r="K404" t="s">
        <v>224</v>
      </c>
      <c r="M404" t="s">
        <v>735</v>
      </c>
      <c r="N404" t="s">
        <v>339</v>
      </c>
      <c r="O404" t="s">
        <v>1215</v>
      </c>
      <c r="P404" s="144">
        <v>2227</v>
      </c>
      <c r="Q404" t="s">
        <v>1216</v>
      </c>
      <c r="R404" t="s">
        <v>5077</v>
      </c>
      <c r="T404" s="144">
        <v>197.3159</v>
      </c>
      <c r="U404" s="133">
        <v>4.9704129861915361E-7</v>
      </c>
      <c r="V404" s="133">
        <v>1.1505274385361711E-2</v>
      </c>
      <c r="W404" s="133">
        <v>1.6120305216966314E-3</v>
      </c>
    </row>
    <row r="405" spans="1:23">
      <c r="A405" t="s">
        <v>1213</v>
      </c>
      <c r="B405" t="s">
        <v>1264</v>
      </c>
      <c r="C405" t="s">
        <v>5047</v>
      </c>
      <c r="D405" t="s">
        <v>5048</v>
      </c>
      <c r="E405" t="s">
        <v>80</v>
      </c>
      <c r="F405" t="s">
        <v>5226</v>
      </c>
      <c r="G405" t="s">
        <v>5227</v>
      </c>
      <c r="H405" t="s">
        <v>321</v>
      </c>
      <c r="I405" t="s">
        <v>965</v>
      </c>
      <c r="J405" t="s">
        <v>205</v>
      </c>
      <c r="K405" t="s">
        <v>224</v>
      </c>
      <c r="L405" t="s">
        <v>368</v>
      </c>
      <c r="M405" t="s">
        <v>735</v>
      </c>
      <c r="N405" t="s">
        <v>339</v>
      </c>
      <c r="O405" t="s">
        <v>1217</v>
      </c>
      <c r="P405" s="144">
        <v>307</v>
      </c>
      <c r="Q405" t="s">
        <v>1218</v>
      </c>
      <c r="R405" t="s">
        <v>5228</v>
      </c>
      <c r="T405" s="144">
        <v>189.0523</v>
      </c>
      <c r="U405" s="133">
        <v>4.8941063640759201E-8</v>
      </c>
      <c r="V405" s="133">
        <v>1.1023431454077769E-2</v>
      </c>
      <c r="W405" s="133">
        <v>1.5445183976153711E-3</v>
      </c>
    </row>
    <row r="406" spans="1:23">
      <c r="A406" t="s">
        <v>1213</v>
      </c>
      <c r="B406" t="s">
        <v>1264</v>
      </c>
      <c r="C406" t="s">
        <v>5234</v>
      </c>
      <c r="D406" t="s">
        <v>5235</v>
      </c>
      <c r="E406" t="s">
        <v>80</v>
      </c>
      <c r="F406" t="s">
        <v>5236</v>
      </c>
      <c r="G406" t="s">
        <v>5237</v>
      </c>
      <c r="H406" t="s">
        <v>321</v>
      </c>
      <c r="I406" t="s">
        <v>965</v>
      </c>
      <c r="J406" t="s">
        <v>205</v>
      </c>
      <c r="K406" t="s">
        <v>224</v>
      </c>
      <c r="L406" t="s">
        <v>344</v>
      </c>
      <c r="N406" t="s">
        <v>339</v>
      </c>
      <c r="O406" t="s">
        <v>1215</v>
      </c>
      <c r="P406" s="144">
        <v>728</v>
      </c>
      <c r="Q406" t="s">
        <v>1216</v>
      </c>
      <c r="R406" t="s">
        <v>4454</v>
      </c>
      <c r="T406" s="144">
        <v>134.2028</v>
      </c>
      <c r="U406" s="133">
        <v>9.3713256486746652E-8</v>
      </c>
      <c r="V406" s="133">
        <v>7.8252166924335093E-3</v>
      </c>
      <c r="W406" s="133">
        <v>1.0964091532786333E-3</v>
      </c>
    </row>
    <row r="407" spans="1:23">
      <c r="A407" t="s">
        <v>1213</v>
      </c>
      <c r="B407" t="s">
        <v>1264</v>
      </c>
      <c r="C407" t="s">
        <v>5159</v>
      </c>
      <c r="D407" t="s">
        <v>5160</v>
      </c>
      <c r="E407" t="s">
        <v>80</v>
      </c>
      <c r="F407" t="s">
        <v>5161</v>
      </c>
      <c r="G407" t="s">
        <v>5162</v>
      </c>
      <c r="H407" t="s">
        <v>321</v>
      </c>
      <c r="I407" t="s">
        <v>965</v>
      </c>
      <c r="J407" t="s">
        <v>205</v>
      </c>
      <c r="K407" t="s">
        <v>224</v>
      </c>
      <c r="L407" t="s">
        <v>344</v>
      </c>
      <c r="M407" t="s">
        <v>735</v>
      </c>
      <c r="N407" t="s">
        <v>339</v>
      </c>
      <c r="O407" t="s">
        <v>1215</v>
      </c>
      <c r="P407" s="144">
        <v>857</v>
      </c>
      <c r="Q407" t="s">
        <v>1216</v>
      </c>
      <c r="R407" t="s">
        <v>5163</v>
      </c>
      <c r="T407" s="144">
        <v>133.85040000000001</v>
      </c>
      <c r="U407" s="133">
        <v>4.5267941845748827E-7</v>
      </c>
      <c r="V407" s="133">
        <v>7.8046696777129242E-3</v>
      </c>
      <c r="W407" s="133">
        <v>1.0935302636711436E-3</v>
      </c>
    </row>
    <row r="408" spans="1:23">
      <c r="A408" t="s">
        <v>1213</v>
      </c>
      <c r="B408" t="s">
        <v>1264</v>
      </c>
      <c r="C408" t="s">
        <v>4922</v>
      </c>
      <c r="D408" t="s">
        <v>4923</v>
      </c>
      <c r="E408" t="s">
        <v>309</v>
      </c>
      <c r="F408" t="s">
        <v>5299</v>
      </c>
      <c r="G408" t="s">
        <v>5300</v>
      </c>
      <c r="H408" t="s">
        <v>312</v>
      </c>
      <c r="I408" t="s">
        <v>966</v>
      </c>
      <c r="J408" t="s">
        <v>204</v>
      </c>
      <c r="K408" t="s">
        <v>204</v>
      </c>
      <c r="L408" t="s">
        <v>340</v>
      </c>
      <c r="M408" t="s">
        <v>628</v>
      </c>
      <c r="N408" t="s">
        <v>339</v>
      </c>
      <c r="O408" t="s">
        <v>1212</v>
      </c>
      <c r="P408" s="144">
        <v>37263</v>
      </c>
      <c r="R408" t="s">
        <v>5301</v>
      </c>
      <c r="T408" s="144">
        <v>1251.5337</v>
      </c>
      <c r="U408" s="133">
        <v>1.8533347392210851E-3</v>
      </c>
      <c r="V408" s="133">
        <v>7.2975557456011683E-2</v>
      </c>
      <c r="W408" s="133">
        <v>1.0224773613968757E-2</v>
      </c>
    </row>
    <row r="409" spans="1:23">
      <c r="A409" t="s">
        <v>1213</v>
      </c>
      <c r="B409" t="s">
        <v>1264</v>
      </c>
      <c r="C409" t="s">
        <v>4922</v>
      </c>
      <c r="D409" t="s">
        <v>4923</v>
      </c>
      <c r="E409" t="s">
        <v>309</v>
      </c>
      <c r="F409" t="s">
        <v>5167</v>
      </c>
      <c r="G409" t="s">
        <v>5168</v>
      </c>
      <c r="H409" t="s">
        <v>312</v>
      </c>
      <c r="I409" t="s">
        <v>966</v>
      </c>
      <c r="J409" t="s">
        <v>204</v>
      </c>
      <c r="K409" t="s">
        <v>204</v>
      </c>
      <c r="L409" t="s">
        <v>340</v>
      </c>
      <c r="M409" t="s">
        <v>573</v>
      </c>
      <c r="N409" t="s">
        <v>339</v>
      </c>
      <c r="O409" t="s">
        <v>1212</v>
      </c>
      <c r="P409" s="144">
        <v>15849</v>
      </c>
      <c r="R409" t="s">
        <v>5169</v>
      </c>
      <c r="T409" s="144">
        <v>577.29349999999999</v>
      </c>
      <c r="U409" s="133">
        <v>2.0082721705125329E-4</v>
      </c>
      <c r="V409" s="133">
        <v>3.3661348668878981E-2</v>
      </c>
      <c r="W409" s="133">
        <v>4.7163691745365742E-3</v>
      </c>
    </row>
    <row r="410" spans="1:23">
      <c r="A410" t="s">
        <v>1213</v>
      </c>
      <c r="B410" t="s">
        <v>1264</v>
      </c>
      <c r="C410" t="s">
        <v>5047</v>
      </c>
      <c r="D410" t="s">
        <v>5048</v>
      </c>
      <c r="E410" t="s">
        <v>80</v>
      </c>
      <c r="F410" t="s">
        <v>5212</v>
      </c>
      <c r="G410" t="s">
        <v>5213</v>
      </c>
      <c r="H410" t="s">
        <v>321</v>
      </c>
      <c r="I410" t="s">
        <v>967</v>
      </c>
      <c r="J410" t="s">
        <v>205</v>
      </c>
      <c r="K410" t="s">
        <v>224</v>
      </c>
      <c r="L410" t="s">
        <v>344</v>
      </c>
      <c r="M410" t="s">
        <v>732</v>
      </c>
      <c r="N410" t="s">
        <v>339</v>
      </c>
      <c r="O410" t="s">
        <v>1215</v>
      </c>
      <c r="P410" s="144">
        <v>3922</v>
      </c>
      <c r="Q410" t="s">
        <v>1216</v>
      </c>
      <c r="R410" t="s">
        <v>5214</v>
      </c>
      <c r="T410" s="144">
        <v>1576.9316000000001</v>
      </c>
      <c r="U410" s="133">
        <v>1.2021960768927309E-7</v>
      </c>
      <c r="V410" s="133">
        <v>9.2019902246214064E-2</v>
      </c>
      <c r="W410" s="133">
        <v>1.2893120672825564E-2</v>
      </c>
    </row>
    <row r="411" spans="1:23">
      <c r="A411" t="s">
        <v>1213</v>
      </c>
      <c r="B411" t="s">
        <v>1264</v>
      </c>
      <c r="C411" t="s">
        <v>5047</v>
      </c>
      <c r="D411" t="s">
        <v>5048</v>
      </c>
      <c r="E411" t="s">
        <v>80</v>
      </c>
      <c r="F411" t="s">
        <v>5238</v>
      </c>
      <c r="G411" t="s">
        <v>5239</v>
      </c>
      <c r="H411" t="s">
        <v>321</v>
      </c>
      <c r="I411" t="s">
        <v>967</v>
      </c>
      <c r="J411" t="s">
        <v>205</v>
      </c>
      <c r="K411" t="s">
        <v>224</v>
      </c>
      <c r="L411" t="s">
        <v>380</v>
      </c>
      <c r="M411" t="s">
        <v>732</v>
      </c>
      <c r="N411" t="s">
        <v>339</v>
      </c>
      <c r="O411" t="s">
        <v>1215</v>
      </c>
      <c r="P411" s="144">
        <v>1030</v>
      </c>
      <c r="Q411" t="s">
        <v>1216</v>
      </c>
      <c r="R411" t="s">
        <v>5240</v>
      </c>
      <c r="T411" s="144">
        <v>372.77340000000004</v>
      </c>
      <c r="U411" s="133">
        <v>1.6117747815458359E-7</v>
      </c>
      <c r="V411" s="133">
        <v>2.1736007123658866E-2</v>
      </c>
      <c r="W411" s="133">
        <v>3.0454820745287178E-3</v>
      </c>
    </row>
    <row r="412" spans="1:23">
      <c r="A412" t="s">
        <v>1213</v>
      </c>
      <c r="B412" t="s">
        <v>1264</v>
      </c>
      <c r="C412" t="s">
        <v>5055</v>
      </c>
      <c r="D412" t="s">
        <v>5056</v>
      </c>
      <c r="E412" t="s">
        <v>80</v>
      </c>
      <c r="F412" t="s">
        <v>5129</v>
      </c>
      <c r="G412" t="s">
        <v>5130</v>
      </c>
      <c r="H412" t="s">
        <v>321</v>
      </c>
      <c r="I412" t="s">
        <v>967</v>
      </c>
      <c r="J412" t="s">
        <v>205</v>
      </c>
      <c r="K412" t="s">
        <v>224</v>
      </c>
      <c r="L412" t="s">
        <v>344</v>
      </c>
      <c r="M412" t="s">
        <v>732</v>
      </c>
      <c r="N412" t="s">
        <v>339</v>
      </c>
      <c r="O412" t="s">
        <v>1215</v>
      </c>
      <c r="P412" s="144">
        <v>1074</v>
      </c>
      <c r="Q412" t="s">
        <v>1216</v>
      </c>
      <c r="R412" t="s">
        <v>5131</v>
      </c>
      <c r="T412" s="144">
        <v>308.47390000000001</v>
      </c>
      <c r="U412" s="133">
        <v>6.4316460941822941E-8</v>
      </c>
      <c r="V412" s="133">
        <v>1.8005413677016406E-2</v>
      </c>
      <c r="W412" s="133">
        <v>2.5227800251381755E-3</v>
      </c>
    </row>
    <row r="413" spans="1:23">
      <c r="A413" t="s">
        <v>1213</v>
      </c>
      <c r="B413" t="s">
        <v>1265</v>
      </c>
      <c r="C413" t="s">
        <v>4909</v>
      </c>
      <c r="D413" t="s">
        <v>4910</v>
      </c>
      <c r="E413" t="s">
        <v>309</v>
      </c>
      <c r="F413" t="s">
        <v>5302</v>
      </c>
      <c r="G413" t="s">
        <v>5303</v>
      </c>
      <c r="H413" t="s">
        <v>312</v>
      </c>
      <c r="I413" t="s">
        <v>964</v>
      </c>
      <c r="J413" t="s">
        <v>204</v>
      </c>
      <c r="K413" t="s">
        <v>204</v>
      </c>
      <c r="L413" t="s">
        <v>340</v>
      </c>
      <c r="M413" t="s">
        <v>572</v>
      </c>
      <c r="N413" t="s">
        <v>339</v>
      </c>
      <c r="O413" t="s">
        <v>1212</v>
      </c>
      <c r="P413" s="144">
        <v>620000</v>
      </c>
      <c r="R413" t="s">
        <v>5304</v>
      </c>
      <c r="T413" s="144">
        <v>19579.599999999999</v>
      </c>
      <c r="U413" s="133">
        <v>6.8888888888888888E-2</v>
      </c>
      <c r="V413" s="133">
        <v>1.9757635868480897E-2</v>
      </c>
      <c r="W413" s="133">
        <v>7.0815936606962058E-3</v>
      </c>
    </row>
    <row r="414" spans="1:23">
      <c r="A414" t="s">
        <v>1213</v>
      </c>
      <c r="B414" t="s">
        <v>1265</v>
      </c>
      <c r="C414" t="s">
        <v>4922</v>
      </c>
      <c r="D414" t="s">
        <v>4923</v>
      </c>
      <c r="E414" t="s">
        <v>309</v>
      </c>
      <c r="F414" t="s">
        <v>4924</v>
      </c>
      <c r="G414" t="s">
        <v>4925</v>
      </c>
      <c r="H414" t="s">
        <v>312</v>
      </c>
      <c r="I414" t="s">
        <v>964</v>
      </c>
      <c r="J414" t="s">
        <v>204</v>
      </c>
      <c r="K414" t="s">
        <v>204</v>
      </c>
      <c r="L414" t="s">
        <v>340</v>
      </c>
      <c r="M414" t="s">
        <v>572</v>
      </c>
      <c r="N414" t="s">
        <v>339</v>
      </c>
      <c r="O414" t="s">
        <v>1212</v>
      </c>
      <c r="P414" s="144">
        <v>44000</v>
      </c>
      <c r="R414" t="s">
        <v>4926</v>
      </c>
      <c r="T414" s="144">
        <v>8822</v>
      </c>
      <c r="U414" s="133">
        <v>1.2422745697276152E-3</v>
      </c>
      <c r="V414" s="133">
        <v>8.9022177997374052E-3</v>
      </c>
      <c r="W414" s="133">
        <v>3.1907607547989707E-3</v>
      </c>
    </row>
    <row r="415" spans="1:23">
      <c r="A415" t="s">
        <v>1213</v>
      </c>
      <c r="B415" t="s">
        <v>1265</v>
      </c>
      <c r="C415" t="s">
        <v>4909</v>
      </c>
      <c r="D415" t="s">
        <v>4910</v>
      </c>
      <c r="E415" t="s">
        <v>309</v>
      </c>
      <c r="F415" t="s">
        <v>4948</v>
      </c>
      <c r="G415" t="s">
        <v>4949</v>
      </c>
      <c r="H415" t="s">
        <v>312</v>
      </c>
      <c r="I415" t="s">
        <v>965</v>
      </c>
      <c r="J415" t="s">
        <v>204</v>
      </c>
      <c r="K415" t="s">
        <v>204</v>
      </c>
      <c r="L415" t="s">
        <v>340</v>
      </c>
      <c r="M415" t="s">
        <v>605</v>
      </c>
      <c r="N415" t="s">
        <v>339</v>
      </c>
      <c r="O415" t="s">
        <v>1212</v>
      </c>
      <c r="P415" s="144">
        <v>1030000</v>
      </c>
      <c r="R415" t="s">
        <v>4950</v>
      </c>
      <c r="T415" s="144">
        <v>69844.3</v>
      </c>
      <c r="U415" s="133">
        <v>3.3225806451612903E-2</v>
      </c>
      <c r="V415" s="133">
        <v>7.04793891034005E-2</v>
      </c>
      <c r="W415" s="133">
        <v>2.526144314060369E-2</v>
      </c>
    </row>
    <row r="416" spans="1:23">
      <c r="A416" t="s">
        <v>1213</v>
      </c>
      <c r="B416" t="s">
        <v>1265</v>
      </c>
      <c r="C416" t="s">
        <v>4940</v>
      </c>
      <c r="D416" t="s">
        <v>4941</v>
      </c>
      <c r="E416" t="s">
        <v>309</v>
      </c>
      <c r="F416" t="s">
        <v>5138</v>
      </c>
      <c r="G416" t="s">
        <v>5139</v>
      </c>
      <c r="H416" t="s">
        <v>312</v>
      </c>
      <c r="I416" t="s">
        <v>965</v>
      </c>
      <c r="J416" t="s">
        <v>204</v>
      </c>
      <c r="K416" t="s">
        <v>204</v>
      </c>
      <c r="L416" t="s">
        <v>340</v>
      </c>
      <c r="M416" t="s">
        <v>604</v>
      </c>
      <c r="N416" t="s">
        <v>339</v>
      </c>
      <c r="O416" t="s">
        <v>1212</v>
      </c>
      <c r="P416" s="144">
        <v>681919</v>
      </c>
      <c r="R416" t="s">
        <v>5140</v>
      </c>
      <c r="T416" s="144">
        <v>65130.083700000003</v>
      </c>
      <c r="U416" s="133">
        <v>1.0410977099236642E-2</v>
      </c>
      <c r="V416" s="133">
        <v>6.5722306769837313E-2</v>
      </c>
      <c r="W416" s="133">
        <v>2.3556394807846808E-2</v>
      </c>
    </row>
    <row r="417" spans="1:23">
      <c r="A417" t="s">
        <v>1213</v>
      </c>
      <c r="B417" t="s">
        <v>1265</v>
      </c>
      <c r="C417" t="s">
        <v>4927</v>
      </c>
      <c r="D417" t="s">
        <v>4928</v>
      </c>
      <c r="E417" t="s">
        <v>309</v>
      </c>
      <c r="F417" t="s">
        <v>5014</v>
      </c>
      <c r="G417" t="s">
        <v>5015</v>
      </c>
      <c r="H417" t="s">
        <v>312</v>
      </c>
      <c r="I417" t="s">
        <v>965</v>
      </c>
      <c r="J417" t="s">
        <v>204</v>
      </c>
      <c r="K417" t="s">
        <v>204</v>
      </c>
      <c r="L417" t="s">
        <v>340</v>
      </c>
      <c r="M417" t="s">
        <v>598</v>
      </c>
      <c r="N417" t="s">
        <v>339</v>
      </c>
      <c r="O417" t="s">
        <v>1212</v>
      </c>
      <c r="P417" s="144">
        <v>377800</v>
      </c>
      <c r="R417" t="s">
        <v>5016</v>
      </c>
      <c r="T417" s="144">
        <v>61014.7</v>
      </c>
      <c r="U417" s="133">
        <v>4.2683159674559552E-2</v>
      </c>
      <c r="V417" s="133">
        <v>6.1569502197419843E-2</v>
      </c>
      <c r="W417" s="133">
        <v>2.2067933600751842E-2</v>
      </c>
    </row>
    <row r="418" spans="1:23">
      <c r="A418" t="s">
        <v>1213</v>
      </c>
      <c r="B418" t="s">
        <v>1265</v>
      </c>
      <c r="C418" t="s">
        <v>4940</v>
      </c>
      <c r="D418" t="s">
        <v>4941</v>
      </c>
      <c r="E418" t="s">
        <v>309</v>
      </c>
      <c r="F418" t="s">
        <v>4999</v>
      </c>
      <c r="G418" t="s">
        <v>5000</v>
      </c>
      <c r="H418" t="s">
        <v>312</v>
      </c>
      <c r="I418" t="s">
        <v>965</v>
      </c>
      <c r="J418" t="s">
        <v>204</v>
      </c>
      <c r="K418" t="s">
        <v>204</v>
      </c>
      <c r="L418" t="s">
        <v>340</v>
      </c>
      <c r="M418" t="s">
        <v>605</v>
      </c>
      <c r="N418" t="s">
        <v>339</v>
      </c>
      <c r="O418" t="s">
        <v>1212</v>
      </c>
      <c r="P418" s="144">
        <v>720771</v>
      </c>
      <c r="R418" t="s">
        <v>5001</v>
      </c>
      <c r="T418" s="144">
        <v>59953.731799999994</v>
      </c>
      <c r="U418" s="133">
        <v>3.0032125E-2</v>
      </c>
      <c r="V418" s="133">
        <v>6.0498886671117448E-2</v>
      </c>
      <c r="W418" s="133">
        <v>2.1684200234342307E-2</v>
      </c>
    </row>
    <row r="419" spans="1:23">
      <c r="A419" t="s">
        <v>1213</v>
      </c>
      <c r="B419" t="s">
        <v>1265</v>
      </c>
      <c r="C419" t="s">
        <v>4927</v>
      </c>
      <c r="D419" t="s">
        <v>4928</v>
      </c>
      <c r="E419" t="s">
        <v>309</v>
      </c>
      <c r="F419" t="s">
        <v>4957</v>
      </c>
      <c r="G419" t="s">
        <v>4958</v>
      </c>
      <c r="H419" t="s">
        <v>312</v>
      </c>
      <c r="I419" t="s">
        <v>965</v>
      </c>
      <c r="J419" t="s">
        <v>204</v>
      </c>
      <c r="K419" t="s">
        <v>204</v>
      </c>
      <c r="L419" t="s">
        <v>340</v>
      </c>
      <c r="M419" t="s">
        <v>605</v>
      </c>
      <c r="N419" t="s">
        <v>339</v>
      </c>
      <c r="O419" t="s">
        <v>1212</v>
      </c>
      <c r="P419" s="144">
        <v>810707</v>
      </c>
      <c r="R419" t="s">
        <v>4959</v>
      </c>
      <c r="T419" s="144">
        <v>41978.408499999998</v>
      </c>
      <c r="U419" s="133">
        <v>6.6729182654328813E-3</v>
      </c>
      <c r="V419" s="133">
        <v>4.2360115052965226E-2</v>
      </c>
      <c r="W419" s="133">
        <v>1.5182844962943674E-2</v>
      </c>
    </row>
    <row r="420" spans="1:23">
      <c r="A420" t="s">
        <v>1213</v>
      </c>
      <c r="B420" t="s">
        <v>1265</v>
      </c>
      <c r="C420" t="s">
        <v>4917</v>
      </c>
      <c r="D420" t="s">
        <v>4918</v>
      </c>
      <c r="E420" t="s">
        <v>309</v>
      </c>
      <c r="F420" t="s">
        <v>4975</v>
      </c>
      <c r="G420" t="s">
        <v>4976</v>
      </c>
      <c r="H420" t="s">
        <v>312</v>
      </c>
      <c r="I420" t="s">
        <v>965</v>
      </c>
      <c r="J420" t="s">
        <v>204</v>
      </c>
      <c r="K420" t="s">
        <v>204</v>
      </c>
      <c r="L420" t="s">
        <v>340</v>
      </c>
      <c r="M420" t="s">
        <v>604</v>
      </c>
      <c r="N420" t="s">
        <v>339</v>
      </c>
      <c r="O420" t="s">
        <v>1212</v>
      </c>
      <c r="P420" s="144">
        <v>136215</v>
      </c>
      <c r="R420" t="s">
        <v>4977</v>
      </c>
      <c r="T420" s="144">
        <v>25935.335999999999</v>
      </c>
      <c r="U420" s="133">
        <v>1.3675118224039909E-3</v>
      </c>
      <c r="V420" s="133">
        <v>2.6171164110334426E-2</v>
      </c>
      <c r="W420" s="133">
        <v>9.3803505181733072E-3</v>
      </c>
    </row>
    <row r="421" spans="1:23">
      <c r="A421" t="s">
        <v>1213</v>
      </c>
      <c r="B421" t="s">
        <v>1265</v>
      </c>
      <c r="C421" t="s">
        <v>4909</v>
      </c>
      <c r="D421" t="s">
        <v>4910</v>
      </c>
      <c r="E421" t="s">
        <v>309</v>
      </c>
      <c r="F421" t="s">
        <v>4954</v>
      </c>
      <c r="G421" t="s">
        <v>4955</v>
      </c>
      <c r="H421" t="s">
        <v>312</v>
      </c>
      <c r="I421" t="s">
        <v>965</v>
      </c>
      <c r="J421" t="s">
        <v>204</v>
      </c>
      <c r="K421" t="s">
        <v>204</v>
      </c>
      <c r="L421" t="s">
        <v>340</v>
      </c>
      <c r="M421" t="s">
        <v>604</v>
      </c>
      <c r="N421" t="s">
        <v>339</v>
      </c>
      <c r="O421" t="s">
        <v>1212</v>
      </c>
      <c r="P421" s="144">
        <v>296400</v>
      </c>
      <c r="R421" t="s">
        <v>4956</v>
      </c>
      <c r="T421" s="144">
        <v>24447.072</v>
      </c>
      <c r="U421" s="133">
        <v>3.6146341463414635E-3</v>
      </c>
      <c r="V421" s="133">
        <v>2.4669367434806383E-2</v>
      </c>
      <c r="W421" s="133">
        <v>8.8420718552873253E-3</v>
      </c>
    </row>
    <row r="422" spans="1:23">
      <c r="A422" t="s">
        <v>1213</v>
      </c>
      <c r="B422" t="s">
        <v>1265</v>
      </c>
      <c r="C422" t="s">
        <v>4922</v>
      </c>
      <c r="D422" t="s">
        <v>4923</v>
      </c>
      <c r="E422" t="s">
        <v>309</v>
      </c>
      <c r="F422" t="s">
        <v>4969</v>
      </c>
      <c r="G422" t="s">
        <v>4970</v>
      </c>
      <c r="H422" t="s">
        <v>312</v>
      </c>
      <c r="I422" t="s">
        <v>965</v>
      </c>
      <c r="J422" t="s">
        <v>204</v>
      </c>
      <c r="K422" t="s">
        <v>204</v>
      </c>
      <c r="L422" t="s">
        <v>340</v>
      </c>
      <c r="M422" t="s">
        <v>604</v>
      </c>
      <c r="N422" t="s">
        <v>339</v>
      </c>
      <c r="O422" t="s">
        <v>1212</v>
      </c>
      <c r="P422" s="144">
        <v>96450</v>
      </c>
      <c r="R422" t="s">
        <v>4971</v>
      </c>
      <c r="T422" s="144">
        <v>20331.66</v>
      </c>
      <c r="U422" s="133">
        <v>3.4841883954309992E-3</v>
      </c>
      <c r="V422" s="133">
        <v>2.0516534294968147E-2</v>
      </c>
      <c r="W422" s="133">
        <v>7.3536004089680392E-3</v>
      </c>
    </row>
    <row r="423" spans="1:23">
      <c r="A423" t="s">
        <v>1213</v>
      </c>
      <c r="B423" t="s">
        <v>1265</v>
      </c>
      <c r="C423" t="s">
        <v>4922</v>
      </c>
      <c r="D423" t="s">
        <v>4923</v>
      </c>
      <c r="E423" t="s">
        <v>309</v>
      </c>
      <c r="F423" t="s">
        <v>5305</v>
      </c>
      <c r="G423" t="s">
        <v>5306</v>
      </c>
      <c r="H423" t="s">
        <v>312</v>
      </c>
      <c r="I423" t="s">
        <v>965</v>
      </c>
      <c r="J423" t="s">
        <v>204</v>
      </c>
      <c r="K423" t="s">
        <v>204</v>
      </c>
      <c r="L423" t="s">
        <v>340</v>
      </c>
      <c r="M423" t="s">
        <v>720</v>
      </c>
      <c r="N423" t="s">
        <v>339</v>
      </c>
      <c r="O423" t="s">
        <v>1212</v>
      </c>
      <c r="P423" s="144">
        <v>33000</v>
      </c>
      <c r="R423" t="s">
        <v>5307</v>
      </c>
      <c r="T423" s="144">
        <v>16447.2</v>
      </c>
      <c r="U423" s="133">
        <v>1.5582296244949919E-2</v>
      </c>
      <c r="V423" s="133">
        <v>1.6596753184747341E-2</v>
      </c>
      <c r="W423" s="133">
        <v>5.9486602002187293E-3</v>
      </c>
    </row>
    <row r="424" spans="1:23">
      <c r="A424" t="s">
        <v>1213</v>
      </c>
      <c r="B424" t="s">
        <v>1265</v>
      </c>
      <c r="C424" t="s">
        <v>4922</v>
      </c>
      <c r="D424" t="s">
        <v>4923</v>
      </c>
      <c r="E424" t="s">
        <v>309</v>
      </c>
      <c r="F424" t="s">
        <v>4951</v>
      </c>
      <c r="G424" t="s">
        <v>4952</v>
      </c>
      <c r="H424" t="s">
        <v>312</v>
      </c>
      <c r="I424" t="s">
        <v>965</v>
      </c>
      <c r="J424" t="s">
        <v>204</v>
      </c>
      <c r="K424" t="s">
        <v>204</v>
      </c>
      <c r="L424" t="s">
        <v>340</v>
      </c>
      <c r="M424" t="s">
        <v>605</v>
      </c>
      <c r="N424" t="s">
        <v>339</v>
      </c>
      <c r="O424" t="s">
        <v>1212</v>
      </c>
      <c r="P424" s="144">
        <v>258989</v>
      </c>
      <c r="R424" t="s">
        <v>4953</v>
      </c>
      <c r="T424" s="144">
        <v>13226.5682</v>
      </c>
      <c r="U424" s="133">
        <v>3.4104208980506841E-3</v>
      </c>
      <c r="V424" s="133">
        <v>1.3346836445992662E-2</v>
      </c>
      <c r="W424" s="133">
        <v>4.7838148751932538E-3</v>
      </c>
    </row>
    <row r="425" spans="1:23">
      <c r="A425" t="s">
        <v>1213</v>
      </c>
      <c r="B425" t="s">
        <v>1265</v>
      </c>
      <c r="C425" t="s">
        <v>4927</v>
      </c>
      <c r="D425" t="s">
        <v>4928</v>
      </c>
      <c r="E425" t="s">
        <v>309</v>
      </c>
      <c r="F425" t="s">
        <v>4960</v>
      </c>
      <c r="G425" t="s">
        <v>4961</v>
      </c>
      <c r="H425" t="s">
        <v>312</v>
      </c>
      <c r="I425" t="s">
        <v>965</v>
      </c>
      <c r="J425" t="s">
        <v>204</v>
      </c>
      <c r="K425" t="s">
        <v>204</v>
      </c>
      <c r="L425" t="s">
        <v>340</v>
      </c>
      <c r="M425" t="s">
        <v>604</v>
      </c>
      <c r="N425" t="s">
        <v>339</v>
      </c>
      <c r="O425" t="s">
        <v>1212</v>
      </c>
      <c r="P425" s="144">
        <v>577000</v>
      </c>
      <c r="R425" t="s">
        <v>4962</v>
      </c>
      <c r="T425" s="144">
        <v>12907.49</v>
      </c>
      <c r="U425" s="133">
        <v>1.5232806023660814E-3</v>
      </c>
      <c r="V425" s="133">
        <v>1.3024856861021599E-2</v>
      </c>
      <c r="W425" s="133">
        <v>4.6684099450192886E-3</v>
      </c>
    </row>
    <row r="426" spans="1:23">
      <c r="A426" t="s">
        <v>1213</v>
      </c>
      <c r="B426" t="s">
        <v>1265</v>
      </c>
      <c r="C426" t="s">
        <v>4909</v>
      </c>
      <c r="D426" t="s">
        <v>4910</v>
      </c>
      <c r="E426" t="s">
        <v>309</v>
      </c>
      <c r="F426" t="s">
        <v>5141</v>
      </c>
      <c r="G426" t="s">
        <v>5142</v>
      </c>
      <c r="H426" t="s">
        <v>312</v>
      </c>
      <c r="I426" t="s">
        <v>965</v>
      </c>
      <c r="J426" t="s">
        <v>204</v>
      </c>
      <c r="K426" t="s">
        <v>204</v>
      </c>
      <c r="L426" t="s">
        <v>340</v>
      </c>
      <c r="M426" t="s">
        <v>582</v>
      </c>
      <c r="N426" t="s">
        <v>339</v>
      </c>
      <c r="O426" t="s">
        <v>1212</v>
      </c>
      <c r="P426" s="144">
        <v>218000</v>
      </c>
      <c r="R426" t="s">
        <v>5143</v>
      </c>
      <c r="T426" s="144">
        <v>9642.14</v>
      </c>
      <c r="U426" s="133">
        <v>3.1383049554267121E-2</v>
      </c>
      <c r="V426" s="133">
        <v>9.7298152726773991E-3</v>
      </c>
      <c r="W426" s="133">
        <v>3.4873908302286722E-3</v>
      </c>
    </row>
    <row r="427" spans="1:23">
      <c r="A427" t="s">
        <v>1213</v>
      </c>
      <c r="B427" t="s">
        <v>1265</v>
      </c>
      <c r="C427" t="s">
        <v>5150</v>
      </c>
      <c r="D427" t="s">
        <v>5151</v>
      </c>
      <c r="E427" t="s">
        <v>80</v>
      </c>
      <c r="F427" t="s">
        <v>5152</v>
      </c>
      <c r="G427" t="s">
        <v>5045</v>
      </c>
      <c r="H427" t="s">
        <v>321</v>
      </c>
      <c r="I427" t="s">
        <v>965</v>
      </c>
      <c r="J427" t="s">
        <v>205</v>
      </c>
      <c r="K427" t="s">
        <v>224</v>
      </c>
      <c r="L427" t="s">
        <v>380</v>
      </c>
      <c r="M427" t="s">
        <v>604</v>
      </c>
      <c r="N427" t="s">
        <v>339</v>
      </c>
      <c r="O427" t="s">
        <v>1215</v>
      </c>
      <c r="P427" s="144">
        <v>32470</v>
      </c>
      <c r="Q427" t="s">
        <v>1216</v>
      </c>
      <c r="R427" t="s">
        <v>5153</v>
      </c>
      <c r="T427" s="144">
        <v>122538.807</v>
      </c>
      <c r="U427" s="133">
        <v>1.2923218329617067E-6</v>
      </c>
      <c r="V427" s="133">
        <v>0.12365304344259921</v>
      </c>
      <c r="W427" s="133">
        <v>4.4320110685197575E-2</v>
      </c>
    </row>
    <row r="428" spans="1:23">
      <c r="A428" t="s">
        <v>1213</v>
      </c>
      <c r="B428" t="s">
        <v>1265</v>
      </c>
      <c r="C428" t="s">
        <v>4900</v>
      </c>
      <c r="D428" t="s">
        <v>4901</v>
      </c>
      <c r="E428" t="s">
        <v>80</v>
      </c>
      <c r="F428" t="s">
        <v>4902</v>
      </c>
      <c r="G428" t="s">
        <v>4903</v>
      </c>
      <c r="H428" t="s">
        <v>321</v>
      </c>
      <c r="I428" t="s">
        <v>965</v>
      </c>
      <c r="J428" t="s">
        <v>205</v>
      </c>
      <c r="K428" t="s">
        <v>224</v>
      </c>
      <c r="L428" t="s">
        <v>344</v>
      </c>
      <c r="M428" t="s">
        <v>604</v>
      </c>
      <c r="N428" t="s">
        <v>339</v>
      </c>
      <c r="O428" t="s">
        <v>1215</v>
      </c>
      <c r="P428" s="144">
        <v>37504</v>
      </c>
      <c r="Q428" t="s">
        <v>1216</v>
      </c>
      <c r="R428" t="s">
        <v>4904</v>
      </c>
      <c r="T428" s="144">
        <v>72376.833099999989</v>
      </c>
      <c r="U428" s="133">
        <v>7.0494551117430923E-8</v>
      </c>
      <c r="V428" s="133">
        <v>7.30804174043201E-2</v>
      </c>
      <c r="W428" s="133">
        <v>2.6193711841661589E-2</v>
      </c>
    </row>
    <row r="429" spans="1:23">
      <c r="A429" t="s">
        <v>1213</v>
      </c>
      <c r="B429" t="s">
        <v>1265</v>
      </c>
      <c r="C429" t="s">
        <v>5308</v>
      </c>
      <c r="D429" t="s">
        <v>5309</v>
      </c>
      <c r="E429" t="s">
        <v>80</v>
      </c>
      <c r="F429" t="s">
        <v>5310</v>
      </c>
      <c r="G429" t="s">
        <v>5311</v>
      </c>
      <c r="H429" t="s">
        <v>321</v>
      </c>
      <c r="I429" t="s">
        <v>965</v>
      </c>
      <c r="J429" t="s">
        <v>205</v>
      </c>
      <c r="K429" t="s">
        <v>224</v>
      </c>
      <c r="L429" t="s">
        <v>346</v>
      </c>
      <c r="M429" t="s">
        <v>597</v>
      </c>
      <c r="N429" t="s">
        <v>339</v>
      </c>
      <c r="O429" t="s">
        <v>1215</v>
      </c>
      <c r="P429" s="144">
        <v>35600</v>
      </c>
      <c r="Q429" t="s">
        <v>1216</v>
      </c>
      <c r="R429" t="s">
        <v>5312</v>
      </c>
      <c r="T429" s="144">
        <v>24987.393600000003</v>
      </c>
      <c r="U429" s="133">
        <v>8.8858670284911853E-6</v>
      </c>
      <c r="V429" s="133">
        <v>2.5214602187969958E-2</v>
      </c>
      <c r="W429" s="133">
        <v>9.0374966013093954E-3</v>
      </c>
    </row>
    <row r="430" spans="1:23">
      <c r="A430" t="s">
        <v>1213</v>
      </c>
      <c r="B430" t="s">
        <v>1265</v>
      </c>
      <c r="C430" t="s">
        <v>5047</v>
      </c>
      <c r="D430" t="s">
        <v>5048</v>
      </c>
      <c r="E430" t="s">
        <v>80</v>
      </c>
      <c r="F430" t="s">
        <v>5313</v>
      </c>
      <c r="G430" t="s">
        <v>5314</v>
      </c>
      <c r="H430" t="s">
        <v>321</v>
      </c>
      <c r="I430" t="s">
        <v>965</v>
      </c>
      <c r="J430" t="s">
        <v>205</v>
      </c>
      <c r="K430" t="s">
        <v>224</v>
      </c>
      <c r="L430" t="s">
        <v>380</v>
      </c>
      <c r="M430" t="s">
        <v>604</v>
      </c>
      <c r="N430" t="s">
        <v>339</v>
      </c>
      <c r="O430" t="s">
        <v>1215</v>
      </c>
      <c r="P430" s="144">
        <v>10217</v>
      </c>
      <c r="Q430" t="s">
        <v>1216</v>
      </c>
      <c r="R430" t="s">
        <v>5315</v>
      </c>
      <c r="T430" s="144">
        <v>20778.4732</v>
      </c>
      <c r="U430" s="133">
        <v>1.2071863521746045E-7</v>
      </c>
      <c r="V430" s="133">
        <v>2.0967410339437102E-2</v>
      </c>
      <c r="W430" s="133">
        <v>7.5152048114140195E-3</v>
      </c>
    </row>
    <row r="431" spans="1:23">
      <c r="A431" t="s">
        <v>1213</v>
      </c>
      <c r="B431" t="s">
        <v>1265</v>
      </c>
      <c r="C431" t="s">
        <v>5073</v>
      </c>
      <c r="D431" t="s">
        <v>5074</v>
      </c>
      <c r="E431" t="s">
        <v>80</v>
      </c>
      <c r="F431" t="s">
        <v>5316</v>
      </c>
      <c r="G431" t="s">
        <v>5317</v>
      </c>
      <c r="H431" t="s">
        <v>321</v>
      </c>
      <c r="I431" t="s">
        <v>965</v>
      </c>
      <c r="J431" t="s">
        <v>205</v>
      </c>
      <c r="K431" t="s">
        <v>224</v>
      </c>
      <c r="L431" t="s">
        <v>380</v>
      </c>
      <c r="M431" t="s">
        <v>604</v>
      </c>
      <c r="N431" t="s">
        <v>339</v>
      </c>
      <c r="O431" t="s">
        <v>1215</v>
      </c>
      <c r="P431" s="144">
        <v>31600</v>
      </c>
      <c r="Q431" t="s">
        <v>1216</v>
      </c>
      <c r="R431" t="s">
        <v>5318</v>
      </c>
      <c r="T431" s="144">
        <v>10633.937800000002</v>
      </c>
      <c r="U431" s="133">
        <v>4.9524905698937472E-6</v>
      </c>
      <c r="V431" s="133">
        <v>1.0730631449708841E-2</v>
      </c>
      <c r="W431" s="133">
        <v>3.8461064955018871E-3</v>
      </c>
    </row>
    <row r="432" spans="1:23">
      <c r="A432" t="s">
        <v>1213</v>
      </c>
      <c r="B432" t="s">
        <v>1265</v>
      </c>
      <c r="C432" t="s">
        <v>5055</v>
      </c>
      <c r="D432" t="s">
        <v>5056</v>
      </c>
      <c r="E432" t="s">
        <v>80</v>
      </c>
      <c r="F432" t="s">
        <v>5319</v>
      </c>
      <c r="G432" t="s">
        <v>5320</v>
      </c>
      <c r="H432" t="s">
        <v>321</v>
      </c>
      <c r="I432" t="s">
        <v>965</v>
      </c>
      <c r="J432" t="s">
        <v>205</v>
      </c>
      <c r="K432" t="s">
        <v>224</v>
      </c>
      <c r="L432" t="s">
        <v>344</v>
      </c>
      <c r="M432" t="s">
        <v>735</v>
      </c>
      <c r="N432" t="s">
        <v>339</v>
      </c>
      <c r="O432" t="s">
        <v>1215</v>
      </c>
      <c r="P432" s="144">
        <v>75000</v>
      </c>
      <c r="Q432" t="s">
        <v>1216</v>
      </c>
      <c r="R432" t="s">
        <v>5321</v>
      </c>
      <c r="T432" s="144">
        <v>8950.3515000000007</v>
      </c>
      <c r="U432" s="133">
        <v>1.4743205790187668E-5</v>
      </c>
      <c r="V432" s="133">
        <v>9.0317363905244134E-3</v>
      </c>
      <c r="W432" s="133">
        <v>3.2371832133139991E-3</v>
      </c>
    </row>
    <row r="433" spans="1:23">
      <c r="A433" t="s">
        <v>1213</v>
      </c>
      <c r="B433" t="s">
        <v>1265</v>
      </c>
      <c r="C433" t="s">
        <v>5285</v>
      </c>
      <c r="D433" t="s">
        <v>5286</v>
      </c>
      <c r="E433" t="s">
        <v>80</v>
      </c>
      <c r="F433" t="s">
        <v>5287</v>
      </c>
      <c r="G433" t="s">
        <v>5288</v>
      </c>
      <c r="H433" t="s">
        <v>321</v>
      </c>
      <c r="I433" t="s">
        <v>965</v>
      </c>
      <c r="J433" t="s">
        <v>205</v>
      </c>
      <c r="K433" t="s">
        <v>224</v>
      </c>
      <c r="L433" t="s">
        <v>344</v>
      </c>
      <c r="M433" t="s">
        <v>735</v>
      </c>
      <c r="N433" t="s">
        <v>339</v>
      </c>
      <c r="O433" t="s">
        <v>1215</v>
      </c>
      <c r="P433" s="144">
        <v>16960</v>
      </c>
      <c r="Q433" t="s">
        <v>1216</v>
      </c>
      <c r="R433" t="s">
        <v>5289</v>
      </c>
      <c r="T433" s="144">
        <v>5923.9599000000007</v>
      </c>
      <c r="U433" s="133">
        <v>2.2340443328710247E-6</v>
      </c>
      <c r="V433" s="133">
        <v>5.9778260600463805E-3</v>
      </c>
      <c r="W433" s="133">
        <v>2.1425911183585262E-3</v>
      </c>
    </row>
    <row r="434" spans="1:23">
      <c r="A434" t="s">
        <v>1213</v>
      </c>
      <c r="B434" t="s">
        <v>1265</v>
      </c>
      <c r="C434" t="s">
        <v>4917</v>
      </c>
      <c r="D434" t="s">
        <v>4918</v>
      </c>
      <c r="E434" t="s">
        <v>309</v>
      </c>
      <c r="F434" t="s">
        <v>5090</v>
      </c>
      <c r="G434" t="s">
        <v>5091</v>
      </c>
      <c r="H434" t="s">
        <v>312</v>
      </c>
      <c r="I434" t="s">
        <v>966</v>
      </c>
      <c r="J434" t="s">
        <v>204</v>
      </c>
      <c r="K434" t="s">
        <v>204</v>
      </c>
      <c r="L434" t="s">
        <v>340</v>
      </c>
      <c r="M434" t="s">
        <v>576</v>
      </c>
      <c r="N434" t="s">
        <v>339</v>
      </c>
      <c r="O434" t="s">
        <v>1212</v>
      </c>
      <c r="P434" s="144">
        <v>15016769</v>
      </c>
      <c r="R434" t="s">
        <v>5092</v>
      </c>
      <c r="T434" s="144">
        <v>53956.752700000005</v>
      </c>
      <c r="U434" s="133">
        <v>1.0923581434997793E-2</v>
      </c>
      <c r="V434" s="133">
        <v>5.4447377493500988E-2</v>
      </c>
      <c r="W434" s="133">
        <v>1.9515199382463135E-2</v>
      </c>
    </row>
    <row r="435" spans="1:23">
      <c r="A435" t="s">
        <v>1213</v>
      </c>
      <c r="B435" t="s">
        <v>1265</v>
      </c>
      <c r="C435" t="s">
        <v>4922</v>
      </c>
      <c r="D435" t="s">
        <v>4923</v>
      </c>
      <c r="E435" t="s">
        <v>309</v>
      </c>
      <c r="F435" t="s">
        <v>5084</v>
      </c>
      <c r="G435" t="s">
        <v>5085</v>
      </c>
      <c r="H435" t="s">
        <v>312</v>
      </c>
      <c r="I435" t="s">
        <v>966</v>
      </c>
      <c r="J435" t="s">
        <v>204</v>
      </c>
      <c r="K435" t="s">
        <v>204</v>
      </c>
      <c r="L435" t="s">
        <v>340</v>
      </c>
      <c r="M435" t="s">
        <v>576</v>
      </c>
      <c r="N435" t="s">
        <v>339</v>
      </c>
      <c r="O435" t="s">
        <v>1212</v>
      </c>
      <c r="P435" s="144">
        <v>1225802</v>
      </c>
      <c r="R435" t="s">
        <v>5086</v>
      </c>
      <c r="T435" s="144">
        <v>43745.318599999999</v>
      </c>
      <c r="U435" s="133">
        <v>8.7557285714285719E-3</v>
      </c>
      <c r="V435" s="133">
        <v>4.4143091531215393E-2</v>
      </c>
      <c r="W435" s="133">
        <v>1.5821904970405871E-2</v>
      </c>
    </row>
    <row r="436" spans="1:23">
      <c r="A436" t="s">
        <v>1213</v>
      </c>
      <c r="B436" t="s">
        <v>1265</v>
      </c>
      <c r="C436" t="s">
        <v>4922</v>
      </c>
      <c r="D436" t="s">
        <v>4923</v>
      </c>
      <c r="E436" t="s">
        <v>309</v>
      </c>
      <c r="F436" t="s">
        <v>5099</v>
      </c>
      <c r="G436" t="s">
        <v>5100</v>
      </c>
      <c r="H436" t="s">
        <v>312</v>
      </c>
      <c r="I436" t="s">
        <v>966</v>
      </c>
      <c r="J436" t="s">
        <v>204</v>
      </c>
      <c r="K436" t="s">
        <v>204</v>
      </c>
      <c r="L436" t="s">
        <v>340</v>
      </c>
      <c r="M436" t="s">
        <v>630</v>
      </c>
      <c r="N436" t="s">
        <v>339</v>
      </c>
      <c r="O436" t="s">
        <v>1212</v>
      </c>
      <c r="P436" s="144">
        <v>950000</v>
      </c>
      <c r="R436" t="s">
        <v>5101</v>
      </c>
      <c r="T436" s="144">
        <v>36811.74</v>
      </c>
      <c r="U436" s="133">
        <v>2.4348521351461858E-2</v>
      </c>
      <c r="V436" s="133">
        <v>3.714646645514684E-2</v>
      </c>
      <c r="W436" s="133">
        <v>1.3314152721362896E-2</v>
      </c>
    </row>
    <row r="437" spans="1:23">
      <c r="A437" t="s">
        <v>1213</v>
      </c>
      <c r="B437" t="s">
        <v>1265</v>
      </c>
      <c r="C437" t="s">
        <v>4940</v>
      </c>
      <c r="D437" t="s">
        <v>4941</v>
      </c>
      <c r="E437" t="s">
        <v>309</v>
      </c>
      <c r="F437" t="s">
        <v>5322</v>
      </c>
      <c r="G437" t="s">
        <v>5323</v>
      </c>
      <c r="H437" t="s">
        <v>312</v>
      </c>
      <c r="I437" t="s">
        <v>966</v>
      </c>
      <c r="J437" t="s">
        <v>204</v>
      </c>
      <c r="K437" t="s">
        <v>204</v>
      </c>
      <c r="L437" t="s">
        <v>340</v>
      </c>
      <c r="M437" t="s">
        <v>576</v>
      </c>
      <c r="N437" t="s">
        <v>339</v>
      </c>
      <c r="O437" t="s">
        <v>1212</v>
      </c>
      <c r="P437" s="144">
        <v>699000</v>
      </c>
      <c r="R437" t="s">
        <v>5324</v>
      </c>
      <c r="T437" s="144">
        <v>36540.224999999999</v>
      </c>
      <c r="U437" s="133">
        <v>0.11650000000000001</v>
      </c>
      <c r="V437" s="133">
        <v>3.6872482589141886E-2</v>
      </c>
      <c r="W437" s="133">
        <v>1.321595056693768E-2</v>
      </c>
    </row>
    <row r="438" spans="1:23">
      <c r="A438" t="s">
        <v>1213</v>
      </c>
      <c r="B438" t="s">
        <v>1265</v>
      </c>
      <c r="C438" t="s">
        <v>4909</v>
      </c>
      <c r="D438" t="s">
        <v>4910</v>
      </c>
      <c r="E438" t="s">
        <v>309</v>
      </c>
      <c r="F438" t="s">
        <v>5173</v>
      </c>
      <c r="G438" t="s">
        <v>5174</v>
      </c>
      <c r="H438" t="s">
        <v>312</v>
      </c>
      <c r="I438" t="s">
        <v>966</v>
      </c>
      <c r="J438" t="s">
        <v>204</v>
      </c>
      <c r="K438" t="s">
        <v>204</v>
      </c>
      <c r="L438" t="s">
        <v>340</v>
      </c>
      <c r="M438" t="s">
        <v>573</v>
      </c>
      <c r="N438" t="s">
        <v>339</v>
      </c>
      <c r="O438" t="s">
        <v>1212</v>
      </c>
      <c r="P438" s="144">
        <v>4980000</v>
      </c>
      <c r="R438" t="s">
        <v>5175</v>
      </c>
      <c r="T438" s="144">
        <v>22616.171999999999</v>
      </c>
      <c r="U438" s="133">
        <v>2.0842788708376529E-2</v>
      </c>
      <c r="V438" s="133">
        <v>2.2821819195230412E-2</v>
      </c>
      <c r="W438" s="133">
        <v>8.1798678351148665E-3</v>
      </c>
    </row>
    <row r="439" spans="1:23">
      <c r="A439" t="s">
        <v>1213</v>
      </c>
      <c r="B439" t="s">
        <v>1265</v>
      </c>
      <c r="C439" t="s">
        <v>4927</v>
      </c>
      <c r="D439" t="s">
        <v>4928</v>
      </c>
      <c r="E439" t="s">
        <v>309</v>
      </c>
      <c r="F439" t="s">
        <v>5325</v>
      </c>
      <c r="G439" t="s">
        <v>5326</v>
      </c>
      <c r="H439" t="s">
        <v>312</v>
      </c>
      <c r="I439" t="s">
        <v>966</v>
      </c>
      <c r="J439" t="s">
        <v>204</v>
      </c>
      <c r="K439" t="s">
        <v>204</v>
      </c>
      <c r="L439" t="s">
        <v>340</v>
      </c>
      <c r="M439" t="s">
        <v>630</v>
      </c>
      <c r="N439" t="s">
        <v>339</v>
      </c>
      <c r="O439" t="s">
        <v>1212</v>
      </c>
      <c r="P439" s="144">
        <v>5630737</v>
      </c>
      <c r="R439" t="s">
        <v>5327</v>
      </c>
      <c r="T439" s="144">
        <v>21724.5095</v>
      </c>
      <c r="U439" s="133">
        <v>4.2198698814928597E-2</v>
      </c>
      <c r="V439" s="133">
        <v>2.192204886677734E-2</v>
      </c>
      <c r="W439" s="133">
        <v>7.8573693390159138E-3</v>
      </c>
    </row>
    <row r="440" spans="1:23">
      <c r="A440" t="s">
        <v>1213</v>
      </c>
      <c r="B440" t="s">
        <v>1265</v>
      </c>
      <c r="C440" t="s">
        <v>4927</v>
      </c>
      <c r="D440" t="s">
        <v>4928</v>
      </c>
      <c r="E440" t="s">
        <v>309</v>
      </c>
      <c r="F440" t="s">
        <v>5093</v>
      </c>
      <c r="G440" t="s">
        <v>5094</v>
      </c>
      <c r="H440" t="s">
        <v>312</v>
      </c>
      <c r="I440" t="s">
        <v>966</v>
      </c>
      <c r="J440" t="s">
        <v>204</v>
      </c>
      <c r="K440" t="s">
        <v>204</v>
      </c>
      <c r="L440" t="s">
        <v>340</v>
      </c>
      <c r="M440" t="s">
        <v>630</v>
      </c>
      <c r="N440" t="s">
        <v>339</v>
      </c>
      <c r="O440" t="s">
        <v>1212</v>
      </c>
      <c r="P440" s="144">
        <v>4800000</v>
      </c>
      <c r="R440" t="s">
        <v>5095</v>
      </c>
      <c r="T440" s="144">
        <v>18505.919999999998</v>
      </c>
      <c r="U440" s="133">
        <v>1.7586111889856305E-2</v>
      </c>
      <c r="V440" s="133">
        <v>1.8674192974894178E-2</v>
      </c>
      <c r="W440" s="133">
        <v>6.6932626691735848E-3</v>
      </c>
    </row>
    <row r="441" spans="1:23">
      <c r="A441" t="s">
        <v>1213</v>
      </c>
      <c r="B441" t="s">
        <v>1265</v>
      </c>
      <c r="C441" t="s">
        <v>4927</v>
      </c>
      <c r="D441" t="s">
        <v>4928</v>
      </c>
      <c r="E441" t="s">
        <v>309</v>
      </c>
      <c r="F441" t="s">
        <v>5087</v>
      </c>
      <c r="G441" t="s">
        <v>5088</v>
      </c>
      <c r="H441" t="s">
        <v>312</v>
      </c>
      <c r="I441" t="s">
        <v>966</v>
      </c>
      <c r="J441" t="s">
        <v>204</v>
      </c>
      <c r="K441" t="s">
        <v>204</v>
      </c>
      <c r="L441" t="s">
        <v>340</v>
      </c>
      <c r="M441" t="s">
        <v>576</v>
      </c>
      <c r="N441" t="s">
        <v>339</v>
      </c>
      <c r="O441" t="s">
        <v>1212</v>
      </c>
      <c r="P441" s="144">
        <v>5000000</v>
      </c>
      <c r="R441" t="s">
        <v>5089</v>
      </c>
      <c r="T441" s="144">
        <v>17893</v>
      </c>
      <c r="U441" s="133">
        <v>1.6183696032564653E-2</v>
      </c>
      <c r="V441" s="133">
        <v>1.8055699738234118E-2</v>
      </c>
      <c r="W441" s="133">
        <v>6.4715803883040107E-3</v>
      </c>
    </row>
    <row r="442" spans="1:23">
      <c r="A442" t="s">
        <v>1213</v>
      </c>
      <c r="B442" t="s">
        <v>1265</v>
      </c>
      <c r="C442" t="s">
        <v>4909</v>
      </c>
      <c r="D442" t="s">
        <v>4910</v>
      </c>
      <c r="E442" t="s">
        <v>309</v>
      </c>
      <c r="F442" t="s">
        <v>5108</v>
      </c>
      <c r="G442" t="s">
        <v>5109</v>
      </c>
      <c r="H442" t="s">
        <v>312</v>
      </c>
      <c r="I442" t="s">
        <v>966</v>
      </c>
      <c r="J442" t="s">
        <v>204</v>
      </c>
      <c r="K442" t="s">
        <v>204</v>
      </c>
      <c r="L442" t="s">
        <v>340</v>
      </c>
      <c r="M442" t="s">
        <v>576</v>
      </c>
      <c r="N442" t="s">
        <v>339</v>
      </c>
      <c r="O442" t="s">
        <v>1212</v>
      </c>
      <c r="P442" s="144">
        <v>3824749</v>
      </c>
      <c r="R442" t="s">
        <v>5110</v>
      </c>
      <c r="T442" s="144">
        <v>17479.485399999998</v>
      </c>
      <c r="U442" s="133">
        <v>2.6406263615005074E-2</v>
      </c>
      <c r="V442" s="133">
        <v>1.7638425085213211E-2</v>
      </c>
      <c r="W442" s="133">
        <v>6.3220195017044114E-3</v>
      </c>
    </row>
    <row r="443" spans="1:23">
      <c r="A443" t="s">
        <v>1213</v>
      </c>
      <c r="B443" t="s">
        <v>1265</v>
      </c>
      <c r="C443" t="s">
        <v>4909</v>
      </c>
      <c r="D443" t="s">
        <v>4910</v>
      </c>
      <c r="E443" t="s">
        <v>309</v>
      </c>
      <c r="F443" t="s">
        <v>5328</v>
      </c>
      <c r="G443" t="s">
        <v>5329</v>
      </c>
      <c r="H443" t="s">
        <v>312</v>
      </c>
      <c r="I443" t="s">
        <v>966</v>
      </c>
      <c r="J443" t="s">
        <v>204</v>
      </c>
      <c r="K443" t="s">
        <v>204</v>
      </c>
      <c r="L443" t="s">
        <v>340</v>
      </c>
      <c r="M443" t="s">
        <v>630</v>
      </c>
      <c r="N443" t="s">
        <v>339</v>
      </c>
      <c r="O443" t="s">
        <v>1212</v>
      </c>
      <c r="P443" s="144">
        <v>1400000</v>
      </c>
      <c r="R443" t="s">
        <v>5330</v>
      </c>
      <c r="T443" s="144">
        <v>6265.84</v>
      </c>
      <c r="U443" s="133">
        <v>5.6854842346618804E-3</v>
      </c>
      <c r="V443" s="133">
        <v>6.3228148241109292E-3</v>
      </c>
      <c r="W443" s="133">
        <v>2.2662430704885042E-3</v>
      </c>
    </row>
    <row r="444" spans="1:23">
      <c r="A444" t="s">
        <v>1213</v>
      </c>
      <c r="B444" t="s">
        <v>1266</v>
      </c>
      <c r="C444" t="s">
        <v>4922</v>
      </c>
      <c r="D444" t="s">
        <v>4923</v>
      </c>
      <c r="E444" t="s">
        <v>309</v>
      </c>
      <c r="F444" t="s">
        <v>4924</v>
      </c>
      <c r="G444" t="s">
        <v>4925</v>
      </c>
      <c r="H444" t="s">
        <v>312</v>
      </c>
      <c r="I444" t="s">
        <v>964</v>
      </c>
      <c r="J444" t="s">
        <v>204</v>
      </c>
      <c r="K444" t="s">
        <v>204</v>
      </c>
      <c r="L444" t="s">
        <v>340</v>
      </c>
      <c r="M444" t="s">
        <v>572</v>
      </c>
      <c r="N444" t="s">
        <v>339</v>
      </c>
      <c r="O444" t="s">
        <v>1212</v>
      </c>
      <c r="P444" s="144">
        <v>145583</v>
      </c>
      <c r="R444" t="s">
        <v>4926</v>
      </c>
      <c r="T444" s="144">
        <v>29189.391500000002</v>
      </c>
      <c r="U444" s="133">
        <v>4.1103195155603499E-3</v>
      </c>
      <c r="V444" s="133">
        <v>5.8020623351353731E-2</v>
      </c>
      <c r="W444" s="133">
        <v>2.8171010523252837E-2</v>
      </c>
    </row>
    <row r="445" spans="1:23">
      <c r="A445" t="s">
        <v>1213</v>
      </c>
      <c r="B445" t="s">
        <v>1266</v>
      </c>
      <c r="C445" t="s">
        <v>4909</v>
      </c>
      <c r="D445" t="s">
        <v>4910</v>
      </c>
      <c r="E445" t="s">
        <v>309</v>
      </c>
      <c r="F445" t="s">
        <v>5302</v>
      </c>
      <c r="G445" t="s">
        <v>5303</v>
      </c>
      <c r="H445" t="s">
        <v>312</v>
      </c>
      <c r="I445" t="s">
        <v>964</v>
      </c>
      <c r="J445" t="s">
        <v>204</v>
      </c>
      <c r="K445" t="s">
        <v>204</v>
      </c>
      <c r="L445" t="s">
        <v>340</v>
      </c>
      <c r="M445" t="s">
        <v>572</v>
      </c>
      <c r="N445" t="s">
        <v>339</v>
      </c>
      <c r="O445" t="s">
        <v>1212</v>
      </c>
      <c r="P445" s="144">
        <v>132883</v>
      </c>
      <c r="R445" t="s">
        <v>5304</v>
      </c>
      <c r="T445" s="144">
        <v>4196.4450999999999</v>
      </c>
      <c r="U445" s="133">
        <v>1.4764777777777778E-2</v>
      </c>
      <c r="V445" s="133">
        <v>8.3413990621407398E-3</v>
      </c>
      <c r="W445" s="133">
        <v>4.0500364729834544E-3</v>
      </c>
    </row>
    <row r="446" spans="1:23">
      <c r="A446" t="s">
        <v>1213</v>
      </c>
      <c r="B446" t="s">
        <v>1266</v>
      </c>
      <c r="C446" t="s">
        <v>4940</v>
      </c>
      <c r="D446" t="s">
        <v>4941</v>
      </c>
      <c r="E446" t="s">
        <v>309</v>
      </c>
      <c r="F446" t="s">
        <v>4999</v>
      </c>
      <c r="G446" t="s">
        <v>5000</v>
      </c>
      <c r="H446" t="s">
        <v>312</v>
      </c>
      <c r="I446" t="s">
        <v>965</v>
      </c>
      <c r="J446" t="s">
        <v>204</v>
      </c>
      <c r="K446" t="s">
        <v>204</v>
      </c>
      <c r="L446" t="s">
        <v>340</v>
      </c>
      <c r="M446" t="s">
        <v>605</v>
      </c>
      <c r="N446" t="s">
        <v>339</v>
      </c>
      <c r="O446" t="s">
        <v>1212</v>
      </c>
      <c r="P446" s="144">
        <v>665402</v>
      </c>
      <c r="R446" t="s">
        <v>5001</v>
      </c>
      <c r="T446" s="144">
        <v>55348.138399999996</v>
      </c>
      <c r="U446" s="133">
        <v>2.7725083333333334E-2</v>
      </c>
      <c r="V446" s="133">
        <v>0.1100171440361877</v>
      </c>
      <c r="W446" s="133">
        <v>5.3417111767541096E-2</v>
      </c>
    </row>
    <row r="447" spans="1:23">
      <c r="A447" t="s">
        <v>1213</v>
      </c>
      <c r="B447" t="s">
        <v>1266</v>
      </c>
      <c r="C447" t="s">
        <v>4927</v>
      </c>
      <c r="D447" t="s">
        <v>4928</v>
      </c>
      <c r="E447" t="s">
        <v>309</v>
      </c>
      <c r="F447" t="s">
        <v>4957</v>
      </c>
      <c r="G447" t="s">
        <v>4958</v>
      </c>
      <c r="H447" t="s">
        <v>312</v>
      </c>
      <c r="I447" t="s">
        <v>965</v>
      </c>
      <c r="J447" t="s">
        <v>204</v>
      </c>
      <c r="K447" t="s">
        <v>204</v>
      </c>
      <c r="L447" t="s">
        <v>340</v>
      </c>
      <c r="M447" t="s">
        <v>605</v>
      </c>
      <c r="N447" t="s">
        <v>339</v>
      </c>
      <c r="O447" t="s">
        <v>1212</v>
      </c>
      <c r="P447" s="144">
        <v>810896</v>
      </c>
      <c r="R447" t="s">
        <v>4959</v>
      </c>
      <c r="T447" s="144">
        <v>41988.194899999995</v>
      </c>
      <c r="U447" s="133">
        <v>6.6744739218564308E-3</v>
      </c>
      <c r="V447" s="133">
        <v>8.3461186244177754E-2</v>
      </c>
      <c r="W447" s="133">
        <v>4.0523279829826904E-2</v>
      </c>
    </row>
    <row r="448" spans="1:23">
      <c r="A448" t="s">
        <v>1213</v>
      </c>
      <c r="B448" t="s">
        <v>1266</v>
      </c>
      <c r="C448" t="s">
        <v>4909</v>
      </c>
      <c r="D448" t="s">
        <v>4910</v>
      </c>
      <c r="E448" t="s">
        <v>309</v>
      </c>
      <c r="F448" t="s">
        <v>4948</v>
      </c>
      <c r="G448" t="s">
        <v>4949</v>
      </c>
      <c r="H448" t="s">
        <v>312</v>
      </c>
      <c r="I448" t="s">
        <v>965</v>
      </c>
      <c r="J448" t="s">
        <v>204</v>
      </c>
      <c r="K448" t="s">
        <v>204</v>
      </c>
      <c r="L448" t="s">
        <v>340</v>
      </c>
      <c r="M448" t="s">
        <v>605</v>
      </c>
      <c r="N448" t="s">
        <v>339</v>
      </c>
      <c r="O448" t="s">
        <v>1212</v>
      </c>
      <c r="P448" s="144">
        <v>370300</v>
      </c>
      <c r="R448" t="s">
        <v>4950</v>
      </c>
      <c r="T448" s="144">
        <v>25110.043000000001</v>
      </c>
      <c r="U448" s="133">
        <v>1.1945161290322581E-2</v>
      </c>
      <c r="V448" s="133">
        <v>4.9911980770112878E-2</v>
      </c>
      <c r="W448" s="133">
        <v>2.4233985336499092E-2</v>
      </c>
    </row>
    <row r="449" spans="1:23">
      <c r="A449" t="s">
        <v>1213</v>
      </c>
      <c r="B449" t="s">
        <v>1266</v>
      </c>
      <c r="C449" t="s">
        <v>4922</v>
      </c>
      <c r="D449" t="s">
        <v>4923</v>
      </c>
      <c r="E449" t="s">
        <v>309</v>
      </c>
      <c r="F449" t="s">
        <v>4969</v>
      </c>
      <c r="G449" t="s">
        <v>4970</v>
      </c>
      <c r="H449" t="s">
        <v>312</v>
      </c>
      <c r="I449" t="s">
        <v>965</v>
      </c>
      <c r="J449" t="s">
        <v>204</v>
      </c>
      <c r="K449" t="s">
        <v>204</v>
      </c>
      <c r="L449" t="s">
        <v>340</v>
      </c>
      <c r="M449" t="s">
        <v>604</v>
      </c>
      <c r="N449" t="s">
        <v>339</v>
      </c>
      <c r="O449" t="s">
        <v>1212</v>
      </c>
      <c r="P449" s="144">
        <v>99700</v>
      </c>
      <c r="R449" t="s">
        <v>4971</v>
      </c>
      <c r="T449" s="144">
        <v>21016.76</v>
      </c>
      <c r="U449" s="133">
        <v>3.6015923589888085E-3</v>
      </c>
      <c r="V449" s="133">
        <v>4.1775640167962973E-2</v>
      </c>
      <c r="W449" s="133">
        <v>2.028351180683843E-2</v>
      </c>
    </row>
    <row r="450" spans="1:23">
      <c r="A450" t="s">
        <v>1213</v>
      </c>
      <c r="B450" t="s">
        <v>1266</v>
      </c>
      <c r="C450" t="s">
        <v>4922</v>
      </c>
      <c r="D450" t="s">
        <v>4923</v>
      </c>
      <c r="E450" t="s">
        <v>309</v>
      </c>
      <c r="F450" t="s">
        <v>4951</v>
      </c>
      <c r="G450" t="s">
        <v>4952</v>
      </c>
      <c r="H450" t="s">
        <v>312</v>
      </c>
      <c r="I450" t="s">
        <v>965</v>
      </c>
      <c r="J450" t="s">
        <v>204</v>
      </c>
      <c r="K450" t="s">
        <v>204</v>
      </c>
      <c r="L450" t="s">
        <v>340</v>
      </c>
      <c r="M450" t="s">
        <v>605</v>
      </c>
      <c r="N450" t="s">
        <v>339</v>
      </c>
      <c r="O450" t="s">
        <v>1212</v>
      </c>
      <c r="P450" s="144">
        <v>409970.21</v>
      </c>
      <c r="R450" t="s">
        <v>4953</v>
      </c>
      <c r="T450" s="144">
        <v>20937.178600000003</v>
      </c>
      <c r="U450" s="133">
        <v>5.3985728033322938E-3</v>
      </c>
      <c r="V450" s="133">
        <v>4.1617453896691643E-2</v>
      </c>
      <c r="W450" s="133">
        <v>2.0206706925139158E-2</v>
      </c>
    </row>
    <row r="451" spans="1:23">
      <c r="A451" t="s">
        <v>1213</v>
      </c>
      <c r="B451" t="s">
        <v>1266</v>
      </c>
      <c r="C451" t="s">
        <v>4927</v>
      </c>
      <c r="D451" t="s">
        <v>4928</v>
      </c>
      <c r="E451" t="s">
        <v>309</v>
      </c>
      <c r="F451" t="s">
        <v>5014</v>
      </c>
      <c r="G451" t="s">
        <v>5015</v>
      </c>
      <c r="H451" t="s">
        <v>312</v>
      </c>
      <c r="I451" t="s">
        <v>965</v>
      </c>
      <c r="J451" t="s">
        <v>204</v>
      </c>
      <c r="K451" t="s">
        <v>204</v>
      </c>
      <c r="L451" t="s">
        <v>340</v>
      </c>
      <c r="M451" t="s">
        <v>598</v>
      </c>
      <c r="N451" t="s">
        <v>339</v>
      </c>
      <c r="O451" t="s">
        <v>1212</v>
      </c>
      <c r="P451" s="144">
        <v>97000</v>
      </c>
      <c r="R451" t="s">
        <v>5016</v>
      </c>
      <c r="T451" s="144">
        <v>15665.5</v>
      </c>
      <c r="U451" s="133">
        <v>1.0958884299714866E-2</v>
      </c>
      <c r="V451" s="133">
        <v>3.1138781194209954E-2</v>
      </c>
      <c r="W451" s="133">
        <v>1.5118950504741331E-2</v>
      </c>
    </row>
    <row r="452" spans="1:23">
      <c r="A452" t="s">
        <v>1213</v>
      </c>
      <c r="B452" t="s">
        <v>1266</v>
      </c>
      <c r="C452" t="s">
        <v>4909</v>
      </c>
      <c r="D452" t="s">
        <v>4910</v>
      </c>
      <c r="E452" t="s">
        <v>309</v>
      </c>
      <c r="F452" t="s">
        <v>4954</v>
      </c>
      <c r="G452" t="s">
        <v>4955</v>
      </c>
      <c r="H452" t="s">
        <v>312</v>
      </c>
      <c r="I452" t="s">
        <v>965</v>
      </c>
      <c r="J452" t="s">
        <v>204</v>
      </c>
      <c r="K452" t="s">
        <v>204</v>
      </c>
      <c r="L452" t="s">
        <v>340</v>
      </c>
      <c r="M452" t="s">
        <v>604</v>
      </c>
      <c r="N452" t="s">
        <v>339</v>
      </c>
      <c r="O452" t="s">
        <v>1212</v>
      </c>
      <c r="P452" s="144">
        <v>160640</v>
      </c>
      <c r="R452" t="s">
        <v>4956</v>
      </c>
      <c r="T452" s="144">
        <v>13249.5872</v>
      </c>
      <c r="U452" s="133">
        <v>1.9590243902439025E-3</v>
      </c>
      <c r="V452" s="133">
        <v>2.6336599325550089E-2</v>
      </c>
      <c r="W452" s="133">
        <v>1.2787325848843272E-2</v>
      </c>
    </row>
    <row r="453" spans="1:23">
      <c r="A453" t="s">
        <v>1213</v>
      </c>
      <c r="B453" t="s">
        <v>1266</v>
      </c>
      <c r="C453" t="s">
        <v>4940</v>
      </c>
      <c r="D453" t="s">
        <v>4941</v>
      </c>
      <c r="E453" t="s">
        <v>309</v>
      </c>
      <c r="F453" t="s">
        <v>5331</v>
      </c>
      <c r="G453" t="s">
        <v>5332</v>
      </c>
      <c r="H453" t="s">
        <v>312</v>
      </c>
      <c r="I453" t="s">
        <v>965</v>
      </c>
      <c r="J453" t="s">
        <v>204</v>
      </c>
      <c r="K453" t="s">
        <v>204</v>
      </c>
      <c r="L453" t="s">
        <v>340</v>
      </c>
      <c r="M453" t="s">
        <v>597</v>
      </c>
      <c r="N453" t="s">
        <v>339</v>
      </c>
      <c r="O453" t="s">
        <v>1212</v>
      </c>
      <c r="P453" s="144">
        <v>104170</v>
      </c>
      <c r="R453" t="s">
        <v>5333</v>
      </c>
      <c r="T453" s="144">
        <v>10583.672</v>
      </c>
      <c r="U453" s="133">
        <v>1.0965263157894737E-2</v>
      </c>
      <c r="V453" s="133">
        <v>2.1037480236142252E-2</v>
      </c>
      <c r="W453" s="133">
        <v>1.0214421060701331E-2</v>
      </c>
    </row>
    <row r="454" spans="1:23">
      <c r="A454" t="s">
        <v>1213</v>
      </c>
      <c r="B454" t="s">
        <v>1266</v>
      </c>
      <c r="C454" t="s">
        <v>4909</v>
      </c>
      <c r="D454" t="s">
        <v>4910</v>
      </c>
      <c r="E454" t="s">
        <v>309</v>
      </c>
      <c r="F454" t="s">
        <v>5141</v>
      </c>
      <c r="G454" t="s">
        <v>5142</v>
      </c>
      <c r="H454" t="s">
        <v>312</v>
      </c>
      <c r="I454" t="s">
        <v>965</v>
      </c>
      <c r="J454" t="s">
        <v>204</v>
      </c>
      <c r="K454" t="s">
        <v>204</v>
      </c>
      <c r="L454" t="s">
        <v>340</v>
      </c>
      <c r="M454" t="s">
        <v>582</v>
      </c>
      <c r="N454" t="s">
        <v>339</v>
      </c>
      <c r="O454" t="s">
        <v>1212</v>
      </c>
      <c r="P454" s="144">
        <v>163000</v>
      </c>
      <c r="R454" t="s">
        <v>5143</v>
      </c>
      <c r="T454" s="144">
        <v>7209.49</v>
      </c>
      <c r="U454" s="133">
        <v>2.34653076942456E-2</v>
      </c>
      <c r="V454" s="133">
        <v>1.4330518121467219E-2</v>
      </c>
      <c r="W454" s="133">
        <v>6.9579600060277417E-3</v>
      </c>
    </row>
    <row r="455" spans="1:23">
      <c r="A455" t="s">
        <v>1213</v>
      </c>
      <c r="B455" t="s">
        <v>1266</v>
      </c>
      <c r="C455" t="s">
        <v>4922</v>
      </c>
      <c r="D455" t="s">
        <v>4923</v>
      </c>
      <c r="E455" t="s">
        <v>309</v>
      </c>
      <c r="F455" t="s">
        <v>5011</v>
      </c>
      <c r="G455" t="s">
        <v>5012</v>
      </c>
      <c r="H455" t="s">
        <v>312</v>
      </c>
      <c r="I455" t="s">
        <v>965</v>
      </c>
      <c r="J455" t="s">
        <v>204</v>
      </c>
      <c r="K455" t="s">
        <v>204</v>
      </c>
      <c r="L455" t="s">
        <v>340</v>
      </c>
      <c r="M455" t="s">
        <v>598</v>
      </c>
      <c r="N455" t="s">
        <v>339</v>
      </c>
      <c r="O455" t="s">
        <v>1212</v>
      </c>
      <c r="P455" s="144">
        <v>41701</v>
      </c>
      <c r="R455" t="s">
        <v>5013</v>
      </c>
      <c r="T455" s="144">
        <v>6484.5055000000002</v>
      </c>
      <c r="U455" s="133">
        <v>4.2378694657749941E-3</v>
      </c>
      <c r="V455" s="133">
        <v>1.2889444825709426E-2</v>
      </c>
      <c r="W455" s="133">
        <v>6.2582692989194694E-3</v>
      </c>
    </row>
    <row r="456" spans="1:23">
      <c r="A456" t="s">
        <v>1213</v>
      </c>
      <c r="B456" t="s">
        <v>1266</v>
      </c>
      <c r="C456" t="s">
        <v>4900</v>
      </c>
      <c r="D456" t="s">
        <v>4901</v>
      </c>
      <c r="E456" t="s">
        <v>80</v>
      </c>
      <c r="F456" t="s">
        <v>4902</v>
      </c>
      <c r="G456" t="s">
        <v>4903</v>
      </c>
      <c r="H456" t="s">
        <v>321</v>
      </c>
      <c r="I456" t="s">
        <v>965</v>
      </c>
      <c r="J456" t="s">
        <v>205</v>
      </c>
      <c r="K456" t="s">
        <v>224</v>
      </c>
      <c r="L456" t="s">
        <v>344</v>
      </c>
      <c r="M456" t="s">
        <v>604</v>
      </c>
      <c r="N456" t="s">
        <v>339</v>
      </c>
      <c r="O456" t="s">
        <v>1215</v>
      </c>
      <c r="P456" s="144">
        <v>41482</v>
      </c>
      <c r="Q456" t="s">
        <v>1216</v>
      </c>
      <c r="R456" t="s">
        <v>4904</v>
      </c>
      <c r="T456" s="144">
        <v>80053.748599999992</v>
      </c>
      <c r="U456" s="133">
        <v>7.7971815525097848E-8</v>
      </c>
      <c r="V456" s="133">
        <v>0.15922428342473927</v>
      </c>
      <c r="W456" s="133">
        <v>7.7308872342735133E-2</v>
      </c>
    </row>
    <row r="457" spans="1:23">
      <c r="A457" t="s">
        <v>1213</v>
      </c>
      <c r="B457" t="s">
        <v>1266</v>
      </c>
      <c r="C457" t="s">
        <v>5062</v>
      </c>
      <c r="D457" t="s">
        <v>5063</v>
      </c>
      <c r="E457" t="s">
        <v>80</v>
      </c>
      <c r="F457" t="s">
        <v>5064</v>
      </c>
      <c r="G457" t="s">
        <v>5065</v>
      </c>
      <c r="H457" t="s">
        <v>321</v>
      </c>
      <c r="I457" t="s">
        <v>965</v>
      </c>
      <c r="J457" t="s">
        <v>205</v>
      </c>
      <c r="K457" t="s">
        <v>224</v>
      </c>
      <c r="L457" t="s">
        <v>344</v>
      </c>
      <c r="M457" t="s">
        <v>604</v>
      </c>
      <c r="N457" t="s">
        <v>339</v>
      </c>
      <c r="O457" t="s">
        <v>1215</v>
      </c>
      <c r="P457" s="144">
        <v>95810</v>
      </c>
      <c r="Q457" t="s">
        <v>1216</v>
      </c>
      <c r="R457" t="s">
        <v>5066</v>
      </c>
      <c r="T457" s="144">
        <v>59732.837399999997</v>
      </c>
      <c r="U457" s="133">
        <v>1.7528523721475296E-6</v>
      </c>
      <c r="V457" s="133">
        <v>0.11873274105643455</v>
      </c>
      <c r="W457" s="133">
        <v>5.764883423434352E-2</v>
      </c>
    </row>
    <row r="458" spans="1:23">
      <c r="A458" t="s">
        <v>1213</v>
      </c>
      <c r="B458" t="s">
        <v>1266</v>
      </c>
      <c r="C458" t="s">
        <v>5150</v>
      </c>
      <c r="D458" t="s">
        <v>5151</v>
      </c>
      <c r="E458" t="s">
        <v>80</v>
      </c>
      <c r="F458" t="s">
        <v>5152</v>
      </c>
      <c r="G458" t="s">
        <v>5045</v>
      </c>
      <c r="H458" t="s">
        <v>321</v>
      </c>
      <c r="I458" t="s">
        <v>965</v>
      </c>
      <c r="J458" t="s">
        <v>205</v>
      </c>
      <c r="K458" t="s">
        <v>224</v>
      </c>
      <c r="L458" t="s">
        <v>380</v>
      </c>
      <c r="M458" t="s">
        <v>604</v>
      </c>
      <c r="N458" t="s">
        <v>339</v>
      </c>
      <c r="O458" t="s">
        <v>1215</v>
      </c>
      <c r="P458" s="144">
        <v>7995</v>
      </c>
      <c r="Q458" t="s">
        <v>1216</v>
      </c>
      <c r="R458" t="s">
        <v>5153</v>
      </c>
      <c r="T458" s="144">
        <v>30172.398000000001</v>
      </c>
      <c r="U458" s="133">
        <v>3.1820489850720186E-7</v>
      </c>
      <c r="V458" s="133">
        <v>5.9974574621642275E-2</v>
      </c>
      <c r="W458" s="133">
        <v>2.9119721147471554E-2</v>
      </c>
    </row>
    <row r="459" spans="1:23">
      <c r="A459" t="s">
        <v>1213</v>
      </c>
      <c r="B459" t="s">
        <v>1266</v>
      </c>
      <c r="C459" t="s">
        <v>5308</v>
      </c>
      <c r="D459" t="s">
        <v>5309</v>
      </c>
      <c r="E459" t="s">
        <v>80</v>
      </c>
      <c r="F459" t="s">
        <v>5310</v>
      </c>
      <c r="G459" t="s">
        <v>5311</v>
      </c>
      <c r="H459" t="s">
        <v>321</v>
      </c>
      <c r="I459" t="s">
        <v>965</v>
      </c>
      <c r="J459" t="s">
        <v>205</v>
      </c>
      <c r="K459" t="s">
        <v>224</v>
      </c>
      <c r="L459" t="s">
        <v>346</v>
      </c>
      <c r="M459" t="s">
        <v>597</v>
      </c>
      <c r="N459" t="s">
        <v>339</v>
      </c>
      <c r="O459" t="s">
        <v>1215</v>
      </c>
      <c r="P459" s="144">
        <v>26400</v>
      </c>
      <c r="Q459" t="s">
        <v>1216</v>
      </c>
      <c r="R459" t="s">
        <v>5312</v>
      </c>
      <c r="T459" s="144">
        <v>18529.977300000002</v>
      </c>
      <c r="U459" s="133">
        <v>6.5895193694429013E-6</v>
      </c>
      <c r="V459" s="133">
        <v>3.6832588110947161E-2</v>
      </c>
      <c r="W459" s="133">
        <v>1.7883489823759716E-2</v>
      </c>
    </row>
    <row r="460" spans="1:23">
      <c r="A460" t="s">
        <v>1213</v>
      </c>
      <c r="B460" t="s">
        <v>1266</v>
      </c>
      <c r="C460" t="s">
        <v>5047</v>
      </c>
      <c r="D460" t="s">
        <v>5048</v>
      </c>
      <c r="E460" t="s">
        <v>80</v>
      </c>
      <c r="F460" t="s">
        <v>5313</v>
      </c>
      <c r="G460" t="s">
        <v>5314</v>
      </c>
      <c r="H460" t="s">
        <v>321</v>
      </c>
      <c r="I460" t="s">
        <v>965</v>
      </c>
      <c r="J460" t="s">
        <v>205</v>
      </c>
      <c r="K460" t="s">
        <v>224</v>
      </c>
      <c r="L460" t="s">
        <v>380</v>
      </c>
      <c r="M460" t="s">
        <v>604</v>
      </c>
      <c r="N460" t="s">
        <v>339</v>
      </c>
      <c r="O460" t="s">
        <v>1215</v>
      </c>
      <c r="P460" s="144">
        <v>7483</v>
      </c>
      <c r="Q460" t="s">
        <v>1216</v>
      </c>
      <c r="R460" t="s">
        <v>5315</v>
      </c>
      <c r="T460" s="144">
        <v>15218.2945</v>
      </c>
      <c r="U460" s="133">
        <v>8.8415146063644575E-8</v>
      </c>
      <c r="V460" s="133">
        <v>3.0249857511223166E-2</v>
      </c>
      <c r="W460" s="133">
        <v>1.4687347447391462E-2</v>
      </c>
    </row>
    <row r="461" spans="1:23">
      <c r="A461" t="s">
        <v>1213</v>
      </c>
      <c r="B461" t="s">
        <v>1266</v>
      </c>
      <c r="C461" t="s">
        <v>4900</v>
      </c>
      <c r="D461" t="s">
        <v>4901</v>
      </c>
      <c r="E461" t="s">
        <v>80</v>
      </c>
      <c r="F461" t="s">
        <v>5164</v>
      </c>
      <c r="G461" t="s">
        <v>5165</v>
      </c>
      <c r="H461" t="s">
        <v>321</v>
      </c>
      <c r="I461" t="s">
        <v>965</v>
      </c>
      <c r="J461" t="s">
        <v>205</v>
      </c>
      <c r="K461" t="s">
        <v>224</v>
      </c>
      <c r="L461" t="s">
        <v>344</v>
      </c>
      <c r="M461" t="s">
        <v>735</v>
      </c>
      <c r="N461" t="s">
        <v>339</v>
      </c>
      <c r="O461" t="s">
        <v>1215</v>
      </c>
      <c r="P461" s="144">
        <v>34150</v>
      </c>
      <c r="Q461" t="s">
        <v>1216</v>
      </c>
      <c r="R461" t="s">
        <v>5166</v>
      </c>
      <c r="T461" s="144">
        <v>11867.917599999999</v>
      </c>
      <c r="U461" s="133">
        <v>8.636124712895578E-7</v>
      </c>
      <c r="V461" s="133">
        <v>2.3590213529526484E-2</v>
      </c>
      <c r="W461" s="133">
        <v>1.1453860975634736E-2</v>
      </c>
    </row>
    <row r="462" spans="1:23">
      <c r="A462" t="s">
        <v>1213</v>
      </c>
      <c r="B462" t="s">
        <v>1266</v>
      </c>
      <c r="C462" t="s">
        <v>5047</v>
      </c>
      <c r="D462" t="s">
        <v>5048</v>
      </c>
      <c r="E462" t="s">
        <v>80</v>
      </c>
      <c r="F462" t="s">
        <v>5232</v>
      </c>
      <c r="G462" t="s">
        <v>5233</v>
      </c>
      <c r="H462" t="s">
        <v>321</v>
      </c>
      <c r="I462" t="s">
        <v>965</v>
      </c>
      <c r="J462" t="s">
        <v>205</v>
      </c>
      <c r="K462" t="s">
        <v>224</v>
      </c>
      <c r="M462" t="s">
        <v>735</v>
      </c>
      <c r="N462" t="s">
        <v>339</v>
      </c>
      <c r="O462" t="s">
        <v>1215</v>
      </c>
      <c r="P462" s="144">
        <v>116075</v>
      </c>
      <c r="Q462" t="s">
        <v>1216</v>
      </c>
      <c r="R462" t="s">
        <v>5077</v>
      </c>
      <c r="T462" s="144">
        <v>10284.4388</v>
      </c>
      <c r="U462" s="133">
        <v>2.5906631673649869E-5</v>
      </c>
      <c r="V462" s="133">
        <v>2.0442685577062528E-2</v>
      </c>
      <c r="W462" s="133">
        <v>9.9256277725175614E-3</v>
      </c>
    </row>
    <row r="463" spans="1:23">
      <c r="A463" t="s">
        <v>1213</v>
      </c>
      <c r="B463" t="s">
        <v>1266</v>
      </c>
      <c r="C463" t="s">
        <v>5047</v>
      </c>
      <c r="D463" t="s">
        <v>5048</v>
      </c>
      <c r="E463" t="s">
        <v>80</v>
      </c>
      <c r="F463" t="s">
        <v>5049</v>
      </c>
      <c r="G463" t="s">
        <v>5050</v>
      </c>
      <c r="H463" t="s">
        <v>321</v>
      </c>
      <c r="I463" t="s">
        <v>965</v>
      </c>
      <c r="J463" t="s">
        <v>205</v>
      </c>
      <c r="K463" t="s">
        <v>224</v>
      </c>
      <c r="L463" t="s">
        <v>344</v>
      </c>
      <c r="M463" t="s">
        <v>602</v>
      </c>
      <c r="N463" t="s">
        <v>339</v>
      </c>
      <c r="O463" t="s">
        <v>1215</v>
      </c>
      <c r="P463" s="144">
        <v>10350</v>
      </c>
      <c r="Q463" t="s">
        <v>1216</v>
      </c>
      <c r="R463" t="s">
        <v>5051</v>
      </c>
      <c r="T463" s="144">
        <v>8012.0829999999996</v>
      </c>
      <c r="U463" s="133">
        <v>1.5802495525131193E-7</v>
      </c>
      <c r="V463" s="133">
        <v>1.5925856155407946E-2</v>
      </c>
      <c r="W463" s="133">
        <v>7.7325515554865273E-3</v>
      </c>
    </row>
    <row r="464" spans="1:23">
      <c r="A464" t="s">
        <v>1213</v>
      </c>
      <c r="B464" t="s">
        <v>1266</v>
      </c>
      <c r="C464" t="s">
        <v>5285</v>
      </c>
      <c r="D464" t="s">
        <v>5286</v>
      </c>
      <c r="E464" t="s">
        <v>80</v>
      </c>
      <c r="F464" t="s">
        <v>5287</v>
      </c>
      <c r="G464" t="s">
        <v>5288</v>
      </c>
      <c r="H464" t="s">
        <v>321</v>
      </c>
      <c r="I464" t="s">
        <v>965</v>
      </c>
      <c r="J464" t="s">
        <v>205</v>
      </c>
      <c r="K464" t="s">
        <v>224</v>
      </c>
      <c r="L464" t="s">
        <v>344</v>
      </c>
      <c r="M464" t="s">
        <v>735</v>
      </c>
      <c r="N464" t="s">
        <v>339</v>
      </c>
      <c r="O464" t="s">
        <v>1215</v>
      </c>
      <c r="P464" s="144">
        <v>15000</v>
      </c>
      <c r="Q464" t="s">
        <v>1216</v>
      </c>
      <c r="R464" t="s">
        <v>5289</v>
      </c>
      <c r="T464" s="144">
        <v>5239.3514000000005</v>
      </c>
      <c r="U464" s="133">
        <v>1.9758646811948922E-6</v>
      </c>
      <c r="V464" s="133">
        <v>1.0414414815182313E-2</v>
      </c>
      <c r="W464" s="133">
        <v>5.0565570034534282E-3</v>
      </c>
    </row>
    <row r="465" spans="1:23">
      <c r="A465" t="s">
        <v>1213</v>
      </c>
      <c r="B465" t="s">
        <v>1266</v>
      </c>
      <c r="C465" t="s">
        <v>5047</v>
      </c>
      <c r="D465" t="s">
        <v>5048</v>
      </c>
      <c r="E465" t="s">
        <v>80</v>
      </c>
      <c r="F465" t="s">
        <v>5226</v>
      </c>
      <c r="G465" t="s">
        <v>5227</v>
      </c>
      <c r="H465" t="s">
        <v>321</v>
      </c>
      <c r="I465" t="s">
        <v>965</v>
      </c>
      <c r="J465" t="s">
        <v>205</v>
      </c>
      <c r="K465" t="s">
        <v>224</v>
      </c>
      <c r="L465" t="s">
        <v>368</v>
      </c>
      <c r="M465" t="s">
        <v>735</v>
      </c>
      <c r="N465" t="s">
        <v>339</v>
      </c>
      <c r="O465" t="s">
        <v>1217</v>
      </c>
      <c r="P465" s="144">
        <v>7100</v>
      </c>
      <c r="Q465" t="s">
        <v>1218</v>
      </c>
      <c r="R465" t="s">
        <v>5228</v>
      </c>
      <c r="T465" s="144">
        <v>4372.2192000000005</v>
      </c>
      <c r="U465" s="133">
        <v>1.1318617324084376E-6</v>
      </c>
      <c r="V465" s="133">
        <v>8.6907903270544862E-3</v>
      </c>
      <c r="W465" s="133">
        <v>4.2196779630621394E-3</v>
      </c>
    </row>
    <row r="466" spans="1:23">
      <c r="A466" t="s">
        <v>1213</v>
      </c>
      <c r="B466" t="s">
        <v>1266</v>
      </c>
      <c r="C466" t="s">
        <v>5047</v>
      </c>
      <c r="D466" t="s">
        <v>5048</v>
      </c>
      <c r="E466" t="s">
        <v>80</v>
      </c>
      <c r="F466" t="s">
        <v>5334</v>
      </c>
      <c r="G466" t="s">
        <v>5335</v>
      </c>
      <c r="H466" t="s">
        <v>321</v>
      </c>
      <c r="I466" t="s">
        <v>967</v>
      </c>
      <c r="J466" t="s">
        <v>205</v>
      </c>
      <c r="K466" t="s">
        <v>224</v>
      </c>
      <c r="L466" t="s">
        <v>346</v>
      </c>
      <c r="M466" t="s">
        <v>732</v>
      </c>
      <c r="N466" t="s">
        <v>339</v>
      </c>
      <c r="O466" t="s">
        <v>1215</v>
      </c>
      <c r="P466" s="144">
        <v>24700</v>
      </c>
      <c r="Q466" t="s">
        <v>1216</v>
      </c>
      <c r="R466" t="s">
        <v>5336</v>
      </c>
      <c r="T466" s="144">
        <v>8624.3136999999988</v>
      </c>
      <c r="U466" s="133">
        <v>4.979543802219375E-7</v>
      </c>
      <c r="V466" s="133">
        <v>1.7154359592893399E-2</v>
      </c>
      <c r="W466" s="133">
        <v>8.3290322767583282E-3</v>
      </c>
    </row>
    <row r="467" spans="1:23">
      <c r="A467" t="s">
        <v>1213</v>
      </c>
      <c r="B467" t="s">
        <v>1267</v>
      </c>
      <c r="C467" t="s">
        <v>4922</v>
      </c>
      <c r="D467" t="s">
        <v>4923</v>
      </c>
      <c r="E467" t="s">
        <v>309</v>
      </c>
      <c r="F467" t="s">
        <v>5084</v>
      </c>
      <c r="G467" t="s">
        <v>5085</v>
      </c>
      <c r="H467" t="s">
        <v>312</v>
      </c>
      <c r="I467" t="s">
        <v>966</v>
      </c>
      <c r="J467" t="s">
        <v>204</v>
      </c>
      <c r="K467" t="s">
        <v>204</v>
      </c>
      <c r="L467" t="s">
        <v>340</v>
      </c>
      <c r="M467" t="s">
        <v>576</v>
      </c>
      <c r="N467" t="s">
        <v>339</v>
      </c>
      <c r="O467" t="s">
        <v>1212</v>
      </c>
      <c r="P467" s="144">
        <v>140966</v>
      </c>
      <c r="R467" t="s">
        <v>5086</v>
      </c>
      <c r="T467" s="144">
        <v>5030.6677</v>
      </c>
      <c r="U467" s="133">
        <v>1.0069E-3</v>
      </c>
      <c r="V467" s="133">
        <v>0.69462010970194932</v>
      </c>
      <c r="W467" s="133">
        <v>2.4883669256128758E-2</v>
      </c>
    </row>
    <row r="468" spans="1:23">
      <c r="A468" t="s">
        <v>1213</v>
      </c>
      <c r="B468" t="s">
        <v>1267</v>
      </c>
      <c r="C468" t="s">
        <v>4909</v>
      </c>
      <c r="D468" t="s">
        <v>4910</v>
      </c>
      <c r="E468" t="s">
        <v>309</v>
      </c>
      <c r="F468" t="s">
        <v>5173</v>
      </c>
      <c r="G468" t="s">
        <v>5174</v>
      </c>
      <c r="H468" t="s">
        <v>312</v>
      </c>
      <c r="I468" t="s">
        <v>966</v>
      </c>
      <c r="J468" t="s">
        <v>204</v>
      </c>
      <c r="K468" t="s">
        <v>204</v>
      </c>
      <c r="L468" t="s">
        <v>340</v>
      </c>
      <c r="M468" t="s">
        <v>573</v>
      </c>
      <c r="N468" t="s">
        <v>339</v>
      </c>
      <c r="O468" t="s">
        <v>1212</v>
      </c>
      <c r="P468" s="144">
        <v>487000</v>
      </c>
      <c r="R468" t="s">
        <v>5175</v>
      </c>
      <c r="T468" s="144">
        <v>2211.6617999999999</v>
      </c>
      <c r="U468" s="133">
        <v>2.0382405825259777E-3</v>
      </c>
      <c r="V468" s="133">
        <v>0.30537989029805068</v>
      </c>
      <c r="W468" s="133">
        <v>1.0939752652583261E-2</v>
      </c>
    </row>
    <row r="469" spans="1:23">
      <c r="A469" t="s">
        <v>1213</v>
      </c>
      <c r="B469" t="s">
        <v>1268</v>
      </c>
      <c r="C469" t="s">
        <v>4905</v>
      </c>
      <c r="D469" t="s">
        <v>4906</v>
      </c>
      <c r="E469" t="s">
        <v>309</v>
      </c>
      <c r="F469" t="s">
        <v>4937</v>
      </c>
      <c r="G469" t="s">
        <v>4938</v>
      </c>
      <c r="H469" t="s">
        <v>312</v>
      </c>
      <c r="I469" t="s">
        <v>964</v>
      </c>
      <c r="J469" t="s">
        <v>204</v>
      </c>
      <c r="K469" t="s">
        <v>204</v>
      </c>
      <c r="L469" t="s">
        <v>340</v>
      </c>
      <c r="M469" t="s">
        <v>577</v>
      </c>
      <c r="N469" t="s">
        <v>339</v>
      </c>
      <c r="O469" t="s">
        <v>1212</v>
      </c>
      <c r="P469" s="144">
        <v>58521</v>
      </c>
      <c r="R469" t="s">
        <v>4939</v>
      </c>
      <c r="T469" s="144">
        <v>1186.2206999999999</v>
      </c>
      <c r="U469" s="133">
        <v>1.4354048325565839E-4</v>
      </c>
      <c r="V469" s="133">
        <v>3.3753520204900668E-2</v>
      </c>
      <c r="W469" s="133">
        <v>4.8255368615787867E-3</v>
      </c>
    </row>
    <row r="470" spans="1:23">
      <c r="A470" t="s">
        <v>1213</v>
      </c>
      <c r="B470" t="s">
        <v>1268</v>
      </c>
      <c r="C470" t="s">
        <v>4909</v>
      </c>
      <c r="D470" t="s">
        <v>4910</v>
      </c>
      <c r="E470" t="s">
        <v>309</v>
      </c>
      <c r="F470" t="s">
        <v>5290</v>
      </c>
      <c r="G470" t="s">
        <v>5291</v>
      </c>
      <c r="H470" t="s">
        <v>312</v>
      </c>
      <c r="I470" t="s">
        <v>964</v>
      </c>
      <c r="J470" t="s">
        <v>204</v>
      </c>
      <c r="K470" t="s">
        <v>204</v>
      </c>
      <c r="L470" t="s">
        <v>340</v>
      </c>
      <c r="M470" t="s">
        <v>574</v>
      </c>
      <c r="N470" t="s">
        <v>339</v>
      </c>
      <c r="O470" t="s">
        <v>1212</v>
      </c>
      <c r="P470" s="144">
        <v>41978</v>
      </c>
      <c r="R470" t="s">
        <v>5292</v>
      </c>
      <c r="T470" s="144">
        <v>1138.8631</v>
      </c>
      <c r="U470" s="133">
        <v>5.9968571428571432E-4</v>
      </c>
      <c r="V470" s="133">
        <v>3.2405977217212563E-2</v>
      </c>
      <c r="W470" s="133">
        <v>4.6328867818189031E-3</v>
      </c>
    </row>
    <row r="471" spans="1:23">
      <c r="A471" t="s">
        <v>1213</v>
      </c>
      <c r="B471" t="s">
        <v>1268</v>
      </c>
      <c r="C471" t="s">
        <v>4922</v>
      </c>
      <c r="D471" t="s">
        <v>4923</v>
      </c>
      <c r="E471" t="s">
        <v>309</v>
      </c>
      <c r="F471" t="s">
        <v>4931</v>
      </c>
      <c r="G471" t="s">
        <v>4932</v>
      </c>
      <c r="H471" t="s">
        <v>312</v>
      </c>
      <c r="I471" t="s">
        <v>964</v>
      </c>
      <c r="J471" t="s">
        <v>204</v>
      </c>
      <c r="K471" t="s">
        <v>204</v>
      </c>
      <c r="L471" t="s">
        <v>340</v>
      </c>
      <c r="M471" t="s">
        <v>577</v>
      </c>
      <c r="N471" t="s">
        <v>339</v>
      </c>
      <c r="O471" t="s">
        <v>1212</v>
      </c>
      <c r="P471" s="144">
        <v>4409</v>
      </c>
      <c r="R471" t="s">
        <v>4933</v>
      </c>
      <c r="T471" s="144">
        <v>866.80939999999998</v>
      </c>
      <c r="U471" s="133">
        <v>1.2659313105498621E-4</v>
      </c>
      <c r="V471" s="133">
        <v>2.4664777251519169E-2</v>
      </c>
      <c r="W471" s="133">
        <v>3.5261741912345798E-3</v>
      </c>
    </row>
    <row r="472" spans="1:23">
      <c r="A472" t="s">
        <v>1213</v>
      </c>
      <c r="B472" t="s">
        <v>1268</v>
      </c>
      <c r="C472" t="s">
        <v>4922</v>
      </c>
      <c r="D472" t="s">
        <v>4923</v>
      </c>
      <c r="E472" t="s">
        <v>309</v>
      </c>
      <c r="F472" t="s">
        <v>4951</v>
      </c>
      <c r="G472" t="s">
        <v>4952</v>
      </c>
      <c r="H472" t="s">
        <v>312</v>
      </c>
      <c r="I472" t="s">
        <v>965</v>
      </c>
      <c r="J472" t="s">
        <v>204</v>
      </c>
      <c r="K472" t="s">
        <v>204</v>
      </c>
      <c r="L472" t="s">
        <v>340</v>
      </c>
      <c r="M472" t="s">
        <v>605</v>
      </c>
      <c r="N472" t="s">
        <v>339</v>
      </c>
      <c r="O472" t="s">
        <v>1212</v>
      </c>
      <c r="P472" s="144">
        <v>99720.76</v>
      </c>
      <c r="R472" t="s">
        <v>4953</v>
      </c>
      <c r="T472" s="144">
        <v>5092.7392</v>
      </c>
      <c r="U472" s="133">
        <v>1.3131436619837008E-3</v>
      </c>
      <c r="V472" s="133">
        <v>0.14491222441018173</v>
      </c>
      <c r="W472" s="133">
        <v>2.0717225235760181E-2</v>
      </c>
    </row>
    <row r="473" spans="1:23">
      <c r="A473" t="s">
        <v>1213</v>
      </c>
      <c r="B473" t="s">
        <v>1268</v>
      </c>
      <c r="C473" t="s">
        <v>4922</v>
      </c>
      <c r="D473" t="s">
        <v>4923</v>
      </c>
      <c r="E473" t="s">
        <v>309</v>
      </c>
      <c r="F473" t="s">
        <v>5011</v>
      </c>
      <c r="G473" t="s">
        <v>5012</v>
      </c>
      <c r="H473" t="s">
        <v>312</v>
      </c>
      <c r="I473" t="s">
        <v>965</v>
      </c>
      <c r="J473" t="s">
        <v>204</v>
      </c>
      <c r="K473" t="s">
        <v>204</v>
      </c>
      <c r="L473" t="s">
        <v>340</v>
      </c>
      <c r="M473" t="s">
        <v>598</v>
      </c>
      <c r="N473" t="s">
        <v>339</v>
      </c>
      <c r="O473" t="s">
        <v>1212</v>
      </c>
      <c r="P473" s="144">
        <v>6531</v>
      </c>
      <c r="R473" t="s">
        <v>5013</v>
      </c>
      <c r="T473" s="144">
        <v>1015.5705</v>
      </c>
      <c r="U473" s="133">
        <v>6.6371371144520485E-4</v>
      </c>
      <c r="V473" s="133">
        <v>2.8897725573481262E-2</v>
      </c>
      <c r="W473" s="133">
        <v>4.1313332394401787E-3</v>
      </c>
    </row>
    <row r="474" spans="1:23">
      <c r="A474" t="s">
        <v>1213</v>
      </c>
      <c r="B474" t="s">
        <v>1268</v>
      </c>
      <c r="C474" t="s">
        <v>4909</v>
      </c>
      <c r="D474" t="s">
        <v>4910</v>
      </c>
      <c r="E474" t="s">
        <v>309</v>
      </c>
      <c r="F474" t="s">
        <v>4948</v>
      </c>
      <c r="G474" t="s">
        <v>4949</v>
      </c>
      <c r="H474" t="s">
        <v>312</v>
      </c>
      <c r="I474" t="s">
        <v>965</v>
      </c>
      <c r="J474" t="s">
        <v>204</v>
      </c>
      <c r="K474" t="s">
        <v>204</v>
      </c>
      <c r="L474" t="s">
        <v>340</v>
      </c>
      <c r="M474" t="s">
        <v>605</v>
      </c>
      <c r="N474" t="s">
        <v>339</v>
      </c>
      <c r="O474" t="s">
        <v>1212</v>
      </c>
      <c r="P474" s="144">
        <v>11650</v>
      </c>
      <c r="R474" t="s">
        <v>4950</v>
      </c>
      <c r="T474" s="144">
        <v>789.98649999999998</v>
      </c>
      <c r="U474" s="133">
        <v>3.7580645161290323E-4</v>
      </c>
      <c r="V474" s="133">
        <v>2.2478806822130964E-2</v>
      </c>
      <c r="W474" s="133">
        <v>3.2136592054997745E-3</v>
      </c>
    </row>
    <row r="475" spans="1:23">
      <c r="A475" t="s">
        <v>1213</v>
      </c>
      <c r="B475" t="s">
        <v>1268</v>
      </c>
      <c r="C475" t="s">
        <v>4940</v>
      </c>
      <c r="D475" t="s">
        <v>4941</v>
      </c>
      <c r="E475" t="s">
        <v>309</v>
      </c>
      <c r="F475" t="s">
        <v>4999</v>
      </c>
      <c r="G475" t="s">
        <v>5000</v>
      </c>
      <c r="H475" t="s">
        <v>312</v>
      </c>
      <c r="I475" t="s">
        <v>965</v>
      </c>
      <c r="J475" t="s">
        <v>204</v>
      </c>
      <c r="K475" t="s">
        <v>204</v>
      </c>
      <c r="L475" t="s">
        <v>340</v>
      </c>
      <c r="M475" t="s">
        <v>605</v>
      </c>
      <c r="N475" t="s">
        <v>339</v>
      </c>
      <c r="O475" t="s">
        <v>1212</v>
      </c>
      <c r="P475" s="144">
        <v>8318</v>
      </c>
      <c r="R475" t="s">
        <v>5001</v>
      </c>
      <c r="T475" s="144">
        <v>691.89119999999991</v>
      </c>
      <c r="U475" s="133">
        <v>3.4658333333333335E-4</v>
      </c>
      <c r="V475" s="133">
        <v>1.9687538364117175E-2</v>
      </c>
      <c r="W475" s="133">
        <v>2.8146084175244184E-3</v>
      </c>
    </row>
    <row r="476" spans="1:23">
      <c r="A476" t="s">
        <v>1213</v>
      </c>
      <c r="B476" t="s">
        <v>1268</v>
      </c>
      <c r="C476" t="s">
        <v>4917</v>
      </c>
      <c r="D476" t="s">
        <v>4918</v>
      </c>
      <c r="E476" t="s">
        <v>309</v>
      </c>
      <c r="F476" t="s">
        <v>5023</v>
      </c>
      <c r="G476" t="s">
        <v>5024</v>
      </c>
      <c r="H476" t="s">
        <v>312</v>
      </c>
      <c r="I476" t="s">
        <v>965</v>
      </c>
      <c r="J476" t="s">
        <v>204</v>
      </c>
      <c r="K476" t="s">
        <v>204</v>
      </c>
      <c r="L476" t="s">
        <v>340</v>
      </c>
      <c r="M476" t="s">
        <v>582</v>
      </c>
      <c r="N476" t="s">
        <v>339</v>
      </c>
      <c r="O476" t="s">
        <v>1212</v>
      </c>
      <c r="P476" s="144">
        <v>1456</v>
      </c>
      <c r="R476" t="s">
        <v>5022</v>
      </c>
      <c r="T476" s="144">
        <v>236.30879999999999</v>
      </c>
      <c r="U476" s="133">
        <v>6.3594032468771881E-5</v>
      </c>
      <c r="V476" s="133">
        <v>6.7240894187047271E-3</v>
      </c>
      <c r="W476" s="133">
        <v>9.613024405614592E-4</v>
      </c>
    </row>
    <row r="477" spans="1:23">
      <c r="A477" t="s">
        <v>1213</v>
      </c>
      <c r="B477" t="s">
        <v>1268</v>
      </c>
      <c r="C477" t="s">
        <v>4905</v>
      </c>
      <c r="D477" t="s">
        <v>4906</v>
      </c>
      <c r="E477" t="s">
        <v>309</v>
      </c>
      <c r="F477" t="s">
        <v>4981</v>
      </c>
      <c r="G477" t="s">
        <v>4982</v>
      </c>
      <c r="H477" t="s">
        <v>312</v>
      </c>
      <c r="I477" t="s">
        <v>965</v>
      </c>
      <c r="J477" t="s">
        <v>204</v>
      </c>
      <c r="K477" t="s">
        <v>204</v>
      </c>
      <c r="L477" t="s">
        <v>340</v>
      </c>
      <c r="M477" t="s">
        <v>604</v>
      </c>
      <c r="N477" t="s">
        <v>339</v>
      </c>
      <c r="O477" t="s">
        <v>1212</v>
      </c>
      <c r="P477" s="144">
        <v>921</v>
      </c>
      <c r="R477" t="s">
        <v>4983</v>
      </c>
      <c r="T477" s="144">
        <v>208.79070000000002</v>
      </c>
      <c r="U477" s="133">
        <v>2.7773411063099531E-5</v>
      </c>
      <c r="V477" s="133">
        <v>5.9410709063477656E-3</v>
      </c>
      <c r="W477" s="133">
        <v>8.4935901446131273E-4</v>
      </c>
    </row>
    <row r="478" spans="1:23">
      <c r="A478" t="s">
        <v>1213</v>
      </c>
      <c r="B478" t="s">
        <v>1268</v>
      </c>
      <c r="C478" t="s">
        <v>4922</v>
      </c>
      <c r="D478" t="s">
        <v>4923</v>
      </c>
      <c r="E478" t="s">
        <v>309</v>
      </c>
      <c r="F478" t="s">
        <v>5218</v>
      </c>
      <c r="G478" t="s">
        <v>5219</v>
      </c>
      <c r="H478" t="s">
        <v>312</v>
      </c>
      <c r="I478" t="s">
        <v>965</v>
      </c>
      <c r="J478" t="s">
        <v>204</v>
      </c>
      <c r="K478" t="s">
        <v>204</v>
      </c>
      <c r="L478" t="s">
        <v>340</v>
      </c>
      <c r="M478" t="s">
        <v>707</v>
      </c>
      <c r="N478" t="s">
        <v>339</v>
      </c>
      <c r="O478" t="s">
        <v>1212</v>
      </c>
      <c r="P478" s="144">
        <v>1703</v>
      </c>
      <c r="R478" t="s">
        <v>5220</v>
      </c>
      <c r="T478" s="144">
        <v>69.175899999999999</v>
      </c>
      <c r="U478" s="133">
        <v>4.8657142857142855E-4</v>
      </c>
      <c r="V478" s="133">
        <v>1.9683764136409626E-3</v>
      </c>
      <c r="W478" s="133">
        <v>2.8140688389910923E-4</v>
      </c>
    </row>
    <row r="479" spans="1:23">
      <c r="A479" t="s">
        <v>1213</v>
      </c>
      <c r="B479" t="s">
        <v>1268</v>
      </c>
      <c r="C479" t="s">
        <v>4922</v>
      </c>
      <c r="D479" t="s">
        <v>4923</v>
      </c>
      <c r="E479" t="s">
        <v>309</v>
      </c>
      <c r="F479" t="s">
        <v>5215</v>
      </c>
      <c r="G479" t="s">
        <v>5216</v>
      </c>
      <c r="H479" t="s">
        <v>312</v>
      </c>
      <c r="I479" t="s">
        <v>965</v>
      </c>
      <c r="J479" t="s">
        <v>204</v>
      </c>
      <c r="K479" t="s">
        <v>204</v>
      </c>
      <c r="L479" t="s">
        <v>340</v>
      </c>
      <c r="M479" t="s">
        <v>588</v>
      </c>
      <c r="N479" t="s">
        <v>339</v>
      </c>
      <c r="O479" t="s">
        <v>1212</v>
      </c>
      <c r="P479" s="144">
        <v>17</v>
      </c>
      <c r="R479" t="s">
        <v>5217</v>
      </c>
      <c r="T479" s="144">
        <v>0.85429999999999995</v>
      </c>
      <c r="U479" s="133">
        <v>1.7701173577395726E-6</v>
      </c>
      <c r="V479" s="133">
        <v>2.4307403642727281E-5</v>
      </c>
      <c r="W479" s="133">
        <v>3.4750826454606284E-6</v>
      </c>
    </row>
    <row r="480" spans="1:23">
      <c r="A480" t="s">
        <v>1213</v>
      </c>
      <c r="B480" t="s">
        <v>1268</v>
      </c>
      <c r="C480" t="s">
        <v>4895</v>
      </c>
      <c r="D480" t="s">
        <v>4896</v>
      </c>
      <c r="E480" t="s">
        <v>80</v>
      </c>
      <c r="F480" t="s">
        <v>4897</v>
      </c>
      <c r="G480" t="s">
        <v>4898</v>
      </c>
      <c r="H480" t="s">
        <v>321</v>
      </c>
      <c r="I480" t="s">
        <v>965</v>
      </c>
      <c r="J480" t="s">
        <v>205</v>
      </c>
      <c r="K480" t="s">
        <v>224</v>
      </c>
      <c r="L480" t="s">
        <v>346</v>
      </c>
      <c r="M480" t="s">
        <v>597</v>
      </c>
      <c r="N480" t="s">
        <v>339</v>
      </c>
      <c r="O480" t="s">
        <v>1215</v>
      </c>
      <c r="P480" s="144">
        <v>3363</v>
      </c>
      <c r="Q480" t="s">
        <v>1216</v>
      </c>
      <c r="R480" t="s">
        <v>4899</v>
      </c>
      <c r="T480" s="144">
        <v>5501.8371999999999</v>
      </c>
      <c r="U480" s="133">
        <v>1.2941424409297079E-8</v>
      </c>
      <c r="V480" s="133">
        <v>0.15659430849668854</v>
      </c>
      <c r="W480" s="133">
        <v>2.238734222021968E-2</v>
      </c>
    </row>
    <row r="481" spans="1:23">
      <c r="A481" t="s">
        <v>1213</v>
      </c>
      <c r="B481" t="s">
        <v>1268</v>
      </c>
      <c r="C481" t="s">
        <v>4900</v>
      </c>
      <c r="D481" t="s">
        <v>4901</v>
      </c>
      <c r="E481" t="s">
        <v>80</v>
      </c>
      <c r="F481" t="s">
        <v>5164</v>
      </c>
      <c r="G481" t="s">
        <v>5165</v>
      </c>
      <c r="H481" t="s">
        <v>321</v>
      </c>
      <c r="I481" t="s">
        <v>965</v>
      </c>
      <c r="J481" t="s">
        <v>205</v>
      </c>
      <c r="K481" t="s">
        <v>224</v>
      </c>
      <c r="L481" t="s">
        <v>344</v>
      </c>
      <c r="M481" t="s">
        <v>735</v>
      </c>
      <c r="N481" t="s">
        <v>339</v>
      </c>
      <c r="O481" t="s">
        <v>1215</v>
      </c>
      <c r="P481" s="144">
        <v>2167</v>
      </c>
      <c r="Q481" t="s">
        <v>1216</v>
      </c>
      <c r="R481" t="s">
        <v>5166</v>
      </c>
      <c r="T481" s="144">
        <v>753.08280000000002</v>
      </c>
      <c r="U481" s="133">
        <v>5.4800826509062129E-8</v>
      </c>
      <c r="V481" s="133">
        <v>2.1428724027471074E-2</v>
      </c>
      <c r="W481" s="133">
        <v>3.0635352124294087E-3</v>
      </c>
    </row>
    <row r="482" spans="1:23">
      <c r="A482" t="s">
        <v>1213</v>
      </c>
      <c r="B482" t="s">
        <v>1268</v>
      </c>
      <c r="C482" t="s">
        <v>5047</v>
      </c>
      <c r="D482" t="s">
        <v>5048</v>
      </c>
      <c r="E482" t="s">
        <v>80</v>
      </c>
      <c r="F482" t="s">
        <v>5049</v>
      </c>
      <c r="G482" t="s">
        <v>5050</v>
      </c>
      <c r="H482" t="s">
        <v>321</v>
      </c>
      <c r="I482" t="s">
        <v>965</v>
      </c>
      <c r="J482" t="s">
        <v>205</v>
      </c>
      <c r="K482" t="s">
        <v>224</v>
      </c>
      <c r="L482" t="s">
        <v>344</v>
      </c>
      <c r="M482" t="s">
        <v>602</v>
      </c>
      <c r="N482" t="s">
        <v>339</v>
      </c>
      <c r="O482" t="s">
        <v>1215</v>
      </c>
      <c r="P482" s="144">
        <v>882</v>
      </c>
      <c r="Q482" t="s">
        <v>1216</v>
      </c>
      <c r="R482" t="s">
        <v>5051</v>
      </c>
      <c r="T482" s="144">
        <v>682.76880000000006</v>
      </c>
      <c r="U482" s="133">
        <v>1.3466474447503104E-8</v>
      </c>
      <c r="V482" s="133">
        <v>1.9427962683680213E-2</v>
      </c>
      <c r="W482" s="133">
        <v>2.7774984507205384E-3</v>
      </c>
    </row>
    <row r="483" spans="1:23">
      <c r="A483" t="s">
        <v>1213</v>
      </c>
      <c r="B483" t="s">
        <v>1268</v>
      </c>
      <c r="C483" t="s">
        <v>5047</v>
      </c>
      <c r="D483" t="s">
        <v>5048</v>
      </c>
      <c r="E483" t="s">
        <v>80</v>
      </c>
      <c r="F483" t="s">
        <v>5229</v>
      </c>
      <c r="G483" t="s">
        <v>5230</v>
      </c>
      <c r="H483" t="s">
        <v>321</v>
      </c>
      <c r="I483" t="s">
        <v>965</v>
      </c>
      <c r="J483" t="s">
        <v>205</v>
      </c>
      <c r="K483" t="s">
        <v>224</v>
      </c>
      <c r="L483" t="s">
        <v>344</v>
      </c>
      <c r="M483" t="s">
        <v>735</v>
      </c>
      <c r="N483" t="s">
        <v>339</v>
      </c>
      <c r="O483" t="s">
        <v>1215</v>
      </c>
      <c r="P483" s="144">
        <v>2555</v>
      </c>
      <c r="Q483" t="s">
        <v>1216</v>
      </c>
      <c r="R483" t="s">
        <v>5231</v>
      </c>
      <c r="T483" s="144">
        <v>671.04349999999999</v>
      </c>
      <c r="U483" s="133">
        <v>1.5122092400423537E-7</v>
      </c>
      <c r="V483" s="133">
        <v>1.9094323875205217E-2</v>
      </c>
      <c r="W483" s="133">
        <v>2.7298001259539397E-3</v>
      </c>
    </row>
    <row r="484" spans="1:23">
      <c r="A484" t="s">
        <v>1213</v>
      </c>
      <c r="B484" t="s">
        <v>1268</v>
      </c>
      <c r="C484" t="s">
        <v>5047</v>
      </c>
      <c r="D484" t="s">
        <v>5048</v>
      </c>
      <c r="E484" t="s">
        <v>80</v>
      </c>
      <c r="F484" t="s">
        <v>5226</v>
      </c>
      <c r="G484" t="s">
        <v>5227</v>
      </c>
      <c r="H484" t="s">
        <v>321</v>
      </c>
      <c r="I484" t="s">
        <v>965</v>
      </c>
      <c r="J484" t="s">
        <v>205</v>
      </c>
      <c r="K484" t="s">
        <v>224</v>
      </c>
      <c r="L484" t="s">
        <v>368</v>
      </c>
      <c r="M484" t="s">
        <v>735</v>
      </c>
      <c r="N484" t="s">
        <v>339</v>
      </c>
      <c r="O484" t="s">
        <v>1217</v>
      </c>
      <c r="P484" s="144">
        <v>1048</v>
      </c>
      <c r="Q484" t="s">
        <v>1218</v>
      </c>
      <c r="R484" t="s">
        <v>5228</v>
      </c>
      <c r="T484" s="144">
        <v>645.36419999999998</v>
      </c>
      <c r="U484" s="133">
        <v>1.6706916838930177E-7</v>
      </c>
      <c r="V484" s="133">
        <v>1.8363626149822409E-2</v>
      </c>
      <c r="W484" s="133">
        <v>2.6253366866711061E-3</v>
      </c>
    </row>
    <row r="485" spans="1:23">
      <c r="A485" t="s">
        <v>1213</v>
      </c>
      <c r="B485" t="s">
        <v>1268</v>
      </c>
      <c r="C485" t="s">
        <v>4890</v>
      </c>
      <c r="D485" t="s">
        <v>4891</v>
      </c>
      <c r="E485" t="s">
        <v>80</v>
      </c>
      <c r="F485" t="s">
        <v>4892</v>
      </c>
      <c r="G485" t="s">
        <v>4893</v>
      </c>
      <c r="H485" t="s">
        <v>321</v>
      </c>
      <c r="I485" t="s">
        <v>965</v>
      </c>
      <c r="J485" t="s">
        <v>205</v>
      </c>
      <c r="K485" t="s">
        <v>224</v>
      </c>
      <c r="L485" t="s">
        <v>344</v>
      </c>
      <c r="M485" t="s">
        <v>604</v>
      </c>
      <c r="N485" t="s">
        <v>339</v>
      </c>
      <c r="O485" t="s">
        <v>1215</v>
      </c>
      <c r="P485" s="144">
        <v>362</v>
      </c>
      <c r="Q485" t="s">
        <v>1216</v>
      </c>
      <c r="R485" t="s">
        <v>4894</v>
      </c>
      <c r="T485" s="144">
        <v>640.54330000000004</v>
      </c>
      <c r="U485" s="133">
        <v>8.3082367302383529E-10</v>
      </c>
      <c r="V485" s="133">
        <v>1.8226450291077095E-2</v>
      </c>
      <c r="W485" s="133">
        <v>2.6057254828951476E-3</v>
      </c>
    </row>
    <row r="486" spans="1:23">
      <c r="A486" t="s">
        <v>1213</v>
      </c>
      <c r="B486" t="s">
        <v>1268</v>
      </c>
      <c r="C486" t="s">
        <v>5055</v>
      </c>
      <c r="D486" t="s">
        <v>5056</v>
      </c>
      <c r="E486" t="s">
        <v>80</v>
      </c>
      <c r="F486" t="s">
        <v>5057</v>
      </c>
      <c r="G486" t="s">
        <v>5058</v>
      </c>
      <c r="H486" t="s">
        <v>321</v>
      </c>
      <c r="I486" t="s">
        <v>965</v>
      </c>
      <c r="J486" t="s">
        <v>205</v>
      </c>
      <c r="K486" t="s">
        <v>224</v>
      </c>
      <c r="L486" t="s">
        <v>344</v>
      </c>
      <c r="M486" t="s">
        <v>735</v>
      </c>
      <c r="N486" t="s">
        <v>339</v>
      </c>
      <c r="O486" t="s">
        <v>1215</v>
      </c>
      <c r="P486" s="144">
        <v>587</v>
      </c>
      <c r="Q486" t="s">
        <v>1216</v>
      </c>
      <c r="R486" t="s">
        <v>5059</v>
      </c>
      <c r="T486" s="144">
        <v>488.15600000000001</v>
      </c>
      <c r="U486" s="133">
        <v>4.6197337396390467E-8</v>
      </c>
      <c r="V486" s="133">
        <v>1.3890317839943362E-2</v>
      </c>
      <c r="W486" s="133">
        <v>1.9858148231294793E-3</v>
      </c>
    </row>
    <row r="487" spans="1:23">
      <c r="A487" t="s">
        <v>1213</v>
      </c>
      <c r="B487" t="s">
        <v>1268</v>
      </c>
      <c r="C487" t="s">
        <v>5234</v>
      </c>
      <c r="D487" t="s">
        <v>5235</v>
      </c>
      <c r="E487" t="s">
        <v>80</v>
      </c>
      <c r="F487" t="s">
        <v>5236</v>
      </c>
      <c r="G487" t="s">
        <v>5237</v>
      </c>
      <c r="H487" t="s">
        <v>321</v>
      </c>
      <c r="I487" t="s">
        <v>965</v>
      </c>
      <c r="J487" t="s">
        <v>205</v>
      </c>
      <c r="K487" t="s">
        <v>224</v>
      </c>
      <c r="L487" t="s">
        <v>344</v>
      </c>
      <c r="N487" t="s">
        <v>339</v>
      </c>
      <c r="O487" t="s">
        <v>1215</v>
      </c>
      <c r="P487" s="144">
        <v>1583</v>
      </c>
      <c r="Q487" t="s">
        <v>1216</v>
      </c>
      <c r="R487" t="s">
        <v>4454</v>
      </c>
      <c r="T487" s="144">
        <v>291.81729999999999</v>
      </c>
      <c r="U487" s="133">
        <v>2.0377484205840654E-7</v>
      </c>
      <c r="V487" s="133">
        <v>8.303565921955516E-3</v>
      </c>
      <c r="W487" s="133">
        <v>1.1871106538134694E-3</v>
      </c>
    </row>
    <row r="488" spans="1:23">
      <c r="A488" t="s">
        <v>1213</v>
      </c>
      <c r="B488" t="s">
        <v>1268</v>
      </c>
      <c r="C488" t="s">
        <v>5047</v>
      </c>
      <c r="D488" t="s">
        <v>5048</v>
      </c>
      <c r="E488" t="s">
        <v>80</v>
      </c>
      <c r="F488" t="s">
        <v>5232</v>
      </c>
      <c r="G488" t="s">
        <v>5233</v>
      </c>
      <c r="H488" t="s">
        <v>321</v>
      </c>
      <c r="I488" t="s">
        <v>965</v>
      </c>
      <c r="J488" t="s">
        <v>205</v>
      </c>
      <c r="K488" t="s">
        <v>224</v>
      </c>
      <c r="M488" t="s">
        <v>735</v>
      </c>
      <c r="N488" t="s">
        <v>339</v>
      </c>
      <c r="O488" t="s">
        <v>1215</v>
      </c>
      <c r="P488" s="144">
        <v>2932</v>
      </c>
      <c r="Q488" t="s">
        <v>1216</v>
      </c>
      <c r="R488" t="s">
        <v>5077</v>
      </c>
      <c r="T488" s="144">
        <v>259.7801</v>
      </c>
      <c r="U488" s="133">
        <v>6.5438935229068631E-7</v>
      </c>
      <c r="V488" s="133">
        <v>7.3919574627026056E-3</v>
      </c>
      <c r="W488" s="133">
        <v>1.0567834998826248E-3</v>
      </c>
    </row>
    <row r="489" spans="1:23">
      <c r="A489" t="s">
        <v>1213</v>
      </c>
      <c r="B489" t="s">
        <v>1268</v>
      </c>
      <c r="C489" t="s">
        <v>5159</v>
      </c>
      <c r="D489" t="s">
        <v>5160</v>
      </c>
      <c r="E489" t="s">
        <v>80</v>
      </c>
      <c r="F489" t="s">
        <v>5161</v>
      </c>
      <c r="G489" t="s">
        <v>5162</v>
      </c>
      <c r="H489" t="s">
        <v>321</v>
      </c>
      <c r="I489" t="s">
        <v>965</v>
      </c>
      <c r="J489" t="s">
        <v>205</v>
      </c>
      <c r="K489" t="s">
        <v>224</v>
      </c>
      <c r="L489" t="s">
        <v>344</v>
      </c>
      <c r="M489" t="s">
        <v>735</v>
      </c>
      <c r="N489" t="s">
        <v>339</v>
      </c>
      <c r="O489" t="s">
        <v>1215</v>
      </c>
      <c r="P489" s="144">
        <v>1525</v>
      </c>
      <c r="Q489" t="s">
        <v>1216</v>
      </c>
      <c r="R489" t="s">
        <v>5163</v>
      </c>
      <c r="T489" s="144">
        <v>238.18189999999998</v>
      </c>
      <c r="U489" s="133">
        <v>8.0552638640334847E-7</v>
      </c>
      <c r="V489" s="133">
        <v>6.777386890445573E-3</v>
      </c>
      <c r="W489" s="133">
        <v>9.6892205809921944E-4</v>
      </c>
    </row>
    <row r="490" spans="1:23">
      <c r="A490" t="s">
        <v>1213</v>
      </c>
      <c r="B490" t="s">
        <v>1268</v>
      </c>
      <c r="C490" t="s">
        <v>4922</v>
      </c>
      <c r="D490" t="s">
        <v>4923</v>
      </c>
      <c r="E490" t="s">
        <v>309</v>
      </c>
      <c r="F490" t="s">
        <v>5081</v>
      </c>
      <c r="G490" t="s">
        <v>5082</v>
      </c>
      <c r="H490" t="s">
        <v>312</v>
      </c>
      <c r="I490" t="s">
        <v>965</v>
      </c>
      <c r="J490" t="s">
        <v>205</v>
      </c>
      <c r="K490" t="s">
        <v>204</v>
      </c>
      <c r="L490" t="s">
        <v>340</v>
      </c>
      <c r="M490" t="s">
        <v>581</v>
      </c>
      <c r="N490" t="s">
        <v>339</v>
      </c>
      <c r="O490" t="s">
        <v>1212</v>
      </c>
      <c r="P490" s="144">
        <v>13439</v>
      </c>
      <c r="R490" t="s">
        <v>5083</v>
      </c>
      <c r="T490" s="144">
        <v>874.20699999999999</v>
      </c>
      <c r="U490" s="133">
        <v>9.5176103411431941E-4</v>
      </c>
      <c r="V490" s="133">
        <v>2.4875272111123801E-2</v>
      </c>
      <c r="W490" s="133">
        <v>3.5562673696061657E-3</v>
      </c>
    </row>
    <row r="491" spans="1:23">
      <c r="A491" t="s">
        <v>1213</v>
      </c>
      <c r="B491" t="s">
        <v>1268</v>
      </c>
      <c r="C491" t="s">
        <v>4927</v>
      </c>
      <c r="D491" t="s">
        <v>4928</v>
      </c>
      <c r="E491" t="s">
        <v>309</v>
      </c>
      <c r="F491" t="s">
        <v>5093</v>
      </c>
      <c r="G491" t="s">
        <v>5094</v>
      </c>
      <c r="H491" t="s">
        <v>312</v>
      </c>
      <c r="I491" t="s">
        <v>966</v>
      </c>
      <c r="J491" t="s">
        <v>204</v>
      </c>
      <c r="K491" t="s">
        <v>204</v>
      </c>
      <c r="L491" t="s">
        <v>340</v>
      </c>
      <c r="M491" t="s">
        <v>630</v>
      </c>
      <c r="N491" t="s">
        <v>339</v>
      </c>
      <c r="O491" t="s">
        <v>1212</v>
      </c>
      <c r="P491" s="144">
        <v>814187</v>
      </c>
      <c r="R491" t="s">
        <v>5095</v>
      </c>
      <c r="T491" s="144">
        <v>3139.0165999999999</v>
      </c>
      <c r="U491" s="133">
        <v>2.9829966002638407E-3</v>
      </c>
      <c r="V491" s="133">
        <v>8.9319686930364392E-2</v>
      </c>
      <c r="W491" s="133">
        <v>1.2769496014954059E-2</v>
      </c>
    </row>
    <row r="492" spans="1:23">
      <c r="A492" t="s">
        <v>1213</v>
      </c>
      <c r="B492" t="s">
        <v>1268</v>
      </c>
      <c r="C492" t="s">
        <v>4922</v>
      </c>
      <c r="D492" t="s">
        <v>4923</v>
      </c>
      <c r="E492" t="s">
        <v>309</v>
      </c>
      <c r="F492" t="s">
        <v>5167</v>
      </c>
      <c r="G492" t="s">
        <v>5168</v>
      </c>
      <c r="H492" t="s">
        <v>312</v>
      </c>
      <c r="I492" t="s">
        <v>966</v>
      </c>
      <c r="J492" t="s">
        <v>204</v>
      </c>
      <c r="K492" t="s">
        <v>204</v>
      </c>
      <c r="L492" t="s">
        <v>340</v>
      </c>
      <c r="M492" t="s">
        <v>573</v>
      </c>
      <c r="N492" t="s">
        <v>339</v>
      </c>
      <c r="O492" t="s">
        <v>1212</v>
      </c>
      <c r="P492" s="144">
        <v>58694.77</v>
      </c>
      <c r="R492" t="s">
        <v>5169</v>
      </c>
      <c r="T492" s="144">
        <v>2137.9335000000001</v>
      </c>
      <c r="U492" s="133">
        <v>7.4373823676972619E-4</v>
      </c>
      <c r="V492" s="133">
        <v>6.0834197267734841E-2</v>
      </c>
      <c r="W492" s="133">
        <v>8.6970976531623636E-3</v>
      </c>
    </row>
    <row r="493" spans="1:23">
      <c r="A493" t="s">
        <v>1213</v>
      </c>
      <c r="B493" t="s">
        <v>1268</v>
      </c>
      <c r="C493" t="s">
        <v>4922</v>
      </c>
      <c r="D493" t="s">
        <v>4923</v>
      </c>
      <c r="E493" t="s">
        <v>309</v>
      </c>
      <c r="F493" t="s">
        <v>5084</v>
      </c>
      <c r="G493" t="s">
        <v>5085</v>
      </c>
      <c r="H493" t="s">
        <v>312</v>
      </c>
      <c r="I493" t="s">
        <v>966</v>
      </c>
      <c r="J493" t="s">
        <v>204</v>
      </c>
      <c r="K493" t="s">
        <v>204</v>
      </c>
      <c r="L493" t="s">
        <v>340</v>
      </c>
      <c r="M493" t="s">
        <v>576</v>
      </c>
      <c r="N493" t="s">
        <v>339</v>
      </c>
      <c r="O493" t="s">
        <v>1212</v>
      </c>
      <c r="P493" s="144">
        <v>35640</v>
      </c>
      <c r="R493" t="s">
        <v>5086</v>
      </c>
      <c r="T493" s="144">
        <v>1271.8881999999999</v>
      </c>
      <c r="U493" s="133">
        <v>2.5457142857142855E-4</v>
      </c>
      <c r="V493" s="133">
        <v>3.619116293280375E-2</v>
      </c>
      <c r="W493" s="133">
        <v>5.1740319153524058E-3</v>
      </c>
    </row>
    <row r="494" spans="1:23">
      <c r="A494" t="s">
        <v>1213</v>
      </c>
      <c r="B494" t="s">
        <v>1268</v>
      </c>
      <c r="C494" t="s">
        <v>4917</v>
      </c>
      <c r="D494" t="s">
        <v>4918</v>
      </c>
      <c r="E494" t="s">
        <v>309</v>
      </c>
      <c r="F494" t="s">
        <v>5090</v>
      </c>
      <c r="G494" t="s">
        <v>5091</v>
      </c>
      <c r="H494" t="s">
        <v>312</v>
      </c>
      <c r="I494" t="s">
        <v>966</v>
      </c>
      <c r="J494" t="s">
        <v>204</v>
      </c>
      <c r="K494" t="s">
        <v>204</v>
      </c>
      <c r="L494" t="s">
        <v>340</v>
      </c>
      <c r="M494" t="s">
        <v>576</v>
      </c>
      <c r="N494" t="s">
        <v>339</v>
      </c>
      <c r="O494" t="s">
        <v>1212</v>
      </c>
      <c r="P494" s="144">
        <v>233281.88</v>
      </c>
      <c r="R494" t="s">
        <v>5092</v>
      </c>
      <c r="T494" s="144">
        <v>838.20510000000002</v>
      </c>
      <c r="U494" s="133">
        <v>1.6969519964576819E-4</v>
      </c>
      <c r="V494" s="133">
        <v>2.3850851929579722E-2</v>
      </c>
      <c r="W494" s="133">
        <v>3.40981220529212E-3</v>
      </c>
    </row>
    <row r="495" spans="1:23">
      <c r="A495" t="s">
        <v>1213</v>
      </c>
      <c r="B495" t="s">
        <v>1268</v>
      </c>
      <c r="C495" t="s">
        <v>4905</v>
      </c>
      <c r="D495" t="s">
        <v>4906</v>
      </c>
      <c r="E495" t="s">
        <v>309</v>
      </c>
      <c r="F495" t="s">
        <v>5096</v>
      </c>
      <c r="G495" t="s">
        <v>5097</v>
      </c>
      <c r="H495" t="s">
        <v>312</v>
      </c>
      <c r="I495" t="s">
        <v>966</v>
      </c>
      <c r="J495" t="s">
        <v>204</v>
      </c>
      <c r="K495" t="s">
        <v>204</v>
      </c>
      <c r="L495" t="s">
        <v>340</v>
      </c>
      <c r="M495" t="s">
        <v>630</v>
      </c>
      <c r="N495" t="s">
        <v>339</v>
      </c>
      <c r="O495" t="s">
        <v>1212</v>
      </c>
      <c r="P495" s="144">
        <v>152079</v>
      </c>
      <c r="R495" t="s">
        <v>5098</v>
      </c>
      <c r="T495" s="144">
        <v>588.46969999999999</v>
      </c>
      <c r="U495" s="133">
        <v>2.0710668041289555E-4</v>
      </c>
      <c r="V495" s="133">
        <v>1.6744712084863091E-2</v>
      </c>
      <c r="W495" s="133">
        <v>2.3938903234839181E-3</v>
      </c>
    </row>
    <row r="496" spans="1:23">
      <c r="A496" t="s">
        <v>1213</v>
      </c>
      <c r="B496" t="s">
        <v>1268</v>
      </c>
      <c r="C496" t="s">
        <v>4922</v>
      </c>
      <c r="D496" t="s">
        <v>4923</v>
      </c>
      <c r="E496" t="s">
        <v>309</v>
      </c>
      <c r="F496" t="s">
        <v>5299</v>
      </c>
      <c r="G496" t="s">
        <v>5300</v>
      </c>
      <c r="H496" t="s">
        <v>312</v>
      </c>
      <c r="I496" t="s">
        <v>966</v>
      </c>
      <c r="J496" t="s">
        <v>204</v>
      </c>
      <c r="K496" t="s">
        <v>204</v>
      </c>
      <c r="L496" t="s">
        <v>340</v>
      </c>
      <c r="M496" t="s">
        <v>628</v>
      </c>
      <c r="N496" t="s">
        <v>339</v>
      </c>
      <c r="O496" t="s">
        <v>1212</v>
      </c>
      <c r="P496" s="144">
        <v>11142</v>
      </c>
      <c r="R496" t="s">
        <v>5301</v>
      </c>
      <c r="T496" s="144">
        <v>374.2208</v>
      </c>
      <c r="U496" s="133">
        <v>5.5416514141108685E-4</v>
      </c>
      <c r="V496" s="133">
        <v>1.0648329673840743E-2</v>
      </c>
      <c r="W496" s="133">
        <v>1.5223273615147647E-3</v>
      </c>
    </row>
    <row r="497" spans="1:23">
      <c r="A497" t="s">
        <v>1213</v>
      </c>
      <c r="B497" t="s">
        <v>1268</v>
      </c>
      <c r="C497" t="s">
        <v>5047</v>
      </c>
      <c r="D497" t="s">
        <v>5048</v>
      </c>
      <c r="E497" t="s">
        <v>80</v>
      </c>
      <c r="F497" t="s">
        <v>5212</v>
      </c>
      <c r="G497" t="s">
        <v>5213</v>
      </c>
      <c r="H497" t="s">
        <v>321</v>
      </c>
      <c r="I497" t="s">
        <v>967</v>
      </c>
      <c r="J497" t="s">
        <v>205</v>
      </c>
      <c r="K497" t="s">
        <v>224</v>
      </c>
      <c r="L497" t="s">
        <v>344</v>
      </c>
      <c r="M497" t="s">
        <v>732</v>
      </c>
      <c r="N497" t="s">
        <v>339</v>
      </c>
      <c r="O497" t="s">
        <v>1215</v>
      </c>
      <c r="P497" s="144">
        <v>7844</v>
      </c>
      <c r="Q497" t="s">
        <v>1216</v>
      </c>
      <c r="R497" t="s">
        <v>5214</v>
      </c>
      <c r="T497" s="144">
        <v>3153.8633</v>
      </c>
      <c r="U497" s="133">
        <v>2.4043921537854618E-7</v>
      </c>
      <c r="V497" s="133">
        <v>8.9811199781541284E-2</v>
      </c>
      <c r="W497" s="133">
        <v>1.2839764637808674E-2</v>
      </c>
    </row>
    <row r="498" spans="1:23">
      <c r="A498" t="s">
        <v>1213</v>
      </c>
      <c r="B498" t="s">
        <v>1268</v>
      </c>
      <c r="C498" t="s">
        <v>5047</v>
      </c>
      <c r="D498" t="s">
        <v>5048</v>
      </c>
      <c r="E498" t="s">
        <v>80</v>
      </c>
      <c r="F498" t="s">
        <v>5238</v>
      </c>
      <c r="G498" t="s">
        <v>5239</v>
      </c>
      <c r="H498" t="s">
        <v>321</v>
      </c>
      <c r="I498" t="s">
        <v>967</v>
      </c>
      <c r="J498" t="s">
        <v>205</v>
      </c>
      <c r="K498" t="s">
        <v>224</v>
      </c>
      <c r="L498" t="s">
        <v>380</v>
      </c>
      <c r="M498" t="s">
        <v>732</v>
      </c>
      <c r="N498" t="s">
        <v>339</v>
      </c>
      <c r="O498" t="s">
        <v>1215</v>
      </c>
      <c r="P498" s="144">
        <v>1943</v>
      </c>
      <c r="Q498" t="s">
        <v>1216</v>
      </c>
      <c r="R498" t="s">
        <v>5240</v>
      </c>
      <c r="T498" s="144">
        <v>703.20259999999996</v>
      </c>
      <c r="U498" s="133">
        <v>3.0404644665471449E-7</v>
      </c>
      <c r="V498" s="133">
        <v>2.0009400330423598E-2</v>
      </c>
      <c r="W498" s="133">
        <v>2.8606230783160469E-3</v>
      </c>
    </row>
    <row r="499" spans="1:23">
      <c r="A499" t="s">
        <v>1213</v>
      </c>
      <c r="B499" t="s">
        <v>1268</v>
      </c>
      <c r="C499" t="s">
        <v>5055</v>
      </c>
      <c r="D499" t="s">
        <v>5056</v>
      </c>
      <c r="E499" t="s">
        <v>80</v>
      </c>
      <c r="F499" t="s">
        <v>5129</v>
      </c>
      <c r="G499" t="s">
        <v>5130</v>
      </c>
      <c r="H499" t="s">
        <v>321</v>
      </c>
      <c r="I499" t="s">
        <v>967</v>
      </c>
      <c r="J499" t="s">
        <v>205</v>
      </c>
      <c r="K499" t="s">
        <v>224</v>
      </c>
      <c r="L499" t="s">
        <v>344</v>
      </c>
      <c r="M499" t="s">
        <v>732</v>
      </c>
      <c r="N499" t="s">
        <v>339</v>
      </c>
      <c r="O499" t="s">
        <v>1215</v>
      </c>
      <c r="P499" s="144">
        <v>2064</v>
      </c>
      <c r="Q499" t="s">
        <v>1216</v>
      </c>
      <c r="R499" t="s">
        <v>5131</v>
      </c>
      <c r="T499" s="144">
        <v>592.82140000000004</v>
      </c>
      <c r="U499" s="133">
        <v>1.2360258415635249E-7</v>
      </c>
      <c r="V499" s="133">
        <v>1.6886016636305415E-2</v>
      </c>
      <c r="W499" s="133">
        <v>2.4140917815112439E-3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W1048574"/>
  <sheetViews>
    <sheetView rightToLeft="1" topLeftCell="G1" workbookViewId="0">
      <selection activeCell="P28" sqref="P28"/>
    </sheetView>
  </sheetViews>
  <sheetFormatPr defaultColWidth="9" defaultRowHeight="14.25"/>
  <cols>
    <col min="1" max="2" width="11.625" style="3" customWidth="1"/>
    <col min="3" max="3" width="37.25" style="3" bestFit="1" customWidth="1"/>
    <col min="4" max="12" width="11.625" style="3" customWidth="1"/>
    <col min="13" max="13" width="11.625" style="2"/>
    <col min="14" max="16" width="11.625" style="3" customWidth="1"/>
    <col min="17" max="17" width="12.375" style="3" bestFit="1" customWidth="1"/>
    <col min="18" max="24" width="11.625" style="3" customWidth="1"/>
    <col min="25" max="16384" width="9" style="3"/>
  </cols>
  <sheetData>
    <row r="1" spans="1:23" ht="66.75" customHeight="1">
      <c r="A1" s="16" t="s">
        <v>49</v>
      </c>
      <c r="B1" s="16" t="s">
        <v>50</v>
      </c>
      <c r="C1" s="16" t="s">
        <v>66</v>
      </c>
      <c r="D1" s="16" t="s">
        <v>80</v>
      </c>
      <c r="E1" s="16" t="s">
        <v>81</v>
      </c>
      <c r="F1" s="16" t="s">
        <v>91</v>
      </c>
      <c r="G1" s="16" t="s">
        <v>68</v>
      </c>
      <c r="H1" s="16" t="s">
        <v>82</v>
      </c>
      <c r="I1" s="16" t="s">
        <v>54</v>
      </c>
      <c r="J1" s="16" t="s">
        <v>55</v>
      </c>
      <c r="K1" s="16" t="s">
        <v>69</v>
      </c>
      <c r="L1" s="16" t="s">
        <v>89</v>
      </c>
      <c r="M1" s="16" t="s">
        <v>70</v>
      </c>
      <c r="N1" s="16" t="s">
        <v>90</v>
      </c>
      <c r="O1" s="16" t="s">
        <v>56</v>
      </c>
      <c r="P1" s="16" t="s">
        <v>59</v>
      </c>
      <c r="Q1" s="16" t="s">
        <v>76</v>
      </c>
      <c r="R1" s="16" t="s">
        <v>61</v>
      </c>
      <c r="S1" s="16" t="s">
        <v>77</v>
      </c>
      <c r="T1" s="16" t="s">
        <v>63</v>
      </c>
      <c r="U1" s="16" t="s">
        <v>79</v>
      </c>
      <c r="V1" s="16" t="s">
        <v>64</v>
      </c>
      <c r="W1" s="16" t="s">
        <v>65</v>
      </c>
    </row>
    <row r="2" spans="1:23">
      <c r="A2" t="s">
        <v>1213</v>
      </c>
      <c r="B2" t="s">
        <v>1221</v>
      </c>
      <c r="C2" t="s">
        <v>4922</v>
      </c>
      <c r="D2" t="s">
        <v>4923</v>
      </c>
      <c r="E2" t="s">
        <v>309</v>
      </c>
      <c r="F2" t="s">
        <v>5337</v>
      </c>
      <c r="G2" t="s">
        <v>5338</v>
      </c>
      <c r="H2" t="s">
        <v>312</v>
      </c>
      <c r="I2" t="s">
        <v>917</v>
      </c>
      <c r="J2" t="s">
        <v>204</v>
      </c>
      <c r="K2" t="s">
        <v>204</v>
      </c>
      <c r="L2" t="s">
        <v>325</v>
      </c>
      <c r="M2" t="s">
        <v>340</v>
      </c>
      <c r="N2" t="s">
        <v>605</v>
      </c>
      <c r="O2" t="s">
        <v>339</v>
      </c>
      <c r="P2" t="s">
        <v>1212</v>
      </c>
      <c r="Q2" s="142">
        <v>18000000</v>
      </c>
      <c r="R2" s="15"/>
      <c r="S2" t="s">
        <v>5339</v>
      </c>
      <c r="T2" s="142">
        <v>43853.4</v>
      </c>
      <c r="U2" s="15"/>
      <c r="V2" s="133">
        <v>1</v>
      </c>
      <c r="W2" s="133">
        <v>4.8616490877372368E-2</v>
      </c>
    </row>
    <row r="3" spans="1:23">
      <c r="A3" t="s">
        <v>1213</v>
      </c>
      <c r="B3" t="s">
        <v>1228</v>
      </c>
      <c r="C3" t="s">
        <v>4922</v>
      </c>
      <c r="D3" t="s">
        <v>4923</v>
      </c>
      <c r="E3" t="s">
        <v>309</v>
      </c>
      <c r="F3" t="s">
        <v>5337</v>
      </c>
      <c r="G3" t="s">
        <v>5338</v>
      </c>
      <c r="H3" t="s">
        <v>312</v>
      </c>
      <c r="I3" t="s">
        <v>917</v>
      </c>
      <c r="J3" t="s">
        <v>204</v>
      </c>
      <c r="K3" t="s">
        <v>204</v>
      </c>
      <c r="L3" t="s">
        <v>325</v>
      </c>
      <c r="M3" t="s">
        <v>340</v>
      </c>
      <c r="N3" t="s">
        <v>605</v>
      </c>
      <c r="O3" t="s">
        <v>339</v>
      </c>
      <c r="P3" t="s">
        <v>1212</v>
      </c>
      <c r="Q3" s="142">
        <v>4300000</v>
      </c>
      <c r="R3" s="15"/>
      <c r="S3" t="s">
        <v>5339</v>
      </c>
      <c r="T3" s="142">
        <v>10476.09</v>
      </c>
      <c r="U3" s="15"/>
      <c r="V3" s="133">
        <v>0.52138371540935435</v>
      </c>
      <c r="W3" s="133">
        <v>5.8337746658996985E-2</v>
      </c>
    </row>
    <row r="4" spans="1:23">
      <c r="A4" t="s">
        <v>1213</v>
      </c>
      <c r="B4" t="s">
        <v>1228</v>
      </c>
      <c r="C4" t="s">
        <v>4909</v>
      </c>
      <c r="D4" t="s">
        <v>4910</v>
      </c>
      <c r="E4" t="s">
        <v>309</v>
      </c>
      <c r="F4" t="s">
        <v>5340</v>
      </c>
      <c r="G4" t="s">
        <v>5341</v>
      </c>
      <c r="H4" t="s">
        <v>312</v>
      </c>
      <c r="I4" t="s">
        <v>917</v>
      </c>
      <c r="J4" t="s">
        <v>204</v>
      </c>
      <c r="K4" t="s">
        <v>204</v>
      </c>
      <c r="L4" t="s">
        <v>325</v>
      </c>
      <c r="M4" t="s">
        <v>340</v>
      </c>
      <c r="N4" t="s">
        <v>604</v>
      </c>
      <c r="O4" t="s">
        <v>339</v>
      </c>
      <c r="P4" t="s">
        <v>1212</v>
      </c>
      <c r="Q4" s="142">
        <v>2890000</v>
      </c>
      <c r="R4" s="15"/>
      <c r="S4" t="s">
        <v>5342</v>
      </c>
      <c r="T4" s="142">
        <v>7811.67</v>
      </c>
      <c r="U4" s="15"/>
      <c r="V4" s="133">
        <v>0.38877840188007085</v>
      </c>
      <c r="W4" s="133">
        <v>4.3500506910850036E-2</v>
      </c>
    </row>
    <row r="5" spans="1:23">
      <c r="A5" t="s">
        <v>1213</v>
      </c>
      <c r="B5" t="s">
        <v>1228</v>
      </c>
      <c r="C5" t="s">
        <v>4905</v>
      </c>
      <c r="D5" t="s">
        <v>4906</v>
      </c>
      <c r="E5" t="s">
        <v>309</v>
      </c>
      <c r="F5" t="s">
        <v>5343</v>
      </c>
      <c r="G5" t="s">
        <v>5344</v>
      </c>
      <c r="H5" t="s">
        <v>312</v>
      </c>
      <c r="I5" t="s">
        <v>917</v>
      </c>
      <c r="J5" t="s">
        <v>204</v>
      </c>
      <c r="K5" t="s">
        <v>204</v>
      </c>
      <c r="L5" t="s">
        <v>325</v>
      </c>
      <c r="M5" t="s">
        <v>340</v>
      </c>
      <c r="N5" t="s">
        <v>572</v>
      </c>
      <c r="O5" t="s">
        <v>339</v>
      </c>
      <c r="P5" t="s">
        <v>1212</v>
      </c>
      <c r="Q5" s="142">
        <v>1000000</v>
      </c>
      <c r="R5" s="15"/>
      <c r="S5" t="s">
        <v>5345</v>
      </c>
      <c r="T5" s="142">
        <v>1805.1</v>
      </c>
      <c r="U5" s="15"/>
      <c r="V5" s="133">
        <v>8.9837882710574801E-2</v>
      </c>
      <c r="W5" s="133">
        <v>1.005198184572254E-2</v>
      </c>
    </row>
    <row r="6" spans="1:23">
      <c r="A6" t="s">
        <v>1213</v>
      </c>
      <c r="B6" t="s">
        <v>1233</v>
      </c>
      <c r="C6" t="s">
        <v>4922</v>
      </c>
      <c r="D6" t="s">
        <v>4923</v>
      </c>
      <c r="E6" t="s">
        <v>309</v>
      </c>
      <c r="F6" t="s">
        <v>5337</v>
      </c>
      <c r="G6" t="s">
        <v>5338</v>
      </c>
      <c r="H6" t="s">
        <v>312</v>
      </c>
      <c r="I6" t="s">
        <v>917</v>
      </c>
      <c r="J6" t="s">
        <v>204</v>
      </c>
      <c r="K6" t="s">
        <v>204</v>
      </c>
      <c r="L6" t="s">
        <v>325</v>
      </c>
      <c r="M6" t="s">
        <v>340</v>
      </c>
      <c r="N6" t="s">
        <v>605</v>
      </c>
      <c r="O6" t="s">
        <v>339</v>
      </c>
      <c r="P6" t="s">
        <v>1212</v>
      </c>
      <c r="Q6" s="142">
        <v>10450000</v>
      </c>
      <c r="R6" s="15"/>
      <c r="S6" t="s">
        <v>5339</v>
      </c>
      <c r="T6" s="142">
        <v>25459.334999999999</v>
      </c>
      <c r="U6" s="15"/>
      <c r="V6" s="133">
        <v>0.51974597584136428</v>
      </c>
      <c r="W6" s="133">
        <v>5.2044041116586802E-2</v>
      </c>
    </row>
    <row r="7" spans="1:23">
      <c r="A7" t="s">
        <v>1213</v>
      </c>
      <c r="B7" t="s">
        <v>1233</v>
      </c>
      <c r="C7" t="s">
        <v>5346</v>
      </c>
      <c r="D7" t="s">
        <v>5347</v>
      </c>
      <c r="E7" t="s">
        <v>80</v>
      </c>
      <c r="F7" t="s">
        <v>5348</v>
      </c>
      <c r="G7" t="s">
        <v>5349</v>
      </c>
      <c r="H7" t="s">
        <v>321</v>
      </c>
      <c r="I7" t="s">
        <v>917</v>
      </c>
      <c r="J7" t="s">
        <v>205</v>
      </c>
      <c r="K7" t="s">
        <v>224</v>
      </c>
      <c r="L7" t="s">
        <v>325</v>
      </c>
      <c r="M7" t="s">
        <v>314</v>
      </c>
      <c r="N7" t="s">
        <v>580</v>
      </c>
      <c r="O7" t="s">
        <v>339</v>
      </c>
      <c r="P7" t="s">
        <v>1215</v>
      </c>
      <c r="Q7" s="142">
        <v>31850.67</v>
      </c>
      <c r="R7" t="s">
        <v>1216</v>
      </c>
      <c r="S7" t="s">
        <v>5350</v>
      </c>
      <c r="T7" s="142">
        <v>3499.8237999999997</v>
      </c>
      <c r="U7" s="133">
        <v>8.356433071888737E-6</v>
      </c>
      <c r="V7" s="133">
        <v>7.1448030851714542E-2</v>
      </c>
      <c r="W7" s="133">
        <v>7.1543492940496171E-3</v>
      </c>
    </row>
    <row r="8" spans="1:23">
      <c r="A8" t="s">
        <v>1213</v>
      </c>
      <c r="B8" t="s">
        <v>1233</v>
      </c>
      <c r="C8" t="s">
        <v>5351</v>
      </c>
      <c r="D8" t="s">
        <v>5352</v>
      </c>
      <c r="E8" t="s">
        <v>80</v>
      </c>
      <c r="F8" t="s">
        <v>5353</v>
      </c>
      <c r="G8" t="s">
        <v>5354</v>
      </c>
      <c r="H8" t="s">
        <v>321</v>
      </c>
      <c r="I8" t="s">
        <v>917</v>
      </c>
      <c r="J8" t="s">
        <v>205</v>
      </c>
      <c r="K8" t="s">
        <v>244</v>
      </c>
      <c r="L8" t="s">
        <v>325</v>
      </c>
      <c r="M8" t="s">
        <v>314</v>
      </c>
      <c r="N8" t="s">
        <v>580</v>
      </c>
      <c r="O8" t="s">
        <v>339</v>
      </c>
      <c r="P8" t="s">
        <v>1215</v>
      </c>
      <c r="Q8" s="142">
        <v>4000</v>
      </c>
      <c r="R8" t="s">
        <v>1216</v>
      </c>
      <c r="S8" t="s">
        <v>5355</v>
      </c>
      <c r="T8" s="142">
        <v>3462.9376000000002</v>
      </c>
      <c r="U8" s="133">
        <v>1.9675163057913841E-6</v>
      </c>
      <c r="V8" s="133">
        <v>7.0695006817731609E-2</v>
      </c>
      <c r="W8" s="133">
        <v>7.0789462787151656E-3</v>
      </c>
    </row>
    <row r="9" spans="1:23">
      <c r="A9" t="s">
        <v>1213</v>
      </c>
      <c r="B9" t="s">
        <v>1233</v>
      </c>
      <c r="C9" t="s">
        <v>5356</v>
      </c>
      <c r="D9" t="s">
        <v>5357</v>
      </c>
      <c r="E9" t="s">
        <v>80</v>
      </c>
      <c r="F9" t="s">
        <v>5358</v>
      </c>
      <c r="G9" t="s">
        <v>5359</v>
      </c>
      <c r="H9" t="s">
        <v>321</v>
      </c>
      <c r="I9" t="s">
        <v>917</v>
      </c>
      <c r="J9" t="s">
        <v>205</v>
      </c>
      <c r="K9" t="s">
        <v>293</v>
      </c>
      <c r="L9" t="s">
        <v>325</v>
      </c>
      <c r="M9" t="s">
        <v>314</v>
      </c>
      <c r="N9" t="s">
        <v>580</v>
      </c>
      <c r="O9" t="s">
        <v>339</v>
      </c>
      <c r="P9" t="s">
        <v>1215</v>
      </c>
      <c r="Q9" s="142">
        <v>3500</v>
      </c>
      <c r="R9" t="s">
        <v>1216</v>
      </c>
      <c r="S9" t="s">
        <v>5360</v>
      </c>
      <c r="T9" s="142">
        <v>3004.2363999999998</v>
      </c>
      <c r="U9" s="133">
        <v>2.0357169446098869E-6</v>
      </c>
      <c r="V9" s="133">
        <v>6.1330736415525569E-2</v>
      </c>
      <c r="W9" s="133">
        <v>6.1412680734143571E-3</v>
      </c>
    </row>
    <row r="10" spans="1:23">
      <c r="A10" t="s">
        <v>1213</v>
      </c>
      <c r="B10" t="s">
        <v>1233</v>
      </c>
      <c r="C10" t="s">
        <v>5361</v>
      </c>
      <c r="D10" t="s">
        <v>5362</v>
      </c>
      <c r="E10" t="s">
        <v>80</v>
      </c>
      <c r="F10" t="s">
        <v>5363</v>
      </c>
      <c r="G10" t="s">
        <v>5364</v>
      </c>
      <c r="H10" t="s">
        <v>321</v>
      </c>
      <c r="I10" t="s">
        <v>917</v>
      </c>
      <c r="J10" t="s">
        <v>205</v>
      </c>
      <c r="K10" t="s">
        <v>244</v>
      </c>
      <c r="L10" t="s">
        <v>325</v>
      </c>
      <c r="M10" t="s">
        <v>314</v>
      </c>
      <c r="N10" t="s">
        <v>580</v>
      </c>
      <c r="O10" t="s">
        <v>339</v>
      </c>
      <c r="P10" t="s">
        <v>1215</v>
      </c>
      <c r="Q10" s="142">
        <v>37500.28</v>
      </c>
      <c r="R10" t="s">
        <v>1216</v>
      </c>
      <c r="S10" t="s">
        <v>5365</v>
      </c>
      <c r="T10" s="142">
        <v>2968.7947000000004</v>
      </c>
      <c r="U10" s="133">
        <v>3.9400573605027851E-5</v>
      </c>
      <c r="V10" s="133">
        <v>6.0607203121507094E-2</v>
      </c>
      <c r="W10" s="133">
        <v>6.0688180723495874E-3</v>
      </c>
    </row>
    <row r="11" spans="1:23">
      <c r="A11" t="s">
        <v>1213</v>
      </c>
      <c r="B11" t="s">
        <v>1233</v>
      </c>
      <c r="C11" t="s">
        <v>5366</v>
      </c>
      <c r="D11" t="s">
        <v>5367</v>
      </c>
      <c r="E11" t="s">
        <v>80</v>
      </c>
      <c r="F11" t="s">
        <v>5368</v>
      </c>
      <c r="G11" t="s">
        <v>5369</v>
      </c>
      <c r="H11" t="s">
        <v>321</v>
      </c>
      <c r="I11" t="s">
        <v>917</v>
      </c>
      <c r="J11" t="s">
        <v>205</v>
      </c>
      <c r="K11" t="s">
        <v>293</v>
      </c>
      <c r="L11" t="s">
        <v>325</v>
      </c>
      <c r="M11" t="s">
        <v>314</v>
      </c>
      <c r="N11" t="s">
        <v>735</v>
      </c>
      <c r="O11" t="s">
        <v>339</v>
      </c>
      <c r="P11" t="s">
        <v>1217</v>
      </c>
      <c r="Q11" s="142">
        <v>9500</v>
      </c>
      <c r="R11" t="s">
        <v>1218</v>
      </c>
      <c r="S11" t="s">
        <v>5370</v>
      </c>
      <c r="T11" s="142">
        <v>1913.8873999999998</v>
      </c>
      <c r="U11" s="133">
        <v>1.4590961590445532E-6</v>
      </c>
      <c r="V11" s="133">
        <v>3.9071534326409627E-2</v>
      </c>
      <c r="W11" s="133">
        <v>3.9123738008361953E-3</v>
      </c>
    </row>
    <row r="12" spans="1:23">
      <c r="A12" t="s">
        <v>1213</v>
      </c>
      <c r="B12" t="s">
        <v>1233</v>
      </c>
      <c r="C12" t="s">
        <v>5371</v>
      </c>
      <c r="D12" t="s">
        <v>5372</v>
      </c>
      <c r="E12" t="s">
        <v>80</v>
      </c>
      <c r="F12" t="s">
        <v>5373</v>
      </c>
      <c r="G12" t="s">
        <v>5374</v>
      </c>
      <c r="H12" t="s">
        <v>321</v>
      </c>
      <c r="I12" t="s">
        <v>917</v>
      </c>
      <c r="J12" t="s">
        <v>205</v>
      </c>
      <c r="K12" t="s">
        <v>293</v>
      </c>
      <c r="L12" t="s">
        <v>325</v>
      </c>
      <c r="M12" t="s">
        <v>314</v>
      </c>
      <c r="N12" t="s">
        <v>720</v>
      </c>
      <c r="O12" t="s">
        <v>339</v>
      </c>
      <c r="P12" t="s">
        <v>1215</v>
      </c>
      <c r="Q12" s="142">
        <v>22500</v>
      </c>
      <c r="R12" t="s">
        <v>1216</v>
      </c>
      <c r="S12" t="s">
        <v>5375</v>
      </c>
      <c r="T12" s="142">
        <v>1732.1746000000001</v>
      </c>
      <c r="U12" s="133">
        <v>2.1772072527128001E-5</v>
      </c>
      <c r="V12" s="133">
        <v>3.5361912788045721E-2</v>
      </c>
      <c r="W12" s="133">
        <v>3.5409160025202851E-3</v>
      </c>
    </row>
    <row r="13" spans="1:23">
      <c r="A13" t="s">
        <v>1213</v>
      </c>
      <c r="B13" t="s">
        <v>1233</v>
      </c>
      <c r="C13" t="s">
        <v>5376</v>
      </c>
      <c r="D13" t="s">
        <v>5377</v>
      </c>
      <c r="E13" t="s">
        <v>80</v>
      </c>
      <c r="F13" t="s">
        <v>5378</v>
      </c>
      <c r="G13" t="s">
        <v>5379</v>
      </c>
      <c r="H13" t="s">
        <v>321</v>
      </c>
      <c r="I13" t="s">
        <v>917</v>
      </c>
      <c r="J13" t="s">
        <v>205</v>
      </c>
      <c r="K13" t="s">
        <v>233</v>
      </c>
      <c r="L13" t="s">
        <v>325</v>
      </c>
      <c r="M13" t="s">
        <v>314</v>
      </c>
      <c r="N13" t="s">
        <v>735</v>
      </c>
      <c r="O13" t="s">
        <v>339</v>
      </c>
      <c r="P13" t="s">
        <v>1224</v>
      </c>
      <c r="Q13" s="142">
        <v>250000</v>
      </c>
      <c r="R13" t="s">
        <v>1225</v>
      </c>
      <c r="S13" t="s">
        <v>5380</v>
      </c>
      <c r="T13" s="142">
        <v>1575.7913999999998</v>
      </c>
      <c r="U13" s="133">
        <v>1.7801069488254854E-4</v>
      </c>
      <c r="V13" s="133">
        <v>3.2169389279252725E-2</v>
      </c>
      <c r="W13" s="133">
        <v>3.2212370969004265E-3</v>
      </c>
    </row>
    <row r="14" spans="1:23">
      <c r="A14" t="s">
        <v>1213</v>
      </c>
      <c r="B14" t="s">
        <v>1233</v>
      </c>
      <c r="C14" t="s">
        <v>5381</v>
      </c>
      <c r="D14" t="s">
        <v>5382</v>
      </c>
      <c r="E14" t="s">
        <v>80</v>
      </c>
      <c r="F14" t="s">
        <v>5383</v>
      </c>
      <c r="G14" t="s">
        <v>5384</v>
      </c>
      <c r="H14" t="s">
        <v>321</v>
      </c>
      <c r="I14" t="s">
        <v>917</v>
      </c>
      <c r="J14" t="s">
        <v>205</v>
      </c>
      <c r="K14" t="s">
        <v>293</v>
      </c>
      <c r="L14" t="s">
        <v>325</v>
      </c>
      <c r="M14" t="s">
        <v>314</v>
      </c>
      <c r="N14" t="s">
        <v>735</v>
      </c>
      <c r="O14" t="s">
        <v>339</v>
      </c>
      <c r="P14" t="s">
        <v>1217</v>
      </c>
      <c r="Q14" s="142">
        <v>1675</v>
      </c>
      <c r="R14" t="s">
        <v>1218</v>
      </c>
      <c r="S14" t="s">
        <v>5385</v>
      </c>
      <c r="T14" s="142">
        <v>1208.4298000000001</v>
      </c>
      <c r="U14" s="133">
        <v>5.5066839636815292E-6</v>
      </c>
      <c r="V14" s="133">
        <v>2.4669792849274359E-2</v>
      </c>
      <c r="W14" s="133">
        <v>2.4702754288898772E-3</v>
      </c>
    </row>
    <row r="15" spans="1:23">
      <c r="A15" t="s">
        <v>1213</v>
      </c>
      <c r="B15" t="s">
        <v>1233</v>
      </c>
      <c r="C15" t="s">
        <v>5386</v>
      </c>
      <c r="D15" t="s">
        <v>5387</v>
      </c>
      <c r="E15" t="s">
        <v>80</v>
      </c>
      <c r="F15" t="s">
        <v>5388</v>
      </c>
      <c r="G15" t="s">
        <v>5389</v>
      </c>
      <c r="H15" t="s">
        <v>321</v>
      </c>
      <c r="I15" t="s">
        <v>917</v>
      </c>
      <c r="J15" t="s">
        <v>205</v>
      </c>
      <c r="K15" t="s">
        <v>293</v>
      </c>
      <c r="L15" t="s">
        <v>325</v>
      </c>
      <c r="M15" t="s">
        <v>314</v>
      </c>
      <c r="N15" t="s">
        <v>735</v>
      </c>
      <c r="O15" t="s">
        <v>339</v>
      </c>
      <c r="P15" t="s">
        <v>1215</v>
      </c>
      <c r="Q15" s="142">
        <v>185</v>
      </c>
      <c r="R15" t="s">
        <v>1216</v>
      </c>
      <c r="S15" t="s">
        <v>5390</v>
      </c>
      <c r="T15" s="142">
        <v>1143.6666</v>
      </c>
      <c r="U15" s="133">
        <v>1.3846465895406042E-7</v>
      </c>
      <c r="V15" s="133">
        <v>2.3347669257283529E-2</v>
      </c>
      <c r="W15" s="133">
        <v>2.3378864200641852E-3</v>
      </c>
    </row>
    <row r="16" spans="1:23">
      <c r="A16" t="s">
        <v>1213</v>
      </c>
      <c r="B16" t="s">
        <v>1233</v>
      </c>
      <c r="C16" t="s">
        <v>5391</v>
      </c>
      <c r="D16" t="s">
        <v>5392</v>
      </c>
      <c r="E16" t="s">
        <v>80</v>
      </c>
      <c r="F16" t="s">
        <v>5391</v>
      </c>
      <c r="G16" t="s">
        <v>5393</v>
      </c>
      <c r="H16" t="s">
        <v>321</v>
      </c>
      <c r="I16" t="s">
        <v>917</v>
      </c>
      <c r="J16" t="s">
        <v>205</v>
      </c>
      <c r="K16" t="s">
        <v>287</v>
      </c>
      <c r="L16" t="s">
        <v>325</v>
      </c>
      <c r="M16" t="s">
        <v>344</v>
      </c>
      <c r="N16" t="s">
        <v>735</v>
      </c>
      <c r="O16" t="s">
        <v>339</v>
      </c>
      <c r="P16" t="s">
        <v>1238</v>
      </c>
      <c r="Q16" s="142">
        <v>1395</v>
      </c>
      <c r="R16" t="s">
        <v>1239</v>
      </c>
      <c r="S16" t="s">
        <v>5394</v>
      </c>
      <c r="T16" s="142">
        <v>1100.2733000000001</v>
      </c>
      <c r="U16" s="133">
        <v>8.3333333333333333E-7</v>
      </c>
      <c r="V16" s="133">
        <v>2.2461805642354189E-2</v>
      </c>
      <c r="W16" s="133">
        <v>2.2491816978690055E-3</v>
      </c>
    </row>
    <row r="17" spans="1:23">
      <c r="A17" t="s">
        <v>1213</v>
      </c>
      <c r="B17" t="s">
        <v>1233</v>
      </c>
      <c r="C17" t="s">
        <v>5395</v>
      </c>
      <c r="D17" t="s">
        <v>5396</v>
      </c>
      <c r="E17" t="s">
        <v>80</v>
      </c>
      <c r="F17" t="s">
        <v>5397</v>
      </c>
      <c r="G17" t="s">
        <v>5398</v>
      </c>
      <c r="H17" t="s">
        <v>321</v>
      </c>
      <c r="I17" t="s">
        <v>917</v>
      </c>
      <c r="J17" t="s">
        <v>205</v>
      </c>
      <c r="K17" t="s">
        <v>281</v>
      </c>
      <c r="L17" t="s">
        <v>325</v>
      </c>
      <c r="M17" t="s">
        <v>314</v>
      </c>
      <c r="N17" t="s">
        <v>735</v>
      </c>
      <c r="O17" t="s">
        <v>339</v>
      </c>
      <c r="P17" t="s">
        <v>1222</v>
      </c>
      <c r="Q17" s="142">
        <v>2100</v>
      </c>
      <c r="R17" t="s">
        <v>1223</v>
      </c>
      <c r="S17" t="s">
        <v>5399</v>
      </c>
      <c r="T17" s="142">
        <v>832.34269999999992</v>
      </c>
      <c r="U17" s="133">
        <v>2.6939914369557898E-8</v>
      </c>
      <c r="V17" s="133">
        <v>1.6992068052108136E-2</v>
      </c>
      <c r="W17" s="133">
        <v>1.7014771243359698E-3</v>
      </c>
    </row>
    <row r="18" spans="1:23">
      <c r="A18" t="s">
        <v>1213</v>
      </c>
      <c r="B18" t="s">
        <v>1233</v>
      </c>
      <c r="C18" t="s">
        <v>5400</v>
      </c>
      <c r="D18" t="s">
        <v>5401</v>
      </c>
      <c r="E18" t="s">
        <v>80</v>
      </c>
      <c r="F18" t="s">
        <v>5402</v>
      </c>
      <c r="G18" t="s">
        <v>5403</v>
      </c>
      <c r="H18" t="s">
        <v>321</v>
      </c>
      <c r="I18" t="s">
        <v>917</v>
      </c>
      <c r="J18" t="s">
        <v>205</v>
      </c>
      <c r="K18" t="s">
        <v>293</v>
      </c>
      <c r="L18" t="s">
        <v>325</v>
      </c>
      <c r="M18" t="s">
        <v>314</v>
      </c>
      <c r="N18" t="s">
        <v>735</v>
      </c>
      <c r="O18" t="s">
        <v>339</v>
      </c>
      <c r="P18" t="s">
        <v>1215</v>
      </c>
      <c r="Q18" s="142">
        <v>725</v>
      </c>
      <c r="R18" t="s">
        <v>1216</v>
      </c>
      <c r="S18" t="s">
        <v>5404</v>
      </c>
      <c r="T18" s="142">
        <v>624.08960000000002</v>
      </c>
      <c r="U18" s="133">
        <v>5.5776524622450624E-6</v>
      </c>
      <c r="V18" s="133">
        <v>1.2740633861627366E-2</v>
      </c>
      <c r="W18" s="133">
        <v>1.2757656689357318E-3</v>
      </c>
    </row>
    <row r="19" spans="1:23">
      <c r="A19" t="s">
        <v>1213</v>
      </c>
      <c r="B19" t="s">
        <v>1233</v>
      </c>
      <c r="C19" t="s">
        <v>5405</v>
      </c>
      <c r="D19" t="s">
        <v>5406</v>
      </c>
      <c r="E19" t="s">
        <v>80</v>
      </c>
      <c r="F19" t="s">
        <v>5407</v>
      </c>
      <c r="G19" t="s">
        <v>5408</v>
      </c>
      <c r="H19" t="s">
        <v>321</v>
      </c>
      <c r="I19" t="s">
        <v>917</v>
      </c>
      <c r="J19" t="s">
        <v>205</v>
      </c>
      <c r="K19" t="s">
        <v>293</v>
      </c>
      <c r="L19" t="s">
        <v>325</v>
      </c>
      <c r="M19" t="s">
        <v>314</v>
      </c>
      <c r="N19" t="s">
        <v>735</v>
      </c>
      <c r="O19" t="s">
        <v>339</v>
      </c>
      <c r="P19" t="s">
        <v>1222</v>
      </c>
      <c r="Q19" s="142">
        <v>465</v>
      </c>
      <c r="R19" t="s">
        <v>1223</v>
      </c>
      <c r="S19" t="s">
        <v>5409</v>
      </c>
      <c r="T19" s="142">
        <v>458.4058</v>
      </c>
      <c r="U19" s="133">
        <v>1.6799370023624115E-9</v>
      </c>
      <c r="V19" s="133">
        <v>9.3582408958013015E-3</v>
      </c>
      <c r="W19" s="133">
        <v>9.3707444905482174E-4</v>
      </c>
    </row>
    <row r="20" spans="1:23">
      <c r="A20" t="s">
        <v>1213</v>
      </c>
      <c r="B20" t="s">
        <v>1240</v>
      </c>
      <c r="C20" t="s">
        <v>4922</v>
      </c>
      <c r="D20" t="s">
        <v>4923</v>
      </c>
      <c r="E20" t="s">
        <v>309</v>
      </c>
      <c r="F20" t="s">
        <v>5337</v>
      </c>
      <c r="G20" t="s">
        <v>5338</v>
      </c>
      <c r="H20" t="s">
        <v>312</v>
      </c>
      <c r="I20" t="s">
        <v>917</v>
      </c>
      <c r="J20" t="s">
        <v>204</v>
      </c>
      <c r="K20" t="s">
        <v>204</v>
      </c>
      <c r="L20" t="s">
        <v>325</v>
      </c>
      <c r="M20" t="s">
        <v>340</v>
      </c>
      <c r="N20" t="s">
        <v>605</v>
      </c>
      <c r="O20" t="s">
        <v>339</v>
      </c>
      <c r="P20" t="s">
        <v>1212</v>
      </c>
      <c r="Q20" s="142">
        <v>39550000</v>
      </c>
      <c r="S20" t="s">
        <v>5339</v>
      </c>
      <c r="T20" s="142">
        <v>96355.664999999994</v>
      </c>
      <c r="V20" s="133">
        <v>0.60894765013930852</v>
      </c>
      <c r="W20" s="133">
        <v>3.8566733788227545E-2</v>
      </c>
    </row>
    <row r="21" spans="1:23">
      <c r="A21" t="s">
        <v>1213</v>
      </c>
      <c r="B21" t="s">
        <v>1240</v>
      </c>
      <c r="C21" t="s">
        <v>5346</v>
      </c>
      <c r="D21" t="s">
        <v>5347</v>
      </c>
      <c r="E21" t="s">
        <v>80</v>
      </c>
      <c r="F21" t="s">
        <v>5348</v>
      </c>
      <c r="G21" t="s">
        <v>5349</v>
      </c>
      <c r="H21" t="s">
        <v>321</v>
      </c>
      <c r="I21" t="s">
        <v>917</v>
      </c>
      <c r="J21" t="s">
        <v>205</v>
      </c>
      <c r="K21" t="s">
        <v>224</v>
      </c>
      <c r="L21" t="s">
        <v>325</v>
      </c>
      <c r="M21" t="s">
        <v>314</v>
      </c>
      <c r="N21" t="s">
        <v>580</v>
      </c>
      <c r="O21" t="s">
        <v>339</v>
      </c>
      <c r="P21" t="s">
        <v>1215</v>
      </c>
      <c r="Q21" s="142">
        <v>83500.14</v>
      </c>
      <c r="R21" t="s">
        <v>1216</v>
      </c>
      <c r="S21" t="s">
        <v>5350</v>
      </c>
      <c r="T21" s="142">
        <v>9175.1846999999998</v>
      </c>
      <c r="U21" s="133">
        <v>2.1907336059283512E-5</v>
      </c>
      <c r="V21" s="133">
        <v>5.7985248292794368E-2</v>
      </c>
      <c r="W21" s="133">
        <v>3.672403751029959E-3</v>
      </c>
    </row>
    <row r="22" spans="1:23">
      <c r="A22" t="s">
        <v>1213</v>
      </c>
      <c r="B22" t="s">
        <v>1240</v>
      </c>
      <c r="C22" t="s">
        <v>5351</v>
      </c>
      <c r="D22" t="s">
        <v>5352</v>
      </c>
      <c r="E22" t="s">
        <v>80</v>
      </c>
      <c r="F22" t="s">
        <v>5353</v>
      </c>
      <c r="G22" t="s">
        <v>5354</v>
      </c>
      <c r="H22" t="s">
        <v>321</v>
      </c>
      <c r="I22" t="s">
        <v>917</v>
      </c>
      <c r="J22" t="s">
        <v>205</v>
      </c>
      <c r="K22" t="s">
        <v>244</v>
      </c>
      <c r="L22" t="s">
        <v>325</v>
      </c>
      <c r="M22" t="s">
        <v>314</v>
      </c>
      <c r="N22" t="s">
        <v>580</v>
      </c>
      <c r="O22" t="s">
        <v>339</v>
      </c>
      <c r="P22" t="s">
        <v>1215</v>
      </c>
      <c r="Q22" s="142">
        <v>10500</v>
      </c>
      <c r="R22" t="s">
        <v>1216</v>
      </c>
      <c r="S22" t="s">
        <v>5355</v>
      </c>
      <c r="T22" s="142">
        <v>9090.2111000000004</v>
      </c>
      <c r="U22" s="133">
        <v>5.1647303027023833E-6</v>
      </c>
      <c r="V22" s="133">
        <v>5.7448232914697035E-2</v>
      </c>
      <c r="W22" s="133">
        <v>3.6383927336255464E-3</v>
      </c>
    </row>
    <row r="23" spans="1:23">
      <c r="A23" t="s">
        <v>1213</v>
      </c>
      <c r="B23" t="s">
        <v>1240</v>
      </c>
      <c r="C23" t="s">
        <v>5356</v>
      </c>
      <c r="D23" t="s">
        <v>5357</v>
      </c>
      <c r="E23" t="s">
        <v>80</v>
      </c>
      <c r="F23" t="s">
        <v>5358</v>
      </c>
      <c r="G23" t="s">
        <v>5359</v>
      </c>
      <c r="H23" t="s">
        <v>321</v>
      </c>
      <c r="I23" t="s">
        <v>917</v>
      </c>
      <c r="J23" t="s">
        <v>205</v>
      </c>
      <c r="K23" t="s">
        <v>293</v>
      </c>
      <c r="L23" t="s">
        <v>325</v>
      </c>
      <c r="M23" t="s">
        <v>314</v>
      </c>
      <c r="N23" t="s">
        <v>580</v>
      </c>
      <c r="O23" t="s">
        <v>339</v>
      </c>
      <c r="P23" t="s">
        <v>1215</v>
      </c>
      <c r="Q23" s="142">
        <v>9000</v>
      </c>
      <c r="R23" t="s">
        <v>1216</v>
      </c>
      <c r="S23" t="s">
        <v>5360</v>
      </c>
      <c r="T23" s="142">
        <v>7725.1792000000005</v>
      </c>
      <c r="U23" s="133">
        <v>5.2347007147111374E-6</v>
      </c>
      <c r="V23" s="133">
        <v>4.8821517080659571E-2</v>
      </c>
      <c r="W23" s="133">
        <v>3.0920333660150504E-3</v>
      </c>
    </row>
    <row r="24" spans="1:23">
      <c r="A24" t="s">
        <v>1213</v>
      </c>
      <c r="B24" t="s">
        <v>1240</v>
      </c>
      <c r="C24" t="s">
        <v>5361</v>
      </c>
      <c r="D24" t="s">
        <v>5362</v>
      </c>
      <c r="E24" t="s">
        <v>80</v>
      </c>
      <c r="F24" t="s">
        <v>5363</v>
      </c>
      <c r="G24" t="s">
        <v>5364</v>
      </c>
      <c r="H24" t="s">
        <v>321</v>
      </c>
      <c r="I24" t="s">
        <v>917</v>
      </c>
      <c r="J24" t="s">
        <v>205</v>
      </c>
      <c r="K24" t="s">
        <v>244</v>
      </c>
      <c r="L24" t="s">
        <v>325</v>
      </c>
      <c r="M24" t="s">
        <v>314</v>
      </c>
      <c r="N24" t="s">
        <v>580</v>
      </c>
      <c r="O24" t="s">
        <v>339</v>
      </c>
      <c r="P24" t="s">
        <v>1215</v>
      </c>
      <c r="Q24" s="142">
        <v>97000.51</v>
      </c>
      <c r="R24" t="s">
        <v>1216</v>
      </c>
      <c r="S24" t="s">
        <v>5365</v>
      </c>
      <c r="T24" s="142">
        <v>7679.2653</v>
      </c>
      <c r="U24" s="133">
        <v>1.0191592526723108E-4</v>
      </c>
      <c r="V24" s="133">
        <v>4.8531350425375978E-2</v>
      </c>
      <c r="W24" s="133">
        <v>3.0736561210318687E-3</v>
      </c>
    </row>
    <row r="25" spans="1:23">
      <c r="A25" t="s">
        <v>1213</v>
      </c>
      <c r="B25" t="s">
        <v>1240</v>
      </c>
      <c r="C25" t="s">
        <v>5376</v>
      </c>
      <c r="D25" t="s">
        <v>5377</v>
      </c>
      <c r="E25" t="s">
        <v>80</v>
      </c>
      <c r="F25" t="s">
        <v>5378</v>
      </c>
      <c r="G25" t="s">
        <v>5379</v>
      </c>
      <c r="H25" t="s">
        <v>321</v>
      </c>
      <c r="I25" t="s">
        <v>917</v>
      </c>
      <c r="J25" t="s">
        <v>205</v>
      </c>
      <c r="K25" t="s">
        <v>233</v>
      </c>
      <c r="L25" t="s">
        <v>325</v>
      </c>
      <c r="M25" t="s">
        <v>314</v>
      </c>
      <c r="N25" t="s">
        <v>735</v>
      </c>
      <c r="O25" t="s">
        <v>339</v>
      </c>
      <c r="P25" t="s">
        <v>1224</v>
      </c>
      <c r="Q25" s="142">
        <v>750000</v>
      </c>
      <c r="R25" t="s">
        <v>1225</v>
      </c>
      <c r="S25" t="s">
        <v>5380</v>
      </c>
      <c r="T25" s="142">
        <v>4727.3742999999995</v>
      </c>
      <c r="U25" s="133">
        <v>5.3403208464764559E-4</v>
      </c>
      <c r="V25" s="133">
        <v>2.9876016930875878E-2</v>
      </c>
      <c r="W25" s="133">
        <v>1.8921501566876498E-3</v>
      </c>
    </row>
    <row r="26" spans="1:23">
      <c r="A26" t="s">
        <v>1213</v>
      </c>
      <c r="B26" t="s">
        <v>1240</v>
      </c>
      <c r="C26" t="s">
        <v>5371</v>
      </c>
      <c r="D26" t="s">
        <v>5372</v>
      </c>
      <c r="E26" t="s">
        <v>80</v>
      </c>
      <c r="F26" t="s">
        <v>5373</v>
      </c>
      <c r="G26" t="s">
        <v>5374</v>
      </c>
      <c r="H26" t="s">
        <v>321</v>
      </c>
      <c r="I26" t="s">
        <v>917</v>
      </c>
      <c r="J26" t="s">
        <v>205</v>
      </c>
      <c r="K26" t="s">
        <v>293</v>
      </c>
      <c r="L26" t="s">
        <v>325</v>
      </c>
      <c r="M26" t="s">
        <v>314</v>
      </c>
      <c r="N26" t="s">
        <v>720</v>
      </c>
      <c r="O26" t="s">
        <v>339</v>
      </c>
      <c r="P26" t="s">
        <v>1215</v>
      </c>
      <c r="Q26" s="142">
        <v>59000</v>
      </c>
      <c r="R26" t="s">
        <v>1216</v>
      </c>
      <c r="S26" t="s">
        <v>5375</v>
      </c>
      <c r="T26" s="142">
        <v>4542.1467999999995</v>
      </c>
      <c r="U26" s="133">
        <v>5.7091212404468986E-5</v>
      </c>
      <c r="V26" s="133">
        <v>2.8705417537279097E-2</v>
      </c>
      <c r="W26" s="133">
        <v>1.8180121003618234E-3</v>
      </c>
    </row>
    <row r="27" spans="1:23">
      <c r="A27" t="s">
        <v>1213</v>
      </c>
      <c r="B27" t="s">
        <v>1240</v>
      </c>
      <c r="C27" t="s">
        <v>5366</v>
      </c>
      <c r="D27" t="s">
        <v>5367</v>
      </c>
      <c r="E27" t="s">
        <v>80</v>
      </c>
      <c r="F27" t="s">
        <v>5368</v>
      </c>
      <c r="G27" t="s">
        <v>5369</v>
      </c>
      <c r="H27" t="s">
        <v>321</v>
      </c>
      <c r="I27" t="s">
        <v>917</v>
      </c>
      <c r="J27" t="s">
        <v>205</v>
      </c>
      <c r="K27" t="s">
        <v>293</v>
      </c>
      <c r="L27" t="s">
        <v>325</v>
      </c>
      <c r="M27" t="s">
        <v>314</v>
      </c>
      <c r="N27" t="s">
        <v>735</v>
      </c>
      <c r="O27" t="s">
        <v>339</v>
      </c>
      <c r="P27" t="s">
        <v>1217</v>
      </c>
      <c r="Q27" s="142">
        <v>22500</v>
      </c>
      <c r="R27" t="s">
        <v>1218</v>
      </c>
      <c r="S27" t="s">
        <v>5370</v>
      </c>
      <c r="T27" s="142">
        <v>4532.8912</v>
      </c>
      <c r="U27" s="133">
        <v>3.4557540608949943E-6</v>
      </c>
      <c r="V27" s="133">
        <v>2.8646924604354355E-2</v>
      </c>
      <c r="W27" s="133">
        <v>1.8143075432096854E-3</v>
      </c>
    </row>
    <row r="28" spans="1:23">
      <c r="A28" t="s">
        <v>1213</v>
      </c>
      <c r="B28" t="s">
        <v>1240</v>
      </c>
      <c r="C28" t="s">
        <v>5391</v>
      </c>
      <c r="D28" t="s">
        <v>5392</v>
      </c>
      <c r="E28" t="s">
        <v>80</v>
      </c>
      <c r="F28" t="s">
        <v>5391</v>
      </c>
      <c r="G28" t="s">
        <v>5393</v>
      </c>
      <c r="H28" t="s">
        <v>321</v>
      </c>
      <c r="I28" t="s">
        <v>917</v>
      </c>
      <c r="J28" t="s">
        <v>205</v>
      </c>
      <c r="K28" t="s">
        <v>287</v>
      </c>
      <c r="L28" t="s">
        <v>325</v>
      </c>
      <c r="M28" t="s">
        <v>344</v>
      </c>
      <c r="N28" t="s">
        <v>735</v>
      </c>
      <c r="O28" t="s">
        <v>339</v>
      </c>
      <c r="P28" t="s">
        <v>1238</v>
      </c>
      <c r="Q28" s="142">
        <v>4340</v>
      </c>
      <c r="R28" t="s">
        <v>1239</v>
      </c>
      <c r="S28" t="s">
        <v>5394</v>
      </c>
      <c r="T28" s="142">
        <v>3423.0726</v>
      </c>
      <c r="U28" s="133">
        <v>2.5925925925925925E-6</v>
      </c>
      <c r="V28" s="133">
        <v>2.1633102749189784E-2</v>
      </c>
      <c r="W28" s="133">
        <v>1.370098258118755E-3</v>
      </c>
    </row>
    <row r="29" spans="1:23">
      <c r="A29" t="s">
        <v>1213</v>
      </c>
      <c r="B29" t="s">
        <v>1240</v>
      </c>
      <c r="C29" t="s">
        <v>5381</v>
      </c>
      <c r="D29" t="s">
        <v>5382</v>
      </c>
      <c r="E29" t="s">
        <v>80</v>
      </c>
      <c r="F29" t="s">
        <v>5383</v>
      </c>
      <c r="G29" t="s">
        <v>5384</v>
      </c>
      <c r="H29" t="s">
        <v>321</v>
      </c>
      <c r="I29" t="s">
        <v>917</v>
      </c>
      <c r="J29" t="s">
        <v>205</v>
      </c>
      <c r="K29" t="s">
        <v>293</v>
      </c>
      <c r="L29" t="s">
        <v>325</v>
      </c>
      <c r="M29" t="s">
        <v>314</v>
      </c>
      <c r="N29" t="s">
        <v>735</v>
      </c>
      <c r="O29" t="s">
        <v>339</v>
      </c>
      <c r="P29" t="s">
        <v>1217</v>
      </c>
      <c r="Q29" s="142">
        <v>4525</v>
      </c>
      <c r="R29" t="s">
        <v>1218</v>
      </c>
      <c r="S29" t="s">
        <v>5385</v>
      </c>
      <c r="T29" s="142">
        <v>3264.5641000000001</v>
      </c>
      <c r="U29" s="133">
        <v>1.4876265633229205E-5</v>
      </c>
      <c r="V29" s="133">
        <v>2.0631362080075568E-2</v>
      </c>
      <c r="W29" s="133">
        <v>1.3066546013418045E-3</v>
      </c>
    </row>
    <row r="30" spans="1:23">
      <c r="A30" t="s">
        <v>1213</v>
      </c>
      <c r="B30" t="s">
        <v>1240</v>
      </c>
      <c r="C30" t="s">
        <v>5386</v>
      </c>
      <c r="D30" t="s">
        <v>5387</v>
      </c>
      <c r="E30" t="s">
        <v>80</v>
      </c>
      <c r="F30" t="s">
        <v>5388</v>
      </c>
      <c r="G30" t="s">
        <v>5389</v>
      </c>
      <c r="H30" t="s">
        <v>321</v>
      </c>
      <c r="I30" t="s">
        <v>917</v>
      </c>
      <c r="J30" t="s">
        <v>205</v>
      </c>
      <c r="K30" t="s">
        <v>293</v>
      </c>
      <c r="L30" t="s">
        <v>325</v>
      </c>
      <c r="M30" t="s">
        <v>314</v>
      </c>
      <c r="N30" t="s">
        <v>735</v>
      </c>
      <c r="O30" t="s">
        <v>339</v>
      </c>
      <c r="P30" t="s">
        <v>1215</v>
      </c>
      <c r="Q30" s="142">
        <v>485</v>
      </c>
      <c r="R30" t="s">
        <v>1216</v>
      </c>
      <c r="S30" t="s">
        <v>5390</v>
      </c>
      <c r="T30" s="142">
        <v>2998.2612000000004</v>
      </c>
      <c r="U30" s="133">
        <v>3.6300194374442869E-7</v>
      </c>
      <c r="V30" s="133">
        <v>1.8948383622929336E-2</v>
      </c>
      <c r="W30" s="133">
        <v>1.2000658295266379E-3</v>
      </c>
    </row>
    <row r="31" spans="1:23">
      <c r="A31" t="s">
        <v>1213</v>
      </c>
      <c r="B31" t="s">
        <v>1240</v>
      </c>
      <c r="C31" t="s">
        <v>5395</v>
      </c>
      <c r="D31" t="s">
        <v>5396</v>
      </c>
      <c r="E31" t="s">
        <v>80</v>
      </c>
      <c r="F31" t="s">
        <v>5397</v>
      </c>
      <c r="G31" t="s">
        <v>5398</v>
      </c>
      <c r="H31" t="s">
        <v>321</v>
      </c>
      <c r="I31" t="s">
        <v>917</v>
      </c>
      <c r="J31" t="s">
        <v>205</v>
      </c>
      <c r="K31" t="s">
        <v>281</v>
      </c>
      <c r="L31" t="s">
        <v>325</v>
      </c>
      <c r="M31" t="s">
        <v>314</v>
      </c>
      <c r="N31" t="s">
        <v>735</v>
      </c>
      <c r="O31" t="s">
        <v>339</v>
      </c>
      <c r="P31" t="s">
        <v>1222</v>
      </c>
      <c r="Q31" s="142">
        <v>5300</v>
      </c>
      <c r="R31" t="s">
        <v>1223</v>
      </c>
      <c r="S31" t="s">
        <v>5399</v>
      </c>
      <c r="T31" s="142">
        <v>2100.6743999999999</v>
      </c>
      <c r="U31" s="133">
        <v>6.7991212456503263E-8</v>
      </c>
      <c r="V31" s="133">
        <v>1.3275822575451304E-2</v>
      </c>
      <c r="W31" s="133">
        <v>8.4080317079808216E-4</v>
      </c>
    </row>
    <row r="32" spans="1:23">
      <c r="A32" t="s">
        <v>1213</v>
      </c>
      <c r="B32" t="s">
        <v>1240</v>
      </c>
      <c r="C32" t="s">
        <v>5400</v>
      </c>
      <c r="D32" t="s">
        <v>5401</v>
      </c>
      <c r="E32" t="s">
        <v>80</v>
      </c>
      <c r="F32" t="s">
        <v>5402</v>
      </c>
      <c r="G32" t="s">
        <v>5403</v>
      </c>
      <c r="H32" t="s">
        <v>321</v>
      </c>
      <c r="I32" t="s">
        <v>917</v>
      </c>
      <c r="J32" t="s">
        <v>205</v>
      </c>
      <c r="K32" t="s">
        <v>293</v>
      </c>
      <c r="L32" t="s">
        <v>325</v>
      </c>
      <c r="M32" t="s">
        <v>314</v>
      </c>
      <c r="N32" t="s">
        <v>735</v>
      </c>
      <c r="O32" t="s">
        <v>339</v>
      </c>
      <c r="P32" t="s">
        <v>1215</v>
      </c>
      <c r="Q32" s="142">
        <v>1725</v>
      </c>
      <c r="R32" t="s">
        <v>1216</v>
      </c>
      <c r="S32" t="s">
        <v>5404</v>
      </c>
      <c r="T32" s="142">
        <v>1484.9028999999998</v>
      </c>
      <c r="U32" s="133">
        <v>1.3270966203272736E-5</v>
      </c>
      <c r="V32" s="133">
        <v>9.3842756070274657E-3</v>
      </c>
      <c r="W32" s="133">
        <v>5.9433821453911393E-4</v>
      </c>
    </row>
    <row r="33" spans="1:23">
      <c r="A33" t="s">
        <v>1213</v>
      </c>
      <c r="B33" t="s">
        <v>1240</v>
      </c>
      <c r="C33" t="s">
        <v>5405</v>
      </c>
      <c r="D33" t="s">
        <v>5406</v>
      </c>
      <c r="E33" t="s">
        <v>80</v>
      </c>
      <c r="F33" t="s">
        <v>5407</v>
      </c>
      <c r="G33" t="s">
        <v>5408</v>
      </c>
      <c r="H33" t="s">
        <v>321</v>
      </c>
      <c r="I33" t="s">
        <v>917</v>
      </c>
      <c r="J33" t="s">
        <v>205</v>
      </c>
      <c r="K33" t="s">
        <v>293</v>
      </c>
      <c r="L33" t="s">
        <v>325</v>
      </c>
      <c r="M33" t="s">
        <v>314</v>
      </c>
      <c r="N33" t="s">
        <v>735</v>
      </c>
      <c r="O33" t="s">
        <v>339</v>
      </c>
      <c r="P33" t="s">
        <v>1222</v>
      </c>
      <c r="Q33" s="142">
        <v>1150</v>
      </c>
      <c r="R33" t="s">
        <v>1223</v>
      </c>
      <c r="S33" t="s">
        <v>5409</v>
      </c>
      <c r="T33" s="142">
        <v>1133.6918999999998</v>
      </c>
      <c r="U33" s="133">
        <v>4.1546829090683294E-9</v>
      </c>
      <c r="V33" s="133">
        <v>7.1646954399816956E-3</v>
      </c>
      <c r="W33" s="133">
        <v>4.537646243388714E-4</v>
      </c>
    </row>
    <row r="34" spans="1:23">
      <c r="A34" t="s">
        <v>1213</v>
      </c>
      <c r="B34" t="s">
        <v>1241</v>
      </c>
      <c r="C34" t="s">
        <v>5253</v>
      </c>
      <c r="D34" t="s">
        <v>5254</v>
      </c>
      <c r="E34" t="s">
        <v>80</v>
      </c>
      <c r="F34" t="s">
        <v>5410</v>
      </c>
      <c r="G34" t="s">
        <v>5411</v>
      </c>
      <c r="H34" t="s">
        <v>321</v>
      </c>
      <c r="I34" t="s">
        <v>917</v>
      </c>
      <c r="J34" t="s">
        <v>205</v>
      </c>
      <c r="K34" t="s">
        <v>293</v>
      </c>
      <c r="L34" t="s">
        <v>325</v>
      </c>
      <c r="M34" t="s">
        <v>314</v>
      </c>
      <c r="N34" t="s">
        <v>735</v>
      </c>
      <c r="O34" t="s">
        <v>339</v>
      </c>
      <c r="P34" t="s">
        <v>1215</v>
      </c>
      <c r="Q34" s="142">
        <v>3</v>
      </c>
      <c r="R34" t="s">
        <v>1216</v>
      </c>
      <c r="S34" t="s">
        <v>5412</v>
      </c>
      <c r="T34" s="142">
        <v>0.108</v>
      </c>
      <c r="U34" s="133">
        <v>2.1234984211789238E-9</v>
      </c>
      <c r="V34" s="133">
        <v>1</v>
      </c>
      <c r="W34" s="133">
        <v>2.5383225344177479E-4</v>
      </c>
    </row>
    <row r="35" spans="1:23">
      <c r="A35" t="s">
        <v>1213</v>
      </c>
      <c r="B35" t="s">
        <v>1243</v>
      </c>
      <c r="C35" t="s">
        <v>5221</v>
      </c>
      <c r="D35" t="s">
        <v>5222</v>
      </c>
      <c r="E35" t="s">
        <v>80</v>
      </c>
      <c r="F35" t="s">
        <v>5413</v>
      </c>
      <c r="G35" t="s">
        <v>5414</v>
      </c>
      <c r="H35" t="s">
        <v>321</v>
      </c>
      <c r="I35" t="s">
        <v>969</v>
      </c>
      <c r="J35" t="s">
        <v>205</v>
      </c>
      <c r="K35" t="s">
        <v>224</v>
      </c>
      <c r="L35" t="s">
        <v>325</v>
      </c>
      <c r="M35" t="s">
        <v>314</v>
      </c>
      <c r="N35" t="s">
        <v>732</v>
      </c>
      <c r="O35" t="s">
        <v>339</v>
      </c>
      <c r="P35" t="s">
        <v>1215</v>
      </c>
      <c r="Q35" s="142">
        <v>26729.200000000001</v>
      </c>
      <c r="R35" t="s">
        <v>1216</v>
      </c>
      <c r="S35" t="s">
        <v>5415</v>
      </c>
      <c r="T35" s="142">
        <v>17450.483199999999</v>
      </c>
      <c r="V35" s="133">
        <v>0.22312441755148621</v>
      </c>
      <c r="W35" s="133">
        <v>5.2642448702323173E-2</v>
      </c>
    </row>
    <row r="36" spans="1:23">
      <c r="A36" t="s">
        <v>1213</v>
      </c>
      <c r="B36" t="s">
        <v>1243</v>
      </c>
      <c r="C36" t="s">
        <v>5356</v>
      </c>
      <c r="D36" t="s">
        <v>5357</v>
      </c>
      <c r="E36" t="s">
        <v>80</v>
      </c>
      <c r="F36" t="s">
        <v>5416</v>
      </c>
      <c r="G36" t="s">
        <v>5417</v>
      </c>
      <c r="H36" t="s">
        <v>321</v>
      </c>
      <c r="I36" t="s">
        <v>969</v>
      </c>
      <c r="J36" t="s">
        <v>205</v>
      </c>
      <c r="K36" t="s">
        <v>293</v>
      </c>
      <c r="L36" t="s">
        <v>325</v>
      </c>
      <c r="M36" t="s">
        <v>314</v>
      </c>
      <c r="N36" t="s">
        <v>732</v>
      </c>
      <c r="O36" t="s">
        <v>339</v>
      </c>
      <c r="P36" t="s">
        <v>1215</v>
      </c>
      <c r="Q36" s="142">
        <v>8264.4699999999993</v>
      </c>
      <c r="R36" t="s">
        <v>1216</v>
      </c>
      <c r="S36" t="s">
        <v>5418</v>
      </c>
      <c r="T36" s="142">
        <v>11527.782499999999</v>
      </c>
      <c r="V36" s="133">
        <v>0.14739590438069178</v>
      </c>
      <c r="W36" s="133">
        <v>3.4775581356991707E-2</v>
      </c>
    </row>
    <row r="37" spans="1:23">
      <c r="A37" t="s">
        <v>1213</v>
      </c>
      <c r="B37" t="s">
        <v>1243</v>
      </c>
      <c r="C37" t="s">
        <v>5419</v>
      </c>
      <c r="D37" t="s">
        <v>5420</v>
      </c>
      <c r="E37" t="s">
        <v>80</v>
      </c>
      <c r="F37" t="s">
        <v>5421</v>
      </c>
      <c r="G37" t="s">
        <v>5422</v>
      </c>
      <c r="H37" t="s">
        <v>321</v>
      </c>
      <c r="I37" t="s">
        <v>969</v>
      </c>
      <c r="J37" t="s">
        <v>205</v>
      </c>
      <c r="K37" t="s">
        <v>293</v>
      </c>
      <c r="L37" t="s">
        <v>325</v>
      </c>
      <c r="M37" t="s">
        <v>314</v>
      </c>
      <c r="N37" t="s">
        <v>732</v>
      </c>
      <c r="O37" t="s">
        <v>339</v>
      </c>
      <c r="P37" t="s">
        <v>1215</v>
      </c>
      <c r="Q37" s="142">
        <v>24488.7</v>
      </c>
      <c r="R37" t="s">
        <v>1216</v>
      </c>
      <c r="S37" t="s">
        <v>5423</v>
      </c>
      <c r="T37" s="142">
        <v>10838.196900000001</v>
      </c>
      <c r="V37" s="133">
        <v>0.13857876275270412</v>
      </c>
      <c r="W37" s="133">
        <v>3.2695325278584896E-2</v>
      </c>
    </row>
    <row r="38" spans="1:23">
      <c r="A38" t="s">
        <v>1213</v>
      </c>
      <c r="B38" t="s">
        <v>1243</v>
      </c>
      <c r="C38" t="s">
        <v>5424</v>
      </c>
      <c r="D38" t="s">
        <v>5425</v>
      </c>
      <c r="E38" t="s">
        <v>80</v>
      </c>
      <c r="F38" t="s">
        <v>5426</v>
      </c>
      <c r="G38" t="s">
        <v>5427</v>
      </c>
      <c r="H38" t="s">
        <v>321</v>
      </c>
      <c r="I38" t="s">
        <v>969</v>
      </c>
      <c r="J38" t="s">
        <v>205</v>
      </c>
      <c r="K38" t="s">
        <v>233</v>
      </c>
      <c r="L38" t="s">
        <v>325</v>
      </c>
      <c r="M38" t="s">
        <v>314</v>
      </c>
      <c r="N38" t="s">
        <v>732</v>
      </c>
      <c r="O38" t="s">
        <v>339</v>
      </c>
      <c r="P38" t="s">
        <v>1215</v>
      </c>
      <c r="Q38" s="142">
        <v>153894.48000000001</v>
      </c>
      <c r="R38" t="s">
        <v>1216</v>
      </c>
      <c r="S38" t="s">
        <v>5428</v>
      </c>
      <c r="T38" s="142">
        <v>9868.1788000000015</v>
      </c>
      <c r="V38" s="133">
        <v>0.12617597003435554</v>
      </c>
      <c r="W38" s="133">
        <v>2.9769095211046228E-2</v>
      </c>
    </row>
    <row r="39" spans="1:23">
      <c r="A39" t="s">
        <v>1213</v>
      </c>
      <c r="B39" t="s">
        <v>1243</v>
      </c>
      <c r="C39" t="s">
        <v>5429</v>
      </c>
      <c r="D39" t="s">
        <v>5430</v>
      </c>
      <c r="E39" t="s">
        <v>80</v>
      </c>
      <c r="F39" t="s">
        <v>5431</v>
      </c>
      <c r="G39" t="s">
        <v>5432</v>
      </c>
      <c r="H39" t="s">
        <v>321</v>
      </c>
      <c r="I39" t="s">
        <v>969</v>
      </c>
      <c r="J39" t="s">
        <v>205</v>
      </c>
      <c r="K39" t="s">
        <v>293</v>
      </c>
      <c r="L39" t="s">
        <v>325</v>
      </c>
      <c r="M39" t="s">
        <v>314</v>
      </c>
      <c r="N39" t="s">
        <v>732</v>
      </c>
      <c r="O39" t="s">
        <v>339</v>
      </c>
      <c r="P39" t="s">
        <v>1215</v>
      </c>
      <c r="Q39" s="142">
        <v>22210.720000000001</v>
      </c>
      <c r="R39" t="s">
        <v>1216</v>
      </c>
      <c r="S39" t="s">
        <v>5433</v>
      </c>
      <c r="T39" s="142">
        <v>8701.4678000000004</v>
      </c>
      <c r="V39" s="133">
        <v>0.11125823305406229</v>
      </c>
      <c r="W39" s="133">
        <v>2.6249506398859743E-2</v>
      </c>
    </row>
    <row r="40" spans="1:23">
      <c r="A40" t="s">
        <v>1213</v>
      </c>
      <c r="B40" t="s">
        <v>1243</v>
      </c>
      <c r="C40" t="s">
        <v>5424</v>
      </c>
      <c r="D40" t="s">
        <v>5425</v>
      </c>
      <c r="E40" t="s">
        <v>80</v>
      </c>
      <c r="F40" t="s">
        <v>5434</v>
      </c>
      <c r="G40" t="s">
        <v>5435</v>
      </c>
      <c r="H40" t="s">
        <v>321</v>
      </c>
      <c r="I40" t="s">
        <v>969</v>
      </c>
      <c r="J40" t="s">
        <v>205</v>
      </c>
      <c r="K40" t="s">
        <v>233</v>
      </c>
      <c r="L40" t="s">
        <v>325</v>
      </c>
      <c r="M40" t="s">
        <v>314</v>
      </c>
      <c r="N40" t="s">
        <v>732</v>
      </c>
      <c r="O40" t="s">
        <v>339</v>
      </c>
      <c r="P40" t="s">
        <v>1215</v>
      </c>
      <c r="Q40" s="142">
        <v>100041.97</v>
      </c>
      <c r="R40" t="s">
        <v>1216</v>
      </c>
      <c r="S40" t="s">
        <v>5436</v>
      </c>
      <c r="T40" s="142">
        <v>8086.8685999999998</v>
      </c>
      <c r="V40" s="133">
        <v>0.10339987887012313</v>
      </c>
      <c r="W40" s="133">
        <v>2.4395460071020045E-2</v>
      </c>
    </row>
    <row r="41" spans="1:23">
      <c r="A41" t="s">
        <v>1213</v>
      </c>
      <c r="B41" t="s">
        <v>1243</v>
      </c>
      <c r="C41" t="s">
        <v>5221</v>
      </c>
      <c r="D41" t="s">
        <v>5222</v>
      </c>
      <c r="E41" t="s">
        <v>80</v>
      </c>
      <c r="F41" t="s">
        <v>5437</v>
      </c>
      <c r="G41" t="s">
        <v>5438</v>
      </c>
      <c r="H41" t="s">
        <v>321</v>
      </c>
      <c r="I41" t="s">
        <v>969</v>
      </c>
      <c r="J41" t="s">
        <v>205</v>
      </c>
      <c r="K41" t="s">
        <v>224</v>
      </c>
      <c r="L41" t="s">
        <v>325</v>
      </c>
      <c r="M41" t="s">
        <v>314</v>
      </c>
      <c r="N41" t="s">
        <v>732</v>
      </c>
      <c r="O41" t="s">
        <v>339</v>
      </c>
      <c r="P41" t="s">
        <v>1217</v>
      </c>
      <c r="Q41" s="142">
        <v>13639.38</v>
      </c>
      <c r="R41" t="s">
        <v>1218</v>
      </c>
      <c r="S41" t="s">
        <v>5439</v>
      </c>
      <c r="T41" s="142">
        <v>7817.9474</v>
      </c>
      <c r="V41" s="133">
        <v>9.996141315452145E-2</v>
      </c>
      <c r="W41" s="133">
        <v>2.3584211992326506E-2</v>
      </c>
    </row>
    <row r="42" spans="1:23">
      <c r="A42" t="s">
        <v>1213</v>
      </c>
      <c r="B42" t="s">
        <v>1243</v>
      </c>
      <c r="C42" t="s">
        <v>5419</v>
      </c>
      <c r="D42" t="s">
        <v>5420</v>
      </c>
      <c r="E42" t="s">
        <v>80</v>
      </c>
      <c r="F42" t="s">
        <v>5440</v>
      </c>
      <c r="G42" t="s">
        <v>5441</v>
      </c>
      <c r="H42" t="s">
        <v>321</v>
      </c>
      <c r="I42" t="s">
        <v>970</v>
      </c>
      <c r="J42" t="s">
        <v>205</v>
      </c>
      <c r="K42" t="s">
        <v>293</v>
      </c>
      <c r="L42" t="s">
        <v>325</v>
      </c>
      <c r="M42" t="s">
        <v>314</v>
      </c>
      <c r="N42" t="s">
        <v>732</v>
      </c>
      <c r="O42" t="s">
        <v>339</v>
      </c>
      <c r="P42" t="s">
        <v>1215</v>
      </c>
      <c r="Q42" s="142">
        <v>10342.83</v>
      </c>
      <c r="R42" t="s">
        <v>1216</v>
      </c>
      <c r="S42" t="s">
        <v>5442</v>
      </c>
      <c r="T42" s="142">
        <v>3918.7275</v>
      </c>
      <c r="U42" s="133">
        <v>3.0773934171321663E-5</v>
      </c>
      <c r="V42" s="133">
        <v>5.0105420202055467E-2</v>
      </c>
      <c r="W42" s="133">
        <v>1.1821530075642243E-2</v>
      </c>
    </row>
    <row r="43" spans="1:23">
      <c r="A43" t="s">
        <v>1213</v>
      </c>
      <c r="B43" t="s">
        <v>1244</v>
      </c>
      <c r="C43" t="s">
        <v>5356</v>
      </c>
      <c r="D43" t="s">
        <v>5357</v>
      </c>
      <c r="E43" t="s">
        <v>80</v>
      </c>
      <c r="F43" t="s">
        <v>5416</v>
      </c>
      <c r="G43" t="s">
        <v>5417</v>
      </c>
      <c r="H43" t="s">
        <v>321</v>
      </c>
      <c r="I43" t="s">
        <v>969</v>
      </c>
      <c r="J43" t="s">
        <v>205</v>
      </c>
      <c r="K43" t="s">
        <v>293</v>
      </c>
      <c r="L43" t="s">
        <v>325</v>
      </c>
      <c r="M43" t="s">
        <v>314</v>
      </c>
      <c r="N43" t="s">
        <v>732</v>
      </c>
      <c r="O43" t="s">
        <v>339</v>
      </c>
      <c r="P43" t="s">
        <v>1215</v>
      </c>
      <c r="Q43" s="142">
        <v>92</v>
      </c>
      <c r="R43" t="s">
        <v>1216</v>
      </c>
      <c r="S43" t="s">
        <v>5418</v>
      </c>
      <c r="T43" s="142">
        <v>128.3272</v>
      </c>
      <c r="V43" s="133">
        <v>6.6700131939499099E-2</v>
      </c>
      <c r="W43" s="133">
        <v>1.8300864009140247E-3</v>
      </c>
    </row>
    <row r="44" spans="1:23">
      <c r="A44" t="s">
        <v>1213</v>
      </c>
      <c r="B44" t="s">
        <v>1244</v>
      </c>
      <c r="C44" t="s">
        <v>5424</v>
      </c>
      <c r="D44" t="s">
        <v>5425</v>
      </c>
      <c r="E44" t="s">
        <v>80</v>
      </c>
      <c r="F44" t="s">
        <v>5426</v>
      </c>
      <c r="G44" t="s">
        <v>5427</v>
      </c>
      <c r="H44" t="s">
        <v>321</v>
      </c>
      <c r="I44" t="s">
        <v>969</v>
      </c>
      <c r="J44" t="s">
        <v>205</v>
      </c>
      <c r="K44" t="s">
        <v>233</v>
      </c>
      <c r="L44" t="s">
        <v>325</v>
      </c>
      <c r="M44" t="s">
        <v>314</v>
      </c>
      <c r="N44" t="s">
        <v>732</v>
      </c>
      <c r="O44" t="s">
        <v>339</v>
      </c>
      <c r="P44" t="s">
        <v>1215</v>
      </c>
      <c r="Q44" s="142">
        <v>1905</v>
      </c>
      <c r="R44" t="s">
        <v>1216</v>
      </c>
      <c r="S44" t="s">
        <v>5428</v>
      </c>
      <c r="T44" s="142">
        <v>122.1544</v>
      </c>
      <c r="V44" s="133">
        <v>6.3491713336689792E-2</v>
      </c>
      <c r="W44" s="133">
        <v>1.7420553418635441E-3</v>
      </c>
    </row>
    <row r="45" spans="1:23">
      <c r="A45" t="s">
        <v>1213</v>
      </c>
      <c r="B45" t="s">
        <v>1244</v>
      </c>
      <c r="C45" t="s">
        <v>5419</v>
      </c>
      <c r="D45" t="s">
        <v>5420</v>
      </c>
      <c r="E45" t="s">
        <v>80</v>
      </c>
      <c r="F45" t="s">
        <v>5421</v>
      </c>
      <c r="G45" t="s">
        <v>5422</v>
      </c>
      <c r="H45" t="s">
        <v>321</v>
      </c>
      <c r="I45" t="s">
        <v>969</v>
      </c>
      <c r="J45" t="s">
        <v>205</v>
      </c>
      <c r="K45" t="s">
        <v>293</v>
      </c>
      <c r="L45" t="s">
        <v>325</v>
      </c>
      <c r="M45" t="s">
        <v>314</v>
      </c>
      <c r="N45" t="s">
        <v>732</v>
      </c>
      <c r="O45" t="s">
        <v>339</v>
      </c>
      <c r="P45" t="s">
        <v>1215</v>
      </c>
      <c r="Q45" s="142">
        <v>276</v>
      </c>
      <c r="R45" t="s">
        <v>1216</v>
      </c>
      <c r="S45" t="s">
        <v>5423</v>
      </c>
      <c r="T45" s="142">
        <v>122.1519</v>
      </c>
      <c r="V45" s="133">
        <v>6.3490462064868344E-2</v>
      </c>
      <c r="W45" s="133">
        <v>1.7420210100642251E-3</v>
      </c>
    </row>
    <row r="46" spans="1:23">
      <c r="A46" t="s">
        <v>1213</v>
      </c>
      <c r="B46" t="s">
        <v>1244</v>
      </c>
      <c r="C46" t="s">
        <v>5221</v>
      </c>
      <c r="D46" t="s">
        <v>5222</v>
      </c>
      <c r="E46" t="s">
        <v>80</v>
      </c>
      <c r="F46" t="s">
        <v>5413</v>
      </c>
      <c r="G46" t="s">
        <v>5414</v>
      </c>
      <c r="H46" t="s">
        <v>321</v>
      </c>
      <c r="I46" t="s">
        <v>969</v>
      </c>
      <c r="J46" t="s">
        <v>205</v>
      </c>
      <c r="K46" t="s">
        <v>224</v>
      </c>
      <c r="L46" t="s">
        <v>325</v>
      </c>
      <c r="M46" t="s">
        <v>314</v>
      </c>
      <c r="N46" t="s">
        <v>732</v>
      </c>
      <c r="O46" t="s">
        <v>339</v>
      </c>
      <c r="P46" t="s">
        <v>1215</v>
      </c>
      <c r="Q46" s="142">
        <v>187</v>
      </c>
      <c r="R46" t="s">
        <v>1216</v>
      </c>
      <c r="S46" t="s">
        <v>5415</v>
      </c>
      <c r="T46" s="142">
        <v>122.0852</v>
      </c>
      <c r="V46" s="133">
        <v>6.3455782320165424E-2</v>
      </c>
      <c r="W46" s="133">
        <v>1.7410694837730095E-3</v>
      </c>
    </row>
    <row r="47" spans="1:23">
      <c r="A47" t="s">
        <v>1213</v>
      </c>
      <c r="B47" t="s">
        <v>1244</v>
      </c>
      <c r="C47" t="s">
        <v>5443</v>
      </c>
      <c r="D47" t="s">
        <v>5444</v>
      </c>
      <c r="E47" t="s">
        <v>309</v>
      </c>
      <c r="F47" t="s">
        <v>5445</v>
      </c>
      <c r="G47" t="s">
        <v>5446</v>
      </c>
      <c r="H47" t="s">
        <v>312</v>
      </c>
      <c r="I47" t="s">
        <v>917</v>
      </c>
      <c r="J47" t="s">
        <v>204</v>
      </c>
      <c r="K47" t="s">
        <v>204</v>
      </c>
      <c r="L47" t="s">
        <v>325</v>
      </c>
      <c r="M47" t="s">
        <v>340</v>
      </c>
      <c r="N47" t="s">
        <v>695</v>
      </c>
      <c r="O47" t="s">
        <v>339</v>
      </c>
      <c r="P47" t="s">
        <v>1212</v>
      </c>
      <c r="Q47" s="142">
        <v>261774.6</v>
      </c>
      <c r="S47" t="s">
        <v>5447</v>
      </c>
      <c r="T47" s="142">
        <v>163.0856</v>
      </c>
      <c r="U47" s="133">
        <v>7.8265940666974356E-4</v>
      </c>
      <c r="V47" s="133">
        <v>8.4766382574724589E-2</v>
      </c>
      <c r="W47" s="133">
        <v>2.3257795673536415E-3</v>
      </c>
    </row>
    <row r="48" spans="1:23">
      <c r="A48" t="s">
        <v>1213</v>
      </c>
      <c r="B48" t="s">
        <v>1244</v>
      </c>
      <c r="C48" t="s">
        <v>5351</v>
      </c>
      <c r="D48" t="s">
        <v>5352</v>
      </c>
      <c r="E48" t="s">
        <v>80</v>
      </c>
      <c r="F48" t="s">
        <v>5353</v>
      </c>
      <c r="G48" t="s">
        <v>5354</v>
      </c>
      <c r="H48" t="s">
        <v>321</v>
      </c>
      <c r="I48" t="s">
        <v>917</v>
      </c>
      <c r="J48" t="s">
        <v>205</v>
      </c>
      <c r="K48" t="s">
        <v>244</v>
      </c>
      <c r="L48" t="s">
        <v>325</v>
      </c>
      <c r="M48" t="s">
        <v>314</v>
      </c>
      <c r="N48" t="s">
        <v>580</v>
      </c>
      <c r="O48" t="s">
        <v>339</v>
      </c>
      <c r="P48" t="s">
        <v>1215</v>
      </c>
      <c r="Q48" s="142">
        <v>543</v>
      </c>
      <c r="R48" t="s">
        <v>1216</v>
      </c>
      <c r="S48" t="s">
        <v>5355</v>
      </c>
      <c r="T48" s="142">
        <v>470.09379999999999</v>
      </c>
      <c r="U48" s="133">
        <v>2.6709033851118041E-7</v>
      </c>
      <c r="V48" s="133">
        <v>0.24433889065855602</v>
      </c>
      <c r="W48" s="133">
        <v>6.7040539202267765E-3</v>
      </c>
    </row>
    <row r="49" spans="1:23">
      <c r="A49" t="s">
        <v>1213</v>
      </c>
      <c r="B49" t="s">
        <v>1244</v>
      </c>
      <c r="C49" t="s">
        <v>5346</v>
      </c>
      <c r="D49" t="s">
        <v>5347</v>
      </c>
      <c r="E49" t="s">
        <v>80</v>
      </c>
      <c r="F49" t="s">
        <v>5448</v>
      </c>
      <c r="G49" t="s">
        <v>5449</v>
      </c>
      <c r="H49" t="s">
        <v>321</v>
      </c>
      <c r="I49" t="s">
        <v>917</v>
      </c>
      <c r="J49" t="s">
        <v>205</v>
      </c>
      <c r="K49" t="s">
        <v>224</v>
      </c>
      <c r="L49" t="s">
        <v>325</v>
      </c>
      <c r="M49" t="s">
        <v>314</v>
      </c>
      <c r="N49" t="s">
        <v>580</v>
      </c>
      <c r="O49" t="s">
        <v>339</v>
      </c>
      <c r="P49" t="s">
        <v>1215</v>
      </c>
      <c r="Q49" s="142">
        <v>8854.68</v>
      </c>
      <c r="R49" t="s">
        <v>1216</v>
      </c>
      <c r="S49" t="s">
        <v>5450</v>
      </c>
      <c r="T49" s="142">
        <v>422.05740000000003</v>
      </c>
      <c r="U49" s="133">
        <v>2.3231392241667683E-6</v>
      </c>
      <c r="V49" s="133">
        <v>0.21937122673514578</v>
      </c>
      <c r="W49" s="133">
        <v>6.019003068299362E-3</v>
      </c>
    </row>
    <row r="50" spans="1:23">
      <c r="A50" t="s">
        <v>1213</v>
      </c>
      <c r="B50" t="s">
        <v>1244</v>
      </c>
      <c r="C50" t="s">
        <v>5253</v>
      </c>
      <c r="D50" t="s">
        <v>5254</v>
      </c>
      <c r="E50" t="s">
        <v>80</v>
      </c>
      <c r="F50" t="s">
        <v>5410</v>
      </c>
      <c r="G50" t="s">
        <v>5411</v>
      </c>
      <c r="H50" t="s">
        <v>321</v>
      </c>
      <c r="I50" t="s">
        <v>917</v>
      </c>
      <c r="J50" t="s">
        <v>205</v>
      </c>
      <c r="K50" t="s">
        <v>293</v>
      </c>
      <c r="L50" t="s">
        <v>325</v>
      </c>
      <c r="M50" t="s">
        <v>314</v>
      </c>
      <c r="N50" t="s">
        <v>735</v>
      </c>
      <c r="O50" t="s">
        <v>339</v>
      </c>
      <c r="P50" t="s">
        <v>1215</v>
      </c>
      <c r="Q50" s="142">
        <v>4801</v>
      </c>
      <c r="R50" t="s">
        <v>1216</v>
      </c>
      <c r="S50" t="s">
        <v>5412</v>
      </c>
      <c r="T50" s="142">
        <v>172.87220000000002</v>
      </c>
      <c r="U50" s="133">
        <v>3.3983053066933377E-6</v>
      </c>
      <c r="V50" s="133">
        <v>8.9853144551785516E-2</v>
      </c>
      <c r="W50" s="133">
        <v>2.4653477158447078E-3</v>
      </c>
    </row>
    <row r="51" spans="1:23">
      <c r="A51" t="s">
        <v>1213</v>
      </c>
      <c r="B51" t="s">
        <v>1244</v>
      </c>
      <c r="C51" t="s">
        <v>5451</v>
      </c>
      <c r="D51" t="s">
        <v>5452</v>
      </c>
      <c r="E51" t="s">
        <v>80</v>
      </c>
      <c r="F51" t="s">
        <v>5453</v>
      </c>
      <c r="G51" t="s">
        <v>5454</v>
      </c>
      <c r="H51" t="s">
        <v>321</v>
      </c>
      <c r="I51" t="s">
        <v>917</v>
      </c>
      <c r="J51" t="s">
        <v>205</v>
      </c>
      <c r="K51" t="s">
        <v>244</v>
      </c>
      <c r="L51" t="s">
        <v>325</v>
      </c>
      <c r="M51" t="s">
        <v>314</v>
      </c>
      <c r="N51" t="s">
        <v>580</v>
      </c>
      <c r="O51" t="s">
        <v>339</v>
      </c>
      <c r="P51" t="s">
        <v>1215</v>
      </c>
      <c r="Q51" s="142">
        <v>166</v>
      </c>
      <c r="R51" t="s">
        <v>1216</v>
      </c>
      <c r="S51" t="s">
        <v>5455</v>
      </c>
      <c r="T51" s="142">
        <v>126.3167</v>
      </c>
      <c r="U51" s="133">
        <v>9.5174208936055549E-7</v>
      </c>
      <c r="V51" s="133">
        <v>6.5655135530351669E-2</v>
      </c>
      <c r="W51" s="133">
        <v>1.8014142879544971E-3</v>
      </c>
    </row>
    <row r="52" spans="1:23">
      <c r="A52" t="s">
        <v>1213</v>
      </c>
      <c r="B52" t="s">
        <v>1244</v>
      </c>
      <c r="C52" t="s">
        <v>5456</v>
      </c>
      <c r="D52" t="s">
        <v>5457</v>
      </c>
      <c r="E52" t="s">
        <v>80</v>
      </c>
      <c r="F52" t="s">
        <v>5458</v>
      </c>
      <c r="G52" t="s">
        <v>5459</v>
      </c>
      <c r="H52" t="s">
        <v>321</v>
      </c>
      <c r="I52" t="s">
        <v>917</v>
      </c>
      <c r="J52" t="s">
        <v>205</v>
      </c>
      <c r="K52" t="s">
        <v>293</v>
      </c>
      <c r="L52" t="s">
        <v>325</v>
      </c>
      <c r="M52" t="s">
        <v>314</v>
      </c>
      <c r="N52" t="s">
        <v>720</v>
      </c>
      <c r="O52" t="s">
        <v>339</v>
      </c>
      <c r="P52" t="s">
        <v>1215</v>
      </c>
      <c r="Q52" s="142">
        <v>824</v>
      </c>
      <c r="R52" t="s">
        <v>1216</v>
      </c>
      <c r="S52" t="s">
        <v>5460</v>
      </c>
      <c r="T52" s="142">
        <v>74.797300000000007</v>
      </c>
      <c r="U52" s="133">
        <v>3.1660598385309481E-6</v>
      </c>
      <c r="V52" s="133">
        <v>3.8877130288213768E-2</v>
      </c>
      <c r="W52" s="133">
        <v>1.0666921545456399E-3</v>
      </c>
    </row>
    <row r="53" spans="1:23">
      <c r="A53" t="s">
        <v>1213</v>
      </c>
      <c r="B53" t="s">
        <v>1247</v>
      </c>
      <c r="C53" t="s">
        <v>5356</v>
      </c>
      <c r="D53" t="s">
        <v>5357</v>
      </c>
      <c r="E53" t="s">
        <v>80</v>
      </c>
      <c r="F53" t="s">
        <v>5416</v>
      </c>
      <c r="G53" t="s">
        <v>5417</v>
      </c>
      <c r="H53" t="s">
        <v>321</v>
      </c>
      <c r="I53" t="s">
        <v>969</v>
      </c>
      <c r="J53" t="s">
        <v>205</v>
      </c>
      <c r="K53" t="s">
        <v>293</v>
      </c>
      <c r="L53" t="s">
        <v>325</v>
      </c>
      <c r="M53" t="s">
        <v>314</v>
      </c>
      <c r="N53" t="s">
        <v>732</v>
      </c>
      <c r="O53" t="s">
        <v>339</v>
      </c>
      <c r="P53" t="s">
        <v>1215</v>
      </c>
      <c r="Q53" s="142">
        <v>4469</v>
      </c>
      <c r="R53" t="s">
        <v>1216</v>
      </c>
      <c r="S53" t="s">
        <v>5418</v>
      </c>
      <c r="T53" s="142">
        <v>6233.6314000000002</v>
      </c>
      <c r="V53" s="133">
        <v>0.10302959793898085</v>
      </c>
      <c r="W53" s="133">
        <v>3.4493952589379926E-3</v>
      </c>
    </row>
    <row r="54" spans="1:23">
      <c r="A54" t="s">
        <v>1213</v>
      </c>
      <c r="B54" t="s">
        <v>1247</v>
      </c>
      <c r="C54" t="s">
        <v>5221</v>
      </c>
      <c r="D54" t="s">
        <v>5222</v>
      </c>
      <c r="E54" t="s">
        <v>80</v>
      </c>
      <c r="F54" t="s">
        <v>5413</v>
      </c>
      <c r="G54" t="s">
        <v>5414</v>
      </c>
      <c r="H54" t="s">
        <v>321</v>
      </c>
      <c r="I54" t="s">
        <v>969</v>
      </c>
      <c r="J54" t="s">
        <v>205</v>
      </c>
      <c r="K54" t="s">
        <v>224</v>
      </c>
      <c r="L54" t="s">
        <v>325</v>
      </c>
      <c r="M54" t="s">
        <v>314</v>
      </c>
      <c r="N54" t="s">
        <v>732</v>
      </c>
      <c r="O54" t="s">
        <v>339</v>
      </c>
      <c r="P54" t="s">
        <v>1215</v>
      </c>
      <c r="Q54" s="142">
        <v>9213</v>
      </c>
      <c r="R54" t="s">
        <v>1216</v>
      </c>
      <c r="S54" t="s">
        <v>5415</v>
      </c>
      <c r="T54" s="142">
        <v>6014.8190999999997</v>
      </c>
      <c r="V54" s="133">
        <v>9.9413062335374947E-2</v>
      </c>
      <c r="W54" s="133">
        <v>3.3283148993674652E-3</v>
      </c>
    </row>
    <row r="55" spans="1:23">
      <c r="A55" t="s">
        <v>1213</v>
      </c>
      <c r="B55" t="s">
        <v>1247</v>
      </c>
      <c r="C55" t="s">
        <v>5419</v>
      </c>
      <c r="D55" t="s">
        <v>5420</v>
      </c>
      <c r="E55" t="s">
        <v>80</v>
      </c>
      <c r="F55" t="s">
        <v>5421</v>
      </c>
      <c r="G55" t="s">
        <v>5422</v>
      </c>
      <c r="H55" t="s">
        <v>321</v>
      </c>
      <c r="I55" t="s">
        <v>969</v>
      </c>
      <c r="J55" t="s">
        <v>205</v>
      </c>
      <c r="K55" t="s">
        <v>293</v>
      </c>
      <c r="L55" t="s">
        <v>325</v>
      </c>
      <c r="M55" t="s">
        <v>314</v>
      </c>
      <c r="N55" t="s">
        <v>732</v>
      </c>
      <c r="O55" t="s">
        <v>339</v>
      </c>
      <c r="P55" t="s">
        <v>1215</v>
      </c>
      <c r="Q55" s="142">
        <v>13388</v>
      </c>
      <c r="R55" t="s">
        <v>1216</v>
      </c>
      <c r="S55" t="s">
        <v>5423</v>
      </c>
      <c r="T55" s="142">
        <v>5925.2545</v>
      </c>
      <c r="V55" s="133">
        <v>9.7932737423539057E-2</v>
      </c>
      <c r="W55" s="133">
        <v>3.2787541339687814E-3</v>
      </c>
    </row>
    <row r="56" spans="1:23">
      <c r="A56" t="s">
        <v>1213</v>
      </c>
      <c r="B56" t="s">
        <v>1247</v>
      </c>
      <c r="C56" t="s">
        <v>5424</v>
      </c>
      <c r="D56" t="s">
        <v>5425</v>
      </c>
      <c r="E56" t="s">
        <v>80</v>
      </c>
      <c r="F56" t="s">
        <v>5426</v>
      </c>
      <c r="G56" t="s">
        <v>5427</v>
      </c>
      <c r="H56" t="s">
        <v>321</v>
      </c>
      <c r="I56" t="s">
        <v>969</v>
      </c>
      <c r="J56" t="s">
        <v>205</v>
      </c>
      <c r="K56" t="s">
        <v>233</v>
      </c>
      <c r="L56" t="s">
        <v>325</v>
      </c>
      <c r="M56" t="s">
        <v>314</v>
      </c>
      <c r="N56" t="s">
        <v>732</v>
      </c>
      <c r="O56" t="s">
        <v>339</v>
      </c>
      <c r="P56" t="s">
        <v>1215</v>
      </c>
      <c r="Q56" s="142">
        <v>92048</v>
      </c>
      <c r="R56" t="s">
        <v>1216</v>
      </c>
      <c r="S56" t="s">
        <v>5428</v>
      </c>
      <c r="T56" s="142">
        <v>5902.3957</v>
      </c>
      <c r="V56" s="133">
        <v>9.7554926974454559E-2</v>
      </c>
      <c r="W56" s="133">
        <v>3.2661051709725257E-3</v>
      </c>
    </row>
    <row r="57" spans="1:23">
      <c r="A57" t="s">
        <v>1213</v>
      </c>
      <c r="B57" t="s">
        <v>1247</v>
      </c>
      <c r="C57" t="s">
        <v>5443</v>
      </c>
      <c r="D57" t="s">
        <v>5444</v>
      </c>
      <c r="E57" t="s">
        <v>309</v>
      </c>
      <c r="F57" t="s">
        <v>5445</v>
      </c>
      <c r="G57" t="s">
        <v>5446</v>
      </c>
      <c r="H57" t="s">
        <v>312</v>
      </c>
      <c r="I57" t="s">
        <v>917</v>
      </c>
      <c r="J57" t="s">
        <v>204</v>
      </c>
      <c r="K57" t="s">
        <v>204</v>
      </c>
      <c r="L57" t="s">
        <v>325</v>
      </c>
      <c r="M57" t="s">
        <v>340</v>
      </c>
      <c r="N57" t="s">
        <v>695</v>
      </c>
      <c r="O57" t="s">
        <v>339</v>
      </c>
      <c r="P57" t="s">
        <v>1212</v>
      </c>
      <c r="Q57" s="142">
        <v>6225046.6299999999</v>
      </c>
      <c r="S57" t="s">
        <v>5447</v>
      </c>
      <c r="T57" s="142">
        <v>3878.2040999999999</v>
      </c>
      <c r="U57" s="133">
        <v>1.8611780141875058E-2</v>
      </c>
      <c r="V57" s="133">
        <v>6.4099042030627135E-2</v>
      </c>
      <c r="W57" s="133">
        <v>2.1460137291214152E-3</v>
      </c>
    </row>
    <row r="58" spans="1:23">
      <c r="A58" t="s">
        <v>1213</v>
      </c>
      <c r="B58" t="s">
        <v>1247</v>
      </c>
      <c r="C58" t="s">
        <v>5351</v>
      </c>
      <c r="D58" t="s">
        <v>5352</v>
      </c>
      <c r="E58" t="s">
        <v>80</v>
      </c>
      <c r="F58" t="s">
        <v>5353</v>
      </c>
      <c r="G58" t="s">
        <v>5354</v>
      </c>
      <c r="H58" t="s">
        <v>321</v>
      </c>
      <c r="I58" t="s">
        <v>917</v>
      </c>
      <c r="J58" t="s">
        <v>205</v>
      </c>
      <c r="K58" t="s">
        <v>244</v>
      </c>
      <c r="L58" t="s">
        <v>325</v>
      </c>
      <c r="M58" t="s">
        <v>314</v>
      </c>
      <c r="N58" t="s">
        <v>580</v>
      </c>
      <c r="O58" t="s">
        <v>339</v>
      </c>
      <c r="P58" t="s">
        <v>1215</v>
      </c>
      <c r="Q58" s="142">
        <v>15018</v>
      </c>
      <c r="R58" t="s">
        <v>1216</v>
      </c>
      <c r="S58" t="s">
        <v>5355</v>
      </c>
      <c r="T58" s="142">
        <v>13001.599099999999</v>
      </c>
      <c r="U58" s="133">
        <v>7.3870399700937518E-6</v>
      </c>
      <c r="V58" s="133">
        <v>0.21489071599653947</v>
      </c>
      <c r="W58" s="133">
        <v>7.1944667530126063E-3</v>
      </c>
    </row>
    <row r="59" spans="1:23">
      <c r="A59" t="s">
        <v>1213</v>
      </c>
      <c r="B59" t="s">
        <v>1247</v>
      </c>
      <c r="C59" t="s">
        <v>5346</v>
      </c>
      <c r="D59" t="s">
        <v>5347</v>
      </c>
      <c r="E59" t="s">
        <v>80</v>
      </c>
      <c r="F59" t="s">
        <v>5448</v>
      </c>
      <c r="G59" t="s">
        <v>5449</v>
      </c>
      <c r="H59" t="s">
        <v>321</v>
      </c>
      <c r="I59" t="s">
        <v>917</v>
      </c>
      <c r="J59" t="s">
        <v>205</v>
      </c>
      <c r="K59" t="s">
        <v>224</v>
      </c>
      <c r="L59" t="s">
        <v>325</v>
      </c>
      <c r="M59" t="s">
        <v>314</v>
      </c>
      <c r="N59" t="s">
        <v>580</v>
      </c>
      <c r="O59" t="s">
        <v>339</v>
      </c>
      <c r="P59" t="s">
        <v>1215</v>
      </c>
      <c r="Q59" s="142">
        <v>217617.42</v>
      </c>
      <c r="R59" t="s">
        <v>1216</v>
      </c>
      <c r="S59" t="s">
        <v>5450</v>
      </c>
      <c r="T59" s="142">
        <v>10372.712800000001</v>
      </c>
      <c r="U59" s="133">
        <v>5.7094730048287887E-5</v>
      </c>
      <c r="V59" s="133">
        <v>0.1714404251084149</v>
      </c>
      <c r="W59" s="133">
        <v>5.7397660612974136E-3</v>
      </c>
    </row>
    <row r="60" spans="1:23">
      <c r="A60" t="s">
        <v>1213</v>
      </c>
      <c r="B60" t="s">
        <v>1247</v>
      </c>
      <c r="C60" t="s">
        <v>5253</v>
      </c>
      <c r="D60" t="s">
        <v>5254</v>
      </c>
      <c r="E60" t="s">
        <v>80</v>
      </c>
      <c r="F60" t="s">
        <v>5410</v>
      </c>
      <c r="G60" t="s">
        <v>5411</v>
      </c>
      <c r="H60" t="s">
        <v>321</v>
      </c>
      <c r="I60" t="s">
        <v>917</v>
      </c>
      <c r="J60" t="s">
        <v>205</v>
      </c>
      <c r="K60" t="s">
        <v>293</v>
      </c>
      <c r="L60" t="s">
        <v>325</v>
      </c>
      <c r="M60" t="s">
        <v>314</v>
      </c>
      <c r="N60" t="s">
        <v>735</v>
      </c>
      <c r="O60" t="s">
        <v>339</v>
      </c>
      <c r="P60" t="s">
        <v>1215</v>
      </c>
      <c r="Q60" s="142">
        <v>116799</v>
      </c>
      <c r="R60" t="s">
        <v>1216</v>
      </c>
      <c r="S60" t="s">
        <v>5412</v>
      </c>
      <c r="T60" s="142">
        <v>4205.6449000000002</v>
      </c>
      <c r="U60" s="133">
        <v>8.2674164031759043E-5</v>
      </c>
      <c r="V60" s="133">
        <v>6.9510991576745923E-2</v>
      </c>
      <c r="W60" s="133">
        <v>2.3272039257195795E-3</v>
      </c>
    </row>
    <row r="61" spans="1:23">
      <c r="A61" t="s">
        <v>1213</v>
      </c>
      <c r="B61" t="s">
        <v>1247</v>
      </c>
      <c r="C61" t="s">
        <v>5451</v>
      </c>
      <c r="D61" t="s">
        <v>5452</v>
      </c>
      <c r="E61" t="s">
        <v>80</v>
      </c>
      <c r="F61" t="s">
        <v>5453</v>
      </c>
      <c r="G61" t="s">
        <v>5454</v>
      </c>
      <c r="H61" t="s">
        <v>321</v>
      </c>
      <c r="I61" t="s">
        <v>917</v>
      </c>
      <c r="J61" t="s">
        <v>205</v>
      </c>
      <c r="K61" t="s">
        <v>244</v>
      </c>
      <c r="L61" t="s">
        <v>325</v>
      </c>
      <c r="M61" t="s">
        <v>314</v>
      </c>
      <c r="N61" t="s">
        <v>580</v>
      </c>
      <c r="O61" t="s">
        <v>339</v>
      </c>
      <c r="P61" t="s">
        <v>1215</v>
      </c>
      <c r="Q61" s="142">
        <v>4127</v>
      </c>
      <c r="R61" t="s">
        <v>1216</v>
      </c>
      <c r="S61" t="s">
        <v>5455</v>
      </c>
      <c r="T61" s="142">
        <v>3140.4146000000001</v>
      </c>
      <c r="U61" s="133">
        <v>2.3661684354162724E-5</v>
      </c>
      <c r="V61" s="133">
        <v>5.1904841327377424E-2</v>
      </c>
      <c r="W61" s="133">
        <v>1.737756112535942E-3</v>
      </c>
    </row>
    <row r="62" spans="1:23">
      <c r="A62" t="s">
        <v>1213</v>
      </c>
      <c r="B62" t="s">
        <v>1247</v>
      </c>
      <c r="C62" t="s">
        <v>5456</v>
      </c>
      <c r="D62" t="s">
        <v>5457</v>
      </c>
      <c r="E62" t="s">
        <v>80</v>
      </c>
      <c r="F62" t="s">
        <v>5458</v>
      </c>
      <c r="G62" t="s">
        <v>5459</v>
      </c>
      <c r="H62" t="s">
        <v>321</v>
      </c>
      <c r="I62" t="s">
        <v>917</v>
      </c>
      <c r="J62" t="s">
        <v>205</v>
      </c>
      <c r="K62" t="s">
        <v>293</v>
      </c>
      <c r="L62" t="s">
        <v>325</v>
      </c>
      <c r="M62" t="s">
        <v>314</v>
      </c>
      <c r="N62" t="s">
        <v>720</v>
      </c>
      <c r="O62" t="s">
        <v>339</v>
      </c>
      <c r="P62" t="s">
        <v>1215</v>
      </c>
      <c r="Q62" s="142">
        <v>20145</v>
      </c>
      <c r="R62" t="s">
        <v>1216</v>
      </c>
      <c r="S62" t="s">
        <v>5460</v>
      </c>
      <c r="T62" s="142">
        <v>1828.6314</v>
      </c>
      <c r="U62" s="133">
        <v>7.7403246901948977E-5</v>
      </c>
      <c r="V62" s="133">
        <v>3.0223659287945723E-2</v>
      </c>
      <c r="W62" s="133">
        <v>1.0118776462404631E-3</v>
      </c>
    </row>
    <row r="63" spans="1:23">
      <c r="A63" t="s">
        <v>1213</v>
      </c>
      <c r="B63" t="s">
        <v>1250</v>
      </c>
      <c r="C63" t="s">
        <v>5356</v>
      </c>
      <c r="D63" t="s">
        <v>5357</v>
      </c>
      <c r="E63" t="s">
        <v>80</v>
      </c>
      <c r="F63" t="s">
        <v>5416</v>
      </c>
      <c r="G63" t="s">
        <v>5417</v>
      </c>
      <c r="H63" t="s">
        <v>321</v>
      </c>
      <c r="I63" t="s">
        <v>969</v>
      </c>
      <c r="J63" t="s">
        <v>205</v>
      </c>
      <c r="K63" t="s">
        <v>293</v>
      </c>
      <c r="L63" t="s">
        <v>325</v>
      </c>
      <c r="M63" t="s">
        <v>314</v>
      </c>
      <c r="N63" t="s">
        <v>732</v>
      </c>
      <c r="O63" t="s">
        <v>339</v>
      </c>
      <c r="P63" t="s">
        <v>1215</v>
      </c>
      <c r="Q63" s="142">
        <v>1098</v>
      </c>
      <c r="R63" t="s">
        <v>1216</v>
      </c>
      <c r="S63" t="s">
        <v>5418</v>
      </c>
      <c r="T63" s="142">
        <v>1531.5568000000001</v>
      </c>
      <c r="V63" s="133">
        <v>0.25542266623424226</v>
      </c>
      <c r="W63" s="133">
        <v>3.7753004839955065E-3</v>
      </c>
    </row>
    <row r="64" spans="1:23">
      <c r="A64" t="s">
        <v>1213</v>
      </c>
      <c r="B64" t="s">
        <v>1250</v>
      </c>
      <c r="C64" t="s">
        <v>5221</v>
      </c>
      <c r="D64" t="s">
        <v>5222</v>
      </c>
      <c r="E64" t="s">
        <v>80</v>
      </c>
      <c r="F64" t="s">
        <v>5413</v>
      </c>
      <c r="G64" t="s">
        <v>5414</v>
      </c>
      <c r="H64" t="s">
        <v>321</v>
      </c>
      <c r="I64" t="s">
        <v>969</v>
      </c>
      <c r="J64" t="s">
        <v>205</v>
      </c>
      <c r="K64" t="s">
        <v>224</v>
      </c>
      <c r="L64" t="s">
        <v>325</v>
      </c>
      <c r="M64" t="s">
        <v>314</v>
      </c>
      <c r="N64" t="s">
        <v>732</v>
      </c>
      <c r="O64" t="s">
        <v>339</v>
      </c>
      <c r="P64" t="s">
        <v>1215</v>
      </c>
      <c r="Q64" s="142">
        <v>2297</v>
      </c>
      <c r="R64" t="s">
        <v>1216</v>
      </c>
      <c r="S64" t="s">
        <v>5415</v>
      </c>
      <c r="T64" s="142">
        <v>1499.6243999999999</v>
      </c>
      <c r="V64" s="133">
        <v>0.25009719426244575</v>
      </c>
      <c r="W64" s="133">
        <v>3.6965868083102416E-3</v>
      </c>
    </row>
    <row r="65" spans="1:23">
      <c r="A65" t="s">
        <v>1213</v>
      </c>
      <c r="B65" t="s">
        <v>1250</v>
      </c>
      <c r="C65" t="s">
        <v>5424</v>
      </c>
      <c r="D65" t="s">
        <v>5425</v>
      </c>
      <c r="E65" t="s">
        <v>80</v>
      </c>
      <c r="F65" t="s">
        <v>5426</v>
      </c>
      <c r="G65" t="s">
        <v>5427</v>
      </c>
      <c r="H65" t="s">
        <v>321</v>
      </c>
      <c r="I65" t="s">
        <v>969</v>
      </c>
      <c r="J65" t="s">
        <v>205</v>
      </c>
      <c r="K65" t="s">
        <v>233</v>
      </c>
      <c r="L65" t="s">
        <v>325</v>
      </c>
      <c r="M65" t="s">
        <v>314</v>
      </c>
      <c r="N65" t="s">
        <v>732</v>
      </c>
      <c r="O65" t="s">
        <v>339</v>
      </c>
      <c r="P65" t="s">
        <v>1215</v>
      </c>
      <c r="Q65" s="142">
        <v>23081.360000000001</v>
      </c>
      <c r="R65" t="s">
        <v>1216</v>
      </c>
      <c r="S65" t="s">
        <v>5428</v>
      </c>
      <c r="T65" s="142">
        <v>1480.0464999999999</v>
      </c>
      <c r="V65" s="133">
        <v>0.24683212930989681</v>
      </c>
      <c r="W65" s="133">
        <v>3.6483271864161909E-3</v>
      </c>
    </row>
    <row r="66" spans="1:23">
      <c r="A66" t="s">
        <v>1213</v>
      </c>
      <c r="B66" t="s">
        <v>1250</v>
      </c>
      <c r="C66" t="s">
        <v>5419</v>
      </c>
      <c r="D66" t="s">
        <v>5420</v>
      </c>
      <c r="E66" t="s">
        <v>80</v>
      </c>
      <c r="F66" t="s">
        <v>5421</v>
      </c>
      <c r="G66" t="s">
        <v>5422</v>
      </c>
      <c r="H66" t="s">
        <v>321</v>
      </c>
      <c r="I66" t="s">
        <v>969</v>
      </c>
      <c r="J66" t="s">
        <v>205</v>
      </c>
      <c r="K66" t="s">
        <v>293</v>
      </c>
      <c r="L66" t="s">
        <v>325</v>
      </c>
      <c r="M66" t="s">
        <v>314</v>
      </c>
      <c r="N66" t="s">
        <v>732</v>
      </c>
      <c r="O66" t="s">
        <v>339</v>
      </c>
      <c r="P66" t="s">
        <v>1215</v>
      </c>
      <c r="Q66" s="142">
        <v>2980</v>
      </c>
      <c r="R66" t="s">
        <v>1216</v>
      </c>
      <c r="S66" t="s">
        <v>5423</v>
      </c>
      <c r="T66" s="142">
        <v>1318.8869999999999</v>
      </c>
      <c r="V66" s="133">
        <v>0.21995502998393857</v>
      </c>
      <c r="W66" s="133">
        <v>3.2510675086058027E-3</v>
      </c>
    </row>
    <row r="67" spans="1:23">
      <c r="A67" t="s">
        <v>1213</v>
      </c>
      <c r="B67" t="s">
        <v>1250</v>
      </c>
      <c r="C67" t="s">
        <v>5443</v>
      </c>
      <c r="D67" t="s">
        <v>5444</v>
      </c>
      <c r="E67" t="s">
        <v>309</v>
      </c>
      <c r="F67" t="s">
        <v>5445</v>
      </c>
      <c r="G67" t="s">
        <v>5446</v>
      </c>
      <c r="H67" t="s">
        <v>312</v>
      </c>
      <c r="I67" t="s">
        <v>917</v>
      </c>
      <c r="J67" t="s">
        <v>204</v>
      </c>
      <c r="K67" t="s">
        <v>204</v>
      </c>
      <c r="L67" t="s">
        <v>325</v>
      </c>
      <c r="M67" t="s">
        <v>340</v>
      </c>
      <c r="N67" t="s">
        <v>695</v>
      </c>
      <c r="O67" t="s">
        <v>339</v>
      </c>
      <c r="P67" t="s">
        <v>1212</v>
      </c>
      <c r="Q67" s="142">
        <v>266535.65999999997</v>
      </c>
      <c r="S67" t="s">
        <v>5447</v>
      </c>
      <c r="T67" s="142">
        <v>166.05170000000001</v>
      </c>
      <c r="U67" s="133">
        <v>7.9689412766528332E-4</v>
      </c>
      <c r="V67" s="133">
        <v>2.7692980209476616E-2</v>
      </c>
      <c r="W67" s="133">
        <v>4.0931888751108436E-4</v>
      </c>
    </row>
    <row r="68" spans="1:23">
      <c r="A68" t="s">
        <v>1213</v>
      </c>
      <c r="B68" t="s">
        <v>1251</v>
      </c>
      <c r="C68" t="s">
        <v>5443</v>
      </c>
      <c r="D68" t="s">
        <v>5444</v>
      </c>
      <c r="E68" t="s">
        <v>309</v>
      </c>
      <c r="F68" t="s">
        <v>5445</v>
      </c>
      <c r="G68" t="s">
        <v>5446</v>
      </c>
      <c r="H68" t="s">
        <v>312</v>
      </c>
      <c r="I68" t="s">
        <v>917</v>
      </c>
      <c r="J68" t="s">
        <v>204</v>
      </c>
      <c r="K68" t="s">
        <v>204</v>
      </c>
      <c r="L68" t="s">
        <v>325</v>
      </c>
      <c r="M68" t="s">
        <v>340</v>
      </c>
      <c r="N68" t="s">
        <v>695</v>
      </c>
      <c r="O68" t="s">
        <v>339</v>
      </c>
      <c r="P68" t="s">
        <v>1212</v>
      </c>
      <c r="Q68" s="142">
        <v>362545.71</v>
      </c>
      <c r="S68" t="s">
        <v>5447</v>
      </c>
      <c r="T68" s="142">
        <v>225.86600000000001</v>
      </c>
      <c r="U68" s="133">
        <v>1.0839470685057332E-3</v>
      </c>
      <c r="V68" s="133">
        <v>2.2648710188000472E-2</v>
      </c>
      <c r="W68" s="133">
        <v>6.1593594990342205E-4</v>
      </c>
    </row>
    <row r="69" spans="1:23">
      <c r="A69" t="s">
        <v>1213</v>
      </c>
      <c r="B69" t="s">
        <v>1251</v>
      </c>
      <c r="C69" t="s">
        <v>5346</v>
      </c>
      <c r="D69" t="s">
        <v>5347</v>
      </c>
      <c r="E69" t="s">
        <v>80</v>
      </c>
      <c r="F69" t="s">
        <v>5448</v>
      </c>
      <c r="G69" t="s">
        <v>5449</v>
      </c>
      <c r="H69" t="s">
        <v>321</v>
      </c>
      <c r="I69" t="s">
        <v>917</v>
      </c>
      <c r="J69" t="s">
        <v>205</v>
      </c>
      <c r="K69" t="s">
        <v>224</v>
      </c>
      <c r="L69" t="s">
        <v>325</v>
      </c>
      <c r="M69" t="s">
        <v>314</v>
      </c>
      <c r="N69" t="s">
        <v>580</v>
      </c>
      <c r="O69" t="s">
        <v>339</v>
      </c>
      <c r="P69" t="s">
        <v>1215</v>
      </c>
      <c r="Q69" s="142">
        <v>83848.38</v>
      </c>
      <c r="R69" t="s">
        <v>1216</v>
      </c>
      <c r="S69" t="s">
        <v>5450</v>
      </c>
      <c r="T69" s="142">
        <v>3996.6247000000003</v>
      </c>
      <c r="U69" s="133">
        <v>2.1998701303812262E-5</v>
      </c>
      <c r="V69" s="133">
        <v>0.40076153194399183</v>
      </c>
      <c r="W69" s="133">
        <v>1.0898785529670186E-2</v>
      </c>
    </row>
    <row r="70" spans="1:23">
      <c r="A70" t="s">
        <v>1213</v>
      </c>
      <c r="B70" t="s">
        <v>1251</v>
      </c>
      <c r="C70" t="s">
        <v>5456</v>
      </c>
      <c r="D70" t="s">
        <v>5457</v>
      </c>
      <c r="E70" t="s">
        <v>80</v>
      </c>
      <c r="F70" t="s">
        <v>5458</v>
      </c>
      <c r="G70" t="s">
        <v>5459</v>
      </c>
      <c r="H70" t="s">
        <v>321</v>
      </c>
      <c r="I70" t="s">
        <v>917</v>
      </c>
      <c r="J70" t="s">
        <v>205</v>
      </c>
      <c r="K70" t="s">
        <v>293</v>
      </c>
      <c r="L70" t="s">
        <v>325</v>
      </c>
      <c r="M70" t="s">
        <v>314</v>
      </c>
      <c r="N70" t="s">
        <v>720</v>
      </c>
      <c r="O70" t="s">
        <v>339</v>
      </c>
      <c r="P70" t="s">
        <v>1215</v>
      </c>
      <c r="Q70" s="142">
        <v>21486</v>
      </c>
      <c r="R70" t="s">
        <v>1216</v>
      </c>
      <c r="S70" t="s">
        <v>5460</v>
      </c>
      <c r="T70" s="142">
        <v>1950.3586</v>
      </c>
      <c r="U70" s="133">
        <v>8.2555778750820338E-5</v>
      </c>
      <c r="V70" s="133">
        <v>0.19557219881292301</v>
      </c>
      <c r="W70" s="133">
        <v>5.3186228730305188E-3</v>
      </c>
    </row>
    <row r="71" spans="1:23">
      <c r="A71" t="s">
        <v>1213</v>
      </c>
      <c r="B71" t="s">
        <v>1251</v>
      </c>
      <c r="C71" t="s">
        <v>5253</v>
      </c>
      <c r="D71" t="s">
        <v>5254</v>
      </c>
      <c r="E71" t="s">
        <v>80</v>
      </c>
      <c r="F71" t="s">
        <v>5410</v>
      </c>
      <c r="G71" t="s">
        <v>5411</v>
      </c>
      <c r="H71" t="s">
        <v>321</v>
      </c>
      <c r="I71" t="s">
        <v>917</v>
      </c>
      <c r="J71" t="s">
        <v>205</v>
      </c>
      <c r="K71" t="s">
        <v>293</v>
      </c>
      <c r="L71" t="s">
        <v>325</v>
      </c>
      <c r="M71" t="s">
        <v>314</v>
      </c>
      <c r="N71" t="s">
        <v>735</v>
      </c>
      <c r="O71" t="s">
        <v>339</v>
      </c>
      <c r="P71" t="s">
        <v>1215</v>
      </c>
      <c r="Q71" s="142">
        <v>45244</v>
      </c>
      <c r="R71" t="s">
        <v>1216</v>
      </c>
      <c r="S71" t="s">
        <v>5412</v>
      </c>
      <c r="T71" s="142">
        <v>1629.1251999999999</v>
      </c>
      <c r="U71" s="133">
        <v>3.202518752260641E-5</v>
      </c>
      <c r="V71" s="133">
        <v>0.16336052749519472</v>
      </c>
      <c r="W71" s="133">
        <v>4.4426203896055063E-3</v>
      </c>
    </row>
    <row r="72" spans="1:23">
      <c r="A72" t="s">
        <v>1213</v>
      </c>
      <c r="B72" t="s">
        <v>1251</v>
      </c>
      <c r="C72" t="s">
        <v>5451</v>
      </c>
      <c r="D72" t="s">
        <v>5452</v>
      </c>
      <c r="E72" t="s">
        <v>80</v>
      </c>
      <c r="F72" t="s">
        <v>5453</v>
      </c>
      <c r="G72" t="s">
        <v>5454</v>
      </c>
      <c r="H72" t="s">
        <v>321</v>
      </c>
      <c r="I72" t="s">
        <v>917</v>
      </c>
      <c r="J72" t="s">
        <v>205</v>
      </c>
      <c r="K72" t="s">
        <v>244</v>
      </c>
      <c r="L72" t="s">
        <v>325</v>
      </c>
      <c r="M72" t="s">
        <v>314</v>
      </c>
      <c r="N72" t="s">
        <v>580</v>
      </c>
      <c r="O72" t="s">
        <v>339</v>
      </c>
      <c r="P72" t="s">
        <v>1215</v>
      </c>
      <c r="Q72" s="142">
        <v>1576</v>
      </c>
      <c r="R72" t="s">
        <v>1216</v>
      </c>
      <c r="S72" t="s">
        <v>5455</v>
      </c>
      <c r="T72" s="142">
        <v>1199.2472</v>
      </c>
      <c r="U72" s="133">
        <v>9.0358164628447923E-6</v>
      </c>
      <c r="V72" s="133">
        <v>0.12025451361794347</v>
      </c>
      <c r="W72" s="133">
        <v>3.2703442032952766E-3</v>
      </c>
    </row>
    <row r="73" spans="1:23">
      <c r="A73" t="s">
        <v>1213</v>
      </c>
      <c r="B73" t="s">
        <v>1251</v>
      </c>
      <c r="C73" t="s">
        <v>5351</v>
      </c>
      <c r="D73" t="s">
        <v>5352</v>
      </c>
      <c r="E73" t="s">
        <v>80</v>
      </c>
      <c r="F73" t="s">
        <v>5353</v>
      </c>
      <c r="G73" t="s">
        <v>5354</v>
      </c>
      <c r="H73" t="s">
        <v>321</v>
      </c>
      <c r="I73" t="s">
        <v>917</v>
      </c>
      <c r="J73" t="s">
        <v>205</v>
      </c>
      <c r="K73" t="s">
        <v>244</v>
      </c>
      <c r="L73" t="s">
        <v>325</v>
      </c>
      <c r="M73" t="s">
        <v>314</v>
      </c>
      <c r="N73" t="s">
        <v>580</v>
      </c>
      <c r="O73" t="s">
        <v>339</v>
      </c>
      <c r="P73" t="s">
        <v>1215</v>
      </c>
      <c r="Q73" s="142">
        <v>1122</v>
      </c>
      <c r="R73" t="s">
        <v>1216</v>
      </c>
      <c r="S73" t="s">
        <v>5355</v>
      </c>
      <c r="T73" s="142">
        <v>971.35400000000004</v>
      </c>
      <c r="U73" s="133">
        <v>5.5188832377448326E-7</v>
      </c>
      <c r="V73" s="133">
        <v>9.7402517941946515E-2</v>
      </c>
      <c r="W73" s="133">
        <v>2.648879866163118E-3</v>
      </c>
    </row>
    <row r="74" spans="1:23">
      <c r="A74" t="s">
        <v>1213</v>
      </c>
      <c r="B74" t="s">
        <v>1252</v>
      </c>
      <c r="C74" t="s">
        <v>5356</v>
      </c>
      <c r="D74" t="s">
        <v>5357</v>
      </c>
      <c r="E74" t="s">
        <v>80</v>
      </c>
      <c r="F74" t="s">
        <v>5416</v>
      </c>
      <c r="G74" t="s">
        <v>5417</v>
      </c>
      <c r="H74" t="s">
        <v>321</v>
      </c>
      <c r="I74" t="s">
        <v>969</v>
      </c>
      <c r="J74" t="s">
        <v>205</v>
      </c>
      <c r="K74" t="s">
        <v>293</v>
      </c>
      <c r="L74" t="s">
        <v>325</v>
      </c>
      <c r="M74" t="s">
        <v>314</v>
      </c>
      <c r="N74" t="s">
        <v>732</v>
      </c>
      <c r="O74" t="s">
        <v>339</v>
      </c>
      <c r="P74" t="s">
        <v>1215</v>
      </c>
      <c r="Q74" s="142">
        <v>10718</v>
      </c>
      <c r="R74" t="s">
        <v>1216</v>
      </c>
      <c r="S74" t="s">
        <v>5418</v>
      </c>
      <c r="T74" s="142">
        <v>14950.1145</v>
      </c>
      <c r="V74" s="133">
        <v>0.11758154497659092</v>
      </c>
      <c r="W74" s="133">
        <v>3.3786072668946054E-3</v>
      </c>
    </row>
    <row r="75" spans="1:23">
      <c r="A75" t="s">
        <v>1213</v>
      </c>
      <c r="B75" t="s">
        <v>1252</v>
      </c>
      <c r="C75" t="s">
        <v>5221</v>
      </c>
      <c r="D75" t="s">
        <v>5222</v>
      </c>
      <c r="E75" t="s">
        <v>80</v>
      </c>
      <c r="F75" t="s">
        <v>5413</v>
      </c>
      <c r="G75" t="s">
        <v>5414</v>
      </c>
      <c r="H75" t="s">
        <v>321</v>
      </c>
      <c r="I75" t="s">
        <v>969</v>
      </c>
      <c r="J75" t="s">
        <v>205</v>
      </c>
      <c r="K75" t="s">
        <v>224</v>
      </c>
      <c r="L75" t="s">
        <v>325</v>
      </c>
      <c r="M75" t="s">
        <v>314</v>
      </c>
      <c r="N75" t="s">
        <v>732</v>
      </c>
      <c r="O75" t="s">
        <v>339</v>
      </c>
      <c r="P75" t="s">
        <v>1215</v>
      </c>
      <c r="Q75" s="142">
        <v>21989</v>
      </c>
      <c r="R75" t="s">
        <v>1216</v>
      </c>
      <c r="S75" t="s">
        <v>5415</v>
      </c>
      <c r="T75" s="142">
        <v>14355.786</v>
      </c>
      <c r="V75" s="133">
        <v>0.11290719533090818</v>
      </c>
      <c r="W75" s="133">
        <v>3.2442937427437355E-3</v>
      </c>
    </row>
    <row r="76" spans="1:23">
      <c r="A76" t="s">
        <v>1213</v>
      </c>
      <c r="B76" t="s">
        <v>1252</v>
      </c>
      <c r="C76" t="s">
        <v>5419</v>
      </c>
      <c r="D76" t="s">
        <v>5420</v>
      </c>
      <c r="E76" t="s">
        <v>80</v>
      </c>
      <c r="F76" t="s">
        <v>5421</v>
      </c>
      <c r="G76" t="s">
        <v>5422</v>
      </c>
      <c r="H76" t="s">
        <v>321</v>
      </c>
      <c r="I76" t="s">
        <v>969</v>
      </c>
      <c r="J76" t="s">
        <v>205</v>
      </c>
      <c r="K76" t="s">
        <v>293</v>
      </c>
      <c r="L76" t="s">
        <v>325</v>
      </c>
      <c r="M76" t="s">
        <v>314</v>
      </c>
      <c r="N76" t="s">
        <v>732</v>
      </c>
      <c r="O76" t="s">
        <v>339</v>
      </c>
      <c r="P76" t="s">
        <v>1215</v>
      </c>
      <c r="Q76" s="142">
        <v>32322</v>
      </c>
      <c r="R76" t="s">
        <v>1216</v>
      </c>
      <c r="S76" t="s">
        <v>5423</v>
      </c>
      <c r="T76" s="142">
        <v>14305.055</v>
      </c>
      <c r="V76" s="133">
        <v>0.11250819976126826</v>
      </c>
      <c r="W76" s="133">
        <v>3.2328289390510085E-3</v>
      </c>
    </row>
    <row r="77" spans="1:23">
      <c r="A77" t="s">
        <v>1213</v>
      </c>
      <c r="B77" t="s">
        <v>1252</v>
      </c>
      <c r="C77" t="s">
        <v>5424</v>
      </c>
      <c r="D77" t="s">
        <v>5425</v>
      </c>
      <c r="E77" t="s">
        <v>80</v>
      </c>
      <c r="F77" t="s">
        <v>5426</v>
      </c>
      <c r="G77" t="s">
        <v>5427</v>
      </c>
      <c r="H77" t="s">
        <v>321</v>
      </c>
      <c r="I77" t="s">
        <v>969</v>
      </c>
      <c r="J77" t="s">
        <v>205</v>
      </c>
      <c r="K77" t="s">
        <v>233</v>
      </c>
      <c r="L77" t="s">
        <v>325</v>
      </c>
      <c r="M77" t="s">
        <v>314</v>
      </c>
      <c r="N77" t="s">
        <v>732</v>
      </c>
      <c r="O77" t="s">
        <v>339</v>
      </c>
      <c r="P77" t="s">
        <v>1215</v>
      </c>
      <c r="Q77" s="142">
        <v>209772</v>
      </c>
      <c r="R77" t="s">
        <v>1216</v>
      </c>
      <c r="S77" t="s">
        <v>5428</v>
      </c>
      <c r="T77" s="142">
        <v>13451.214199999999</v>
      </c>
      <c r="V77" s="133">
        <v>0.10579280436477537</v>
      </c>
      <c r="W77" s="133">
        <v>3.0398676738186245E-3</v>
      </c>
    </row>
    <row r="78" spans="1:23">
      <c r="A78" t="s">
        <v>1213</v>
      </c>
      <c r="B78" t="s">
        <v>1252</v>
      </c>
      <c r="C78" t="s">
        <v>5443</v>
      </c>
      <c r="D78" t="s">
        <v>5444</v>
      </c>
      <c r="E78" t="s">
        <v>309</v>
      </c>
      <c r="F78" t="s">
        <v>5445</v>
      </c>
      <c r="G78" t="s">
        <v>5446</v>
      </c>
      <c r="H78" t="s">
        <v>312</v>
      </c>
      <c r="I78" t="s">
        <v>917</v>
      </c>
      <c r="J78" t="s">
        <v>204</v>
      </c>
      <c r="K78" t="s">
        <v>204</v>
      </c>
      <c r="L78" t="s">
        <v>325</v>
      </c>
      <c r="M78" t="s">
        <v>340</v>
      </c>
      <c r="N78" t="s">
        <v>695</v>
      </c>
      <c r="O78" t="s">
        <v>339</v>
      </c>
      <c r="P78" t="s">
        <v>1212</v>
      </c>
      <c r="Q78" s="142">
        <v>7135145.3399999999</v>
      </c>
      <c r="S78" t="s">
        <v>5447</v>
      </c>
      <c r="T78" s="142">
        <v>4445.1954999999998</v>
      </c>
      <c r="U78" s="133">
        <v>2.1332813108325962E-2</v>
      </c>
      <c r="V78" s="133">
        <v>3.4961134181151585E-2</v>
      </c>
      <c r="W78" s="133">
        <v>1.0045789245823602E-3</v>
      </c>
    </row>
    <row r="79" spans="1:23">
      <c r="A79" t="s">
        <v>1213</v>
      </c>
      <c r="B79" t="s">
        <v>1252</v>
      </c>
      <c r="C79" t="s">
        <v>5346</v>
      </c>
      <c r="D79" t="s">
        <v>5347</v>
      </c>
      <c r="E79" t="s">
        <v>80</v>
      </c>
      <c r="F79" t="s">
        <v>5448</v>
      </c>
      <c r="G79" t="s">
        <v>5449</v>
      </c>
      <c r="H79" t="s">
        <v>321</v>
      </c>
      <c r="I79" t="s">
        <v>917</v>
      </c>
      <c r="J79" t="s">
        <v>205</v>
      </c>
      <c r="K79" t="s">
        <v>224</v>
      </c>
      <c r="L79" t="s">
        <v>325</v>
      </c>
      <c r="M79" t="s">
        <v>314</v>
      </c>
      <c r="N79" t="s">
        <v>580</v>
      </c>
      <c r="O79" t="s">
        <v>339</v>
      </c>
      <c r="P79" t="s">
        <v>1215</v>
      </c>
      <c r="Q79" s="142">
        <v>568792.24</v>
      </c>
      <c r="R79" t="s">
        <v>1216</v>
      </c>
      <c r="S79" t="s">
        <v>5450</v>
      </c>
      <c r="T79" s="142">
        <v>27111.425800000001</v>
      </c>
      <c r="U79" s="133">
        <v>1.4922996236404684E-4</v>
      </c>
      <c r="V79" s="133">
        <v>0.21322935821038821</v>
      </c>
      <c r="W79" s="133">
        <v>6.1269671129794839E-3</v>
      </c>
    </row>
    <row r="80" spans="1:23">
      <c r="A80" t="s">
        <v>1213</v>
      </c>
      <c r="B80" t="s">
        <v>1252</v>
      </c>
      <c r="C80" t="s">
        <v>5351</v>
      </c>
      <c r="D80" t="s">
        <v>5352</v>
      </c>
      <c r="E80" t="s">
        <v>80</v>
      </c>
      <c r="F80" t="s">
        <v>5353</v>
      </c>
      <c r="G80" t="s">
        <v>5354</v>
      </c>
      <c r="H80" t="s">
        <v>321</v>
      </c>
      <c r="I80" t="s">
        <v>917</v>
      </c>
      <c r="J80" t="s">
        <v>205</v>
      </c>
      <c r="K80" t="s">
        <v>244</v>
      </c>
      <c r="L80" t="s">
        <v>325</v>
      </c>
      <c r="M80" t="s">
        <v>314</v>
      </c>
      <c r="N80" t="s">
        <v>580</v>
      </c>
      <c r="O80" t="s">
        <v>339</v>
      </c>
      <c r="P80" t="s">
        <v>1215</v>
      </c>
      <c r="Q80" s="142">
        <v>17512</v>
      </c>
      <c r="R80" t="s">
        <v>1216</v>
      </c>
      <c r="S80" t="s">
        <v>5355</v>
      </c>
      <c r="T80" s="142">
        <v>15160.740599999999</v>
      </c>
      <c r="U80" s="133">
        <v>8.6137863867546801E-6</v>
      </c>
      <c r="V80" s="133">
        <v>0.11923810373173467</v>
      </c>
      <c r="W80" s="133">
        <v>3.4262070960113331E-3</v>
      </c>
    </row>
    <row r="81" spans="1:23">
      <c r="A81" t="s">
        <v>1213</v>
      </c>
      <c r="B81" t="s">
        <v>1252</v>
      </c>
      <c r="C81" t="s">
        <v>5253</v>
      </c>
      <c r="D81" t="s">
        <v>5254</v>
      </c>
      <c r="E81" t="s">
        <v>80</v>
      </c>
      <c r="F81" t="s">
        <v>5410</v>
      </c>
      <c r="G81" t="s">
        <v>5411</v>
      </c>
      <c r="H81" t="s">
        <v>321</v>
      </c>
      <c r="I81" t="s">
        <v>917</v>
      </c>
      <c r="J81" t="s">
        <v>205</v>
      </c>
      <c r="K81" t="s">
        <v>293</v>
      </c>
      <c r="L81" t="s">
        <v>325</v>
      </c>
      <c r="M81" t="s">
        <v>314</v>
      </c>
      <c r="N81" t="s">
        <v>735</v>
      </c>
      <c r="O81" t="s">
        <v>339</v>
      </c>
      <c r="P81" t="s">
        <v>1215</v>
      </c>
      <c r="Q81" s="142">
        <v>292814</v>
      </c>
      <c r="R81" t="s">
        <v>1216</v>
      </c>
      <c r="S81" t="s">
        <v>5412</v>
      </c>
      <c r="T81" s="142">
        <v>10543.5124</v>
      </c>
      <c r="U81" s="133">
        <v>2.0726335556636179E-4</v>
      </c>
      <c r="V81" s="133">
        <v>8.2923945186661102E-2</v>
      </c>
      <c r="W81" s="133">
        <v>2.3827501489540825E-3</v>
      </c>
    </row>
    <row r="82" spans="1:23">
      <c r="A82" t="s">
        <v>1213</v>
      </c>
      <c r="B82" t="s">
        <v>1252</v>
      </c>
      <c r="C82" t="s">
        <v>5451</v>
      </c>
      <c r="D82" t="s">
        <v>5452</v>
      </c>
      <c r="E82" t="s">
        <v>80</v>
      </c>
      <c r="F82" t="s">
        <v>5453</v>
      </c>
      <c r="G82" t="s">
        <v>5454</v>
      </c>
      <c r="H82" t="s">
        <v>321</v>
      </c>
      <c r="I82" t="s">
        <v>917</v>
      </c>
      <c r="J82" t="s">
        <v>205</v>
      </c>
      <c r="K82" t="s">
        <v>244</v>
      </c>
      <c r="L82" t="s">
        <v>325</v>
      </c>
      <c r="M82" t="s">
        <v>314</v>
      </c>
      <c r="N82" t="s">
        <v>580</v>
      </c>
      <c r="O82" t="s">
        <v>339</v>
      </c>
      <c r="P82" t="s">
        <v>1215</v>
      </c>
      <c r="Q82" s="142">
        <v>10867</v>
      </c>
      <c r="R82" t="s">
        <v>1216</v>
      </c>
      <c r="S82" t="s">
        <v>5455</v>
      </c>
      <c r="T82" s="142">
        <v>8269.1749999999993</v>
      </c>
      <c r="U82" s="133">
        <v>6.2304706536633471E-5</v>
      </c>
      <c r="V82" s="133">
        <v>6.5036449674262267E-2</v>
      </c>
      <c r="W82" s="133">
        <v>1.8687679391033172E-3</v>
      </c>
    </row>
    <row r="83" spans="1:23">
      <c r="A83" t="s">
        <v>1213</v>
      </c>
      <c r="B83" t="s">
        <v>1252</v>
      </c>
      <c r="C83" t="s">
        <v>5456</v>
      </c>
      <c r="D83" t="s">
        <v>5457</v>
      </c>
      <c r="E83" t="s">
        <v>80</v>
      </c>
      <c r="F83" t="s">
        <v>5458</v>
      </c>
      <c r="G83" t="s">
        <v>5459</v>
      </c>
      <c r="H83" t="s">
        <v>321</v>
      </c>
      <c r="I83" t="s">
        <v>917</v>
      </c>
      <c r="J83" t="s">
        <v>205</v>
      </c>
      <c r="K83" t="s">
        <v>293</v>
      </c>
      <c r="L83" t="s">
        <v>325</v>
      </c>
      <c r="M83" t="s">
        <v>314</v>
      </c>
      <c r="N83" t="s">
        <v>720</v>
      </c>
      <c r="O83" t="s">
        <v>339</v>
      </c>
      <c r="P83" t="s">
        <v>1215</v>
      </c>
      <c r="Q83" s="142">
        <v>50175</v>
      </c>
      <c r="R83" t="s">
        <v>1216</v>
      </c>
      <c r="S83" t="s">
        <v>5460</v>
      </c>
      <c r="T83" s="142">
        <v>4554.5584000000008</v>
      </c>
      <c r="U83" s="133">
        <v>1.9278768494938146E-4</v>
      </c>
      <c r="V83" s="133">
        <v>3.5821264582259434E-2</v>
      </c>
      <c r="W83" s="133">
        <v>1.0292940516394039E-3</v>
      </c>
    </row>
    <row r="84" spans="1:23">
      <c r="A84" t="s">
        <v>1213</v>
      </c>
      <c r="B84" t="s">
        <v>1262</v>
      </c>
      <c r="C84" t="s">
        <v>5356</v>
      </c>
      <c r="D84" t="s">
        <v>5357</v>
      </c>
      <c r="E84" t="s">
        <v>80</v>
      </c>
      <c r="F84" t="s">
        <v>5416</v>
      </c>
      <c r="G84" t="s">
        <v>5417</v>
      </c>
      <c r="H84" t="s">
        <v>321</v>
      </c>
      <c r="I84" t="s">
        <v>969</v>
      </c>
      <c r="J84" t="s">
        <v>205</v>
      </c>
      <c r="K84" t="s">
        <v>293</v>
      </c>
      <c r="L84" t="s">
        <v>325</v>
      </c>
      <c r="M84" t="s">
        <v>314</v>
      </c>
      <c r="N84" t="s">
        <v>732</v>
      </c>
      <c r="O84" t="s">
        <v>339</v>
      </c>
      <c r="P84" t="s">
        <v>1215</v>
      </c>
      <c r="Q84" s="142">
        <v>577</v>
      </c>
      <c r="R84" t="s">
        <v>1216</v>
      </c>
      <c r="S84" t="s">
        <v>5418</v>
      </c>
      <c r="T84" s="142">
        <v>804.83450000000005</v>
      </c>
      <c r="V84" s="133">
        <v>8.9534456633677997E-2</v>
      </c>
      <c r="W84" s="133">
        <v>2.8901581547269325E-3</v>
      </c>
    </row>
    <row r="85" spans="1:23">
      <c r="A85" t="s">
        <v>1213</v>
      </c>
      <c r="B85" t="s">
        <v>1262</v>
      </c>
      <c r="C85" t="s">
        <v>5424</v>
      </c>
      <c r="D85" t="s">
        <v>5425</v>
      </c>
      <c r="E85" t="s">
        <v>80</v>
      </c>
      <c r="F85" t="s">
        <v>5426</v>
      </c>
      <c r="G85" t="s">
        <v>5427</v>
      </c>
      <c r="H85" t="s">
        <v>321</v>
      </c>
      <c r="I85" t="s">
        <v>969</v>
      </c>
      <c r="J85" t="s">
        <v>205</v>
      </c>
      <c r="K85" t="s">
        <v>233</v>
      </c>
      <c r="L85" t="s">
        <v>325</v>
      </c>
      <c r="M85" t="s">
        <v>314</v>
      </c>
      <c r="N85" t="s">
        <v>732</v>
      </c>
      <c r="O85" t="s">
        <v>339</v>
      </c>
      <c r="P85" t="s">
        <v>1215</v>
      </c>
      <c r="Q85" s="142">
        <v>12039</v>
      </c>
      <c r="R85" t="s">
        <v>1216</v>
      </c>
      <c r="S85" t="s">
        <v>5428</v>
      </c>
      <c r="T85" s="142">
        <v>771.97699999999998</v>
      </c>
      <c r="V85" s="133">
        <v>8.5879202877661959E-2</v>
      </c>
      <c r="W85" s="133">
        <v>2.7721671393375314E-3</v>
      </c>
    </row>
    <row r="86" spans="1:23">
      <c r="A86" t="s">
        <v>1213</v>
      </c>
      <c r="B86" t="s">
        <v>1262</v>
      </c>
      <c r="C86" t="s">
        <v>5221</v>
      </c>
      <c r="D86" t="s">
        <v>5222</v>
      </c>
      <c r="E86" t="s">
        <v>80</v>
      </c>
      <c r="F86" t="s">
        <v>5413</v>
      </c>
      <c r="G86" t="s">
        <v>5414</v>
      </c>
      <c r="H86" t="s">
        <v>321</v>
      </c>
      <c r="I86" t="s">
        <v>969</v>
      </c>
      <c r="J86" t="s">
        <v>205</v>
      </c>
      <c r="K86" t="s">
        <v>224</v>
      </c>
      <c r="L86" t="s">
        <v>325</v>
      </c>
      <c r="M86" t="s">
        <v>314</v>
      </c>
      <c r="N86" t="s">
        <v>732</v>
      </c>
      <c r="O86" t="s">
        <v>339</v>
      </c>
      <c r="P86" t="s">
        <v>1215</v>
      </c>
      <c r="Q86" s="142">
        <v>1177</v>
      </c>
      <c r="R86" t="s">
        <v>1216</v>
      </c>
      <c r="S86" t="s">
        <v>5415</v>
      </c>
      <c r="T86" s="142">
        <v>768.41880000000003</v>
      </c>
      <c r="V86" s="133">
        <v>8.548335967874672E-2</v>
      </c>
      <c r="W86" s="133">
        <v>2.7593893832383474E-3</v>
      </c>
    </row>
    <row r="87" spans="1:23">
      <c r="A87" t="s">
        <v>1213</v>
      </c>
      <c r="B87" t="s">
        <v>1262</v>
      </c>
      <c r="C87" t="s">
        <v>5419</v>
      </c>
      <c r="D87" t="s">
        <v>5420</v>
      </c>
      <c r="E87" t="s">
        <v>80</v>
      </c>
      <c r="F87" t="s">
        <v>5421</v>
      </c>
      <c r="G87" t="s">
        <v>5422</v>
      </c>
      <c r="H87" t="s">
        <v>321</v>
      </c>
      <c r="I87" t="s">
        <v>969</v>
      </c>
      <c r="J87" t="s">
        <v>205</v>
      </c>
      <c r="K87" t="s">
        <v>293</v>
      </c>
      <c r="L87" t="s">
        <v>325</v>
      </c>
      <c r="M87" t="s">
        <v>314</v>
      </c>
      <c r="N87" t="s">
        <v>732</v>
      </c>
      <c r="O87" t="s">
        <v>339</v>
      </c>
      <c r="P87" t="s">
        <v>1215</v>
      </c>
      <c r="Q87" s="142">
        <v>1730</v>
      </c>
      <c r="R87" t="s">
        <v>1216</v>
      </c>
      <c r="S87" t="s">
        <v>5423</v>
      </c>
      <c r="T87" s="142">
        <v>765.6626</v>
      </c>
      <c r="V87" s="133">
        <v>8.5176743564667548E-2</v>
      </c>
      <c r="W87" s="133">
        <v>2.7494918633806879E-3</v>
      </c>
    </row>
    <row r="88" spans="1:23">
      <c r="A88" t="s">
        <v>1213</v>
      </c>
      <c r="B88" t="s">
        <v>1262</v>
      </c>
      <c r="C88" t="s">
        <v>5443</v>
      </c>
      <c r="D88" t="s">
        <v>5444</v>
      </c>
      <c r="E88" t="s">
        <v>309</v>
      </c>
      <c r="F88" t="s">
        <v>5445</v>
      </c>
      <c r="G88" t="s">
        <v>5446</v>
      </c>
      <c r="H88" t="s">
        <v>312</v>
      </c>
      <c r="I88" t="s">
        <v>917</v>
      </c>
      <c r="J88" t="s">
        <v>204</v>
      </c>
      <c r="K88" t="s">
        <v>204</v>
      </c>
      <c r="L88" t="s">
        <v>325</v>
      </c>
      <c r="M88" t="s">
        <v>340</v>
      </c>
      <c r="N88" t="s">
        <v>695</v>
      </c>
      <c r="O88" t="s">
        <v>339</v>
      </c>
      <c r="P88" t="s">
        <v>1212</v>
      </c>
      <c r="Q88" s="142">
        <v>918825.82</v>
      </c>
      <c r="S88" t="s">
        <v>5447</v>
      </c>
      <c r="T88" s="142">
        <v>572.42849999999999</v>
      </c>
      <c r="U88" s="133">
        <v>2.7471254702100224E-3</v>
      </c>
      <c r="V88" s="133">
        <v>6.368026465073881E-2</v>
      </c>
      <c r="W88" s="133">
        <v>2.0555889106303447E-3</v>
      </c>
    </row>
    <row r="89" spans="1:23">
      <c r="A89" t="s">
        <v>1213</v>
      </c>
      <c r="B89" t="s">
        <v>1262</v>
      </c>
      <c r="C89" t="s">
        <v>5351</v>
      </c>
      <c r="D89" t="s">
        <v>5352</v>
      </c>
      <c r="E89" t="s">
        <v>80</v>
      </c>
      <c r="F89" t="s">
        <v>5353</v>
      </c>
      <c r="G89" t="s">
        <v>5354</v>
      </c>
      <c r="H89" t="s">
        <v>321</v>
      </c>
      <c r="I89" t="s">
        <v>917</v>
      </c>
      <c r="J89" t="s">
        <v>205</v>
      </c>
      <c r="K89" t="s">
        <v>244</v>
      </c>
      <c r="L89" t="s">
        <v>325</v>
      </c>
      <c r="M89" t="s">
        <v>314</v>
      </c>
      <c r="N89" t="s">
        <v>580</v>
      </c>
      <c r="O89" t="s">
        <v>339</v>
      </c>
      <c r="P89" t="s">
        <v>1215</v>
      </c>
      <c r="Q89" s="142">
        <v>2246</v>
      </c>
      <c r="R89" t="s">
        <v>1216</v>
      </c>
      <c r="S89" t="s">
        <v>5355</v>
      </c>
      <c r="T89" s="142">
        <v>1944.4394</v>
      </c>
      <c r="U89" s="133">
        <v>1.1047604057018623E-6</v>
      </c>
      <c r="V89" s="133">
        <v>0.21631072036306218</v>
      </c>
      <c r="W89" s="133">
        <v>6.9824759753666218E-3</v>
      </c>
    </row>
    <row r="90" spans="1:23">
      <c r="A90" t="s">
        <v>1213</v>
      </c>
      <c r="B90" t="s">
        <v>1262</v>
      </c>
      <c r="C90" t="s">
        <v>5346</v>
      </c>
      <c r="D90" t="s">
        <v>5347</v>
      </c>
      <c r="E90" t="s">
        <v>80</v>
      </c>
      <c r="F90" t="s">
        <v>5448</v>
      </c>
      <c r="G90" t="s">
        <v>5449</v>
      </c>
      <c r="H90" t="s">
        <v>321</v>
      </c>
      <c r="I90" t="s">
        <v>917</v>
      </c>
      <c r="J90" t="s">
        <v>205</v>
      </c>
      <c r="K90" t="s">
        <v>224</v>
      </c>
      <c r="L90" t="s">
        <v>325</v>
      </c>
      <c r="M90" t="s">
        <v>314</v>
      </c>
      <c r="N90" t="s">
        <v>580</v>
      </c>
      <c r="O90" t="s">
        <v>339</v>
      </c>
      <c r="P90" t="s">
        <v>1215</v>
      </c>
      <c r="Q90" s="142">
        <v>37797.29</v>
      </c>
      <c r="R90" t="s">
        <v>1216</v>
      </c>
      <c r="S90" t="s">
        <v>5450</v>
      </c>
      <c r="T90" s="142">
        <v>1801.6041</v>
      </c>
      <c r="U90" s="133">
        <v>9.9166053393466906E-6</v>
      </c>
      <c r="V90" s="133">
        <v>0.20042088676644546</v>
      </c>
      <c r="W90" s="133">
        <v>6.4695546501788211E-3</v>
      </c>
    </row>
    <row r="91" spans="1:23">
      <c r="A91" t="s">
        <v>1213</v>
      </c>
      <c r="B91" t="s">
        <v>1262</v>
      </c>
      <c r="C91" t="s">
        <v>5253</v>
      </c>
      <c r="D91" t="s">
        <v>5254</v>
      </c>
      <c r="E91" t="s">
        <v>80</v>
      </c>
      <c r="F91" t="s">
        <v>5410</v>
      </c>
      <c r="G91" t="s">
        <v>5411</v>
      </c>
      <c r="H91" t="s">
        <v>321</v>
      </c>
      <c r="I91" t="s">
        <v>917</v>
      </c>
      <c r="J91" t="s">
        <v>205</v>
      </c>
      <c r="K91" t="s">
        <v>293</v>
      </c>
      <c r="L91" t="s">
        <v>325</v>
      </c>
      <c r="M91" t="s">
        <v>314</v>
      </c>
      <c r="N91" t="s">
        <v>735</v>
      </c>
      <c r="O91" t="s">
        <v>339</v>
      </c>
      <c r="P91" t="s">
        <v>1215</v>
      </c>
      <c r="Q91" s="142">
        <v>20114</v>
      </c>
      <c r="R91" t="s">
        <v>1216</v>
      </c>
      <c r="S91" t="s">
        <v>5412</v>
      </c>
      <c r="T91" s="142">
        <v>724.25569999999993</v>
      </c>
      <c r="U91" s="133">
        <v>1.4237349081197624E-5</v>
      </c>
      <c r="V91" s="133">
        <v>8.057040447247367E-2</v>
      </c>
      <c r="W91" s="133">
        <v>2.6007999631750419E-3</v>
      </c>
    </row>
    <row r="92" spans="1:23">
      <c r="A92" t="s">
        <v>1213</v>
      </c>
      <c r="B92" t="s">
        <v>1262</v>
      </c>
      <c r="C92" t="s">
        <v>5451</v>
      </c>
      <c r="D92" t="s">
        <v>5452</v>
      </c>
      <c r="E92" t="s">
        <v>80</v>
      </c>
      <c r="F92" t="s">
        <v>5453</v>
      </c>
      <c r="G92" t="s">
        <v>5454</v>
      </c>
      <c r="H92" t="s">
        <v>321</v>
      </c>
      <c r="I92" t="s">
        <v>917</v>
      </c>
      <c r="J92" t="s">
        <v>205</v>
      </c>
      <c r="K92" t="s">
        <v>244</v>
      </c>
      <c r="L92" t="s">
        <v>325</v>
      </c>
      <c r="M92" t="s">
        <v>314</v>
      </c>
      <c r="N92" t="s">
        <v>580</v>
      </c>
      <c r="O92" t="s">
        <v>339</v>
      </c>
      <c r="P92" t="s">
        <v>1215</v>
      </c>
      <c r="Q92" s="142">
        <v>687</v>
      </c>
      <c r="R92" t="s">
        <v>1216</v>
      </c>
      <c r="S92" t="s">
        <v>5455</v>
      </c>
      <c r="T92" s="142">
        <v>522.76829999999995</v>
      </c>
      <c r="U92" s="133">
        <v>3.9388362372933829E-6</v>
      </c>
      <c r="V92" s="133">
        <v>5.8155778624696661E-2</v>
      </c>
      <c r="W92" s="133">
        <v>1.8772593720464816E-3</v>
      </c>
    </row>
    <row r="93" spans="1:23">
      <c r="A93" t="s">
        <v>1213</v>
      </c>
      <c r="B93" t="s">
        <v>1262</v>
      </c>
      <c r="C93" t="s">
        <v>5456</v>
      </c>
      <c r="D93" t="s">
        <v>5457</v>
      </c>
      <c r="E93" t="s">
        <v>80</v>
      </c>
      <c r="F93" t="s">
        <v>5458</v>
      </c>
      <c r="G93" t="s">
        <v>5459</v>
      </c>
      <c r="H93" t="s">
        <v>321</v>
      </c>
      <c r="I93" t="s">
        <v>917</v>
      </c>
      <c r="J93" t="s">
        <v>205</v>
      </c>
      <c r="K93" t="s">
        <v>293</v>
      </c>
      <c r="L93" t="s">
        <v>325</v>
      </c>
      <c r="M93" t="s">
        <v>314</v>
      </c>
      <c r="N93" t="s">
        <v>720</v>
      </c>
      <c r="O93" t="s">
        <v>339</v>
      </c>
      <c r="P93" t="s">
        <v>1215</v>
      </c>
      <c r="Q93" s="142">
        <v>3445</v>
      </c>
      <c r="R93" t="s">
        <v>1216</v>
      </c>
      <c r="S93" t="s">
        <v>5460</v>
      </c>
      <c r="T93" s="142">
        <v>312.71459999999996</v>
      </c>
      <c r="U93" s="133">
        <v>1.3236742892887277E-5</v>
      </c>
      <c r="V93" s="133">
        <v>3.4788182367829004E-2</v>
      </c>
      <c r="W93" s="133">
        <v>1.122957046245029E-3</v>
      </c>
    </row>
    <row r="94" spans="1:23">
      <c r="A94" t="s">
        <v>1213</v>
      </c>
      <c r="B94" t="s">
        <v>1263</v>
      </c>
      <c r="C94" t="s">
        <v>5424</v>
      </c>
      <c r="D94" t="s">
        <v>5425</v>
      </c>
      <c r="E94" t="s">
        <v>80</v>
      </c>
      <c r="F94" t="s">
        <v>5426</v>
      </c>
      <c r="G94" t="s">
        <v>5427</v>
      </c>
      <c r="H94" t="s">
        <v>321</v>
      </c>
      <c r="I94" t="s">
        <v>969</v>
      </c>
      <c r="J94" t="s">
        <v>205</v>
      </c>
      <c r="K94" t="s">
        <v>233</v>
      </c>
      <c r="L94" t="s">
        <v>325</v>
      </c>
      <c r="M94" t="s">
        <v>314</v>
      </c>
      <c r="N94" t="s">
        <v>732</v>
      </c>
      <c r="O94" t="s">
        <v>339</v>
      </c>
      <c r="P94" t="s">
        <v>1215</v>
      </c>
      <c r="Q94" s="142">
        <v>10425</v>
      </c>
      <c r="R94" t="s">
        <v>1216</v>
      </c>
      <c r="S94" t="s">
        <v>5428</v>
      </c>
      <c r="T94" s="142">
        <v>668.48249999999996</v>
      </c>
      <c r="V94" s="133">
        <v>0.13098284830054574</v>
      </c>
      <c r="W94" s="133">
        <v>3.9320662766613324E-3</v>
      </c>
    </row>
    <row r="95" spans="1:23">
      <c r="A95" t="s">
        <v>1213</v>
      </c>
      <c r="B95" t="s">
        <v>1263</v>
      </c>
      <c r="C95" t="s">
        <v>5356</v>
      </c>
      <c r="D95" t="s">
        <v>5357</v>
      </c>
      <c r="E95" t="s">
        <v>80</v>
      </c>
      <c r="F95" t="s">
        <v>5416</v>
      </c>
      <c r="G95" t="s">
        <v>5417</v>
      </c>
      <c r="H95" t="s">
        <v>321</v>
      </c>
      <c r="I95" t="s">
        <v>969</v>
      </c>
      <c r="J95" t="s">
        <v>205</v>
      </c>
      <c r="K95" t="s">
        <v>293</v>
      </c>
      <c r="L95" t="s">
        <v>325</v>
      </c>
      <c r="M95" t="s">
        <v>314</v>
      </c>
      <c r="N95" t="s">
        <v>732</v>
      </c>
      <c r="O95" t="s">
        <v>339</v>
      </c>
      <c r="P95" t="s">
        <v>1215</v>
      </c>
      <c r="Q95" s="142">
        <v>477</v>
      </c>
      <c r="R95" t="s">
        <v>1216</v>
      </c>
      <c r="S95" t="s">
        <v>5418</v>
      </c>
      <c r="T95" s="142">
        <v>665.34839999999997</v>
      </c>
      <c r="V95" s="133">
        <v>0.13036876291960084</v>
      </c>
      <c r="W95" s="133">
        <v>3.913631615568426E-3</v>
      </c>
    </row>
    <row r="96" spans="1:23">
      <c r="A96" t="s">
        <v>1213</v>
      </c>
      <c r="B96" t="s">
        <v>1263</v>
      </c>
      <c r="C96" t="s">
        <v>5419</v>
      </c>
      <c r="D96" t="s">
        <v>5420</v>
      </c>
      <c r="E96" t="s">
        <v>80</v>
      </c>
      <c r="F96" t="s">
        <v>5421</v>
      </c>
      <c r="G96" t="s">
        <v>5422</v>
      </c>
      <c r="H96" t="s">
        <v>321</v>
      </c>
      <c r="I96" t="s">
        <v>969</v>
      </c>
      <c r="J96" t="s">
        <v>205</v>
      </c>
      <c r="K96" t="s">
        <v>293</v>
      </c>
      <c r="L96" t="s">
        <v>325</v>
      </c>
      <c r="M96" t="s">
        <v>314</v>
      </c>
      <c r="N96" t="s">
        <v>732</v>
      </c>
      <c r="O96" t="s">
        <v>339</v>
      </c>
      <c r="P96" t="s">
        <v>1215</v>
      </c>
      <c r="Q96" s="142">
        <v>1440</v>
      </c>
      <c r="R96" t="s">
        <v>1216</v>
      </c>
      <c r="S96" t="s">
        <v>5423</v>
      </c>
      <c r="T96" s="142">
        <v>637.31449999999995</v>
      </c>
      <c r="V96" s="133">
        <v>0.12487577529754042</v>
      </c>
      <c r="W96" s="133">
        <v>3.7487337555275253E-3</v>
      </c>
    </row>
    <row r="97" spans="1:23">
      <c r="A97" t="s">
        <v>1213</v>
      </c>
      <c r="B97" t="s">
        <v>1263</v>
      </c>
      <c r="C97" t="s">
        <v>5221</v>
      </c>
      <c r="D97" t="s">
        <v>5222</v>
      </c>
      <c r="E97" t="s">
        <v>80</v>
      </c>
      <c r="F97" t="s">
        <v>5413</v>
      </c>
      <c r="G97" t="s">
        <v>5414</v>
      </c>
      <c r="H97" t="s">
        <v>321</v>
      </c>
      <c r="I97" t="s">
        <v>969</v>
      </c>
      <c r="J97" t="s">
        <v>205</v>
      </c>
      <c r="K97" t="s">
        <v>224</v>
      </c>
      <c r="L97" t="s">
        <v>325</v>
      </c>
      <c r="M97" t="s">
        <v>314</v>
      </c>
      <c r="N97" t="s">
        <v>732</v>
      </c>
      <c r="O97" t="s">
        <v>339</v>
      </c>
      <c r="P97" t="s">
        <v>1215</v>
      </c>
      <c r="Q97" s="142">
        <v>967</v>
      </c>
      <c r="R97" t="s">
        <v>1216</v>
      </c>
      <c r="S97" t="s">
        <v>5415</v>
      </c>
      <c r="T97" s="142">
        <v>631.31769999999995</v>
      </c>
      <c r="V97" s="133">
        <v>0.1237007606209324</v>
      </c>
      <c r="W97" s="133">
        <v>3.7134601632639701E-3</v>
      </c>
    </row>
    <row r="98" spans="1:23">
      <c r="A98" t="s">
        <v>1213</v>
      </c>
      <c r="B98" t="s">
        <v>1263</v>
      </c>
      <c r="C98" t="s">
        <v>5443</v>
      </c>
      <c r="D98" t="s">
        <v>5444</v>
      </c>
      <c r="E98" t="s">
        <v>309</v>
      </c>
      <c r="F98" t="s">
        <v>5445</v>
      </c>
      <c r="G98" t="s">
        <v>5446</v>
      </c>
      <c r="H98" t="s">
        <v>312</v>
      </c>
      <c r="I98" t="s">
        <v>917</v>
      </c>
      <c r="J98" t="s">
        <v>204</v>
      </c>
      <c r="K98" t="s">
        <v>204</v>
      </c>
      <c r="L98" t="s">
        <v>325</v>
      </c>
      <c r="M98" t="s">
        <v>340</v>
      </c>
      <c r="N98" t="s">
        <v>695</v>
      </c>
      <c r="O98" t="s">
        <v>339</v>
      </c>
      <c r="P98" t="s">
        <v>1212</v>
      </c>
      <c r="Q98" s="142">
        <v>259697.79</v>
      </c>
      <c r="S98" t="s">
        <v>5447</v>
      </c>
      <c r="T98" s="142">
        <v>161.79170000000002</v>
      </c>
      <c r="U98" s="133">
        <v>7.7645011485011784E-4</v>
      </c>
      <c r="V98" s="133">
        <v>3.1701564746026742E-2</v>
      </c>
      <c r="W98" s="133">
        <v>9.5167157587859662E-4</v>
      </c>
    </row>
    <row r="99" spans="1:23">
      <c r="A99" t="s">
        <v>1213</v>
      </c>
      <c r="B99" t="s">
        <v>1263</v>
      </c>
      <c r="C99" t="s">
        <v>5346</v>
      </c>
      <c r="D99" t="s">
        <v>5347</v>
      </c>
      <c r="E99" t="s">
        <v>80</v>
      </c>
      <c r="F99" t="s">
        <v>5448</v>
      </c>
      <c r="G99" t="s">
        <v>5449</v>
      </c>
      <c r="H99" t="s">
        <v>321</v>
      </c>
      <c r="I99" t="s">
        <v>917</v>
      </c>
      <c r="J99" t="s">
        <v>205</v>
      </c>
      <c r="K99" t="s">
        <v>224</v>
      </c>
      <c r="L99" t="s">
        <v>325</v>
      </c>
      <c r="M99" t="s">
        <v>314</v>
      </c>
      <c r="N99" t="s">
        <v>580</v>
      </c>
      <c r="O99" t="s">
        <v>339</v>
      </c>
      <c r="P99" t="s">
        <v>1215</v>
      </c>
      <c r="Q99" s="142">
        <v>18650.34</v>
      </c>
      <c r="R99" t="s">
        <v>1216</v>
      </c>
      <c r="S99" t="s">
        <v>5450</v>
      </c>
      <c r="T99" s="142">
        <v>888.96659999999997</v>
      </c>
      <c r="U99" s="133">
        <v>4.8931566581792281E-6</v>
      </c>
      <c r="V99" s="133">
        <v>0.174184636418283</v>
      </c>
      <c r="W99" s="133">
        <v>5.2289711489652514E-3</v>
      </c>
    </row>
    <row r="100" spans="1:23">
      <c r="A100" t="s">
        <v>1213</v>
      </c>
      <c r="B100" t="s">
        <v>1263</v>
      </c>
      <c r="C100" t="s">
        <v>5351</v>
      </c>
      <c r="D100" t="s">
        <v>5352</v>
      </c>
      <c r="E100" t="s">
        <v>80</v>
      </c>
      <c r="F100" t="s">
        <v>5353</v>
      </c>
      <c r="G100" t="s">
        <v>5354</v>
      </c>
      <c r="H100" t="s">
        <v>321</v>
      </c>
      <c r="I100" t="s">
        <v>917</v>
      </c>
      <c r="J100" t="s">
        <v>205</v>
      </c>
      <c r="K100" t="s">
        <v>244</v>
      </c>
      <c r="L100" t="s">
        <v>325</v>
      </c>
      <c r="M100" t="s">
        <v>314</v>
      </c>
      <c r="N100" t="s">
        <v>580</v>
      </c>
      <c r="O100" t="s">
        <v>339</v>
      </c>
      <c r="P100" t="s">
        <v>1215</v>
      </c>
      <c r="Q100" s="142">
        <v>736</v>
      </c>
      <c r="R100" t="s">
        <v>1216</v>
      </c>
      <c r="S100" t="s">
        <v>5355</v>
      </c>
      <c r="T100" s="142">
        <v>637.18050000000005</v>
      </c>
      <c r="U100" s="133">
        <v>3.6202300026561469E-7</v>
      </c>
      <c r="V100" s="133">
        <v>0.1248495215321772</v>
      </c>
      <c r="W100" s="133">
        <v>3.747945625274141E-3</v>
      </c>
    </row>
    <row r="101" spans="1:23">
      <c r="A101" t="s">
        <v>1213</v>
      </c>
      <c r="B101" t="s">
        <v>1263</v>
      </c>
      <c r="C101" t="s">
        <v>5253</v>
      </c>
      <c r="D101" t="s">
        <v>5254</v>
      </c>
      <c r="E101" t="s">
        <v>80</v>
      </c>
      <c r="F101" t="s">
        <v>5410</v>
      </c>
      <c r="G101" t="s">
        <v>5411</v>
      </c>
      <c r="H101" t="s">
        <v>321</v>
      </c>
      <c r="I101" t="s">
        <v>917</v>
      </c>
      <c r="J101" t="s">
        <v>205</v>
      </c>
      <c r="K101" t="s">
        <v>293</v>
      </c>
      <c r="L101" t="s">
        <v>325</v>
      </c>
      <c r="M101" t="s">
        <v>314</v>
      </c>
      <c r="N101" t="s">
        <v>735</v>
      </c>
      <c r="O101" t="s">
        <v>339</v>
      </c>
      <c r="P101" t="s">
        <v>1215</v>
      </c>
      <c r="Q101" s="142">
        <v>11374</v>
      </c>
      <c r="R101" t="s">
        <v>1216</v>
      </c>
      <c r="S101" t="s">
        <v>5412</v>
      </c>
      <c r="T101" s="142">
        <v>409.5498</v>
      </c>
      <c r="U101" s="133">
        <v>8.0508903474963597E-6</v>
      </c>
      <c r="V101" s="133">
        <v>8.0247423655886177E-2</v>
      </c>
      <c r="W101" s="133">
        <v>2.4090038691344461E-3</v>
      </c>
    </row>
    <row r="102" spans="1:23">
      <c r="A102" t="s">
        <v>1213</v>
      </c>
      <c r="B102" t="s">
        <v>1263</v>
      </c>
      <c r="C102" t="s">
        <v>5451</v>
      </c>
      <c r="D102" t="s">
        <v>5452</v>
      </c>
      <c r="E102" t="s">
        <v>80</v>
      </c>
      <c r="F102" t="s">
        <v>5453</v>
      </c>
      <c r="G102" t="s">
        <v>5454</v>
      </c>
      <c r="H102" t="s">
        <v>321</v>
      </c>
      <c r="I102" t="s">
        <v>917</v>
      </c>
      <c r="J102" t="s">
        <v>205</v>
      </c>
      <c r="K102" t="s">
        <v>244</v>
      </c>
      <c r="L102" t="s">
        <v>325</v>
      </c>
      <c r="M102" t="s">
        <v>314</v>
      </c>
      <c r="N102" t="s">
        <v>580</v>
      </c>
      <c r="O102" t="s">
        <v>339</v>
      </c>
      <c r="P102" t="s">
        <v>1215</v>
      </c>
      <c r="Q102" s="142">
        <v>302</v>
      </c>
      <c r="R102" t="s">
        <v>1216</v>
      </c>
      <c r="S102" t="s">
        <v>5455</v>
      </c>
      <c r="T102" s="142">
        <v>229.80500000000001</v>
      </c>
      <c r="U102" s="133">
        <v>1.7314825963065527E-6</v>
      </c>
      <c r="V102" s="133">
        <v>4.5028124362407093E-2</v>
      </c>
      <c r="W102" s="133">
        <v>1.3517309449591179E-3</v>
      </c>
    </row>
    <row r="103" spans="1:23">
      <c r="A103" t="s">
        <v>1213</v>
      </c>
      <c r="B103" t="s">
        <v>1263</v>
      </c>
      <c r="C103" t="s">
        <v>5456</v>
      </c>
      <c r="D103" t="s">
        <v>5457</v>
      </c>
      <c r="E103" t="s">
        <v>80</v>
      </c>
      <c r="F103" t="s">
        <v>5458</v>
      </c>
      <c r="G103" t="s">
        <v>5459</v>
      </c>
      <c r="H103" t="s">
        <v>321</v>
      </c>
      <c r="I103" t="s">
        <v>917</v>
      </c>
      <c r="J103" t="s">
        <v>205</v>
      </c>
      <c r="K103" t="s">
        <v>293</v>
      </c>
      <c r="L103" t="s">
        <v>325</v>
      </c>
      <c r="M103" t="s">
        <v>314</v>
      </c>
      <c r="N103" t="s">
        <v>720</v>
      </c>
      <c r="O103" t="s">
        <v>339</v>
      </c>
      <c r="P103" t="s">
        <v>1215</v>
      </c>
      <c r="Q103" s="142">
        <v>1915</v>
      </c>
      <c r="R103" t="s">
        <v>1216</v>
      </c>
      <c r="S103" t="s">
        <v>5460</v>
      </c>
      <c r="T103" s="142">
        <v>173.83120000000002</v>
      </c>
      <c r="U103" s="133">
        <v>7.3580152800810264E-6</v>
      </c>
      <c r="V103" s="133">
        <v>3.4060582146600384E-2</v>
      </c>
      <c r="W103" s="133">
        <v>1.0224885789229124E-3</v>
      </c>
    </row>
    <row r="104" spans="1:23">
      <c r="A104" t="s">
        <v>1213</v>
      </c>
      <c r="B104" t="s">
        <v>1264</v>
      </c>
      <c r="C104" t="s">
        <v>5356</v>
      </c>
      <c r="D104" t="s">
        <v>5357</v>
      </c>
      <c r="E104" t="s">
        <v>80</v>
      </c>
      <c r="F104" t="s">
        <v>5416</v>
      </c>
      <c r="G104" t="s">
        <v>5417</v>
      </c>
      <c r="H104" t="s">
        <v>321</v>
      </c>
      <c r="I104" t="s">
        <v>969</v>
      </c>
      <c r="J104" t="s">
        <v>205</v>
      </c>
      <c r="K104" t="s">
        <v>293</v>
      </c>
      <c r="L104" t="s">
        <v>325</v>
      </c>
      <c r="M104" t="s">
        <v>314</v>
      </c>
      <c r="N104" t="s">
        <v>732</v>
      </c>
      <c r="O104" t="s">
        <v>339</v>
      </c>
      <c r="P104" t="s">
        <v>1215</v>
      </c>
      <c r="Q104" s="142">
        <v>373</v>
      </c>
      <c r="R104" t="s">
        <v>1216</v>
      </c>
      <c r="S104" t="s">
        <v>5418</v>
      </c>
      <c r="T104" s="142">
        <v>520.28300000000002</v>
      </c>
      <c r="V104" s="133">
        <v>0.16538061863168813</v>
      </c>
      <c r="W104" s="133">
        <v>4.2506048597996541E-3</v>
      </c>
    </row>
    <row r="105" spans="1:23">
      <c r="A105" t="s">
        <v>1213</v>
      </c>
      <c r="B105" t="s">
        <v>1264</v>
      </c>
      <c r="C105" t="s">
        <v>5221</v>
      </c>
      <c r="D105" t="s">
        <v>5222</v>
      </c>
      <c r="E105" t="s">
        <v>80</v>
      </c>
      <c r="F105" t="s">
        <v>5413</v>
      </c>
      <c r="G105" t="s">
        <v>5414</v>
      </c>
      <c r="H105" t="s">
        <v>321</v>
      </c>
      <c r="I105" t="s">
        <v>969</v>
      </c>
      <c r="J105" t="s">
        <v>205</v>
      </c>
      <c r="K105" t="s">
        <v>224</v>
      </c>
      <c r="L105" t="s">
        <v>325</v>
      </c>
      <c r="M105" t="s">
        <v>314</v>
      </c>
      <c r="N105" t="s">
        <v>732</v>
      </c>
      <c r="O105" t="s">
        <v>339</v>
      </c>
      <c r="P105" t="s">
        <v>1215</v>
      </c>
      <c r="Q105" s="142">
        <v>763</v>
      </c>
      <c r="R105" t="s">
        <v>1216</v>
      </c>
      <c r="S105" t="s">
        <v>5415</v>
      </c>
      <c r="T105" s="142">
        <v>498.13380000000001</v>
      </c>
      <c r="V105" s="133">
        <v>0.15834014883167349</v>
      </c>
      <c r="W105" s="133">
        <v>4.069651037067485E-3</v>
      </c>
    </row>
    <row r="106" spans="1:23">
      <c r="A106" t="s">
        <v>1213</v>
      </c>
      <c r="B106" t="s">
        <v>1264</v>
      </c>
      <c r="C106" t="s">
        <v>5419</v>
      </c>
      <c r="D106" t="s">
        <v>5420</v>
      </c>
      <c r="E106" t="s">
        <v>80</v>
      </c>
      <c r="F106" t="s">
        <v>5421</v>
      </c>
      <c r="G106" t="s">
        <v>5422</v>
      </c>
      <c r="H106" t="s">
        <v>321</v>
      </c>
      <c r="I106" t="s">
        <v>969</v>
      </c>
      <c r="J106" t="s">
        <v>205</v>
      </c>
      <c r="K106" t="s">
        <v>293</v>
      </c>
      <c r="L106" t="s">
        <v>325</v>
      </c>
      <c r="M106" t="s">
        <v>314</v>
      </c>
      <c r="N106" t="s">
        <v>732</v>
      </c>
      <c r="O106" t="s">
        <v>339</v>
      </c>
      <c r="P106" t="s">
        <v>1215</v>
      </c>
      <c r="Q106" s="142">
        <v>1121</v>
      </c>
      <c r="R106" t="s">
        <v>1216</v>
      </c>
      <c r="S106" t="s">
        <v>5423</v>
      </c>
      <c r="T106" s="142">
        <v>496.13159999999999</v>
      </c>
      <c r="V106" s="133">
        <v>0.15770371823724758</v>
      </c>
      <c r="W106" s="133">
        <v>4.0532935279471655E-3</v>
      </c>
    </row>
    <row r="107" spans="1:23">
      <c r="A107" t="s">
        <v>1213</v>
      </c>
      <c r="B107" t="s">
        <v>1264</v>
      </c>
      <c r="C107" t="s">
        <v>5424</v>
      </c>
      <c r="D107" t="s">
        <v>5425</v>
      </c>
      <c r="E107" t="s">
        <v>80</v>
      </c>
      <c r="F107" t="s">
        <v>5426</v>
      </c>
      <c r="G107" t="s">
        <v>5427</v>
      </c>
      <c r="H107" t="s">
        <v>321</v>
      </c>
      <c r="I107" t="s">
        <v>969</v>
      </c>
      <c r="J107" t="s">
        <v>205</v>
      </c>
      <c r="K107" t="s">
        <v>233</v>
      </c>
      <c r="L107" t="s">
        <v>325</v>
      </c>
      <c r="M107" t="s">
        <v>314</v>
      </c>
      <c r="N107" t="s">
        <v>732</v>
      </c>
      <c r="O107" t="s">
        <v>339</v>
      </c>
      <c r="P107" t="s">
        <v>1215</v>
      </c>
      <c r="Q107" s="142">
        <v>7437</v>
      </c>
      <c r="R107" t="s">
        <v>1216</v>
      </c>
      <c r="S107" t="s">
        <v>5428</v>
      </c>
      <c r="T107" s="142">
        <v>476.88290000000001</v>
      </c>
      <c r="V107" s="133">
        <v>0.15158518667795598</v>
      </c>
      <c r="W107" s="133">
        <v>3.8960353183943126E-3</v>
      </c>
    </row>
    <row r="108" spans="1:23">
      <c r="A108" t="s">
        <v>1213</v>
      </c>
      <c r="B108" t="s">
        <v>1264</v>
      </c>
      <c r="C108" t="s">
        <v>5443</v>
      </c>
      <c r="D108" t="s">
        <v>5444</v>
      </c>
      <c r="E108" t="s">
        <v>309</v>
      </c>
      <c r="F108" t="s">
        <v>5445</v>
      </c>
      <c r="G108" t="s">
        <v>5446</v>
      </c>
      <c r="H108" t="s">
        <v>312</v>
      </c>
      <c r="I108" t="s">
        <v>917</v>
      </c>
      <c r="J108" t="s">
        <v>204</v>
      </c>
      <c r="K108" t="s">
        <v>204</v>
      </c>
      <c r="L108" t="s">
        <v>325</v>
      </c>
      <c r="M108" t="s">
        <v>340</v>
      </c>
      <c r="N108" t="s">
        <v>695</v>
      </c>
      <c r="O108" t="s">
        <v>339</v>
      </c>
      <c r="P108" t="s">
        <v>1212</v>
      </c>
      <c r="Q108" s="142">
        <v>111757.52</v>
      </c>
      <c r="S108" t="s">
        <v>5447</v>
      </c>
      <c r="T108" s="142">
        <v>69.624899999999997</v>
      </c>
      <c r="U108" s="133">
        <v>3.3413506999564507E-4</v>
      </c>
      <c r="V108" s="133">
        <v>2.2131447298920384E-2</v>
      </c>
      <c r="W108" s="133">
        <v>5.6882141463441129E-4</v>
      </c>
    </row>
    <row r="109" spans="1:23">
      <c r="A109" t="s">
        <v>1213</v>
      </c>
      <c r="B109" t="s">
        <v>1264</v>
      </c>
      <c r="C109" t="s">
        <v>5346</v>
      </c>
      <c r="D109" t="s">
        <v>5347</v>
      </c>
      <c r="E109" t="s">
        <v>80</v>
      </c>
      <c r="F109" t="s">
        <v>5448</v>
      </c>
      <c r="G109" t="s">
        <v>5449</v>
      </c>
      <c r="H109" t="s">
        <v>321</v>
      </c>
      <c r="I109" t="s">
        <v>917</v>
      </c>
      <c r="J109" t="s">
        <v>205</v>
      </c>
      <c r="K109" t="s">
        <v>224</v>
      </c>
      <c r="L109" t="s">
        <v>325</v>
      </c>
      <c r="M109" t="s">
        <v>314</v>
      </c>
      <c r="N109" t="s">
        <v>580</v>
      </c>
      <c r="O109" t="s">
        <v>339</v>
      </c>
      <c r="P109" t="s">
        <v>1215</v>
      </c>
      <c r="Q109" s="142">
        <v>9783.6</v>
      </c>
      <c r="R109" t="s">
        <v>1216</v>
      </c>
      <c r="S109" t="s">
        <v>5450</v>
      </c>
      <c r="T109" s="142">
        <v>466.33429999999998</v>
      </c>
      <c r="U109" s="133">
        <v>2.5668533378459745E-6</v>
      </c>
      <c r="V109" s="133">
        <v>0.1482321460130161</v>
      </c>
      <c r="W109" s="133">
        <v>3.8098556253721191E-3</v>
      </c>
    </row>
    <row r="110" spans="1:23">
      <c r="A110" t="s">
        <v>1213</v>
      </c>
      <c r="B110" t="s">
        <v>1264</v>
      </c>
      <c r="C110" t="s">
        <v>5351</v>
      </c>
      <c r="D110" t="s">
        <v>5352</v>
      </c>
      <c r="E110" t="s">
        <v>80</v>
      </c>
      <c r="F110" t="s">
        <v>5353</v>
      </c>
      <c r="G110" t="s">
        <v>5354</v>
      </c>
      <c r="H110" t="s">
        <v>321</v>
      </c>
      <c r="I110" t="s">
        <v>917</v>
      </c>
      <c r="J110" t="s">
        <v>205</v>
      </c>
      <c r="K110" t="s">
        <v>244</v>
      </c>
      <c r="L110" t="s">
        <v>325</v>
      </c>
      <c r="M110" t="s">
        <v>314</v>
      </c>
      <c r="N110" t="s">
        <v>580</v>
      </c>
      <c r="O110" t="s">
        <v>339</v>
      </c>
      <c r="P110" t="s">
        <v>1215</v>
      </c>
      <c r="Q110" s="142">
        <v>250</v>
      </c>
      <c r="R110" t="s">
        <v>1216</v>
      </c>
      <c r="S110" t="s">
        <v>5355</v>
      </c>
      <c r="T110" s="142">
        <v>216.43360000000001</v>
      </c>
      <c r="U110" s="133">
        <v>1.2296976911196151E-7</v>
      </c>
      <c r="V110" s="133">
        <v>6.8797030252723074E-2</v>
      </c>
      <c r="W110" s="133">
        <v>1.7682180267039888E-3</v>
      </c>
    </row>
    <row r="111" spans="1:23">
      <c r="A111" t="s">
        <v>1213</v>
      </c>
      <c r="B111" t="s">
        <v>1264</v>
      </c>
      <c r="C111" t="s">
        <v>5253</v>
      </c>
      <c r="D111" t="s">
        <v>5254</v>
      </c>
      <c r="E111" t="s">
        <v>80</v>
      </c>
      <c r="F111" t="s">
        <v>5410</v>
      </c>
      <c r="G111" t="s">
        <v>5411</v>
      </c>
      <c r="H111" t="s">
        <v>321</v>
      </c>
      <c r="I111" t="s">
        <v>917</v>
      </c>
      <c r="J111" t="s">
        <v>205</v>
      </c>
      <c r="K111" t="s">
        <v>293</v>
      </c>
      <c r="L111" t="s">
        <v>325</v>
      </c>
      <c r="M111" t="s">
        <v>314</v>
      </c>
      <c r="N111" t="s">
        <v>735</v>
      </c>
      <c r="O111" t="s">
        <v>339</v>
      </c>
      <c r="P111" t="s">
        <v>1215</v>
      </c>
      <c r="Q111" s="142">
        <v>5478</v>
      </c>
      <c r="R111" t="s">
        <v>1216</v>
      </c>
      <c r="S111" t="s">
        <v>5412</v>
      </c>
      <c r="T111" s="142">
        <v>197.24929999999998</v>
      </c>
      <c r="U111" s="133">
        <v>3.8775081170727147E-6</v>
      </c>
      <c r="V111" s="133">
        <v>6.2698985986279127E-2</v>
      </c>
      <c r="W111" s="133">
        <v>1.6114863805856117E-3</v>
      </c>
    </row>
    <row r="112" spans="1:23">
      <c r="A112" t="s">
        <v>1213</v>
      </c>
      <c r="B112" t="s">
        <v>1264</v>
      </c>
      <c r="C112" t="s">
        <v>5451</v>
      </c>
      <c r="D112" t="s">
        <v>5452</v>
      </c>
      <c r="E112" t="s">
        <v>80</v>
      </c>
      <c r="F112" t="s">
        <v>5453</v>
      </c>
      <c r="G112" t="s">
        <v>5454</v>
      </c>
      <c r="H112" t="s">
        <v>321</v>
      </c>
      <c r="I112" t="s">
        <v>917</v>
      </c>
      <c r="J112" t="s">
        <v>205</v>
      </c>
      <c r="K112" t="s">
        <v>244</v>
      </c>
      <c r="L112" t="s">
        <v>325</v>
      </c>
      <c r="M112" t="s">
        <v>314</v>
      </c>
      <c r="N112" t="s">
        <v>580</v>
      </c>
      <c r="O112" t="s">
        <v>339</v>
      </c>
      <c r="P112" t="s">
        <v>1215</v>
      </c>
      <c r="Q112" s="142">
        <v>160</v>
      </c>
      <c r="R112" t="s">
        <v>1216</v>
      </c>
      <c r="S112" t="s">
        <v>5455</v>
      </c>
      <c r="T112" s="142">
        <v>121.751</v>
      </c>
      <c r="U112" s="133">
        <v>9.1734177287764377E-7</v>
      </c>
      <c r="V112" s="133">
        <v>3.8700583359233764E-2</v>
      </c>
      <c r="W112" s="133">
        <v>9.9468056816375385E-4</v>
      </c>
    </row>
    <row r="113" spans="1:23">
      <c r="A113" t="s">
        <v>1213</v>
      </c>
      <c r="B113" t="s">
        <v>1264</v>
      </c>
      <c r="C113" t="s">
        <v>5456</v>
      </c>
      <c r="D113" t="s">
        <v>5457</v>
      </c>
      <c r="E113" t="s">
        <v>80</v>
      </c>
      <c r="F113" t="s">
        <v>5458</v>
      </c>
      <c r="G113" t="s">
        <v>5459</v>
      </c>
      <c r="H113" t="s">
        <v>321</v>
      </c>
      <c r="I113" t="s">
        <v>917</v>
      </c>
      <c r="J113" t="s">
        <v>205</v>
      </c>
      <c r="K113" t="s">
        <v>293</v>
      </c>
      <c r="L113" t="s">
        <v>325</v>
      </c>
      <c r="M113" t="s">
        <v>314</v>
      </c>
      <c r="N113" t="s">
        <v>720</v>
      </c>
      <c r="O113" t="s">
        <v>339</v>
      </c>
      <c r="P113" t="s">
        <v>1215</v>
      </c>
      <c r="Q113" s="142">
        <v>916</v>
      </c>
      <c r="R113" t="s">
        <v>1216</v>
      </c>
      <c r="S113" t="s">
        <v>5460</v>
      </c>
      <c r="T113" s="142">
        <v>83.148499999999999</v>
      </c>
      <c r="U113" s="133">
        <v>3.5195519564251804E-6</v>
      </c>
      <c r="V113" s="133">
        <v>2.643013471126239E-2</v>
      </c>
      <c r="W113" s="133">
        <v>6.7930607575636133E-4</v>
      </c>
    </row>
    <row r="114" spans="1:23">
      <c r="A114" t="s">
        <v>1213</v>
      </c>
      <c r="B114" t="s">
        <v>1268</v>
      </c>
      <c r="C114" t="s">
        <v>5424</v>
      </c>
      <c r="D114" t="s">
        <v>5425</v>
      </c>
      <c r="E114" t="s">
        <v>80</v>
      </c>
      <c r="F114" t="s">
        <v>5426</v>
      </c>
      <c r="G114" t="s">
        <v>5427</v>
      </c>
      <c r="H114" t="s">
        <v>321</v>
      </c>
      <c r="I114" t="s">
        <v>969</v>
      </c>
      <c r="J114" t="s">
        <v>205</v>
      </c>
      <c r="K114" t="s">
        <v>233</v>
      </c>
      <c r="L114" t="s">
        <v>325</v>
      </c>
      <c r="M114" t="s">
        <v>314</v>
      </c>
      <c r="N114" t="s">
        <v>732</v>
      </c>
      <c r="O114" t="s">
        <v>339</v>
      </c>
      <c r="P114" t="s">
        <v>1215</v>
      </c>
      <c r="Q114" s="142">
        <v>16002</v>
      </c>
      <c r="R114" t="s">
        <v>1216</v>
      </c>
      <c r="S114" t="s">
        <v>5428</v>
      </c>
      <c r="T114" s="142">
        <v>1026.0966000000001</v>
      </c>
      <c r="V114" s="133">
        <v>0.18367691809466599</v>
      </c>
      <c r="W114" s="133">
        <v>4.1741531977902832E-3</v>
      </c>
    </row>
    <row r="115" spans="1:23">
      <c r="A115" t="s">
        <v>1213</v>
      </c>
      <c r="B115" t="s">
        <v>1268</v>
      </c>
      <c r="C115" t="s">
        <v>5356</v>
      </c>
      <c r="D115" t="s">
        <v>5357</v>
      </c>
      <c r="E115" t="s">
        <v>80</v>
      </c>
      <c r="F115" t="s">
        <v>5416</v>
      </c>
      <c r="G115" t="s">
        <v>5417</v>
      </c>
      <c r="H115" t="s">
        <v>321</v>
      </c>
      <c r="I115" t="s">
        <v>969</v>
      </c>
      <c r="J115" t="s">
        <v>205</v>
      </c>
      <c r="K115" t="s">
        <v>293</v>
      </c>
      <c r="L115" t="s">
        <v>325</v>
      </c>
      <c r="M115" t="s">
        <v>314</v>
      </c>
      <c r="N115" t="s">
        <v>732</v>
      </c>
      <c r="O115" t="s">
        <v>339</v>
      </c>
      <c r="P115" t="s">
        <v>1215</v>
      </c>
      <c r="Q115" s="142">
        <v>701</v>
      </c>
      <c r="R115" t="s">
        <v>1216</v>
      </c>
      <c r="S115" t="s">
        <v>5418</v>
      </c>
      <c r="T115" s="142">
        <v>977.79719999999998</v>
      </c>
      <c r="V115" s="133">
        <v>0.17503106469901547</v>
      </c>
      <c r="W115" s="133">
        <v>3.9776716966117816E-3</v>
      </c>
    </row>
    <row r="116" spans="1:23">
      <c r="A116" t="s">
        <v>1213</v>
      </c>
      <c r="B116" t="s">
        <v>1268</v>
      </c>
      <c r="C116" t="s">
        <v>5419</v>
      </c>
      <c r="D116" t="s">
        <v>5420</v>
      </c>
      <c r="E116" t="s">
        <v>80</v>
      </c>
      <c r="F116" t="s">
        <v>5421</v>
      </c>
      <c r="G116" t="s">
        <v>5422</v>
      </c>
      <c r="H116" t="s">
        <v>321</v>
      </c>
      <c r="I116" t="s">
        <v>969</v>
      </c>
      <c r="J116" t="s">
        <v>205</v>
      </c>
      <c r="K116" t="s">
        <v>293</v>
      </c>
      <c r="L116" t="s">
        <v>325</v>
      </c>
      <c r="M116" t="s">
        <v>314</v>
      </c>
      <c r="N116" t="s">
        <v>732</v>
      </c>
      <c r="O116" t="s">
        <v>339</v>
      </c>
      <c r="P116" t="s">
        <v>1215</v>
      </c>
      <c r="Q116" s="142">
        <v>2109</v>
      </c>
      <c r="R116" t="s">
        <v>1216</v>
      </c>
      <c r="S116" t="s">
        <v>5423</v>
      </c>
      <c r="T116" s="142">
        <v>933.40019999999993</v>
      </c>
      <c r="V116" s="133">
        <v>0.16708375863618788</v>
      </c>
      <c r="W116" s="133">
        <v>3.7970650457593721E-3</v>
      </c>
    </row>
    <row r="117" spans="1:23">
      <c r="A117" t="s">
        <v>1213</v>
      </c>
      <c r="B117" t="s">
        <v>1268</v>
      </c>
      <c r="C117" t="s">
        <v>5221</v>
      </c>
      <c r="D117" t="s">
        <v>5222</v>
      </c>
      <c r="E117" t="s">
        <v>80</v>
      </c>
      <c r="F117" t="s">
        <v>5413</v>
      </c>
      <c r="G117" t="s">
        <v>5414</v>
      </c>
      <c r="H117" t="s">
        <v>321</v>
      </c>
      <c r="I117" t="s">
        <v>969</v>
      </c>
      <c r="J117" t="s">
        <v>205</v>
      </c>
      <c r="K117" t="s">
        <v>224</v>
      </c>
      <c r="L117" t="s">
        <v>325</v>
      </c>
      <c r="M117" t="s">
        <v>314</v>
      </c>
      <c r="N117" t="s">
        <v>732</v>
      </c>
      <c r="O117" t="s">
        <v>339</v>
      </c>
      <c r="P117" t="s">
        <v>1215</v>
      </c>
      <c r="Q117" s="142">
        <v>1424</v>
      </c>
      <c r="R117" t="s">
        <v>1216</v>
      </c>
      <c r="S117" t="s">
        <v>5415</v>
      </c>
      <c r="T117" s="142">
        <v>929.67570000000001</v>
      </c>
      <c r="V117" s="133">
        <v>0.16641705660506712</v>
      </c>
      <c r="W117" s="133">
        <v>3.7819138964258359E-3</v>
      </c>
    </row>
    <row r="118" spans="1:23">
      <c r="A118" t="s">
        <v>1213</v>
      </c>
      <c r="B118" t="s">
        <v>1268</v>
      </c>
      <c r="C118" t="s">
        <v>5443</v>
      </c>
      <c r="D118" t="s">
        <v>5444</v>
      </c>
      <c r="E118" t="s">
        <v>309</v>
      </c>
      <c r="F118" t="s">
        <v>5445</v>
      </c>
      <c r="G118" t="s">
        <v>5446</v>
      </c>
      <c r="H118" t="s">
        <v>312</v>
      </c>
      <c r="I118" t="s">
        <v>917</v>
      </c>
      <c r="J118" t="s">
        <v>204</v>
      </c>
      <c r="K118" t="s">
        <v>204</v>
      </c>
      <c r="L118" t="s">
        <v>325</v>
      </c>
      <c r="M118" t="s">
        <v>340</v>
      </c>
      <c r="N118" t="s">
        <v>695</v>
      </c>
      <c r="O118" t="s">
        <v>339</v>
      </c>
      <c r="P118" t="s">
        <v>1212</v>
      </c>
      <c r="Q118" s="142">
        <v>17150.060000000001</v>
      </c>
      <c r="S118" t="s">
        <v>5447</v>
      </c>
      <c r="T118" s="142">
        <v>10.6845</v>
      </c>
      <c r="U118" s="133">
        <v>5.127562331849806E-5</v>
      </c>
      <c r="V118" s="133">
        <v>1.9125818936843117E-3</v>
      </c>
      <c r="W118" s="133">
        <v>4.3464415182769792E-5</v>
      </c>
    </row>
    <row r="119" spans="1:23">
      <c r="A119" t="s">
        <v>1213</v>
      </c>
      <c r="B119" t="s">
        <v>1268</v>
      </c>
      <c r="C119" t="s">
        <v>5346</v>
      </c>
      <c r="D119" t="s">
        <v>5347</v>
      </c>
      <c r="E119" t="s">
        <v>80</v>
      </c>
      <c r="F119" t="s">
        <v>5448</v>
      </c>
      <c r="G119" t="s">
        <v>5449</v>
      </c>
      <c r="H119" t="s">
        <v>321</v>
      </c>
      <c r="I119" t="s">
        <v>917</v>
      </c>
      <c r="J119" t="s">
        <v>205</v>
      </c>
      <c r="K119" t="s">
        <v>224</v>
      </c>
      <c r="L119" t="s">
        <v>325</v>
      </c>
      <c r="M119" t="s">
        <v>314</v>
      </c>
      <c r="N119" t="s">
        <v>580</v>
      </c>
      <c r="O119" t="s">
        <v>339</v>
      </c>
      <c r="P119" t="s">
        <v>1215</v>
      </c>
      <c r="Q119" s="142">
        <v>17509.41</v>
      </c>
      <c r="R119" t="s">
        <v>1216</v>
      </c>
      <c r="S119" t="s">
        <v>5450</v>
      </c>
      <c r="T119" s="142">
        <v>834.5843000000001</v>
      </c>
      <c r="U119" s="133">
        <v>4.5938189932349734E-6</v>
      </c>
      <c r="V119" s="133">
        <v>0.149395169815495</v>
      </c>
      <c r="W119" s="133">
        <v>3.3950826935062791E-3</v>
      </c>
    </row>
    <row r="120" spans="1:23">
      <c r="A120" t="s">
        <v>1213</v>
      </c>
      <c r="B120" t="s">
        <v>1268</v>
      </c>
      <c r="C120" t="s">
        <v>5253</v>
      </c>
      <c r="D120" t="s">
        <v>5254</v>
      </c>
      <c r="E120" t="s">
        <v>80</v>
      </c>
      <c r="F120" t="s">
        <v>5410</v>
      </c>
      <c r="G120" t="s">
        <v>5411</v>
      </c>
      <c r="H120" t="s">
        <v>321</v>
      </c>
      <c r="I120" t="s">
        <v>917</v>
      </c>
      <c r="J120" t="s">
        <v>205</v>
      </c>
      <c r="K120" t="s">
        <v>293</v>
      </c>
      <c r="L120" t="s">
        <v>325</v>
      </c>
      <c r="M120" t="s">
        <v>314</v>
      </c>
      <c r="N120" t="s">
        <v>735</v>
      </c>
      <c r="O120" t="s">
        <v>339</v>
      </c>
      <c r="P120" t="s">
        <v>1215</v>
      </c>
      <c r="Q120" s="142">
        <v>10293</v>
      </c>
      <c r="R120" t="s">
        <v>1216</v>
      </c>
      <c r="S120" t="s">
        <v>5412</v>
      </c>
      <c r="T120" s="142">
        <v>370.62559999999996</v>
      </c>
      <c r="U120" s="133">
        <v>7.2857230830648873E-6</v>
      </c>
      <c r="V120" s="133">
        <v>6.6344022290594926E-2</v>
      </c>
      <c r="W120" s="133">
        <v>1.5077023050649645E-3</v>
      </c>
    </row>
    <row r="121" spans="1:23">
      <c r="A121" t="s">
        <v>1213</v>
      </c>
      <c r="B121" t="s">
        <v>1268</v>
      </c>
      <c r="C121" t="s">
        <v>5451</v>
      </c>
      <c r="D121" t="s">
        <v>5452</v>
      </c>
      <c r="E121" t="s">
        <v>80</v>
      </c>
      <c r="F121" t="s">
        <v>5453</v>
      </c>
      <c r="G121" t="s">
        <v>5454</v>
      </c>
      <c r="H121" t="s">
        <v>321</v>
      </c>
      <c r="I121" t="s">
        <v>917</v>
      </c>
      <c r="J121" t="s">
        <v>205</v>
      </c>
      <c r="K121" t="s">
        <v>244</v>
      </c>
      <c r="L121" t="s">
        <v>325</v>
      </c>
      <c r="M121" t="s">
        <v>314</v>
      </c>
      <c r="N121" t="s">
        <v>580</v>
      </c>
      <c r="O121" t="s">
        <v>339</v>
      </c>
      <c r="P121" t="s">
        <v>1215</v>
      </c>
      <c r="Q121" s="142">
        <v>309</v>
      </c>
      <c r="R121" t="s">
        <v>1216</v>
      </c>
      <c r="S121" t="s">
        <v>5455</v>
      </c>
      <c r="T121" s="142">
        <v>235.13159999999999</v>
      </c>
      <c r="U121" s="133">
        <v>1.7716162988699496E-6</v>
      </c>
      <c r="V121" s="133">
        <v>4.208984675376741E-2</v>
      </c>
      <c r="W121" s="133">
        <v>9.5651359051653886E-4</v>
      </c>
    </row>
    <row r="122" spans="1:23">
      <c r="A122" t="s">
        <v>1213</v>
      </c>
      <c r="B122" t="s">
        <v>1268</v>
      </c>
      <c r="C122" t="s">
        <v>5456</v>
      </c>
      <c r="D122" t="s">
        <v>5457</v>
      </c>
      <c r="E122" t="s">
        <v>80</v>
      </c>
      <c r="F122" t="s">
        <v>5458</v>
      </c>
      <c r="G122" t="s">
        <v>5459</v>
      </c>
      <c r="H122" t="s">
        <v>321</v>
      </c>
      <c r="I122" t="s">
        <v>917</v>
      </c>
      <c r="J122" t="s">
        <v>205</v>
      </c>
      <c r="K122" t="s">
        <v>293</v>
      </c>
      <c r="L122" t="s">
        <v>325</v>
      </c>
      <c r="M122" t="s">
        <v>314</v>
      </c>
      <c r="N122" t="s">
        <v>720</v>
      </c>
      <c r="O122" t="s">
        <v>339</v>
      </c>
      <c r="P122" t="s">
        <v>1215</v>
      </c>
      <c r="Q122" s="142">
        <v>1784</v>
      </c>
      <c r="R122" t="s">
        <v>1216</v>
      </c>
      <c r="S122" t="s">
        <v>5460</v>
      </c>
      <c r="T122" s="142">
        <v>161.93989999999999</v>
      </c>
      <c r="U122" s="133">
        <v>6.8546732426446741E-6</v>
      </c>
      <c r="V122" s="133">
        <v>2.8988122593970399E-2</v>
      </c>
      <c r="W122" s="133">
        <v>6.5877011591187063E-4</v>
      </c>
    </row>
    <row r="123" spans="1:23">
      <c r="A123" t="s">
        <v>1213</v>
      </c>
      <c r="B123" t="s">
        <v>1268</v>
      </c>
      <c r="C123" t="s">
        <v>5351</v>
      </c>
      <c r="D123" t="s">
        <v>5352</v>
      </c>
      <c r="E123" t="s">
        <v>80</v>
      </c>
      <c r="F123" t="s">
        <v>5353</v>
      </c>
      <c r="G123" t="s">
        <v>5354</v>
      </c>
      <c r="H123" t="s">
        <v>321</v>
      </c>
      <c r="I123" t="s">
        <v>917</v>
      </c>
      <c r="J123" t="s">
        <v>205</v>
      </c>
      <c r="K123" t="s">
        <v>244</v>
      </c>
      <c r="L123" t="s">
        <v>325</v>
      </c>
      <c r="M123" t="s">
        <v>314</v>
      </c>
      <c r="N123" t="s">
        <v>580</v>
      </c>
      <c r="O123" t="s">
        <v>339</v>
      </c>
      <c r="P123" t="s">
        <v>1215</v>
      </c>
      <c r="Q123" s="142">
        <v>123</v>
      </c>
      <c r="R123" t="s">
        <v>1216</v>
      </c>
      <c r="S123" t="s">
        <v>5355</v>
      </c>
      <c r="T123" s="142">
        <v>106.48530000000001</v>
      </c>
      <c r="U123" s="133">
        <v>6.050112640308506E-8</v>
      </c>
      <c r="V123" s="133">
        <v>1.9061458617551513E-2</v>
      </c>
      <c r="W123" s="133">
        <v>4.331815302018092E-4</v>
      </c>
    </row>
    <row r="1048574" spans="14:14">
      <c r="N1048574" s="112"/>
    </row>
  </sheetData>
  <sheetProtection formatColumns="0"/>
  <autoFilter ref="A1:W123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N2:N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tradeable_status_funds</formula1>
    </dataValidation>
    <dataValidation type="list" allowBlank="1" showInputMessage="1" showErrorMessage="1" sqref="K2:K20">
      <formula1>Country_list_funds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I2:I20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0EDB295D6E134840AE1B63C78AEF0BBA" ma:contentTypeVersion="7" ma:contentTypeDescription="צור מסמך חדש." ma:contentTypeScope="" ma:versionID="3b5c89049cb974e6c8ba5aaae94b191a">
  <xsd:schema xmlns:xsd="http://www.w3.org/2001/XMLSchema" xmlns:xs="http://www.w3.org/2001/XMLSchema" xmlns:p="http://schemas.microsoft.com/office/2006/metadata/properties" xmlns:ns1="http://schemas.microsoft.com/sharepoint/v3" xmlns:ns2="1ca4df27-5183-4bee-9dbd-0c46c9c4aa40" targetNamespace="http://schemas.microsoft.com/office/2006/metadata/properties" ma:root="true" ma:fieldsID="515741898ba7ffbd0ed53f093d27ce9c" ns1:_="" ns2:_="">
    <xsd:import namespace="http://schemas.microsoft.com/sharepoint/v3"/>
    <xsd:import namespace="1ca4df27-5183-4bee-9dbd-0c46c9c4aa4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1:eWaveListOrderValue" minOccurs="0"/>
                <xsd:element ref="ns2:Order1" minOccurs="0"/>
                <xsd:element ref="ns2:isFileInUse" minOccurs="0"/>
                <xsd:element ref="ns2:IsAccessibl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9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  <xsd:element name="eWaveListOrderValue" ma:index="10" nillable="true" ma:displayName="סידור" ma:decimals="2" ma:internalName="eWaveListOrderValue" ma:readOnly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a4df27-5183-4bee-9dbd-0c46c9c4aa40" elementFormDefault="qualified">
    <xsd:import namespace="http://schemas.microsoft.com/office/2006/documentManagement/types"/>
    <xsd:import namespace="http://schemas.microsoft.com/office/infopath/2007/PartnerControls"/>
    <xsd:element name="Order1" ma:index="11" nillable="true" ma:displayName="Order" ma:internalName="Order1">
      <xsd:simpleType>
        <xsd:restriction base="dms:Number"/>
      </xsd:simpleType>
    </xsd:element>
    <xsd:element name="isFileInUse" ma:index="12" nillable="true" ma:displayName="האם בשימוש" ma:default="0" ma:internalName="isFileInUse">
      <xsd:simpleType>
        <xsd:restriction base="dms:Boolean"/>
      </xsd:simpleType>
    </xsd:element>
    <xsd:element name="IsAccessible" ma:index="13" nillable="true" ma:displayName="האם מונגש" ma:default="לא" ma:format="Dropdown" ma:internalName="IsAccessible">
      <xsd:simpleType>
        <xsd:restriction base="dms:Choice">
          <xsd:enumeration value="כן"/>
          <xsd:enumeration value="לא"/>
          <xsd:enumeration value="ללא צורך בנגישות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rder1 xmlns="1ca4df27-5183-4bee-9dbd-0c46c9c4aa40" xsi:nil="true"/>
    <isFileInUse xmlns="1ca4df27-5183-4bee-9dbd-0c46c9c4aa40">true</isFileInUse>
    <PublishingExpirationDate xmlns="http://schemas.microsoft.com/sharepoint/v3" xsi:nil="true"/>
    <PublishingStartDate xmlns="http://schemas.microsoft.com/sharepoint/v3" xsi:nil="true"/>
    <IsAccessible xmlns="1ca4df27-5183-4bee-9dbd-0c46c9c4aa40">כן</IsAccessible>
    <eWaveListOrderValu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D7F6BA5-785E-417E-A183-D7AAEBA71E4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95DCB62-9D14-4053-9A7D-C84CFB2F4F5D}"/>
</file>

<file path=customXml/itemProps3.xml><?xml version="1.0" encoding="utf-8"?>
<ds:datastoreItem xmlns:ds="http://schemas.openxmlformats.org/officeDocument/2006/customXml" ds:itemID="{2AB1ED7B-632C-41C5-B4B6-E7A19D12AC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Manager/>
  <Company>MOF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נירית שימרון</dc:creator>
  <cp:keywords/>
  <dc:description/>
  <cp:lastModifiedBy>ליזה שלו</cp:lastModifiedBy>
  <cp:revision/>
  <cp:lastPrinted>2024-06-02T10:02:06Z</cp:lastPrinted>
  <dcterms:created xsi:type="dcterms:W3CDTF">2021-05-03T04:41:48Z</dcterms:created>
  <dcterms:modified xsi:type="dcterms:W3CDTF">2024-06-06T10:05:23Z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0x0101000EDB295D6E134840AE1B63C78AEF0BBA</vt:lpwstr>
  </property>
</Properties>
</file>